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hannah.webster\OneDrive - RSA\Downloads\"/>
    </mc:Choice>
  </mc:AlternateContent>
  <xr:revisionPtr revIDLastSave="16" documentId="11_5F7113644E97DB03C583EE39812447116A071DF5" xr6:coauthVersionLast="44" xr6:coauthVersionMax="44" xr10:uidLastSave="{C49D8644-8CC3-49DB-8987-01BBF09BBC43}"/>
  <bookViews>
    <workbookView xWindow="640" yWindow="1510" windowWidth="4110" windowHeight="8650" tabRatio="908" activeTab="2" xr2:uid="{00000000-000D-0000-FFFF-FFFF00000000}"/>
  </bookViews>
  <sheets>
    <sheet name="Contents" sheetId="1" r:id="rId1"/>
    <sheet name="League table results" sheetId="2" r:id="rId2"/>
    <sheet name="Dashboard" sheetId="3" r:id="rId3"/>
    <sheet name="Sheet1" sheetId="12" r:id="rId4"/>
    <sheet name="Local Data - Indicators+sources" sheetId="4" r:id="rId5"/>
    <sheet name="Raw data" sheetId="8" r:id="rId6"/>
    <sheet name="Change the weightings" sheetId="7" r:id="rId7"/>
    <sheet name="Index - default weighted scores" sheetId="9" r:id="rId8"/>
    <sheet name="Index reweighted" sheetId="11" r:id="rId9"/>
  </sheets>
  <definedNames>
    <definedName name="_xlnm._FilterDatabase" localSheetId="4" hidden="1">'Local Data - Indicators+sources'!$A$2:$V$129</definedName>
    <definedName name="LocalAuthorityDistrict">'Index - default weighted scores'!$A$5:$A$330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" i="3" l="1"/>
  <c r="BZ3" i="3" l="1"/>
  <c r="AS3" i="3"/>
  <c r="AJ3" i="3"/>
  <c r="D10" i="3" s="1"/>
  <c r="BJ3" i="3"/>
  <c r="C19" i="3" s="1"/>
  <c r="E3" i="3"/>
  <c r="C6" i="3" s="1"/>
  <c r="AP3" i="3"/>
  <c r="D15" i="3" s="1"/>
  <c r="BP3" i="3"/>
  <c r="C24" i="3" s="1"/>
  <c r="Q3" i="3"/>
  <c r="D8" i="3" s="1"/>
  <c r="AX3" i="3"/>
  <c r="C18" i="3" s="1"/>
  <c r="AD3" i="3"/>
  <c r="D11" i="3" s="1"/>
  <c r="BD3" i="3"/>
  <c r="C20" i="3" s="1"/>
  <c r="BV3" i="3"/>
  <c r="C25" i="3" s="1"/>
  <c r="J3" i="3"/>
  <c r="C7" i="3" s="1"/>
  <c r="X3" i="3"/>
  <c r="C9" i="3" s="1"/>
  <c r="AF3" i="3"/>
  <c r="C12" i="3" s="1"/>
  <c r="AL3" i="3"/>
  <c r="C14" i="3" s="1"/>
  <c r="AR3" i="3"/>
  <c r="C13" i="3" s="1"/>
  <c r="AY3" i="3"/>
  <c r="D18" i="3" s="1"/>
  <c r="BE3" i="3"/>
  <c r="D20" i="3" s="1"/>
  <c r="BK3" i="3"/>
  <c r="D19" i="3" s="1"/>
  <c r="BQ3" i="3"/>
  <c r="D24" i="3" s="1"/>
  <c r="BW3" i="3"/>
  <c r="D25" i="3" s="1"/>
  <c r="K3" i="3"/>
  <c r="D7" i="3" s="1"/>
  <c r="AG3" i="3"/>
  <c r="D12" i="3" s="1"/>
  <c r="AM3" i="3"/>
  <c r="D14" i="3" s="1"/>
  <c r="AU3" i="3"/>
  <c r="C17" i="3" s="1"/>
  <c r="BA3" i="3"/>
  <c r="C16" i="3" s="1"/>
  <c r="BG3" i="3"/>
  <c r="C21" i="3" s="1"/>
  <c r="BM3" i="3"/>
  <c r="C23" i="3" s="1"/>
  <c r="BS3" i="3"/>
  <c r="C22" i="3" s="1"/>
  <c r="BY3" i="3"/>
  <c r="C26" i="3" s="1"/>
  <c r="Y3" i="3"/>
  <c r="F3" i="3"/>
  <c r="D6" i="3" s="1"/>
  <c r="P3" i="3"/>
  <c r="C8" i="3" s="1"/>
  <c r="AC3" i="3"/>
  <c r="C11" i="3" s="1"/>
  <c r="AI3" i="3"/>
  <c r="C10" i="3" s="1"/>
  <c r="AO3" i="3"/>
  <c r="C15" i="3" s="1"/>
  <c r="AV3" i="3"/>
  <c r="D17" i="3" s="1"/>
  <c r="BB3" i="3"/>
  <c r="D16" i="3" s="1"/>
  <c r="BH3" i="3"/>
  <c r="D21" i="3" s="1"/>
  <c r="BN3" i="3"/>
  <c r="D23" i="3" s="1"/>
  <c r="BT3" i="3"/>
  <c r="D22" i="3" s="1"/>
  <c r="D13" i="3"/>
  <c r="D26" i="3"/>
  <c r="DG333" i="8" l="1"/>
  <c r="DG330" i="8"/>
  <c r="DG328" i="8"/>
  <c r="DG215" i="8"/>
  <c r="DG167" i="8"/>
  <c r="DG45" i="8"/>
  <c r="DG16" i="8"/>
  <c r="DG280" i="8"/>
  <c r="DG266" i="8"/>
  <c r="DG265" i="8"/>
  <c r="DG256" i="8"/>
  <c r="DG183" i="8"/>
  <c r="DG161" i="8"/>
  <c r="DG98" i="8"/>
  <c r="DG53" i="8"/>
  <c r="DG296" i="8"/>
  <c r="DG291" i="8"/>
  <c r="DG288" i="8"/>
  <c r="DG277" i="8"/>
  <c r="DG239" i="8"/>
  <c r="DG237" i="8"/>
  <c r="DG165" i="8"/>
  <c r="DG117" i="8"/>
  <c r="DG87" i="8"/>
  <c r="DG82" i="8"/>
  <c r="DG54" i="8"/>
  <c r="DG14" i="8"/>
  <c r="DG319" i="8"/>
  <c r="DG313" i="8"/>
  <c r="DG211" i="8"/>
  <c r="DG186" i="8"/>
  <c r="DG92" i="8"/>
  <c r="DG68" i="8"/>
  <c r="DG11" i="8"/>
  <c r="DG250" i="8"/>
  <c r="DG101" i="8"/>
  <c r="DG71" i="8"/>
  <c r="DG55" i="8"/>
  <c r="DG20" i="8"/>
  <c r="DG170" i="8"/>
  <c r="D81" i="4"/>
  <c r="E81" i="4" s="1"/>
  <c r="D82" i="4"/>
  <c r="E82" i="4" s="1"/>
  <c r="D83" i="4"/>
  <c r="E83" i="4" s="1"/>
  <c r="D84" i="4"/>
  <c r="E84" i="4" s="1"/>
  <c r="D85" i="4"/>
  <c r="E85" i="4" s="1"/>
  <c r="D86" i="4"/>
  <c r="E86" i="4" s="1"/>
  <c r="D87" i="4"/>
  <c r="E87" i="4" s="1"/>
  <c r="D88" i="4"/>
  <c r="E88" i="4" s="1"/>
  <c r="D89" i="4"/>
  <c r="E89" i="4" s="1"/>
  <c r="D90" i="4"/>
  <c r="E90" i="4" s="1"/>
  <c r="D91" i="4"/>
  <c r="E91" i="4" s="1"/>
  <c r="D92" i="4"/>
  <c r="E92" i="4" s="1"/>
  <c r="D93" i="4"/>
  <c r="E93" i="4" s="1"/>
  <c r="D94" i="4"/>
  <c r="E94" i="4" s="1"/>
  <c r="D95" i="4"/>
  <c r="E95" i="4" s="1"/>
  <c r="D96" i="4"/>
  <c r="E96" i="4" s="1"/>
  <c r="D97" i="4"/>
  <c r="E97" i="4" s="1"/>
  <c r="D98" i="4"/>
  <c r="E98" i="4" s="1"/>
  <c r="D99" i="4"/>
  <c r="E99" i="4" s="1"/>
  <c r="D100" i="4"/>
  <c r="E100" i="4" s="1"/>
  <c r="D101" i="4"/>
  <c r="E101" i="4" s="1"/>
  <c r="D102" i="4"/>
  <c r="E102" i="4" s="1"/>
  <c r="D103" i="4"/>
  <c r="E103" i="4" s="1"/>
  <c r="D104" i="4"/>
  <c r="E104" i="4" s="1"/>
  <c r="D105" i="4"/>
  <c r="E105" i="4" s="1"/>
  <c r="D106" i="4"/>
  <c r="E106" i="4" s="1"/>
  <c r="D107" i="4"/>
  <c r="E107" i="4" s="1"/>
  <c r="D108" i="4"/>
  <c r="E108" i="4" s="1"/>
  <c r="D109" i="4"/>
  <c r="E109" i="4" s="1"/>
  <c r="D110" i="4"/>
  <c r="E110" i="4" s="1"/>
  <c r="D111" i="4"/>
  <c r="E111" i="4" s="1"/>
  <c r="D112" i="4"/>
  <c r="E112" i="4" s="1"/>
  <c r="D113" i="4"/>
  <c r="E113" i="4" s="1"/>
  <c r="D114" i="4"/>
  <c r="E114" i="4" s="1"/>
  <c r="D115" i="4"/>
  <c r="E115" i="4" s="1"/>
  <c r="D116" i="4"/>
  <c r="E116" i="4" s="1"/>
  <c r="D117" i="4"/>
  <c r="E117" i="4" s="1"/>
  <c r="D118" i="4"/>
  <c r="E118" i="4" s="1"/>
  <c r="D71" i="4"/>
  <c r="E71" i="4" s="1"/>
  <c r="D61" i="4"/>
  <c r="E61" i="4" s="1"/>
  <c r="D62" i="4"/>
  <c r="E62" i="4" s="1"/>
  <c r="D63" i="4"/>
  <c r="E63" i="4" s="1"/>
  <c r="D64" i="4"/>
  <c r="E64" i="4" s="1"/>
  <c r="D65" i="4"/>
  <c r="E65" i="4" s="1"/>
  <c r="D66" i="4"/>
  <c r="E66" i="4" s="1"/>
  <c r="D67" i="4"/>
  <c r="E67" i="4" s="1"/>
  <c r="D68" i="4"/>
  <c r="E68" i="4" s="1"/>
  <c r="D69" i="4"/>
  <c r="E69" i="4" s="1"/>
  <c r="D70" i="4"/>
  <c r="E70" i="4" s="1"/>
  <c r="D72" i="4"/>
  <c r="E72" i="4" s="1"/>
  <c r="D73" i="4"/>
  <c r="E73" i="4" s="1"/>
  <c r="D74" i="4"/>
  <c r="E74" i="4" s="1"/>
  <c r="D75" i="4"/>
  <c r="E75" i="4" s="1"/>
  <c r="D76" i="4"/>
  <c r="E76" i="4" s="1"/>
  <c r="D77" i="4"/>
  <c r="E77" i="4" s="1"/>
  <c r="D78" i="4"/>
  <c r="E78" i="4" s="1"/>
  <c r="D79" i="4"/>
  <c r="E79" i="4" s="1"/>
  <c r="D80" i="4"/>
  <c r="E80" i="4" s="1"/>
  <c r="D54" i="4"/>
  <c r="E54" i="4" s="1"/>
  <c r="D49" i="4"/>
  <c r="D50" i="4"/>
  <c r="D51" i="4"/>
  <c r="D52" i="4"/>
  <c r="E52" i="4" s="1"/>
  <c r="D53" i="4"/>
  <c r="E53" i="4" s="1"/>
  <c r="D55" i="4"/>
  <c r="E55" i="4" s="1"/>
  <c r="D56" i="4"/>
  <c r="E56" i="4" s="1"/>
  <c r="D57" i="4"/>
  <c r="E57" i="4" s="1"/>
  <c r="D58" i="4"/>
  <c r="E58" i="4" s="1"/>
  <c r="D59" i="4"/>
  <c r="E59" i="4" s="1"/>
  <c r="D60" i="4"/>
  <c r="E60" i="4" s="1"/>
  <c r="D48" i="4"/>
  <c r="E51" i="4" s="1"/>
  <c r="D39" i="4"/>
  <c r="D40" i="4"/>
  <c r="E40" i="4" s="1"/>
  <c r="D41" i="4"/>
  <c r="E41" i="4" s="1"/>
  <c r="D42" i="4"/>
  <c r="E42" i="4" s="1"/>
  <c r="D43" i="4"/>
  <c r="E45" i="4" s="1"/>
  <c r="D44" i="4"/>
  <c r="E47" i="4" s="1"/>
  <c r="D45" i="4"/>
  <c r="E46" i="4" s="1"/>
  <c r="D46" i="4"/>
  <c r="E44" i="4" s="1"/>
  <c r="E39" i="4"/>
  <c r="D32" i="4"/>
  <c r="E32" i="4" s="1"/>
  <c r="D35" i="4"/>
  <c r="E35" i="4" s="1"/>
  <c r="D34" i="4"/>
  <c r="E34" i="4" s="1"/>
  <c r="D33" i="4"/>
  <c r="E33" i="4" s="1"/>
  <c r="D36" i="4"/>
  <c r="E36" i="4" s="1"/>
  <c r="D37" i="4"/>
  <c r="E37" i="4" s="1"/>
  <c r="D38" i="4"/>
  <c r="E38" i="4" s="1"/>
  <c r="AB333" i="8"/>
  <c r="AB330" i="8"/>
  <c r="AB328" i="8"/>
  <c r="AB215" i="8"/>
  <c r="AB167" i="8"/>
  <c r="AB45" i="8"/>
  <c r="AB329" i="8"/>
  <c r="AB176" i="8"/>
  <c r="AB140" i="8"/>
  <c r="AB78" i="8"/>
  <c r="AB65" i="8"/>
  <c r="AB12" i="8"/>
  <c r="AB9" i="8"/>
  <c r="AB304" i="8"/>
  <c r="AB271" i="8"/>
  <c r="AB225" i="8"/>
  <c r="AB201" i="8"/>
  <c r="AB195" i="8"/>
  <c r="AB325" i="8"/>
  <c r="AB307" i="8"/>
  <c r="AB281" i="8"/>
  <c r="AB275" i="8"/>
  <c r="AB261" i="8"/>
  <c r="AB226" i="8"/>
  <c r="AB216" i="8"/>
  <c r="AB179" i="8"/>
  <c r="AB120" i="8"/>
  <c r="AB105" i="8"/>
  <c r="AB102" i="8"/>
  <c r="AB306" i="8"/>
  <c r="AB273" i="8"/>
  <c r="AB263" i="8"/>
  <c r="AB175" i="8"/>
  <c r="AB144" i="8"/>
  <c r="AB110" i="8"/>
  <c r="AB16" i="8"/>
  <c r="AB280" i="8"/>
  <c r="AB266" i="8"/>
  <c r="AB265" i="8"/>
  <c r="AB256" i="8"/>
  <c r="AB183" i="8"/>
  <c r="AB161" i="8"/>
  <c r="AB98" i="8"/>
  <c r="AB53" i="8"/>
  <c r="AB317" i="8"/>
  <c r="AB282" i="8"/>
  <c r="AB255" i="8"/>
  <c r="AB234" i="8"/>
  <c r="AB172" i="8"/>
  <c r="AB316" i="8"/>
  <c r="AB298" i="8"/>
  <c r="AB253" i="8"/>
  <c r="AB204" i="8"/>
  <c r="AB61" i="8"/>
  <c r="AB227" i="8"/>
  <c r="AB181" i="8"/>
  <c r="AB169" i="8"/>
  <c r="AB114" i="8"/>
  <c r="AB47" i="8"/>
  <c r="AB23" i="8"/>
  <c r="AB13" i="8"/>
  <c r="AB236" i="8"/>
  <c r="AB233" i="8"/>
  <c r="AB230" i="8"/>
  <c r="AB219" i="8"/>
  <c r="AB128" i="8"/>
  <c r="AB123" i="8"/>
  <c r="AB77" i="8"/>
  <c r="AB309" i="8"/>
  <c r="AB252" i="8"/>
  <c r="AB197" i="8"/>
  <c r="AB149" i="8"/>
  <c r="AB96" i="8"/>
  <c r="AB83" i="8"/>
  <c r="AB72" i="8"/>
  <c r="AB251" i="8"/>
  <c r="AB199" i="8"/>
  <c r="AB192" i="8"/>
  <c r="AB150" i="8"/>
  <c r="AB118" i="8"/>
  <c r="AB43" i="8"/>
  <c r="AB38" i="8"/>
  <c r="AB315" i="8"/>
  <c r="AB249" i="8"/>
  <c r="AB248" i="8"/>
  <c r="AB190" i="8"/>
  <c r="AB162" i="8"/>
  <c r="AB95" i="8"/>
  <c r="AB33" i="8"/>
  <c r="AB202" i="8"/>
  <c r="AB196" i="8"/>
  <c r="AB171" i="8"/>
  <c r="AB139" i="8"/>
  <c r="AB125" i="8"/>
  <c r="AB58" i="8"/>
  <c r="AB28" i="8"/>
  <c r="AB332" i="8"/>
  <c r="AB314" i="8"/>
  <c r="AB254" i="8"/>
  <c r="AB222" i="8"/>
  <c r="AB217" i="8"/>
  <c r="AB210" i="8"/>
  <c r="AB205" i="8"/>
  <c r="AB156" i="8"/>
  <c r="AB143" i="8"/>
  <c r="AB112" i="8"/>
  <c r="AB67" i="8"/>
  <c r="AB48" i="8"/>
  <c r="AB296" i="8"/>
  <c r="AB291" i="8"/>
  <c r="AB288" i="8"/>
  <c r="AB277" i="8"/>
  <c r="AB239" i="8"/>
  <c r="AB237" i="8"/>
  <c r="AB165" i="8"/>
  <c r="AB117" i="8"/>
  <c r="AB87" i="8"/>
  <c r="AB82" i="8"/>
  <c r="AB54" i="8"/>
  <c r="AB14" i="8"/>
  <c r="AB310" i="8"/>
  <c r="AB305" i="8"/>
  <c r="AB289" i="8"/>
  <c r="AB267" i="8"/>
  <c r="AB262" i="8"/>
  <c r="AB189" i="8"/>
  <c r="AB136" i="8"/>
  <c r="AB94" i="8"/>
  <c r="AB80" i="8"/>
  <c r="AB46" i="8"/>
  <c r="AB322" i="8"/>
  <c r="AB286" i="8"/>
  <c r="AB228" i="8"/>
  <c r="AB180" i="8"/>
  <c r="AB133" i="8"/>
  <c r="AB130" i="8"/>
  <c r="AB116" i="8"/>
  <c r="AB108" i="8"/>
  <c r="AB100" i="8"/>
  <c r="AB93" i="8"/>
  <c r="AB22" i="8"/>
  <c r="AB287" i="8"/>
  <c r="AB272" i="8"/>
  <c r="AB115" i="8"/>
  <c r="AB111" i="8"/>
  <c r="AB74" i="8"/>
  <c r="AB60" i="8"/>
  <c r="AB297" i="8"/>
  <c r="AB285" i="8"/>
  <c r="AB221" i="8"/>
  <c r="AB166" i="8"/>
  <c r="AB127" i="8"/>
  <c r="AB104" i="8"/>
  <c r="AB70" i="8"/>
  <c r="AB59" i="8"/>
  <c r="AB56" i="8"/>
  <c r="AB40" i="8"/>
  <c r="AB37" i="8"/>
  <c r="AB21" i="8"/>
  <c r="AB308" i="8"/>
  <c r="AB223" i="8"/>
  <c r="AB159" i="8"/>
  <c r="AB132" i="8"/>
  <c r="AB99" i="8"/>
  <c r="AB319" i="8"/>
  <c r="AB313" i="8"/>
  <c r="AB211" i="8"/>
  <c r="AB186" i="8"/>
  <c r="AB92" i="8"/>
  <c r="AB68" i="8"/>
  <c r="AB312" i="8"/>
  <c r="AB293" i="8"/>
  <c r="AB283" i="8"/>
  <c r="AB247" i="8"/>
  <c r="AB185" i="8"/>
  <c r="AB174" i="8"/>
  <c r="AB107" i="8"/>
  <c r="AB91" i="8"/>
  <c r="AB245" i="8"/>
  <c r="AB187" i="8"/>
  <c r="AB137" i="8"/>
  <c r="AB106" i="8"/>
  <c r="AB85" i="8"/>
  <c r="AB64" i="8"/>
  <c r="AB31" i="8"/>
  <c r="AB11" i="8"/>
  <c r="AB250" i="8"/>
  <c r="AB101" i="8"/>
  <c r="AB71" i="8"/>
  <c r="AB55" i="8"/>
  <c r="AB20" i="8"/>
  <c r="AB10" i="8"/>
  <c r="AB244" i="8"/>
  <c r="AB142" i="8"/>
  <c r="AB109" i="8"/>
  <c r="AB90" i="8"/>
  <c r="AB51" i="8"/>
  <c r="AB331" i="8"/>
  <c r="AB243" i="8"/>
  <c r="AB66" i="8"/>
  <c r="AB15" i="8"/>
  <c r="AB145" i="8"/>
  <c r="AB258" i="8"/>
  <c r="AB209" i="8"/>
  <c r="AB41" i="8"/>
  <c r="AB178" i="8"/>
  <c r="AB326" i="8"/>
  <c r="AB323" i="8"/>
  <c r="AB241" i="8"/>
  <c r="AB212" i="8"/>
  <c r="AB311" i="8"/>
  <c r="AB35" i="8"/>
  <c r="AB170" i="8"/>
  <c r="AB290" i="8"/>
  <c r="AB259" i="8"/>
  <c r="AB57" i="8"/>
  <c r="AB25" i="8"/>
  <c r="AB164" i="8"/>
  <c r="AB206" i="8"/>
  <c r="AB321" i="8"/>
  <c r="AB278" i="8"/>
  <c r="AB208" i="8"/>
  <c r="AB34" i="8"/>
  <c r="AB292" i="8"/>
  <c r="AB207" i="8"/>
  <c r="AB146" i="8"/>
  <c r="AB73" i="8"/>
  <c r="AB246" i="8"/>
  <c r="AB193" i="8"/>
  <c r="AB42" i="8"/>
  <c r="AB24" i="8"/>
  <c r="AB270" i="8"/>
  <c r="AB240" i="8"/>
  <c r="AB284" i="8"/>
  <c r="AB135" i="8"/>
  <c r="AB200" i="8"/>
  <c r="AB229" i="8"/>
  <c r="AB158" i="8"/>
  <c r="AB84" i="8"/>
  <c r="AB334" i="8"/>
  <c r="AB191" i="8"/>
  <c r="AB188" i="8"/>
  <c r="AB97" i="8"/>
  <c r="AB151" i="8"/>
  <c r="AB30" i="8"/>
  <c r="AB29" i="8"/>
  <c r="AB63" i="8"/>
  <c r="AB303" i="8"/>
  <c r="AB122" i="8"/>
  <c r="AB62" i="8"/>
  <c r="AB198" i="8"/>
  <c r="AB75" i="8"/>
  <c r="AB81" i="8"/>
  <c r="AB269" i="8"/>
  <c r="AB214" i="8"/>
  <c r="AB177" i="8"/>
  <c r="AB131" i="8"/>
  <c r="AB299" i="8"/>
  <c r="AB157" i="8"/>
  <c r="AB153" i="8"/>
  <c r="AB50" i="8"/>
  <c r="AB36" i="8"/>
  <c r="AB327" i="8"/>
  <c r="AB300" i="8"/>
  <c r="AB242" i="8"/>
  <c r="AB232" i="8"/>
  <c r="AB88" i="8"/>
  <c r="AB76" i="8"/>
  <c r="AB27" i="8"/>
  <c r="AB274" i="8"/>
  <c r="AB113" i="8"/>
  <c r="AB238" i="8"/>
  <c r="AB224" i="8"/>
  <c r="AB86" i="8"/>
  <c r="AB19" i="8"/>
  <c r="AB324" i="8"/>
  <c r="AB235" i="8"/>
  <c r="AB264" i="8"/>
  <c r="AB163" i="8"/>
  <c r="AB154" i="8"/>
  <c r="AB320" i="8"/>
  <c r="AB295" i="8"/>
  <c r="AB279" i="8"/>
  <c r="AB268" i="8"/>
  <c r="AB231" i="8"/>
  <c r="AB220" i="8"/>
  <c r="AB203" i="8"/>
  <c r="AB168" i="8"/>
  <c r="AB49" i="8"/>
  <c r="AB32" i="8"/>
  <c r="AB318" i="8"/>
  <c r="AB302" i="8"/>
  <c r="AB301" i="8"/>
  <c r="AB294" i="8"/>
  <c r="AB276" i="8"/>
  <c r="AB260" i="8"/>
  <c r="AB218" i="8"/>
  <c r="AB213" i="8"/>
  <c r="AB184" i="8"/>
  <c r="AB173" i="8"/>
  <c r="AB160" i="8"/>
  <c r="AB155" i="8"/>
  <c r="AB152" i="8"/>
  <c r="AB148" i="8"/>
  <c r="AB147" i="8"/>
  <c r="AB141" i="8"/>
  <c r="AB138" i="8"/>
  <c r="AB134" i="8"/>
  <c r="AB129" i="8"/>
  <c r="AB126" i="8"/>
  <c r="AB124" i="8"/>
  <c r="AB121" i="8"/>
  <c r="AB119" i="8"/>
  <c r="AB103" i="8"/>
  <c r="AB89" i="8"/>
  <c r="AB79" i="8"/>
  <c r="AB52" i="8"/>
  <c r="AB44" i="8"/>
  <c r="AB39" i="8"/>
  <c r="AB26" i="8"/>
  <c r="AB18" i="8"/>
  <c r="AB17" i="8"/>
  <c r="AB69" i="8"/>
  <c r="E48" i="4" l="1"/>
  <c r="E49" i="4"/>
  <c r="E43" i="4"/>
  <c r="D21" i="4"/>
  <c r="E21" i="4" s="1"/>
  <c r="D22" i="4"/>
  <c r="E22" i="4" s="1"/>
  <c r="D23" i="4"/>
  <c r="E23" i="4" s="1"/>
  <c r="D24" i="4"/>
  <c r="E24" i="4" s="1"/>
  <c r="D25" i="4"/>
  <c r="E25" i="4" s="1"/>
  <c r="D26" i="4"/>
  <c r="E26" i="4" s="1"/>
  <c r="D27" i="4"/>
  <c r="E27" i="4" s="1"/>
  <c r="D28" i="4"/>
  <c r="E28" i="4" s="1"/>
  <c r="D5" i="4"/>
  <c r="E5" i="4" s="1"/>
  <c r="D6" i="4"/>
  <c r="E6" i="4" s="1"/>
  <c r="D7" i="4"/>
  <c r="E7" i="4" s="1"/>
  <c r="D8" i="4"/>
  <c r="E8" i="4" s="1"/>
  <c r="D9" i="4"/>
  <c r="E9" i="4" s="1"/>
  <c r="D10" i="4"/>
  <c r="E10" i="4" s="1"/>
  <c r="D11" i="4"/>
  <c r="E11" i="4" s="1"/>
  <c r="D12" i="4"/>
  <c r="E12" i="4" s="1"/>
  <c r="D13" i="4"/>
  <c r="E13" i="4" s="1"/>
  <c r="D14" i="4"/>
  <c r="D15" i="4"/>
  <c r="E14" i="4" s="1"/>
  <c r="D16" i="4"/>
  <c r="E16" i="4" s="1"/>
  <c r="D17" i="4"/>
  <c r="E17" i="4" s="1"/>
  <c r="D18" i="4"/>
  <c r="E18" i="4" s="1"/>
  <c r="D19" i="4"/>
  <c r="E19" i="4" s="1"/>
  <c r="D20" i="4"/>
  <c r="E20" i="4" s="1"/>
  <c r="D29" i="4"/>
  <c r="E29" i="4" s="1"/>
  <c r="D30" i="4"/>
  <c r="E30" i="4" s="1"/>
  <c r="D31" i="4"/>
  <c r="E31" i="4" s="1"/>
  <c r="D47" i="4"/>
  <c r="E50" i="4" s="1"/>
  <c r="D119" i="4"/>
  <c r="E119" i="4" s="1"/>
  <c r="D120" i="4"/>
  <c r="E120" i="4" s="1"/>
  <c r="D121" i="4"/>
  <c r="E121" i="4" s="1"/>
  <c r="D122" i="4"/>
  <c r="E122" i="4" s="1"/>
  <c r="D123" i="4"/>
  <c r="E123" i="4" s="1"/>
  <c r="E15" i="4" l="1"/>
  <c r="O4" i="7"/>
  <c r="E12" i="7"/>
  <c r="E7" i="7"/>
  <c r="E8" i="7"/>
  <c r="E9" i="7"/>
  <c r="E10" i="7"/>
  <c r="E11" i="7"/>
  <c r="CN42" i="11"/>
  <c r="CG6" i="11"/>
  <c r="CH6" i="11"/>
  <c r="CI6" i="11"/>
  <c r="CJ6" i="11"/>
  <c r="CK6" i="11"/>
  <c r="CL6" i="11"/>
  <c r="CM6" i="11"/>
  <c r="CG7" i="11"/>
  <c r="CH7" i="11"/>
  <c r="CI7" i="11"/>
  <c r="CJ7" i="11"/>
  <c r="CK7" i="11"/>
  <c r="CL7" i="11"/>
  <c r="CM7" i="11"/>
  <c r="CG8" i="11"/>
  <c r="CH8" i="11"/>
  <c r="CI8" i="11"/>
  <c r="CJ8" i="11"/>
  <c r="CK8" i="11"/>
  <c r="CL8" i="11"/>
  <c r="CM8" i="11"/>
  <c r="CG9" i="11"/>
  <c r="CH9" i="11"/>
  <c r="CI9" i="11"/>
  <c r="CJ9" i="11"/>
  <c r="CK9" i="11"/>
  <c r="CL9" i="11"/>
  <c r="CM9" i="11"/>
  <c r="CG10" i="11"/>
  <c r="CH10" i="11"/>
  <c r="CI10" i="11"/>
  <c r="CJ10" i="11"/>
  <c r="CK10" i="11"/>
  <c r="CL10" i="11"/>
  <c r="CM10" i="11"/>
  <c r="CG11" i="11"/>
  <c r="CH11" i="11"/>
  <c r="CI11" i="11"/>
  <c r="CJ11" i="11"/>
  <c r="CK11" i="11"/>
  <c r="CL11" i="11"/>
  <c r="CM11" i="11"/>
  <c r="CG12" i="11"/>
  <c r="CH12" i="11"/>
  <c r="CI12" i="11"/>
  <c r="CJ12" i="11"/>
  <c r="CK12" i="11"/>
  <c r="CL12" i="11"/>
  <c r="CM12" i="11"/>
  <c r="CG13" i="11"/>
  <c r="CH13" i="11"/>
  <c r="CI13" i="11"/>
  <c r="CJ13" i="11"/>
  <c r="CK13" i="11"/>
  <c r="CL13" i="11"/>
  <c r="CM13" i="11"/>
  <c r="CG14" i="11"/>
  <c r="CH14" i="11"/>
  <c r="CI14" i="11"/>
  <c r="CJ14" i="11"/>
  <c r="CK14" i="11"/>
  <c r="CL14" i="11"/>
  <c r="CM14" i="11"/>
  <c r="CG15" i="11"/>
  <c r="CH15" i="11"/>
  <c r="CI15" i="11"/>
  <c r="CJ15" i="11"/>
  <c r="CK15" i="11"/>
  <c r="CL15" i="11"/>
  <c r="CM15" i="11"/>
  <c r="CG16" i="11"/>
  <c r="CH16" i="11"/>
  <c r="CI16" i="11"/>
  <c r="CJ16" i="11"/>
  <c r="CK16" i="11"/>
  <c r="CL16" i="11"/>
  <c r="CM16" i="11"/>
  <c r="CG17" i="11"/>
  <c r="CH17" i="11"/>
  <c r="CI17" i="11"/>
  <c r="CJ17" i="11"/>
  <c r="CK17" i="11"/>
  <c r="CL17" i="11"/>
  <c r="CM17" i="11"/>
  <c r="CG18" i="11"/>
  <c r="CH18" i="11"/>
  <c r="CI18" i="11"/>
  <c r="CJ18" i="11"/>
  <c r="CK18" i="11"/>
  <c r="CL18" i="11"/>
  <c r="CM18" i="11"/>
  <c r="CG19" i="11"/>
  <c r="CH19" i="11"/>
  <c r="CI19" i="11"/>
  <c r="CJ19" i="11"/>
  <c r="CK19" i="11"/>
  <c r="CL19" i="11"/>
  <c r="CM19" i="11"/>
  <c r="CG20" i="11"/>
  <c r="CH20" i="11"/>
  <c r="CI20" i="11"/>
  <c r="CJ20" i="11"/>
  <c r="CK20" i="11"/>
  <c r="CL20" i="11"/>
  <c r="CM20" i="11"/>
  <c r="CG21" i="11"/>
  <c r="CH21" i="11"/>
  <c r="CI21" i="11"/>
  <c r="CJ21" i="11"/>
  <c r="CK21" i="11"/>
  <c r="CL21" i="11"/>
  <c r="CM21" i="11"/>
  <c r="CG22" i="11"/>
  <c r="CH22" i="11"/>
  <c r="CI22" i="11"/>
  <c r="CJ22" i="11"/>
  <c r="CK22" i="11"/>
  <c r="CL22" i="11"/>
  <c r="CM22" i="11"/>
  <c r="CG23" i="11"/>
  <c r="CH23" i="11"/>
  <c r="CI23" i="11"/>
  <c r="CJ23" i="11"/>
  <c r="CK23" i="11"/>
  <c r="CL23" i="11"/>
  <c r="CM23" i="11"/>
  <c r="CG24" i="11"/>
  <c r="CH24" i="11"/>
  <c r="CI24" i="11"/>
  <c r="CJ24" i="11"/>
  <c r="CK24" i="11"/>
  <c r="CL24" i="11"/>
  <c r="CM24" i="11"/>
  <c r="CG25" i="11"/>
  <c r="CH25" i="11"/>
  <c r="CI25" i="11"/>
  <c r="CJ25" i="11"/>
  <c r="CK25" i="11"/>
  <c r="CL25" i="11"/>
  <c r="CM25" i="11"/>
  <c r="CG26" i="11"/>
  <c r="CN26" i="11" s="1"/>
  <c r="CH26" i="11"/>
  <c r="CI26" i="11"/>
  <c r="CJ26" i="11"/>
  <c r="CK26" i="11"/>
  <c r="CL26" i="11"/>
  <c r="CM26" i="11"/>
  <c r="CG27" i="11"/>
  <c r="CH27" i="11"/>
  <c r="CI27" i="11"/>
  <c r="CJ27" i="11"/>
  <c r="CK27" i="11"/>
  <c r="CL27" i="11"/>
  <c r="CM27" i="11"/>
  <c r="CG28" i="11"/>
  <c r="CH28" i="11"/>
  <c r="CI28" i="11"/>
  <c r="CJ28" i="11"/>
  <c r="CK28" i="11"/>
  <c r="CL28" i="11"/>
  <c r="CM28" i="11"/>
  <c r="CG29" i="11"/>
  <c r="CH29" i="11"/>
  <c r="CI29" i="11"/>
  <c r="CJ29" i="11"/>
  <c r="CK29" i="11"/>
  <c r="CL29" i="11"/>
  <c r="CM29" i="11"/>
  <c r="CG30" i="11"/>
  <c r="CH30" i="11"/>
  <c r="CI30" i="11"/>
  <c r="CJ30" i="11"/>
  <c r="CK30" i="11"/>
  <c r="CL30" i="11"/>
  <c r="CM30" i="11"/>
  <c r="CG31" i="11"/>
  <c r="CH31" i="11"/>
  <c r="CI31" i="11"/>
  <c r="CJ31" i="11"/>
  <c r="CK31" i="11"/>
  <c r="CL31" i="11"/>
  <c r="CM31" i="11"/>
  <c r="CG32" i="11"/>
  <c r="CH32" i="11"/>
  <c r="CI32" i="11"/>
  <c r="CJ32" i="11"/>
  <c r="CK32" i="11"/>
  <c r="CL32" i="11"/>
  <c r="CM32" i="11"/>
  <c r="CG33" i="11"/>
  <c r="CH33" i="11"/>
  <c r="CI33" i="11"/>
  <c r="CJ33" i="11"/>
  <c r="CK33" i="11"/>
  <c r="CL33" i="11"/>
  <c r="CM33" i="11"/>
  <c r="CG34" i="11"/>
  <c r="CH34" i="11"/>
  <c r="CI34" i="11"/>
  <c r="CJ34" i="11"/>
  <c r="CK34" i="11"/>
  <c r="CL34" i="11"/>
  <c r="CM34" i="11"/>
  <c r="CG35" i="11"/>
  <c r="CH35" i="11"/>
  <c r="CI35" i="11"/>
  <c r="CJ35" i="11"/>
  <c r="CK35" i="11"/>
  <c r="CL35" i="11"/>
  <c r="CM35" i="11"/>
  <c r="CG36" i="11"/>
  <c r="CH36" i="11"/>
  <c r="CI36" i="11"/>
  <c r="CJ36" i="11"/>
  <c r="CK36" i="11"/>
  <c r="CL36" i="11"/>
  <c r="CM36" i="11"/>
  <c r="CG37" i="11"/>
  <c r="CH37" i="11"/>
  <c r="CI37" i="11"/>
  <c r="CJ37" i="11"/>
  <c r="CK37" i="11"/>
  <c r="CL37" i="11"/>
  <c r="CM37" i="11"/>
  <c r="CG38" i="11"/>
  <c r="CH38" i="11"/>
  <c r="CI38" i="11"/>
  <c r="CJ38" i="11"/>
  <c r="CK38" i="11"/>
  <c r="CL38" i="11"/>
  <c r="CM38" i="11"/>
  <c r="CG39" i="11"/>
  <c r="CH39" i="11"/>
  <c r="CI39" i="11"/>
  <c r="CJ39" i="11"/>
  <c r="CK39" i="11"/>
  <c r="CL39" i="11"/>
  <c r="CM39" i="11"/>
  <c r="CG40" i="11"/>
  <c r="CH40" i="11"/>
  <c r="CI40" i="11"/>
  <c r="CJ40" i="11"/>
  <c r="CK40" i="11"/>
  <c r="CL40" i="11"/>
  <c r="CM40" i="11"/>
  <c r="CG41" i="11"/>
  <c r="CH41" i="11"/>
  <c r="CI41" i="11"/>
  <c r="CJ41" i="11"/>
  <c r="CK41" i="11"/>
  <c r="CL41" i="11"/>
  <c r="CM41" i="11"/>
  <c r="CG42" i="11"/>
  <c r="CH42" i="11"/>
  <c r="CI42" i="11"/>
  <c r="CJ42" i="11"/>
  <c r="CK42" i="11"/>
  <c r="CL42" i="11"/>
  <c r="CM42" i="11"/>
  <c r="CG43" i="11"/>
  <c r="CH43" i="11"/>
  <c r="CI43" i="11"/>
  <c r="CJ43" i="11"/>
  <c r="CK43" i="11"/>
  <c r="CL43" i="11"/>
  <c r="CM43" i="11"/>
  <c r="CG44" i="11"/>
  <c r="CH44" i="11"/>
  <c r="CI44" i="11"/>
  <c r="CJ44" i="11"/>
  <c r="CK44" i="11"/>
  <c r="CL44" i="11"/>
  <c r="CM44" i="11"/>
  <c r="CG45" i="11"/>
  <c r="CH45" i="11"/>
  <c r="CI45" i="11"/>
  <c r="CJ45" i="11"/>
  <c r="CK45" i="11"/>
  <c r="CL45" i="11"/>
  <c r="CM45" i="11"/>
  <c r="CG46" i="11"/>
  <c r="CH46" i="11"/>
  <c r="CI46" i="11"/>
  <c r="CJ46" i="11"/>
  <c r="CK46" i="11"/>
  <c r="CL46" i="11"/>
  <c r="CM46" i="11"/>
  <c r="CG47" i="11"/>
  <c r="CH47" i="11"/>
  <c r="CI47" i="11"/>
  <c r="CJ47" i="11"/>
  <c r="CK47" i="11"/>
  <c r="CL47" i="11"/>
  <c r="CM47" i="11"/>
  <c r="CG48" i="11"/>
  <c r="CH48" i="11"/>
  <c r="CI48" i="11"/>
  <c r="CJ48" i="11"/>
  <c r="CK48" i="11"/>
  <c r="CL48" i="11"/>
  <c r="CM48" i="11"/>
  <c r="CG49" i="11"/>
  <c r="CH49" i="11"/>
  <c r="CI49" i="11"/>
  <c r="CJ49" i="11"/>
  <c r="CK49" i="11"/>
  <c r="CL49" i="11"/>
  <c r="CM49" i="11"/>
  <c r="CG50" i="11"/>
  <c r="CH50" i="11"/>
  <c r="CI50" i="11"/>
  <c r="CJ50" i="11"/>
  <c r="CK50" i="11"/>
  <c r="CL50" i="11"/>
  <c r="CM50" i="11"/>
  <c r="CG51" i="11"/>
  <c r="CH51" i="11"/>
  <c r="CI51" i="11"/>
  <c r="CJ51" i="11"/>
  <c r="CK51" i="11"/>
  <c r="CL51" i="11"/>
  <c r="CM51" i="11"/>
  <c r="CG52" i="11"/>
  <c r="CH52" i="11"/>
  <c r="CI52" i="11"/>
  <c r="CJ52" i="11"/>
  <c r="CK52" i="11"/>
  <c r="CL52" i="11"/>
  <c r="CM52" i="11"/>
  <c r="CG53" i="11"/>
  <c r="CH53" i="11"/>
  <c r="CI53" i="11"/>
  <c r="CJ53" i="11"/>
  <c r="CK53" i="11"/>
  <c r="CL53" i="11"/>
  <c r="CM53" i="11"/>
  <c r="CG54" i="11"/>
  <c r="CH54" i="11"/>
  <c r="CI54" i="11"/>
  <c r="CJ54" i="11"/>
  <c r="CK54" i="11"/>
  <c r="CL54" i="11"/>
  <c r="CM54" i="11"/>
  <c r="CG55" i="11"/>
  <c r="CH55" i="11"/>
  <c r="CI55" i="11"/>
  <c r="CJ55" i="11"/>
  <c r="CK55" i="11"/>
  <c r="CL55" i="11"/>
  <c r="CM55" i="11"/>
  <c r="CG56" i="11"/>
  <c r="CH56" i="11"/>
  <c r="CI56" i="11"/>
  <c r="CJ56" i="11"/>
  <c r="CK56" i="11"/>
  <c r="CL56" i="11"/>
  <c r="CM56" i="11"/>
  <c r="CG57" i="11"/>
  <c r="CH57" i="11"/>
  <c r="CI57" i="11"/>
  <c r="CJ57" i="11"/>
  <c r="CK57" i="11"/>
  <c r="CL57" i="11"/>
  <c r="CM57" i="11"/>
  <c r="CG58" i="11"/>
  <c r="CN58" i="11" s="1"/>
  <c r="CH58" i="11"/>
  <c r="CI58" i="11"/>
  <c r="CJ58" i="11"/>
  <c r="CK58" i="11"/>
  <c r="CL58" i="11"/>
  <c r="CM58" i="11"/>
  <c r="CG59" i="11"/>
  <c r="CH59" i="11"/>
  <c r="CI59" i="11"/>
  <c r="CJ59" i="11"/>
  <c r="CK59" i="11"/>
  <c r="CL59" i="11"/>
  <c r="CM59" i="11"/>
  <c r="CG60" i="11"/>
  <c r="CH60" i="11"/>
  <c r="CI60" i="11"/>
  <c r="CJ60" i="11"/>
  <c r="CK60" i="11"/>
  <c r="CL60" i="11"/>
  <c r="CM60" i="11"/>
  <c r="CG61" i="11"/>
  <c r="CH61" i="11"/>
  <c r="CI61" i="11"/>
  <c r="CJ61" i="11"/>
  <c r="CK61" i="11"/>
  <c r="CL61" i="11"/>
  <c r="CM61" i="11"/>
  <c r="CG62" i="11"/>
  <c r="CH62" i="11"/>
  <c r="CI62" i="11"/>
  <c r="CJ62" i="11"/>
  <c r="CK62" i="11"/>
  <c r="CL62" i="11"/>
  <c r="CM62" i="11"/>
  <c r="CG63" i="11"/>
  <c r="CH63" i="11"/>
  <c r="CI63" i="11"/>
  <c r="CJ63" i="11"/>
  <c r="CK63" i="11"/>
  <c r="CL63" i="11"/>
  <c r="CM63" i="11"/>
  <c r="CG64" i="11"/>
  <c r="CH64" i="11"/>
  <c r="CI64" i="11"/>
  <c r="CJ64" i="11"/>
  <c r="CK64" i="11"/>
  <c r="CL64" i="11"/>
  <c r="CM64" i="11"/>
  <c r="CG65" i="11"/>
  <c r="CH65" i="11"/>
  <c r="CI65" i="11"/>
  <c r="CJ65" i="11"/>
  <c r="CK65" i="11"/>
  <c r="CL65" i="11"/>
  <c r="CM65" i="11"/>
  <c r="CG66" i="11"/>
  <c r="CH66" i="11"/>
  <c r="CI66" i="11"/>
  <c r="CJ66" i="11"/>
  <c r="CK66" i="11"/>
  <c r="CL66" i="11"/>
  <c r="CM66" i="11"/>
  <c r="CG67" i="11"/>
  <c r="CH67" i="11"/>
  <c r="CI67" i="11"/>
  <c r="CJ67" i="11"/>
  <c r="CK67" i="11"/>
  <c r="CL67" i="11"/>
  <c r="CM67" i="11"/>
  <c r="CG68" i="11"/>
  <c r="CH68" i="11"/>
  <c r="CI68" i="11"/>
  <c r="CJ68" i="11"/>
  <c r="CK68" i="11"/>
  <c r="CL68" i="11"/>
  <c r="CM68" i="11"/>
  <c r="CG69" i="11"/>
  <c r="CH69" i="11"/>
  <c r="CI69" i="11"/>
  <c r="CJ69" i="11"/>
  <c r="CK69" i="11"/>
  <c r="CL69" i="11"/>
  <c r="CM69" i="11"/>
  <c r="CG70" i="11"/>
  <c r="CH70" i="11"/>
  <c r="CI70" i="11"/>
  <c r="CJ70" i="11"/>
  <c r="CK70" i="11"/>
  <c r="CL70" i="11"/>
  <c r="CM70" i="11"/>
  <c r="CG71" i="11"/>
  <c r="CH71" i="11"/>
  <c r="CI71" i="11"/>
  <c r="CJ71" i="11"/>
  <c r="CK71" i="11"/>
  <c r="CL71" i="11"/>
  <c r="CM71" i="11"/>
  <c r="CG72" i="11"/>
  <c r="CH72" i="11"/>
  <c r="CI72" i="11"/>
  <c r="CJ72" i="11"/>
  <c r="CK72" i="11"/>
  <c r="CL72" i="11"/>
  <c r="CM72" i="11"/>
  <c r="CG73" i="11"/>
  <c r="CH73" i="11"/>
  <c r="CI73" i="11"/>
  <c r="CJ73" i="11"/>
  <c r="CK73" i="11"/>
  <c r="CL73" i="11"/>
  <c r="CM73" i="11"/>
  <c r="CG74" i="11"/>
  <c r="CN74" i="11" s="1"/>
  <c r="CH74" i="11"/>
  <c r="CI74" i="11"/>
  <c r="CJ74" i="11"/>
  <c r="CK74" i="11"/>
  <c r="CL74" i="11"/>
  <c r="CM74" i="11"/>
  <c r="CG75" i="11"/>
  <c r="CH75" i="11"/>
  <c r="CI75" i="11"/>
  <c r="CJ75" i="11"/>
  <c r="CK75" i="11"/>
  <c r="CL75" i="11"/>
  <c r="CM75" i="11"/>
  <c r="CG76" i="11"/>
  <c r="CH76" i="11"/>
  <c r="CI76" i="11"/>
  <c r="CJ76" i="11"/>
  <c r="CK76" i="11"/>
  <c r="CL76" i="11"/>
  <c r="CM76" i="11"/>
  <c r="CG77" i="11"/>
  <c r="CH77" i="11"/>
  <c r="CI77" i="11"/>
  <c r="CJ77" i="11"/>
  <c r="CK77" i="11"/>
  <c r="CL77" i="11"/>
  <c r="CM77" i="11"/>
  <c r="CG78" i="11"/>
  <c r="CH78" i="11"/>
  <c r="CI78" i="11"/>
  <c r="CJ78" i="11"/>
  <c r="CK78" i="11"/>
  <c r="CL78" i="11"/>
  <c r="CM78" i="11"/>
  <c r="CG79" i="11"/>
  <c r="CH79" i="11"/>
  <c r="CI79" i="11"/>
  <c r="CJ79" i="11"/>
  <c r="CK79" i="11"/>
  <c r="CL79" i="11"/>
  <c r="CM79" i="11"/>
  <c r="CG80" i="11"/>
  <c r="CH80" i="11"/>
  <c r="CI80" i="11"/>
  <c r="CJ80" i="11"/>
  <c r="CK80" i="11"/>
  <c r="CL80" i="11"/>
  <c r="CM80" i="11"/>
  <c r="CG81" i="11"/>
  <c r="CH81" i="11"/>
  <c r="CI81" i="11"/>
  <c r="CJ81" i="11"/>
  <c r="CK81" i="11"/>
  <c r="CL81" i="11"/>
  <c r="CM81" i="11"/>
  <c r="CG82" i="11"/>
  <c r="CH82" i="11"/>
  <c r="CI82" i="11"/>
  <c r="CJ82" i="11"/>
  <c r="CK82" i="11"/>
  <c r="CL82" i="11"/>
  <c r="CM82" i="11"/>
  <c r="CG83" i="11"/>
  <c r="CH83" i="11"/>
  <c r="CI83" i="11"/>
  <c r="CJ83" i="11"/>
  <c r="CK83" i="11"/>
  <c r="CL83" i="11"/>
  <c r="CM83" i="11"/>
  <c r="CG84" i="11"/>
  <c r="CH84" i="11"/>
  <c r="CI84" i="11"/>
  <c r="CJ84" i="11"/>
  <c r="CK84" i="11"/>
  <c r="CL84" i="11"/>
  <c r="CM84" i="11"/>
  <c r="CG85" i="11"/>
  <c r="CN85" i="11" s="1"/>
  <c r="CH85" i="11"/>
  <c r="CI85" i="11"/>
  <c r="CJ85" i="11"/>
  <c r="CK85" i="11"/>
  <c r="CL85" i="11"/>
  <c r="CM85" i="11"/>
  <c r="CG86" i="11"/>
  <c r="CH86" i="11"/>
  <c r="CI86" i="11"/>
  <c r="CJ86" i="11"/>
  <c r="CK86" i="11"/>
  <c r="CL86" i="11"/>
  <c r="CM86" i="11"/>
  <c r="CG87" i="11"/>
  <c r="CH87" i="11"/>
  <c r="CI87" i="11"/>
  <c r="CJ87" i="11"/>
  <c r="CK87" i="11"/>
  <c r="CL87" i="11"/>
  <c r="CM87" i="11"/>
  <c r="CG88" i="11"/>
  <c r="CH88" i="11"/>
  <c r="CI88" i="11"/>
  <c r="CJ88" i="11"/>
  <c r="CK88" i="11"/>
  <c r="CL88" i="11"/>
  <c r="CM88" i="11"/>
  <c r="CG89" i="11"/>
  <c r="CN89" i="11" s="1"/>
  <c r="CH89" i="11"/>
  <c r="CI89" i="11"/>
  <c r="CJ89" i="11"/>
  <c r="CK89" i="11"/>
  <c r="CL89" i="11"/>
  <c r="CM89" i="11"/>
  <c r="CG90" i="11"/>
  <c r="CH90" i="11"/>
  <c r="CI90" i="11"/>
  <c r="CJ90" i="11"/>
  <c r="CK90" i="11"/>
  <c r="CL90" i="11"/>
  <c r="CM90" i="11"/>
  <c r="CG91" i="11"/>
  <c r="CH91" i="11"/>
  <c r="CI91" i="11"/>
  <c r="CJ91" i="11"/>
  <c r="CK91" i="11"/>
  <c r="CL91" i="11"/>
  <c r="CM91" i="11"/>
  <c r="CG92" i="11"/>
  <c r="CH92" i="11"/>
  <c r="CI92" i="11"/>
  <c r="CJ92" i="11"/>
  <c r="CK92" i="11"/>
  <c r="CL92" i="11"/>
  <c r="CM92" i="11"/>
  <c r="CG93" i="11"/>
  <c r="CH93" i="11"/>
  <c r="CI93" i="11"/>
  <c r="CJ93" i="11"/>
  <c r="CK93" i="11"/>
  <c r="CL93" i="11"/>
  <c r="CM93" i="11"/>
  <c r="CG94" i="11"/>
  <c r="CH94" i="11"/>
  <c r="CI94" i="11"/>
  <c r="CJ94" i="11"/>
  <c r="CK94" i="11"/>
  <c r="CL94" i="11"/>
  <c r="CM94" i="11"/>
  <c r="CG95" i="11"/>
  <c r="CH95" i="11"/>
  <c r="CI95" i="11"/>
  <c r="CJ95" i="11"/>
  <c r="CK95" i="11"/>
  <c r="CL95" i="11"/>
  <c r="CM95" i="11"/>
  <c r="CG96" i="11"/>
  <c r="CH96" i="11"/>
  <c r="CI96" i="11"/>
  <c r="CJ96" i="11"/>
  <c r="CK96" i="11"/>
  <c r="CL96" i="11"/>
  <c r="CM96" i="11"/>
  <c r="CG97" i="11"/>
  <c r="CN97" i="11" s="1"/>
  <c r="CH97" i="11"/>
  <c r="CI97" i="11"/>
  <c r="CJ97" i="11"/>
  <c r="CK97" i="11"/>
  <c r="CL97" i="11"/>
  <c r="CM97" i="11"/>
  <c r="CG98" i="11"/>
  <c r="CH98" i="11"/>
  <c r="CI98" i="11"/>
  <c r="CJ98" i="11"/>
  <c r="CK98" i="11"/>
  <c r="CL98" i="11"/>
  <c r="CM98" i="11"/>
  <c r="CG99" i="11"/>
  <c r="CH99" i="11"/>
  <c r="CI99" i="11"/>
  <c r="CJ99" i="11"/>
  <c r="CK99" i="11"/>
  <c r="CL99" i="11"/>
  <c r="CM99" i="11"/>
  <c r="CG100" i="11"/>
  <c r="CH100" i="11"/>
  <c r="CI100" i="11"/>
  <c r="CJ100" i="11"/>
  <c r="CK100" i="11"/>
  <c r="CL100" i="11"/>
  <c r="CM100" i="11"/>
  <c r="CG101" i="11"/>
  <c r="CN101" i="11" s="1"/>
  <c r="CH101" i="11"/>
  <c r="CI101" i="11"/>
  <c r="CJ101" i="11"/>
  <c r="CK101" i="11"/>
  <c r="CL101" i="11"/>
  <c r="CM101" i="11"/>
  <c r="CG102" i="11"/>
  <c r="CH102" i="11"/>
  <c r="CI102" i="11"/>
  <c r="CJ102" i="11"/>
  <c r="CK102" i="11"/>
  <c r="CL102" i="11"/>
  <c r="CM102" i="11"/>
  <c r="CG103" i="11"/>
  <c r="CH103" i="11"/>
  <c r="CI103" i="11"/>
  <c r="CJ103" i="11"/>
  <c r="CK103" i="11"/>
  <c r="CL103" i="11"/>
  <c r="CM103" i="11"/>
  <c r="CG104" i="11"/>
  <c r="CH104" i="11"/>
  <c r="CI104" i="11"/>
  <c r="CJ104" i="11"/>
  <c r="CK104" i="11"/>
  <c r="CL104" i="11"/>
  <c r="CM104" i="11"/>
  <c r="CG105" i="11"/>
  <c r="CH105" i="11"/>
  <c r="CI105" i="11"/>
  <c r="CJ105" i="11"/>
  <c r="CK105" i="11"/>
  <c r="CL105" i="11"/>
  <c r="CM105" i="11"/>
  <c r="CG106" i="11"/>
  <c r="CH106" i="11"/>
  <c r="CI106" i="11"/>
  <c r="CJ106" i="11"/>
  <c r="CK106" i="11"/>
  <c r="CL106" i="11"/>
  <c r="CM106" i="11"/>
  <c r="CG107" i="11"/>
  <c r="CH107" i="11"/>
  <c r="CI107" i="11"/>
  <c r="CJ107" i="11"/>
  <c r="CK107" i="11"/>
  <c r="CL107" i="11"/>
  <c r="CM107" i="11"/>
  <c r="CG108" i="11"/>
  <c r="CH108" i="11"/>
  <c r="CI108" i="11"/>
  <c r="CJ108" i="11"/>
  <c r="CK108" i="11"/>
  <c r="CL108" i="11"/>
  <c r="CM108" i="11"/>
  <c r="CG109" i="11"/>
  <c r="CH109" i="11"/>
  <c r="CI109" i="11"/>
  <c r="CJ109" i="11"/>
  <c r="CK109" i="11"/>
  <c r="CL109" i="11"/>
  <c r="CM109" i="11"/>
  <c r="CG110" i="11"/>
  <c r="CH110" i="11"/>
  <c r="CI110" i="11"/>
  <c r="CJ110" i="11"/>
  <c r="CK110" i="11"/>
  <c r="CL110" i="11"/>
  <c r="CM110" i="11"/>
  <c r="CG111" i="11"/>
  <c r="CH111" i="11"/>
  <c r="CI111" i="11"/>
  <c r="CJ111" i="11"/>
  <c r="CK111" i="11"/>
  <c r="CL111" i="11"/>
  <c r="CM111" i="11"/>
  <c r="CG112" i="11"/>
  <c r="CH112" i="11"/>
  <c r="CI112" i="11"/>
  <c r="CJ112" i="11"/>
  <c r="CK112" i="11"/>
  <c r="CL112" i="11"/>
  <c r="CM112" i="11"/>
  <c r="CG113" i="11"/>
  <c r="CN113" i="11" s="1"/>
  <c r="CH113" i="11"/>
  <c r="CI113" i="11"/>
  <c r="CJ113" i="11"/>
  <c r="CK113" i="11"/>
  <c r="CL113" i="11"/>
  <c r="CM113" i="11"/>
  <c r="CG114" i="11"/>
  <c r="CH114" i="11"/>
  <c r="CI114" i="11"/>
  <c r="CJ114" i="11"/>
  <c r="CK114" i="11"/>
  <c r="CL114" i="11"/>
  <c r="CM114" i="11"/>
  <c r="CG115" i="11"/>
  <c r="CH115" i="11"/>
  <c r="CI115" i="11"/>
  <c r="CJ115" i="11"/>
  <c r="CK115" i="11"/>
  <c r="CL115" i="11"/>
  <c r="CM115" i="11"/>
  <c r="CG116" i="11"/>
  <c r="CH116" i="11"/>
  <c r="CI116" i="11"/>
  <c r="CJ116" i="11"/>
  <c r="CK116" i="11"/>
  <c r="CL116" i="11"/>
  <c r="CM116" i="11"/>
  <c r="CG117" i="11"/>
  <c r="CN117" i="11" s="1"/>
  <c r="CH117" i="11"/>
  <c r="CI117" i="11"/>
  <c r="CJ117" i="11"/>
  <c r="CK117" i="11"/>
  <c r="CL117" i="11"/>
  <c r="CM117" i="11"/>
  <c r="CG118" i="11"/>
  <c r="CH118" i="11"/>
  <c r="CI118" i="11"/>
  <c r="CJ118" i="11"/>
  <c r="CK118" i="11"/>
  <c r="CL118" i="11"/>
  <c r="CM118" i="11"/>
  <c r="CG119" i="11"/>
  <c r="CH119" i="11"/>
  <c r="CI119" i="11"/>
  <c r="CJ119" i="11"/>
  <c r="CK119" i="11"/>
  <c r="CL119" i="11"/>
  <c r="CM119" i="11"/>
  <c r="CG120" i="11"/>
  <c r="CH120" i="11"/>
  <c r="CI120" i="11"/>
  <c r="CJ120" i="11"/>
  <c r="CK120" i="11"/>
  <c r="CL120" i="11"/>
  <c r="CM120" i="11"/>
  <c r="CG121" i="11"/>
  <c r="CH121" i="11"/>
  <c r="CI121" i="11"/>
  <c r="CJ121" i="11"/>
  <c r="CK121" i="11"/>
  <c r="CL121" i="11"/>
  <c r="CM121" i="11"/>
  <c r="CG122" i="11"/>
  <c r="CH122" i="11"/>
  <c r="CI122" i="11"/>
  <c r="CJ122" i="11"/>
  <c r="CK122" i="11"/>
  <c r="CL122" i="11"/>
  <c r="CM122" i="11"/>
  <c r="CG123" i="11"/>
  <c r="CH123" i="11"/>
  <c r="CI123" i="11"/>
  <c r="CJ123" i="11"/>
  <c r="CK123" i="11"/>
  <c r="CL123" i="11"/>
  <c r="CM123" i="11"/>
  <c r="CG124" i="11"/>
  <c r="CH124" i="11"/>
  <c r="CI124" i="11"/>
  <c r="CJ124" i="11"/>
  <c r="CK124" i="11"/>
  <c r="CL124" i="11"/>
  <c r="CM124" i="11"/>
  <c r="CG125" i="11"/>
  <c r="CH125" i="11"/>
  <c r="CI125" i="11"/>
  <c r="CJ125" i="11"/>
  <c r="CK125" i="11"/>
  <c r="CL125" i="11"/>
  <c r="CM125" i="11"/>
  <c r="CG126" i="11"/>
  <c r="CH126" i="11"/>
  <c r="CI126" i="11"/>
  <c r="CJ126" i="11"/>
  <c r="CK126" i="11"/>
  <c r="CL126" i="11"/>
  <c r="CM126" i="11"/>
  <c r="CG127" i="11"/>
  <c r="CH127" i="11"/>
  <c r="CI127" i="11"/>
  <c r="CJ127" i="11"/>
  <c r="CK127" i="11"/>
  <c r="CL127" i="11"/>
  <c r="CM127" i="11"/>
  <c r="CG128" i="11"/>
  <c r="CH128" i="11"/>
  <c r="CI128" i="11"/>
  <c r="CJ128" i="11"/>
  <c r="CK128" i="11"/>
  <c r="CL128" i="11"/>
  <c r="CM128" i="11"/>
  <c r="CG129" i="11"/>
  <c r="CH129" i="11"/>
  <c r="CI129" i="11"/>
  <c r="CJ129" i="11"/>
  <c r="CK129" i="11"/>
  <c r="CL129" i="11"/>
  <c r="CM129" i="11"/>
  <c r="CG130" i="11"/>
  <c r="CH130" i="11"/>
  <c r="CI130" i="11"/>
  <c r="CJ130" i="11"/>
  <c r="CK130" i="11"/>
  <c r="CL130" i="11"/>
  <c r="CM130" i="11"/>
  <c r="CG131" i="11"/>
  <c r="CH131" i="11"/>
  <c r="CI131" i="11"/>
  <c r="CJ131" i="11"/>
  <c r="CK131" i="11"/>
  <c r="CL131" i="11"/>
  <c r="CM131" i="11"/>
  <c r="CG132" i="11"/>
  <c r="CH132" i="11"/>
  <c r="CI132" i="11"/>
  <c r="CJ132" i="11"/>
  <c r="CK132" i="11"/>
  <c r="CL132" i="11"/>
  <c r="CM132" i="11"/>
  <c r="CG133" i="11"/>
  <c r="CH133" i="11"/>
  <c r="CI133" i="11"/>
  <c r="CJ133" i="11"/>
  <c r="CK133" i="11"/>
  <c r="CL133" i="11"/>
  <c r="CM133" i="11"/>
  <c r="CG134" i="11"/>
  <c r="CH134" i="11"/>
  <c r="CI134" i="11"/>
  <c r="CJ134" i="11"/>
  <c r="CK134" i="11"/>
  <c r="CL134" i="11"/>
  <c r="CM134" i="11"/>
  <c r="CG135" i="11"/>
  <c r="CH135" i="11"/>
  <c r="CI135" i="11"/>
  <c r="CJ135" i="11"/>
  <c r="CK135" i="11"/>
  <c r="CL135" i="11"/>
  <c r="CM135" i="11"/>
  <c r="CG136" i="11"/>
  <c r="CH136" i="11"/>
  <c r="CI136" i="11"/>
  <c r="CJ136" i="11"/>
  <c r="CK136" i="11"/>
  <c r="CL136" i="11"/>
  <c r="CM136" i="11"/>
  <c r="CG137" i="11"/>
  <c r="CH137" i="11"/>
  <c r="CI137" i="11"/>
  <c r="CJ137" i="11"/>
  <c r="CK137" i="11"/>
  <c r="CL137" i="11"/>
  <c r="CM137" i="11"/>
  <c r="CG138" i="11"/>
  <c r="CH138" i="11"/>
  <c r="CI138" i="11"/>
  <c r="CJ138" i="11"/>
  <c r="CK138" i="11"/>
  <c r="CL138" i="11"/>
  <c r="CM138" i="11"/>
  <c r="CG139" i="11"/>
  <c r="CH139" i="11"/>
  <c r="CI139" i="11"/>
  <c r="CJ139" i="11"/>
  <c r="CK139" i="11"/>
  <c r="CL139" i="11"/>
  <c r="CM139" i="11"/>
  <c r="CG140" i="11"/>
  <c r="CH140" i="11"/>
  <c r="CI140" i="11"/>
  <c r="CJ140" i="11"/>
  <c r="CK140" i="11"/>
  <c r="CL140" i="11"/>
  <c r="CM140" i="11"/>
  <c r="CG141" i="11"/>
  <c r="CH141" i="11"/>
  <c r="CI141" i="11"/>
  <c r="CJ141" i="11"/>
  <c r="CK141" i="11"/>
  <c r="CL141" i="11"/>
  <c r="CM141" i="11"/>
  <c r="CG142" i="11"/>
  <c r="CH142" i="11"/>
  <c r="CI142" i="11"/>
  <c r="CJ142" i="11"/>
  <c r="CK142" i="11"/>
  <c r="CL142" i="11"/>
  <c r="CM142" i="11"/>
  <c r="CG143" i="11"/>
  <c r="CH143" i="11"/>
  <c r="CI143" i="11"/>
  <c r="CJ143" i="11"/>
  <c r="CK143" i="11"/>
  <c r="CL143" i="11"/>
  <c r="CM143" i="11"/>
  <c r="CG144" i="11"/>
  <c r="CH144" i="11"/>
  <c r="CI144" i="11"/>
  <c r="CJ144" i="11"/>
  <c r="CK144" i="11"/>
  <c r="CL144" i="11"/>
  <c r="CM144" i="11"/>
  <c r="CG145" i="11"/>
  <c r="CH145" i="11"/>
  <c r="CI145" i="11"/>
  <c r="CJ145" i="11"/>
  <c r="CK145" i="11"/>
  <c r="CL145" i="11"/>
  <c r="CM145" i="11"/>
  <c r="CG146" i="11"/>
  <c r="CH146" i="11"/>
  <c r="CI146" i="11"/>
  <c r="CJ146" i="11"/>
  <c r="CK146" i="11"/>
  <c r="CL146" i="11"/>
  <c r="CM146" i="11"/>
  <c r="CG147" i="11"/>
  <c r="CH147" i="11"/>
  <c r="CI147" i="11"/>
  <c r="CJ147" i="11"/>
  <c r="CK147" i="11"/>
  <c r="CL147" i="11"/>
  <c r="CM147" i="11"/>
  <c r="CG148" i="11"/>
  <c r="CH148" i="11"/>
  <c r="CI148" i="11"/>
  <c r="CJ148" i="11"/>
  <c r="CK148" i="11"/>
  <c r="CL148" i="11"/>
  <c r="CM148" i="11"/>
  <c r="CG149" i="11"/>
  <c r="CH149" i="11"/>
  <c r="CI149" i="11"/>
  <c r="CJ149" i="11"/>
  <c r="CK149" i="11"/>
  <c r="CL149" i="11"/>
  <c r="CM149" i="11"/>
  <c r="CG150" i="11"/>
  <c r="CH150" i="11"/>
  <c r="CI150" i="11"/>
  <c r="CJ150" i="11"/>
  <c r="CK150" i="11"/>
  <c r="CL150" i="11"/>
  <c r="CM150" i="11"/>
  <c r="CG151" i="11"/>
  <c r="CH151" i="11"/>
  <c r="CI151" i="11"/>
  <c r="CJ151" i="11"/>
  <c r="CK151" i="11"/>
  <c r="CL151" i="11"/>
  <c r="CM151" i="11"/>
  <c r="CG152" i="11"/>
  <c r="CH152" i="11"/>
  <c r="CI152" i="11"/>
  <c r="CJ152" i="11"/>
  <c r="CK152" i="11"/>
  <c r="CL152" i="11"/>
  <c r="CM152" i="11"/>
  <c r="CG153" i="11"/>
  <c r="CH153" i="11"/>
  <c r="CI153" i="11"/>
  <c r="CJ153" i="11"/>
  <c r="CK153" i="11"/>
  <c r="CL153" i="11"/>
  <c r="CM153" i="11"/>
  <c r="CG154" i="11"/>
  <c r="CH154" i="11"/>
  <c r="CI154" i="11"/>
  <c r="CJ154" i="11"/>
  <c r="CK154" i="11"/>
  <c r="CL154" i="11"/>
  <c r="CM154" i="11"/>
  <c r="CG155" i="11"/>
  <c r="CH155" i="11"/>
  <c r="CI155" i="11"/>
  <c r="CJ155" i="11"/>
  <c r="CK155" i="11"/>
  <c r="CL155" i="11"/>
  <c r="CM155" i="11"/>
  <c r="CG156" i="11"/>
  <c r="CH156" i="11"/>
  <c r="CI156" i="11"/>
  <c r="CJ156" i="11"/>
  <c r="CK156" i="11"/>
  <c r="CL156" i="11"/>
  <c r="CM156" i="11"/>
  <c r="CG157" i="11"/>
  <c r="CH157" i="11"/>
  <c r="CI157" i="11"/>
  <c r="CJ157" i="11"/>
  <c r="CK157" i="11"/>
  <c r="CL157" i="11"/>
  <c r="CM157" i="11"/>
  <c r="CG158" i="11"/>
  <c r="CH158" i="11"/>
  <c r="CI158" i="11"/>
  <c r="CJ158" i="11"/>
  <c r="CK158" i="11"/>
  <c r="CL158" i="11"/>
  <c r="CM158" i="11"/>
  <c r="CG159" i="11"/>
  <c r="CH159" i="11"/>
  <c r="CI159" i="11"/>
  <c r="CJ159" i="11"/>
  <c r="CK159" i="11"/>
  <c r="CL159" i="11"/>
  <c r="CM159" i="11"/>
  <c r="CG160" i="11"/>
  <c r="CH160" i="11"/>
  <c r="CI160" i="11"/>
  <c r="CJ160" i="11"/>
  <c r="CK160" i="11"/>
  <c r="CL160" i="11"/>
  <c r="CM160" i="11"/>
  <c r="CG161" i="11"/>
  <c r="CH161" i="11"/>
  <c r="CI161" i="11"/>
  <c r="CJ161" i="11"/>
  <c r="CK161" i="11"/>
  <c r="CL161" i="11"/>
  <c r="CM161" i="11"/>
  <c r="CG162" i="11"/>
  <c r="CH162" i="11"/>
  <c r="CI162" i="11"/>
  <c r="CJ162" i="11"/>
  <c r="CK162" i="11"/>
  <c r="CL162" i="11"/>
  <c r="CM162" i="11"/>
  <c r="CG163" i="11"/>
  <c r="CH163" i="11"/>
  <c r="CI163" i="11"/>
  <c r="CJ163" i="11"/>
  <c r="CK163" i="11"/>
  <c r="CL163" i="11"/>
  <c r="CM163" i="11"/>
  <c r="CG164" i="11"/>
  <c r="CH164" i="11"/>
  <c r="CI164" i="11"/>
  <c r="CJ164" i="11"/>
  <c r="CK164" i="11"/>
  <c r="CL164" i="11"/>
  <c r="CM164" i="11"/>
  <c r="CG165" i="11"/>
  <c r="CH165" i="11"/>
  <c r="CI165" i="11"/>
  <c r="CJ165" i="11"/>
  <c r="CK165" i="11"/>
  <c r="CL165" i="11"/>
  <c r="CM165" i="11"/>
  <c r="CG166" i="11"/>
  <c r="CH166" i="11"/>
  <c r="CI166" i="11"/>
  <c r="CJ166" i="11"/>
  <c r="CK166" i="11"/>
  <c r="CL166" i="11"/>
  <c r="CM166" i="11"/>
  <c r="CG167" i="11"/>
  <c r="CH167" i="11"/>
  <c r="CI167" i="11"/>
  <c r="CJ167" i="11"/>
  <c r="CK167" i="11"/>
  <c r="CL167" i="11"/>
  <c r="CM167" i="11"/>
  <c r="CG168" i="11"/>
  <c r="CH168" i="11"/>
  <c r="CI168" i="11"/>
  <c r="CJ168" i="11"/>
  <c r="CK168" i="11"/>
  <c r="CL168" i="11"/>
  <c r="CM168" i="11"/>
  <c r="CG169" i="11"/>
  <c r="CH169" i="11"/>
  <c r="CI169" i="11"/>
  <c r="CJ169" i="11"/>
  <c r="CK169" i="11"/>
  <c r="CL169" i="11"/>
  <c r="CM169" i="11"/>
  <c r="CG170" i="11"/>
  <c r="CH170" i="11"/>
  <c r="CI170" i="11"/>
  <c r="CJ170" i="11"/>
  <c r="CK170" i="11"/>
  <c r="CL170" i="11"/>
  <c r="CM170" i="11"/>
  <c r="CG171" i="11"/>
  <c r="CH171" i="11"/>
  <c r="CI171" i="11"/>
  <c r="CJ171" i="11"/>
  <c r="CK171" i="11"/>
  <c r="CL171" i="11"/>
  <c r="CM171" i="11"/>
  <c r="CG172" i="11"/>
  <c r="CH172" i="11"/>
  <c r="CI172" i="11"/>
  <c r="CJ172" i="11"/>
  <c r="CK172" i="11"/>
  <c r="CL172" i="11"/>
  <c r="CM172" i="11"/>
  <c r="CG173" i="11"/>
  <c r="CH173" i="11"/>
  <c r="CI173" i="11"/>
  <c r="CJ173" i="11"/>
  <c r="CK173" i="11"/>
  <c r="CL173" i="11"/>
  <c r="CM173" i="11"/>
  <c r="CG174" i="11"/>
  <c r="CH174" i="11"/>
  <c r="CI174" i="11"/>
  <c r="CJ174" i="11"/>
  <c r="CK174" i="11"/>
  <c r="CL174" i="11"/>
  <c r="CM174" i="11"/>
  <c r="CG175" i="11"/>
  <c r="CH175" i="11"/>
  <c r="CI175" i="11"/>
  <c r="CJ175" i="11"/>
  <c r="CK175" i="11"/>
  <c r="CL175" i="11"/>
  <c r="CM175" i="11"/>
  <c r="CG176" i="11"/>
  <c r="CH176" i="11"/>
  <c r="CI176" i="11"/>
  <c r="CJ176" i="11"/>
  <c r="CK176" i="11"/>
  <c r="CL176" i="11"/>
  <c r="CM176" i="11"/>
  <c r="CG177" i="11"/>
  <c r="CH177" i="11"/>
  <c r="CI177" i="11"/>
  <c r="CJ177" i="11"/>
  <c r="CK177" i="11"/>
  <c r="CL177" i="11"/>
  <c r="CM177" i="11"/>
  <c r="CG178" i="11"/>
  <c r="CH178" i="11"/>
  <c r="CI178" i="11"/>
  <c r="CJ178" i="11"/>
  <c r="CK178" i="11"/>
  <c r="CL178" i="11"/>
  <c r="CM178" i="11"/>
  <c r="CG179" i="11"/>
  <c r="CH179" i="11"/>
  <c r="CI179" i="11"/>
  <c r="CJ179" i="11"/>
  <c r="CK179" i="11"/>
  <c r="CL179" i="11"/>
  <c r="CM179" i="11"/>
  <c r="CG180" i="11"/>
  <c r="CH180" i="11"/>
  <c r="CI180" i="11"/>
  <c r="CJ180" i="11"/>
  <c r="CK180" i="11"/>
  <c r="CL180" i="11"/>
  <c r="CM180" i="11"/>
  <c r="CG181" i="11"/>
  <c r="CH181" i="11"/>
  <c r="CI181" i="11"/>
  <c r="CJ181" i="11"/>
  <c r="CK181" i="11"/>
  <c r="CL181" i="11"/>
  <c r="CM181" i="11"/>
  <c r="CG182" i="11"/>
  <c r="CH182" i="11"/>
  <c r="CI182" i="11"/>
  <c r="CJ182" i="11"/>
  <c r="CK182" i="11"/>
  <c r="CL182" i="11"/>
  <c r="CM182" i="11"/>
  <c r="CG183" i="11"/>
  <c r="CH183" i="11"/>
  <c r="CI183" i="11"/>
  <c r="CJ183" i="11"/>
  <c r="CK183" i="11"/>
  <c r="CL183" i="11"/>
  <c r="CM183" i="11"/>
  <c r="CG184" i="11"/>
  <c r="CH184" i="11"/>
  <c r="CI184" i="11"/>
  <c r="CJ184" i="11"/>
  <c r="CK184" i="11"/>
  <c r="CL184" i="11"/>
  <c r="CM184" i="11"/>
  <c r="CG185" i="11"/>
  <c r="CH185" i="11"/>
  <c r="CI185" i="11"/>
  <c r="CJ185" i="11"/>
  <c r="CK185" i="11"/>
  <c r="CL185" i="11"/>
  <c r="CM185" i="11"/>
  <c r="CG186" i="11"/>
  <c r="CH186" i="11"/>
  <c r="CI186" i="11"/>
  <c r="CJ186" i="11"/>
  <c r="CK186" i="11"/>
  <c r="CL186" i="11"/>
  <c r="CM186" i="11"/>
  <c r="CG187" i="11"/>
  <c r="CH187" i="11"/>
  <c r="CI187" i="11"/>
  <c r="CJ187" i="11"/>
  <c r="CK187" i="11"/>
  <c r="CL187" i="11"/>
  <c r="CM187" i="11"/>
  <c r="CG188" i="11"/>
  <c r="CH188" i="11"/>
  <c r="CI188" i="11"/>
  <c r="CJ188" i="11"/>
  <c r="CK188" i="11"/>
  <c r="CL188" i="11"/>
  <c r="CM188" i="11"/>
  <c r="CG189" i="11"/>
  <c r="CH189" i="11"/>
  <c r="CI189" i="11"/>
  <c r="CJ189" i="11"/>
  <c r="CK189" i="11"/>
  <c r="CL189" i="11"/>
  <c r="CM189" i="11"/>
  <c r="CG190" i="11"/>
  <c r="CH190" i="11"/>
  <c r="CI190" i="11"/>
  <c r="CJ190" i="11"/>
  <c r="CK190" i="11"/>
  <c r="CL190" i="11"/>
  <c r="CM190" i="11"/>
  <c r="CG191" i="11"/>
  <c r="CH191" i="11"/>
  <c r="CI191" i="11"/>
  <c r="CJ191" i="11"/>
  <c r="CK191" i="11"/>
  <c r="CL191" i="11"/>
  <c r="CM191" i="11"/>
  <c r="CG192" i="11"/>
  <c r="CH192" i="11"/>
  <c r="CI192" i="11"/>
  <c r="CJ192" i="11"/>
  <c r="CK192" i="11"/>
  <c r="CL192" i="11"/>
  <c r="CM192" i="11"/>
  <c r="CG193" i="11"/>
  <c r="CH193" i="11"/>
  <c r="CI193" i="11"/>
  <c r="CJ193" i="11"/>
  <c r="CK193" i="11"/>
  <c r="CL193" i="11"/>
  <c r="CM193" i="11"/>
  <c r="CG194" i="11"/>
  <c r="CH194" i="11"/>
  <c r="CI194" i="11"/>
  <c r="CJ194" i="11"/>
  <c r="CK194" i="11"/>
  <c r="CL194" i="11"/>
  <c r="CM194" i="11"/>
  <c r="CG195" i="11"/>
  <c r="CH195" i="11"/>
  <c r="CI195" i="11"/>
  <c r="CJ195" i="11"/>
  <c r="CK195" i="11"/>
  <c r="CL195" i="11"/>
  <c r="CM195" i="11"/>
  <c r="CG196" i="11"/>
  <c r="CH196" i="11"/>
  <c r="CI196" i="11"/>
  <c r="CJ196" i="11"/>
  <c r="CK196" i="11"/>
  <c r="CL196" i="11"/>
  <c r="CM196" i="11"/>
  <c r="CG197" i="11"/>
  <c r="CH197" i="11"/>
  <c r="CI197" i="11"/>
  <c r="CJ197" i="11"/>
  <c r="CK197" i="11"/>
  <c r="CL197" i="11"/>
  <c r="CM197" i="11"/>
  <c r="CG198" i="11"/>
  <c r="CH198" i="11"/>
  <c r="CI198" i="11"/>
  <c r="CJ198" i="11"/>
  <c r="CK198" i="11"/>
  <c r="CL198" i="11"/>
  <c r="CM198" i="11"/>
  <c r="CG199" i="11"/>
  <c r="CH199" i="11"/>
  <c r="CI199" i="11"/>
  <c r="CJ199" i="11"/>
  <c r="CK199" i="11"/>
  <c r="CL199" i="11"/>
  <c r="CM199" i="11"/>
  <c r="CG200" i="11"/>
  <c r="CH200" i="11"/>
  <c r="CI200" i="11"/>
  <c r="CJ200" i="11"/>
  <c r="CK200" i="11"/>
  <c r="CL200" i="11"/>
  <c r="CM200" i="11"/>
  <c r="CG201" i="11"/>
  <c r="CH201" i="11"/>
  <c r="CI201" i="11"/>
  <c r="CJ201" i="11"/>
  <c r="CK201" i="11"/>
  <c r="CL201" i="11"/>
  <c r="CM201" i="11"/>
  <c r="CG202" i="11"/>
  <c r="CH202" i="11"/>
  <c r="CI202" i="11"/>
  <c r="CJ202" i="11"/>
  <c r="CK202" i="11"/>
  <c r="CL202" i="11"/>
  <c r="CM202" i="11"/>
  <c r="CG203" i="11"/>
  <c r="CH203" i="11"/>
  <c r="CI203" i="11"/>
  <c r="CJ203" i="11"/>
  <c r="CK203" i="11"/>
  <c r="CL203" i="11"/>
  <c r="CM203" i="11"/>
  <c r="CG204" i="11"/>
  <c r="CH204" i="11"/>
  <c r="CI204" i="11"/>
  <c r="CJ204" i="11"/>
  <c r="CK204" i="11"/>
  <c r="CL204" i="11"/>
  <c r="CM204" i="11"/>
  <c r="CG205" i="11"/>
  <c r="CH205" i="11"/>
  <c r="CI205" i="11"/>
  <c r="CJ205" i="11"/>
  <c r="CK205" i="11"/>
  <c r="CL205" i="11"/>
  <c r="CM205" i="11"/>
  <c r="CG206" i="11"/>
  <c r="CH206" i="11"/>
  <c r="CI206" i="11"/>
  <c r="CJ206" i="11"/>
  <c r="CK206" i="11"/>
  <c r="CL206" i="11"/>
  <c r="CM206" i="11"/>
  <c r="CG207" i="11"/>
  <c r="CH207" i="11"/>
  <c r="CI207" i="11"/>
  <c r="CJ207" i="11"/>
  <c r="CK207" i="11"/>
  <c r="CL207" i="11"/>
  <c r="CM207" i="11"/>
  <c r="CG208" i="11"/>
  <c r="CH208" i="11"/>
  <c r="CI208" i="11"/>
  <c r="CJ208" i="11"/>
  <c r="CK208" i="11"/>
  <c r="CL208" i="11"/>
  <c r="CM208" i="11"/>
  <c r="CG209" i="11"/>
  <c r="CH209" i="11"/>
  <c r="CI209" i="11"/>
  <c r="CJ209" i="11"/>
  <c r="CK209" i="11"/>
  <c r="CL209" i="11"/>
  <c r="CM209" i="11"/>
  <c r="CG210" i="11"/>
  <c r="CH210" i="11"/>
  <c r="CI210" i="11"/>
  <c r="CJ210" i="11"/>
  <c r="CK210" i="11"/>
  <c r="CL210" i="11"/>
  <c r="CM210" i="11"/>
  <c r="CG211" i="11"/>
  <c r="CH211" i="11"/>
  <c r="CI211" i="11"/>
  <c r="CJ211" i="11"/>
  <c r="CK211" i="11"/>
  <c r="CL211" i="11"/>
  <c r="CM211" i="11"/>
  <c r="CG212" i="11"/>
  <c r="CH212" i="11"/>
  <c r="CI212" i="11"/>
  <c r="CJ212" i="11"/>
  <c r="CK212" i="11"/>
  <c r="CL212" i="11"/>
  <c r="CM212" i="11"/>
  <c r="CG213" i="11"/>
  <c r="CH213" i="11"/>
  <c r="CI213" i="11"/>
  <c r="CJ213" i="11"/>
  <c r="CK213" i="11"/>
  <c r="CL213" i="11"/>
  <c r="CM213" i="11"/>
  <c r="CG214" i="11"/>
  <c r="CH214" i="11"/>
  <c r="CI214" i="11"/>
  <c r="CJ214" i="11"/>
  <c r="CK214" i="11"/>
  <c r="CL214" i="11"/>
  <c r="CM214" i="11"/>
  <c r="CG215" i="11"/>
  <c r="CH215" i="11"/>
  <c r="CI215" i="11"/>
  <c r="CJ215" i="11"/>
  <c r="CK215" i="11"/>
  <c r="CL215" i="11"/>
  <c r="CM215" i="11"/>
  <c r="CG216" i="11"/>
  <c r="CH216" i="11"/>
  <c r="CI216" i="11"/>
  <c r="CJ216" i="11"/>
  <c r="CK216" i="11"/>
  <c r="CL216" i="11"/>
  <c r="CM216" i="11"/>
  <c r="CG217" i="11"/>
  <c r="CH217" i="11"/>
  <c r="CI217" i="11"/>
  <c r="CJ217" i="11"/>
  <c r="CK217" i="11"/>
  <c r="CL217" i="11"/>
  <c r="CM217" i="11"/>
  <c r="CG218" i="11"/>
  <c r="CH218" i="11"/>
  <c r="CI218" i="11"/>
  <c r="CJ218" i="11"/>
  <c r="CK218" i="11"/>
  <c r="CL218" i="11"/>
  <c r="CM218" i="11"/>
  <c r="CG219" i="11"/>
  <c r="CH219" i="11"/>
  <c r="CI219" i="11"/>
  <c r="CJ219" i="11"/>
  <c r="CK219" i="11"/>
  <c r="CL219" i="11"/>
  <c r="CM219" i="11"/>
  <c r="CG220" i="11"/>
  <c r="CH220" i="11"/>
  <c r="CI220" i="11"/>
  <c r="CJ220" i="11"/>
  <c r="CK220" i="11"/>
  <c r="CL220" i="11"/>
  <c r="CM220" i="11"/>
  <c r="CG221" i="11"/>
  <c r="CH221" i="11"/>
  <c r="CI221" i="11"/>
  <c r="CJ221" i="11"/>
  <c r="CK221" i="11"/>
  <c r="CL221" i="11"/>
  <c r="CM221" i="11"/>
  <c r="CG222" i="11"/>
  <c r="CH222" i="11"/>
  <c r="CI222" i="11"/>
  <c r="CJ222" i="11"/>
  <c r="CK222" i="11"/>
  <c r="CL222" i="11"/>
  <c r="CM222" i="11"/>
  <c r="CG223" i="11"/>
  <c r="CH223" i="11"/>
  <c r="CI223" i="11"/>
  <c r="CJ223" i="11"/>
  <c r="CK223" i="11"/>
  <c r="CL223" i="11"/>
  <c r="CM223" i="11"/>
  <c r="CG224" i="11"/>
  <c r="CH224" i="11"/>
  <c r="CI224" i="11"/>
  <c r="CJ224" i="11"/>
  <c r="CK224" i="11"/>
  <c r="CL224" i="11"/>
  <c r="CM224" i="11"/>
  <c r="CG225" i="11"/>
  <c r="CH225" i="11"/>
  <c r="CI225" i="11"/>
  <c r="CJ225" i="11"/>
  <c r="CK225" i="11"/>
  <c r="CL225" i="11"/>
  <c r="CM225" i="11"/>
  <c r="CG226" i="11"/>
  <c r="CH226" i="11"/>
  <c r="CI226" i="11"/>
  <c r="CJ226" i="11"/>
  <c r="CK226" i="11"/>
  <c r="CL226" i="11"/>
  <c r="CM226" i="11"/>
  <c r="CG227" i="11"/>
  <c r="CH227" i="11"/>
  <c r="CI227" i="11"/>
  <c r="CJ227" i="11"/>
  <c r="CK227" i="11"/>
  <c r="CL227" i="11"/>
  <c r="CM227" i="11"/>
  <c r="CG228" i="11"/>
  <c r="CH228" i="11"/>
  <c r="CI228" i="11"/>
  <c r="CJ228" i="11"/>
  <c r="CK228" i="11"/>
  <c r="CL228" i="11"/>
  <c r="CM228" i="11"/>
  <c r="CG229" i="11"/>
  <c r="CH229" i="11"/>
  <c r="CI229" i="11"/>
  <c r="CJ229" i="11"/>
  <c r="CK229" i="11"/>
  <c r="CL229" i="11"/>
  <c r="CM229" i="11"/>
  <c r="CG230" i="11"/>
  <c r="CH230" i="11"/>
  <c r="CI230" i="11"/>
  <c r="CJ230" i="11"/>
  <c r="CK230" i="11"/>
  <c r="CL230" i="11"/>
  <c r="CM230" i="11"/>
  <c r="CG231" i="11"/>
  <c r="CH231" i="11"/>
  <c r="CI231" i="11"/>
  <c r="CJ231" i="11"/>
  <c r="CK231" i="11"/>
  <c r="CL231" i="11"/>
  <c r="CM231" i="11"/>
  <c r="CG232" i="11"/>
  <c r="CH232" i="11"/>
  <c r="CI232" i="11"/>
  <c r="CJ232" i="11"/>
  <c r="CK232" i="11"/>
  <c r="CL232" i="11"/>
  <c r="CM232" i="11"/>
  <c r="CG233" i="11"/>
  <c r="CH233" i="11"/>
  <c r="CI233" i="11"/>
  <c r="CJ233" i="11"/>
  <c r="CK233" i="11"/>
  <c r="CL233" i="11"/>
  <c r="CM233" i="11"/>
  <c r="CG234" i="11"/>
  <c r="CH234" i="11"/>
  <c r="CI234" i="11"/>
  <c r="CJ234" i="11"/>
  <c r="CK234" i="11"/>
  <c r="CL234" i="11"/>
  <c r="CM234" i="11"/>
  <c r="CG235" i="11"/>
  <c r="CH235" i="11"/>
  <c r="CI235" i="11"/>
  <c r="CJ235" i="11"/>
  <c r="CK235" i="11"/>
  <c r="CL235" i="11"/>
  <c r="CM235" i="11"/>
  <c r="CG236" i="11"/>
  <c r="CH236" i="11"/>
  <c r="CI236" i="11"/>
  <c r="CJ236" i="11"/>
  <c r="CK236" i="11"/>
  <c r="CL236" i="11"/>
  <c r="CM236" i="11"/>
  <c r="CG237" i="11"/>
  <c r="CH237" i="11"/>
  <c r="CI237" i="11"/>
  <c r="CJ237" i="11"/>
  <c r="CK237" i="11"/>
  <c r="CL237" i="11"/>
  <c r="CM237" i="11"/>
  <c r="CG238" i="11"/>
  <c r="CH238" i="11"/>
  <c r="CI238" i="11"/>
  <c r="CJ238" i="11"/>
  <c r="CK238" i="11"/>
  <c r="CL238" i="11"/>
  <c r="CM238" i="11"/>
  <c r="CG239" i="11"/>
  <c r="CH239" i="11"/>
  <c r="CI239" i="11"/>
  <c r="CJ239" i="11"/>
  <c r="CK239" i="11"/>
  <c r="CL239" i="11"/>
  <c r="CM239" i="11"/>
  <c r="CG240" i="11"/>
  <c r="CH240" i="11"/>
  <c r="CI240" i="11"/>
  <c r="CJ240" i="11"/>
  <c r="CK240" i="11"/>
  <c r="CL240" i="11"/>
  <c r="CM240" i="11"/>
  <c r="CG241" i="11"/>
  <c r="CH241" i="11"/>
  <c r="CI241" i="11"/>
  <c r="CJ241" i="11"/>
  <c r="CK241" i="11"/>
  <c r="CL241" i="11"/>
  <c r="CM241" i="11"/>
  <c r="CG242" i="11"/>
  <c r="CH242" i="11"/>
  <c r="CI242" i="11"/>
  <c r="CJ242" i="11"/>
  <c r="CK242" i="11"/>
  <c r="CL242" i="11"/>
  <c r="CM242" i="11"/>
  <c r="CG243" i="11"/>
  <c r="CH243" i="11"/>
  <c r="CI243" i="11"/>
  <c r="CJ243" i="11"/>
  <c r="CK243" i="11"/>
  <c r="CL243" i="11"/>
  <c r="CM243" i="11"/>
  <c r="CG244" i="11"/>
  <c r="CH244" i="11"/>
  <c r="CI244" i="11"/>
  <c r="CJ244" i="11"/>
  <c r="CK244" i="11"/>
  <c r="CL244" i="11"/>
  <c r="CM244" i="11"/>
  <c r="CG245" i="11"/>
  <c r="CH245" i="11"/>
  <c r="CI245" i="11"/>
  <c r="CJ245" i="11"/>
  <c r="CK245" i="11"/>
  <c r="CL245" i="11"/>
  <c r="CM245" i="11"/>
  <c r="CG246" i="11"/>
  <c r="CH246" i="11"/>
  <c r="CI246" i="11"/>
  <c r="CJ246" i="11"/>
  <c r="CK246" i="11"/>
  <c r="CL246" i="11"/>
  <c r="CM246" i="11"/>
  <c r="CG247" i="11"/>
  <c r="CH247" i="11"/>
  <c r="CI247" i="11"/>
  <c r="CJ247" i="11"/>
  <c r="CK247" i="11"/>
  <c r="CL247" i="11"/>
  <c r="CM247" i="11"/>
  <c r="CG248" i="11"/>
  <c r="CH248" i="11"/>
  <c r="CI248" i="11"/>
  <c r="CJ248" i="11"/>
  <c r="CK248" i="11"/>
  <c r="CL248" i="11"/>
  <c r="CM248" i="11"/>
  <c r="CG249" i="11"/>
  <c r="CH249" i="11"/>
  <c r="CI249" i="11"/>
  <c r="CJ249" i="11"/>
  <c r="CK249" i="11"/>
  <c r="CL249" i="11"/>
  <c r="CM249" i="11"/>
  <c r="CG250" i="11"/>
  <c r="CH250" i="11"/>
  <c r="CI250" i="11"/>
  <c r="CJ250" i="11"/>
  <c r="CK250" i="11"/>
  <c r="CL250" i="11"/>
  <c r="CM250" i="11"/>
  <c r="CG251" i="11"/>
  <c r="CH251" i="11"/>
  <c r="CI251" i="11"/>
  <c r="CJ251" i="11"/>
  <c r="CK251" i="11"/>
  <c r="CL251" i="11"/>
  <c r="CM251" i="11"/>
  <c r="CG252" i="11"/>
  <c r="CH252" i="11"/>
  <c r="CI252" i="11"/>
  <c r="CJ252" i="11"/>
  <c r="CK252" i="11"/>
  <c r="CL252" i="11"/>
  <c r="CM252" i="11"/>
  <c r="CG253" i="11"/>
  <c r="CH253" i="11"/>
  <c r="CI253" i="11"/>
  <c r="CJ253" i="11"/>
  <c r="CK253" i="11"/>
  <c r="CL253" i="11"/>
  <c r="CM253" i="11"/>
  <c r="CG254" i="11"/>
  <c r="CH254" i="11"/>
  <c r="CI254" i="11"/>
  <c r="CJ254" i="11"/>
  <c r="CK254" i="11"/>
  <c r="CL254" i="11"/>
  <c r="CM254" i="11"/>
  <c r="CG255" i="11"/>
  <c r="CH255" i="11"/>
  <c r="CI255" i="11"/>
  <c r="CJ255" i="11"/>
  <c r="CK255" i="11"/>
  <c r="CL255" i="11"/>
  <c r="CM255" i="11"/>
  <c r="CG256" i="11"/>
  <c r="CH256" i="11"/>
  <c r="CI256" i="11"/>
  <c r="CJ256" i="11"/>
  <c r="CK256" i="11"/>
  <c r="CL256" i="11"/>
  <c r="CM256" i="11"/>
  <c r="CG257" i="11"/>
  <c r="CH257" i="11"/>
  <c r="CI257" i="11"/>
  <c r="CJ257" i="11"/>
  <c r="CK257" i="11"/>
  <c r="CL257" i="11"/>
  <c r="CM257" i="11"/>
  <c r="CG258" i="11"/>
  <c r="CH258" i="11"/>
  <c r="CI258" i="11"/>
  <c r="CJ258" i="11"/>
  <c r="CK258" i="11"/>
  <c r="CL258" i="11"/>
  <c r="CM258" i="11"/>
  <c r="CG259" i="11"/>
  <c r="CH259" i="11"/>
  <c r="CI259" i="11"/>
  <c r="CJ259" i="11"/>
  <c r="CK259" i="11"/>
  <c r="CL259" i="11"/>
  <c r="CM259" i="11"/>
  <c r="CG260" i="11"/>
  <c r="CH260" i="11"/>
  <c r="CI260" i="11"/>
  <c r="CJ260" i="11"/>
  <c r="CK260" i="11"/>
  <c r="CL260" i="11"/>
  <c r="CM260" i="11"/>
  <c r="CG261" i="11"/>
  <c r="CH261" i="11"/>
  <c r="CI261" i="11"/>
  <c r="CJ261" i="11"/>
  <c r="CK261" i="11"/>
  <c r="CL261" i="11"/>
  <c r="CM261" i="11"/>
  <c r="CG262" i="11"/>
  <c r="CH262" i="11"/>
  <c r="CI262" i="11"/>
  <c r="CJ262" i="11"/>
  <c r="CK262" i="11"/>
  <c r="CL262" i="11"/>
  <c r="CM262" i="11"/>
  <c r="CG263" i="11"/>
  <c r="CH263" i="11"/>
  <c r="CI263" i="11"/>
  <c r="CJ263" i="11"/>
  <c r="CK263" i="11"/>
  <c r="CL263" i="11"/>
  <c r="CM263" i="11"/>
  <c r="CG264" i="11"/>
  <c r="CH264" i="11"/>
  <c r="CI264" i="11"/>
  <c r="CJ264" i="11"/>
  <c r="CK264" i="11"/>
  <c r="CL264" i="11"/>
  <c r="CM264" i="11"/>
  <c r="CG265" i="11"/>
  <c r="CH265" i="11"/>
  <c r="CI265" i="11"/>
  <c r="CJ265" i="11"/>
  <c r="CK265" i="11"/>
  <c r="CL265" i="11"/>
  <c r="CM265" i="11"/>
  <c r="CG266" i="11"/>
  <c r="CH266" i="11"/>
  <c r="CI266" i="11"/>
  <c r="CJ266" i="11"/>
  <c r="CK266" i="11"/>
  <c r="CL266" i="11"/>
  <c r="CM266" i="11"/>
  <c r="CG267" i="11"/>
  <c r="CH267" i="11"/>
  <c r="CI267" i="11"/>
  <c r="CJ267" i="11"/>
  <c r="CK267" i="11"/>
  <c r="CL267" i="11"/>
  <c r="CM267" i="11"/>
  <c r="CG268" i="11"/>
  <c r="CH268" i="11"/>
  <c r="CI268" i="11"/>
  <c r="CJ268" i="11"/>
  <c r="CK268" i="11"/>
  <c r="CL268" i="11"/>
  <c r="CM268" i="11"/>
  <c r="CG269" i="11"/>
  <c r="CH269" i="11"/>
  <c r="CI269" i="11"/>
  <c r="CJ269" i="11"/>
  <c r="CK269" i="11"/>
  <c r="CL269" i="11"/>
  <c r="CM269" i="11"/>
  <c r="CG270" i="11"/>
  <c r="CH270" i="11"/>
  <c r="CI270" i="11"/>
  <c r="CJ270" i="11"/>
  <c r="CK270" i="11"/>
  <c r="CL270" i="11"/>
  <c r="CM270" i="11"/>
  <c r="CG271" i="11"/>
  <c r="CH271" i="11"/>
  <c r="CI271" i="11"/>
  <c r="CJ271" i="11"/>
  <c r="CK271" i="11"/>
  <c r="CL271" i="11"/>
  <c r="CM271" i="11"/>
  <c r="CG272" i="11"/>
  <c r="CH272" i="11"/>
  <c r="CI272" i="11"/>
  <c r="CJ272" i="11"/>
  <c r="CK272" i="11"/>
  <c r="CL272" i="11"/>
  <c r="CM272" i="11"/>
  <c r="CG273" i="11"/>
  <c r="CH273" i="11"/>
  <c r="CI273" i="11"/>
  <c r="CJ273" i="11"/>
  <c r="CK273" i="11"/>
  <c r="CL273" i="11"/>
  <c r="CM273" i="11"/>
  <c r="CG274" i="11"/>
  <c r="CH274" i="11"/>
  <c r="CI274" i="11"/>
  <c r="CJ274" i="11"/>
  <c r="CK274" i="11"/>
  <c r="CL274" i="11"/>
  <c r="CM274" i="11"/>
  <c r="CG275" i="11"/>
  <c r="CH275" i="11"/>
  <c r="CI275" i="11"/>
  <c r="CJ275" i="11"/>
  <c r="CK275" i="11"/>
  <c r="CL275" i="11"/>
  <c r="CM275" i="11"/>
  <c r="CG276" i="11"/>
  <c r="CH276" i="11"/>
  <c r="CI276" i="11"/>
  <c r="CJ276" i="11"/>
  <c r="CK276" i="11"/>
  <c r="CL276" i="11"/>
  <c r="CM276" i="11"/>
  <c r="CG277" i="11"/>
  <c r="CH277" i="11"/>
  <c r="CI277" i="11"/>
  <c r="CJ277" i="11"/>
  <c r="CK277" i="11"/>
  <c r="CL277" i="11"/>
  <c r="CM277" i="11"/>
  <c r="CG278" i="11"/>
  <c r="CH278" i="11"/>
  <c r="CI278" i="11"/>
  <c r="CJ278" i="11"/>
  <c r="CK278" i="11"/>
  <c r="CL278" i="11"/>
  <c r="CM278" i="11"/>
  <c r="CG279" i="11"/>
  <c r="CH279" i="11"/>
  <c r="CI279" i="11"/>
  <c r="CJ279" i="11"/>
  <c r="CK279" i="11"/>
  <c r="CL279" i="11"/>
  <c r="CM279" i="11"/>
  <c r="CG280" i="11"/>
  <c r="CH280" i="11"/>
  <c r="CI280" i="11"/>
  <c r="CJ280" i="11"/>
  <c r="CK280" i="11"/>
  <c r="CL280" i="11"/>
  <c r="CM280" i="11"/>
  <c r="CG281" i="11"/>
  <c r="CH281" i="11"/>
  <c r="CI281" i="11"/>
  <c r="CJ281" i="11"/>
  <c r="CK281" i="11"/>
  <c r="CL281" i="11"/>
  <c r="CM281" i="11"/>
  <c r="CG282" i="11"/>
  <c r="CH282" i="11"/>
  <c r="CI282" i="11"/>
  <c r="CJ282" i="11"/>
  <c r="CK282" i="11"/>
  <c r="CL282" i="11"/>
  <c r="CM282" i="11"/>
  <c r="CG283" i="11"/>
  <c r="CH283" i="11"/>
  <c r="CI283" i="11"/>
  <c r="CJ283" i="11"/>
  <c r="CK283" i="11"/>
  <c r="CL283" i="11"/>
  <c r="CM283" i="11"/>
  <c r="CG284" i="11"/>
  <c r="CH284" i="11"/>
  <c r="CI284" i="11"/>
  <c r="CJ284" i="11"/>
  <c r="CK284" i="11"/>
  <c r="CL284" i="11"/>
  <c r="CM284" i="11"/>
  <c r="CG285" i="11"/>
  <c r="CH285" i="11"/>
  <c r="CI285" i="11"/>
  <c r="CJ285" i="11"/>
  <c r="CK285" i="11"/>
  <c r="CL285" i="11"/>
  <c r="CM285" i="11"/>
  <c r="CG286" i="11"/>
  <c r="CH286" i="11"/>
  <c r="CI286" i="11"/>
  <c r="CJ286" i="11"/>
  <c r="CK286" i="11"/>
  <c r="CL286" i="11"/>
  <c r="CM286" i="11"/>
  <c r="CG287" i="11"/>
  <c r="CH287" i="11"/>
  <c r="CI287" i="11"/>
  <c r="CJ287" i="11"/>
  <c r="CK287" i="11"/>
  <c r="CL287" i="11"/>
  <c r="CM287" i="11"/>
  <c r="CG288" i="11"/>
  <c r="CH288" i="11"/>
  <c r="CI288" i="11"/>
  <c r="CJ288" i="11"/>
  <c r="CK288" i="11"/>
  <c r="CL288" i="11"/>
  <c r="CM288" i="11"/>
  <c r="CG289" i="11"/>
  <c r="CH289" i="11"/>
  <c r="CI289" i="11"/>
  <c r="CJ289" i="11"/>
  <c r="CK289" i="11"/>
  <c r="CL289" i="11"/>
  <c r="CM289" i="11"/>
  <c r="CG290" i="11"/>
  <c r="CH290" i="11"/>
  <c r="CI290" i="11"/>
  <c r="CJ290" i="11"/>
  <c r="CK290" i="11"/>
  <c r="CL290" i="11"/>
  <c r="CM290" i="11"/>
  <c r="CG291" i="11"/>
  <c r="CH291" i="11"/>
  <c r="CI291" i="11"/>
  <c r="CJ291" i="11"/>
  <c r="CK291" i="11"/>
  <c r="CL291" i="11"/>
  <c r="CM291" i="11"/>
  <c r="CG292" i="11"/>
  <c r="CH292" i="11"/>
  <c r="CI292" i="11"/>
  <c r="CJ292" i="11"/>
  <c r="CK292" i="11"/>
  <c r="CL292" i="11"/>
  <c r="CM292" i="11"/>
  <c r="CG293" i="11"/>
  <c r="CH293" i="11"/>
  <c r="CI293" i="11"/>
  <c r="CJ293" i="11"/>
  <c r="CK293" i="11"/>
  <c r="CL293" i="11"/>
  <c r="CM293" i="11"/>
  <c r="CG294" i="11"/>
  <c r="CH294" i="11"/>
  <c r="CI294" i="11"/>
  <c r="CJ294" i="11"/>
  <c r="CK294" i="11"/>
  <c r="CL294" i="11"/>
  <c r="CM294" i="11"/>
  <c r="CG295" i="11"/>
  <c r="CH295" i="11"/>
  <c r="CI295" i="11"/>
  <c r="CJ295" i="11"/>
  <c r="CK295" i="11"/>
  <c r="CL295" i="11"/>
  <c r="CM295" i="11"/>
  <c r="CG296" i="11"/>
  <c r="CH296" i="11"/>
  <c r="CI296" i="11"/>
  <c r="CJ296" i="11"/>
  <c r="CK296" i="11"/>
  <c r="CL296" i="11"/>
  <c r="CM296" i="11"/>
  <c r="CG297" i="11"/>
  <c r="CH297" i="11"/>
  <c r="CI297" i="11"/>
  <c r="CJ297" i="11"/>
  <c r="CK297" i="11"/>
  <c r="CL297" i="11"/>
  <c r="CM297" i="11"/>
  <c r="CG298" i="11"/>
  <c r="CH298" i="11"/>
  <c r="CI298" i="11"/>
  <c r="CJ298" i="11"/>
  <c r="CK298" i="11"/>
  <c r="CL298" i="11"/>
  <c r="CM298" i="11"/>
  <c r="CG299" i="11"/>
  <c r="CH299" i="11"/>
  <c r="CI299" i="11"/>
  <c r="CJ299" i="11"/>
  <c r="CK299" i="11"/>
  <c r="CL299" i="11"/>
  <c r="CM299" i="11"/>
  <c r="CG300" i="11"/>
  <c r="CH300" i="11"/>
  <c r="CI300" i="11"/>
  <c r="CJ300" i="11"/>
  <c r="CK300" i="11"/>
  <c r="CL300" i="11"/>
  <c r="CM300" i="11"/>
  <c r="CG301" i="11"/>
  <c r="CH301" i="11"/>
  <c r="CI301" i="11"/>
  <c r="CJ301" i="11"/>
  <c r="CK301" i="11"/>
  <c r="CL301" i="11"/>
  <c r="CM301" i="11"/>
  <c r="CG302" i="11"/>
  <c r="CH302" i="11"/>
  <c r="CI302" i="11"/>
  <c r="CJ302" i="11"/>
  <c r="CK302" i="11"/>
  <c r="CL302" i="11"/>
  <c r="CM302" i="11"/>
  <c r="CG303" i="11"/>
  <c r="CH303" i="11"/>
  <c r="CI303" i="11"/>
  <c r="CJ303" i="11"/>
  <c r="CK303" i="11"/>
  <c r="CL303" i="11"/>
  <c r="CM303" i="11"/>
  <c r="CG304" i="11"/>
  <c r="CH304" i="11"/>
  <c r="CI304" i="11"/>
  <c r="CJ304" i="11"/>
  <c r="CK304" i="11"/>
  <c r="CL304" i="11"/>
  <c r="CM304" i="11"/>
  <c r="CG305" i="11"/>
  <c r="CH305" i="11"/>
  <c r="CI305" i="11"/>
  <c r="CJ305" i="11"/>
  <c r="CK305" i="11"/>
  <c r="CL305" i="11"/>
  <c r="CM305" i="11"/>
  <c r="CG306" i="11"/>
  <c r="CH306" i="11"/>
  <c r="CI306" i="11"/>
  <c r="CJ306" i="11"/>
  <c r="CK306" i="11"/>
  <c r="CL306" i="11"/>
  <c r="CM306" i="11"/>
  <c r="CG307" i="11"/>
  <c r="CH307" i="11"/>
  <c r="CI307" i="11"/>
  <c r="CJ307" i="11"/>
  <c r="CK307" i="11"/>
  <c r="CL307" i="11"/>
  <c r="CM307" i="11"/>
  <c r="CG308" i="11"/>
  <c r="CH308" i="11"/>
  <c r="CI308" i="11"/>
  <c r="CJ308" i="11"/>
  <c r="CK308" i="11"/>
  <c r="CL308" i="11"/>
  <c r="CM308" i="11"/>
  <c r="CG309" i="11"/>
  <c r="CH309" i="11"/>
  <c r="CI309" i="11"/>
  <c r="CJ309" i="11"/>
  <c r="CK309" i="11"/>
  <c r="CL309" i="11"/>
  <c r="CM309" i="11"/>
  <c r="CG310" i="11"/>
  <c r="CH310" i="11"/>
  <c r="CI310" i="11"/>
  <c r="CJ310" i="11"/>
  <c r="CK310" i="11"/>
  <c r="CL310" i="11"/>
  <c r="CM310" i="11"/>
  <c r="CG311" i="11"/>
  <c r="CH311" i="11"/>
  <c r="CI311" i="11"/>
  <c r="CJ311" i="11"/>
  <c r="CK311" i="11"/>
  <c r="CL311" i="11"/>
  <c r="CM311" i="11"/>
  <c r="CG312" i="11"/>
  <c r="CH312" i="11"/>
  <c r="CI312" i="11"/>
  <c r="CJ312" i="11"/>
  <c r="CK312" i="11"/>
  <c r="CL312" i="11"/>
  <c r="CM312" i="11"/>
  <c r="CG313" i="11"/>
  <c r="CH313" i="11"/>
  <c r="CI313" i="11"/>
  <c r="CJ313" i="11"/>
  <c r="CK313" i="11"/>
  <c r="CL313" i="11"/>
  <c r="CM313" i="11"/>
  <c r="CG314" i="11"/>
  <c r="CH314" i="11"/>
  <c r="CI314" i="11"/>
  <c r="CJ314" i="11"/>
  <c r="CK314" i="11"/>
  <c r="CL314" i="11"/>
  <c r="CM314" i="11"/>
  <c r="CG315" i="11"/>
  <c r="CH315" i="11"/>
  <c r="CI315" i="11"/>
  <c r="CJ315" i="11"/>
  <c r="CK315" i="11"/>
  <c r="CL315" i="11"/>
  <c r="CM315" i="11"/>
  <c r="CG316" i="11"/>
  <c r="CH316" i="11"/>
  <c r="CI316" i="11"/>
  <c r="CJ316" i="11"/>
  <c r="CK316" i="11"/>
  <c r="CL316" i="11"/>
  <c r="CM316" i="11"/>
  <c r="CG317" i="11"/>
  <c r="CH317" i="11"/>
  <c r="CI317" i="11"/>
  <c r="CJ317" i="11"/>
  <c r="CK317" i="11"/>
  <c r="CL317" i="11"/>
  <c r="CM317" i="11"/>
  <c r="CG318" i="11"/>
  <c r="CH318" i="11"/>
  <c r="CI318" i="11"/>
  <c r="CJ318" i="11"/>
  <c r="CK318" i="11"/>
  <c r="CL318" i="11"/>
  <c r="CM318" i="11"/>
  <c r="CG319" i="11"/>
  <c r="CH319" i="11"/>
  <c r="CI319" i="11"/>
  <c r="CJ319" i="11"/>
  <c r="CK319" i="11"/>
  <c r="CL319" i="11"/>
  <c r="CM319" i="11"/>
  <c r="CG320" i="11"/>
  <c r="CH320" i="11"/>
  <c r="CI320" i="11"/>
  <c r="CJ320" i="11"/>
  <c r="CK320" i="11"/>
  <c r="CL320" i="11"/>
  <c r="CM320" i="11"/>
  <c r="CG321" i="11"/>
  <c r="CH321" i="11"/>
  <c r="CI321" i="11"/>
  <c r="CJ321" i="11"/>
  <c r="CK321" i="11"/>
  <c r="CL321" i="11"/>
  <c r="CM321" i="11"/>
  <c r="CG322" i="11"/>
  <c r="CH322" i="11"/>
  <c r="CI322" i="11"/>
  <c r="CJ322" i="11"/>
  <c r="CK322" i="11"/>
  <c r="CL322" i="11"/>
  <c r="CM322" i="11"/>
  <c r="CG323" i="11"/>
  <c r="CH323" i="11"/>
  <c r="CI323" i="11"/>
  <c r="CJ323" i="11"/>
  <c r="CK323" i="11"/>
  <c r="CL323" i="11"/>
  <c r="CM323" i="11"/>
  <c r="CG324" i="11"/>
  <c r="CH324" i="11"/>
  <c r="CI324" i="11"/>
  <c r="CJ324" i="11"/>
  <c r="CK324" i="11"/>
  <c r="CL324" i="11"/>
  <c r="CM324" i="11"/>
  <c r="CG325" i="11"/>
  <c r="CH325" i="11"/>
  <c r="CI325" i="11"/>
  <c r="CJ325" i="11"/>
  <c r="CK325" i="11"/>
  <c r="CL325" i="11"/>
  <c r="CM325" i="11"/>
  <c r="CG326" i="11"/>
  <c r="CH326" i="11"/>
  <c r="CI326" i="11"/>
  <c r="CJ326" i="11"/>
  <c r="CK326" i="11"/>
  <c r="CL326" i="11"/>
  <c r="CM326" i="11"/>
  <c r="CG327" i="11"/>
  <c r="CH327" i="11"/>
  <c r="CI327" i="11"/>
  <c r="CJ327" i="11"/>
  <c r="CK327" i="11"/>
  <c r="CL327" i="11"/>
  <c r="CM327" i="11"/>
  <c r="CG328" i="11"/>
  <c r="CH328" i="11"/>
  <c r="CI328" i="11"/>
  <c r="CJ328" i="11"/>
  <c r="CK328" i="11"/>
  <c r="CL328" i="11"/>
  <c r="CM328" i="11"/>
  <c r="CG329" i="11"/>
  <c r="CH329" i="11"/>
  <c r="CI329" i="11"/>
  <c r="CJ329" i="11"/>
  <c r="CK329" i="11"/>
  <c r="CL329" i="11"/>
  <c r="CM329" i="11"/>
  <c r="CG330" i="11"/>
  <c r="CH330" i="11"/>
  <c r="CI330" i="11"/>
  <c r="CJ330" i="11"/>
  <c r="CK330" i="11"/>
  <c r="CL330" i="11"/>
  <c r="CM330" i="11"/>
  <c r="CJ5" i="11"/>
  <c r="CM5" i="11"/>
  <c r="CL5" i="11"/>
  <c r="CK5" i="11"/>
  <c r="CI5" i="11"/>
  <c r="CH5" i="11"/>
  <c r="CG5" i="11"/>
  <c r="E6" i="7"/>
  <c r="CG3" i="11" s="1"/>
  <c r="F13" i="7"/>
  <c r="D13" i="7"/>
  <c r="CN106" i="11" l="1"/>
  <c r="CN105" i="11"/>
  <c r="CN90" i="11"/>
  <c r="CN290" i="11"/>
  <c r="CN258" i="11"/>
  <c r="CN146" i="11"/>
  <c r="CN102" i="11"/>
  <c r="CN98" i="11"/>
  <c r="CN94" i="11"/>
  <c r="CN86" i="11"/>
  <c r="CN82" i="11"/>
  <c r="CN78" i="11"/>
  <c r="CN70" i="11"/>
  <c r="CN66" i="11"/>
  <c r="CN62" i="11"/>
  <c r="CN54" i="11"/>
  <c r="CN50" i="11"/>
  <c r="CN46" i="11"/>
  <c r="CN38" i="11"/>
  <c r="CN34" i="11"/>
  <c r="CN30" i="11"/>
  <c r="CN22" i="11"/>
  <c r="CN18" i="11"/>
  <c r="CN14" i="11"/>
  <c r="CN6" i="11"/>
  <c r="CN306" i="11"/>
  <c r="CN10" i="11"/>
  <c r="CN118" i="11"/>
  <c r="CN114" i="11"/>
  <c r="CN110" i="11"/>
  <c r="CN81" i="11"/>
  <c r="CN314" i="11"/>
  <c r="CN266" i="11"/>
  <c r="CN218" i="11"/>
  <c r="CN186" i="11"/>
  <c r="CN138" i="11"/>
  <c r="CN327" i="11"/>
  <c r="CN323" i="11"/>
  <c r="CN319" i="11"/>
  <c r="CN315" i="11"/>
  <c r="CN311" i="11"/>
  <c r="CN307" i="11"/>
  <c r="CN303" i="11"/>
  <c r="CN299" i="11"/>
  <c r="CN295" i="11"/>
  <c r="CN291" i="11"/>
  <c r="CN287" i="11"/>
  <c r="CN283" i="11"/>
  <c r="CN279" i="11"/>
  <c r="CN275" i="11"/>
  <c r="CN271" i="11"/>
  <c r="CN267" i="11"/>
  <c r="CN263" i="11"/>
  <c r="CN259" i="11"/>
  <c r="CN255" i="11"/>
  <c r="CN251" i="11"/>
  <c r="CN247" i="11"/>
  <c r="CN243" i="11"/>
  <c r="CN239" i="11"/>
  <c r="CN235" i="11"/>
  <c r="CN231" i="11"/>
  <c r="CN227" i="11"/>
  <c r="CN223" i="11"/>
  <c r="CN219" i="11"/>
  <c r="CN215" i="11"/>
  <c r="CN211" i="11"/>
  <c r="CN207" i="11"/>
  <c r="CN203" i="11"/>
  <c r="CN199" i="11"/>
  <c r="CN195" i="11"/>
  <c r="CN191" i="11"/>
  <c r="CN187" i="11"/>
  <c r="CN183" i="11"/>
  <c r="CN179" i="11"/>
  <c r="CN175" i="11"/>
  <c r="CN171" i="11"/>
  <c r="CN167" i="11"/>
  <c r="CN163" i="11"/>
  <c r="CN159" i="11"/>
  <c r="CN155" i="11"/>
  <c r="CN151" i="11"/>
  <c r="CN147" i="11"/>
  <c r="CN143" i="11"/>
  <c r="CN139" i="11"/>
  <c r="CN135" i="11"/>
  <c r="CN131" i="11"/>
  <c r="CN127" i="11"/>
  <c r="CN123" i="11"/>
  <c r="CN119" i="11"/>
  <c r="CN115" i="11"/>
  <c r="CN111" i="11"/>
  <c r="CN107" i="11"/>
  <c r="CN103" i="11"/>
  <c r="CN99" i="11"/>
  <c r="CN95" i="11"/>
  <c r="CN91" i="11"/>
  <c r="CN87" i="11"/>
  <c r="CN83" i="11"/>
  <c r="CN79" i="11"/>
  <c r="CN75" i="11"/>
  <c r="CN71" i="11"/>
  <c r="CN67" i="11"/>
  <c r="CN63" i="11"/>
  <c r="CN59" i="11"/>
  <c r="CN55" i="11"/>
  <c r="CN51" i="11"/>
  <c r="CN47" i="11"/>
  <c r="CN43" i="11"/>
  <c r="CN39" i="11"/>
  <c r="CN35" i="11"/>
  <c r="CN31" i="11"/>
  <c r="CN27" i="11"/>
  <c r="CN23" i="11"/>
  <c r="CN19" i="11"/>
  <c r="CN15" i="11"/>
  <c r="CN11" i="11"/>
  <c r="CN7" i="11"/>
  <c r="CN326" i="11"/>
  <c r="CN310" i="11"/>
  <c r="CN294" i="11"/>
  <c r="CN278" i="11"/>
  <c r="CN262" i="11"/>
  <c r="CN246" i="11"/>
  <c r="CN230" i="11"/>
  <c r="CN214" i="11"/>
  <c r="CN198" i="11"/>
  <c r="CN182" i="11"/>
  <c r="CN166" i="11"/>
  <c r="CN150" i="11"/>
  <c r="CN134" i="11"/>
  <c r="CN298" i="11"/>
  <c r="CN250" i="11"/>
  <c r="CN202" i="11"/>
  <c r="CN154" i="11"/>
  <c r="CN328" i="11"/>
  <c r="CN324" i="11"/>
  <c r="CN320" i="11"/>
  <c r="CN316" i="11"/>
  <c r="CN312" i="11"/>
  <c r="CN308" i="11"/>
  <c r="CN304" i="11"/>
  <c r="CN300" i="11"/>
  <c r="CN296" i="11"/>
  <c r="CN292" i="11"/>
  <c r="CN288" i="11"/>
  <c r="CN284" i="11"/>
  <c r="CN280" i="11"/>
  <c r="CN276" i="11"/>
  <c r="CN272" i="11"/>
  <c r="CN268" i="11"/>
  <c r="CN264" i="11"/>
  <c r="CN260" i="11"/>
  <c r="CN256" i="11"/>
  <c r="CN252" i="11"/>
  <c r="CN248" i="11"/>
  <c r="CN244" i="11"/>
  <c r="CN240" i="11"/>
  <c r="CN236" i="11"/>
  <c r="CN232" i="11"/>
  <c r="CN228" i="11"/>
  <c r="CN224" i="11"/>
  <c r="CN220" i="11"/>
  <c r="CN216" i="11"/>
  <c r="CN212" i="11"/>
  <c r="CN208" i="11"/>
  <c r="CN204" i="11"/>
  <c r="CN200" i="11"/>
  <c r="CN196" i="11"/>
  <c r="CN192" i="11"/>
  <c r="CN188" i="11"/>
  <c r="CN184" i="11"/>
  <c r="CN180" i="11"/>
  <c r="CN176" i="11"/>
  <c r="CN172" i="11"/>
  <c r="CN168" i="11"/>
  <c r="CN164" i="11"/>
  <c r="CN160" i="11"/>
  <c r="CN156" i="11"/>
  <c r="CN152" i="11"/>
  <c r="CN148" i="11"/>
  <c r="CN144" i="11"/>
  <c r="CN140" i="11"/>
  <c r="CN136" i="11"/>
  <c r="CN132" i="11"/>
  <c r="CN128" i="11"/>
  <c r="CN124" i="11"/>
  <c r="CN120" i="11"/>
  <c r="CN116" i="11"/>
  <c r="CN112" i="11"/>
  <c r="CN108" i="11"/>
  <c r="CN322" i="11"/>
  <c r="CN274" i="11"/>
  <c r="CN242" i="11"/>
  <c r="CN226" i="11"/>
  <c r="CN210" i="11"/>
  <c r="CN194" i="11"/>
  <c r="CN178" i="11"/>
  <c r="CN162" i="11"/>
  <c r="CN130" i="11"/>
  <c r="CN330" i="11"/>
  <c r="CN282" i="11"/>
  <c r="CN234" i="11"/>
  <c r="CN170" i="11"/>
  <c r="CN122" i="11"/>
  <c r="CN5" i="11"/>
  <c r="CN329" i="11"/>
  <c r="CN325" i="11"/>
  <c r="CN321" i="11"/>
  <c r="CN317" i="11"/>
  <c r="CN313" i="11"/>
  <c r="CN309" i="11"/>
  <c r="CN305" i="11"/>
  <c r="CN301" i="11"/>
  <c r="CN297" i="11"/>
  <c r="CN293" i="11"/>
  <c r="CN289" i="11"/>
  <c r="CN285" i="11"/>
  <c r="CN281" i="11"/>
  <c r="CN277" i="11"/>
  <c r="CN273" i="11"/>
  <c r="CN269" i="11"/>
  <c r="CN265" i="11"/>
  <c r="CN261" i="11"/>
  <c r="CN257" i="11"/>
  <c r="CN253" i="11"/>
  <c r="CN249" i="11"/>
  <c r="CN245" i="11"/>
  <c r="CN241" i="11"/>
  <c r="CN237" i="11"/>
  <c r="CN233" i="11"/>
  <c r="CN229" i="11"/>
  <c r="CN225" i="11"/>
  <c r="CN221" i="11"/>
  <c r="CN217" i="11"/>
  <c r="CN213" i="11"/>
  <c r="CN209" i="11"/>
  <c r="CN205" i="11"/>
  <c r="CN201" i="11"/>
  <c r="CN197" i="11"/>
  <c r="CN193" i="11"/>
  <c r="CN189" i="11"/>
  <c r="CN185" i="11"/>
  <c r="CN181" i="11"/>
  <c r="CN177" i="11"/>
  <c r="CN173" i="11"/>
  <c r="CN169" i="11"/>
  <c r="CN165" i="11"/>
  <c r="CN161" i="11"/>
  <c r="CN157" i="11"/>
  <c r="CN153" i="11"/>
  <c r="CN149" i="11"/>
  <c r="CN145" i="11"/>
  <c r="CN141" i="11"/>
  <c r="CN137" i="11"/>
  <c r="CN133" i="11"/>
  <c r="CN129" i="11"/>
  <c r="CN125" i="11"/>
  <c r="CN121" i="11"/>
  <c r="CN73" i="11"/>
  <c r="CN69" i="11"/>
  <c r="CN65" i="11"/>
  <c r="CN61" i="11"/>
  <c r="CN57" i="11"/>
  <c r="CN53" i="11"/>
  <c r="CN49" i="11"/>
  <c r="CN41" i="11"/>
  <c r="CN37" i="11"/>
  <c r="CN33" i="11"/>
  <c r="CN25" i="11"/>
  <c r="CN21" i="11"/>
  <c r="CN17" i="11"/>
  <c r="CN13" i="11"/>
  <c r="CN9" i="11"/>
  <c r="CN318" i="11"/>
  <c r="CN302" i="11"/>
  <c r="CN286" i="11"/>
  <c r="CN270" i="11"/>
  <c r="CN254" i="11"/>
  <c r="CN238" i="11"/>
  <c r="CN222" i="11"/>
  <c r="CN206" i="11"/>
  <c r="CN190" i="11"/>
  <c r="CN174" i="11"/>
  <c r="CN158" i="11"/>
  <c r="CN142" i="11"/>
  <c r="CN126" i="11"/>
  <c r="CN109" i="11"/>
  <c r="CN93" i="11"/>
  <c r="CN77" i="11"/>
  <c r="CN45" i="11"/>
  <c r="CN29" i="11"/>
  <c r="CN104" i="11"/>
  <c r="CN100" i="11"/>
  <c r="CN96" i="11"/>
  <c r="CN92" i="11"/>
  <c r="CN88" i="11"/>
  <c r="CN84" i="11"/>
  <c r="CN80" i="11"/>
  <c r="CN76" i="11"/>
  <c r="CN72" i="11"/>
  <c r="CN68" i="11"/>
  <c r="CN64" i="11"/>
  <c r="CN60" i="11"/>
  <c r="CN56" i="11"/>
  <c r="CN52" i="11"/>
  <c r="CN48" i="11"/>
  <c r="CN44" i="11"/>
  <c r="CN40" i="11"/>
  <c r="CN36" i="11"/>
  <c r="CN32" i="11"/>
  <c r="CN28" i="11"/>
  <c r="CN24" i="11"/>
  <c r="CN20" i="11"/>
  <c r="CN16" i="11"/>
  <c r="CN12" i="11"/>
  <c r="CN8" i="11"/>
  <c r="CQ117" i="11" s="1"/>
  <c r="P118" i="7" s="1"/>
  <c r="CQ197" i="11" l="1"/>
  <c r="P197" i="7" s="1"/>
  <c r="CQ213" i="11"/>
  <c r="P213" i="7" s="1"/>
  <c r="CQ85" i="11"/>
  <c r="P86" i="7" s="1"/>
  <c r="CQ74" i="11"/>
  <c r="P75" i="7" s="1"/>
  <c r="CQ205" i="11"/>
  <c r="P205" i="7" s="1"/>
  <c r="CQ221" i="11"/>
  <c r="P221" i="7" s="1"/>
  <c r="CQ229" i="11"/>
  <c r="P229" i="7" s="1"/>
  <c r="CQ237" i="11"/>
  <c r="P237" i="7" s="1"/>
  <c r="CQ245" i="11"/>
  <c r="P245" i="7" s="1"/>
  <c r="CQ282" i="11"/>
  <c r="P282" i="7" s="1"/>
  <c r="CQ154" i="11"/>
  <c r="P154" i="7" s="1"/>
  <c r="CQ266" i="11"/>
  <c r="P266" i="7" s="1"/>
  <c r="CQ178" i="11"/>
  <c r="P178" i="7" s="1"/>
  <c r="CQ242" i="11"/>
  <c r="P242" i="7" s="1"/>
  <c r="CQ16" i="11"/>
  <c r="P17" i="7" s="1"/>
  <c r="CQ32" i="11"/>
  <c r="P33" i="7" s="1"/>
  <c r="CQ48" i="11"/>
  <c r="P49" i="7" s="1"/>
  <c r="CQ64" i="11"/>
  <c r="P65" i="7" s="1"/>
  <c r="CQ80" i="11"/>
  <c r="P81" i="7" s="1"/>
  <c r="CQ96" i="11"/>
  <c r="P97" i="7" s="1"/>
  <c r="CQ20" i="11"/>
  <c r="P21" i="7" s="1"/>
  <c r="CQ36" i="11"/>
  <c r="P37" i="7" s="1"/>
  <c r="CQ52" i="11"/>
  <c r="P53" i="7" s="1"/>
  <c r="CQ68" i="11"/>
  <c r="P69" i="7" s="1"/>
  <c r="CQ84" i="11"/>
  <c r="P85" i="7" s="1"/>
  <c r="CQ100" i="11"/>
  <c r="P101" i="7" s="1"/>
  <c r="CQ93" i="11"/>
  <c r="P94" i="7" s="1"/>
  <c r="CQ126" i="11"/>
  <c r="P127" i="7" s="1"/>
  <c r="CQ190" i="11"/>
  <c r="P190" i="7" s="1"/>
  <c r="CQ254" i="11"/>
  <c r="P254" i="7" s="1"/>
  <c r="CQ318" i="11"/>
  <c r="P318" i="7" s="1"/>
  <c r="CQ21" i="11"/>
  <c r="P22" i="7" s="1"/>
  <c r="CQ37" i="11"/>
  <c r="P38" i="7" s="1"/>
  <c r="CQ53" i="11"/>
  <c r="P54" i="7" s="1"/>
  <c r="CQ69" i="11"/>
  <c r="P70" i="7" s="1"/>
  <c r="CQ101" i="11"/>
  <c r="P102" i="7" s="1"/>
  <c r="CQ258" i="11"/>
  <c r="P258" i="7" s="1"/>
  <c r="CQ182" i="11"/>
  <c r="P182" i="7" s="1"/>
  <c r="CQ246" i="11"/>
  <c r="P246" i="7" s="1"/>
  <c r="CQ310" i="11"/>
  <c r="P310" i="7" s="1"/>
  <c r="CQ11" i="11"/>
  <c r="P12" i="7" s="1"/>
  <c r="CQ290" i="11"/>
  <c r="P290" i="7" s="1"/>
  <c r="CQ82" i="11"/>
  <c r="P83" i="7" s="1"/>
  <c r="CQ62" i="11"/>
  <c r="P63" i="7" s="1"/>
  <c r="CQ46" i="11"/>
  <c r="P47" i="7" s="1"/>
  <c r="CQ22" i="11"/>
  <c r="P23" i="7" s="1"/>
  <c r="CQ90" i="11"/>
  <c r="P91" i="7" s="1"/>
  <c r="CQ114" i="11"/>
  <c r="P115" i="7" s="1"/>
  <c r="CQ19" i="11"/>
  <c r="P20" i="7" s="1"/>
  <c r="CQ27" i="11"/>
  <c r="P28" i="7" s="1"/>
  <c r="CQ35" i="11"/>
  <c r="P36" i="7" s="1"/>
  <c r="CQ43" i="11"/>
  <c r="P44" i="7" s="1"/>
  <c r="CQ51" i="11"/>
  <c r="P52" i="7" s="1"/>
  <c r="CQ59" i="11"/>
  <c r="P60" i="7" s="1"/>
  <c r="CQ67" i="11"/>
  <c r="P68" i="7" s="1"/>
  <c r="CQ75" i="11"/>
  <c r="P76" i="7" s="1"/>
  <c r="CQ83" i="11"/>
  <c r="P84" i="7" s="1"/>
  <c r="CQ91" i="11"/>
  <c r="P92" i="7" s="1"/>
  <c r="CQ99" i="11"/>
  <c r="P100" i="7" s="1"/>
  <c r="CQ107" i="11"/>
  <c r="P108" i="7" s="1"/>
  <c r="CQ115" i="11"/>
  <c r="P116" i="7" s="1"/>
  <c r="CQ123" i="11"/>
  <c r="P124" i="7" s="1"/>
  <c r="CQ131" i="11"/>
  <c r="P132" i="7" s="1"/>
  <c r="CQ139" i="11"/>
  <c r="P140" i="7" s="1"/>
  <c r="CQ147" i="11"/>
  <c r="P147" i="7" s="1"/>
  <c r="CQ155" i="11"/>
  <c r="P155" i="7" s="1"/>
  <c r="CQ163" i="11"/>
  <c r="P163" i="7" s="1"/>
  <c r="CQ171" i="11"/>
  <c r="P171" i="7" s="1"/>
  <c r="CQ179" i="11"/>
  <c r="P179" i="7" s="1"/>
  <c r="CQ187" i="11"/>
  <c r="P187" i="7" s="1"/>
  <c r="CQ195" i="11"/>
  <c r="P195" i="7" s="1"/>
  <c r="CQ203" i="11"/>
  <c r="P203" i="7" s="1"/>
  <c r="CQ211" i="11"/>
  <c r="P211" i="7" s="1"/>
  <c r="CQ219" i="11"/>
  <c r="P219" i="7" s="1"/>
  <c r="CQ227" i="11"/>
  <c r="P227" i="7" s="1"/>
  <c r="CQ235" i="11"/>
  <c r="P235" i="7" s="1"/>
  <c r="CQ243" i="11"/>
  <c r="P243" i="7" s="1"/>
  <c r="CQ251" i="11"/>
  <c r="P251" i="7" s="1"/>
  <c r="CQ259" i="11"/>
  <c r="P259" i="7" s="1"/>
  <c r="CQ267" i="11"/>
  <c r="P267" i="7" s="1"/>
  <c r="CQ275" i="11"/>
  <c r="P275" i="7" s="1"/>
  <c r="CQ283" i="11"/>
  <c r="P283" i="7" s="1"/>
  <c r="CQ291" i="11"/>
  <c r="P291" i="7" s="1"/>
  <c r="CQ299" i="11"/>
  <c r="P299" i="7" s="1"/>
  <c r="CQ307" i="11"/>
  <c r="P307" i="7" s="1"/>
  <c r="CQ315" i="11"/>
  <c r="P315" i="7" s="1"/>
  <c r="CQ323" i="11"/>
  <c r="P323" i="7" s="1"/>
  <c r="CQ146" i="11"/>
  <c r="P146" i="7" s="1"/>
  <c r="CQ8" i="11"/>
  <c r="P9" i="7" s="1"/>
  <c r="CQ24" i="11"/>
  <c r="P25" i="7" s="1"/>
  <c r="CQ40" i="11"/>
  <c r="P41" i="7" s="1"/>
  <c r="CQ56" i="11"/>
  <c r="P57" i="7" s="1"/>
  <c r="CQ72" i="11"/>
  <c r="P73" i="7" s="1"/>
  <c r="CQ88" i="11"/>
  <c r="P89" i="7" s="1"/>
  <c r="CQ104" i="11"/>
  <c r="P105" i="7" s="1"/>
  <c r="CQ29" i="11"/>
  <c r="P30" i="7" s="1"/>
  <c r="CQ109" i="11"/>
  <c r="P110" i="7" s="1"/>
  <c r="CQ142" i="11"/>
  <c r="CQ206" i="11"/>
  <c r="P206" i="7" s="1"/>
  <c r="CQ270" i="11"/>
  <c r="P270" i="7" s="1"/>
  <c r="CQ9" i="11"/>
  <c r="P10" i="7" s="1"/>
  <c r="CQ25" i="11"/>
  <c r="P26" i="7" s="1"/>
  <c r="CQ41" i="11"/>
  <c r="P42" i="7" s="1"/>
  <c r="CQ57" i="11"/>
  <c r="P58" i="7" s="1"/>
  <c r="CQ73" i="11"/>
  <c r="P74" i="7" s="1"/>
  <c r="CQ89" i="11"/>
  <c r="P90" i="7" s="1"/>
  <c r="CQ105" i="11"/>
  <c r="P106" i="7" s="1"/>
  <c r="CQ121" i="11"/>
  <c r="P122" i="7" s="1"/>
  <c r="CQ133" i="11"/>
  <c r="P134" i="7" s="1"/>
  <c r="CQ141" i="11"/>
  <c r="P142" i="7" s="1"/>
  <c r="CQ149" i="11"/>
  <c r="P149" i="7" s="1"/>
  <c r="CQ157" i="11"/>
  <c r="P157" i="7" s="1"/>
  <c r="CQ165" i="11"/>
  <c r="P165" i="7" s="1"/>
  <c r="CQ173" i="11"/>
  <c r="P173" i="7" s="1"/>
  <c r="CQ181" i="11"/>
  <c r="P181" i="7" s="1"/>
  <c r="CQ189" i="11"/>
  <c r="P189" i="7" s="1"/>
  <c r="CQ249" i="11"/>
  <c r="P249" i="7" s="1"/>
  <c r="CQ257" i="11"/>
  <c r="P257" i="7" s="1"/>
  <c r="CQ265" i="11"/>
  <c r="P265" i="7" s="1"/>
  <c r="CQ273" i="11"/>
  <c r="P273" i="7" s="1"/>
  <c r="CQ281" i="11"/>
  <c r="P281" i="7" s="1"/>
  <c r="CQ289" i="11"/>
  <c r="P289" i="7" s="1"/>
  <c r="CQ297" i="11"/>
  <c r="P297" i="7" s="1"/>
  <c r="CQ305" i="11"/>
  <c r="P305" i="7" s="1"/>
  <c r="CQ313" i="11"/>
  <c r="P313" i="7" s="1"/>
  <c r="CQ321" i="11"/>
  <c r="P321" i="7" s="1"/>
  <c r="CQ329" i="11"/>
  <c r="P329" i="7" s="1"/>
  <c r="CQ122" i="11"/>
  <c r="P123" i="7" s="1"/>
  <c r="CQ330" i="11"/>
  <c r="P330" i="7" s="1"/>
  <c r="CQ194" i="11"/>
  <c r="P194" i="7" s="1"/>
  <c r="CQ274" i="11"/>
  <c r="P274" i="7" s="1"/>
  <c r="CQ112" i="11"/>
  <c r="P113" i="7" s="1"/>
  <c r="CQ120" i="11"/>
  <c r="P121" i="7" s="1"/>
  <c r="CQ128" i="11"/>
  <c r="P129" i="7" s="1"/>
  <c r="CQ136" i="11"/>
  <c r="P137" i="7" s="1"/>
  <c r="CQ144" i="11"/>
  <c r="P144" i="7" s="1"/>
  <c r="CQ152" i="11"/>
  <c r="P152" i="7" s="1"/>
  <c r="CQ160" i="11"/>
  <c r="P160" i="7" s="1"/>
  <c r="CQ168" i="11"/>
  <c r="P168" i="7" s="1"/>
  <c r="CQ176" i="11"/>
  <c r="P176" i="7" s="1"/>
  <c r="CQ184" i="11"/>
  <c r="P184" i="7" s="1"/>
  <c r="CQ192" i="11"/>
  <c r="P192" i="7" s="1"/>
  <c r="CQ200" i="11"/>
  <c r="P200" i="7" s="1"/>
  <c r="CQ208" i="11"/>
  <c r="P208" i="7" s="1"/>
  <c r="CQ216" i="11"/>
  <c r="P216" i="7" s="1"/>
  <c r="CQ224" i="11"/>
  <c r="P224" i="7" s="1"/>
  <c r="CQ232" i="11"/>
  <c r="P232" i="7" s="1"/>
  <c r="CQ240" i="11"/>
  <c r="P240" i="7" s="1"/>
  <c r="CQ248" i="11"/>
  <c r="P248" i="7" s="1"/>
  <c r="CQ256" i="11"/>
  <c r="P256" i="7" s="1"/>
  <c r="CQ264" i="11"/>
  <c r="P264" i="7" s="1"/>
  <c r="CQ272" i="11"/>
  <c r="P272" i="7" s="1"/>
  <c r="CQ280" i="11"/>
  <c r="P280" i="7" s="1"/>
  <c r="CQ288" i="11"/>
  <c r="P288" i="7" s="1"/>
  <c r="CQ296" i="11"/>
  <c r="P296" i="7" s="1"/>
  <c r="CQ304" i="11"/>
  <c r="P304" i="7" s="1"/>
  <c r="CQ312" i="11"/>
  <c r="P312" i="7" s="1"/>
  <c r="CQ320" i="11"/>
  <c r="P320" i="7" s="1"/>
  <c r="CQ328" i="11"/>
  <c r="P328" i="7" s="1"/>
  <c r="CQ202" i="11"/>
  <c r="P202" i="7" s="1"/>
  <c r="CQ134" i="11"/>
  <c r="P135" i="7" s="1"/>
  <c r="CQ198" i="11"/>
  <c r="P198" i="7" s="1"/>
  <c r="CQ262" i="11"/>
  <c r="P262" i="7" s="1"/>
  <c r="CQ326" i="11"/>
  <c r="P326" i="7" s="1"/>
  <c r="CQ10" i="11"/>
  <c r="P11" i="7" s="1"/>
  <c r="CQ138" i="11"/>
  <c r="P139" i="7" s="1"/>
  <c r="CQ314" i="11"/>
  <c r="P314" i="7" s="1"/>
  <c r="CQ118" i="11"/>
  <c r="P119" i="7" s="1"/>
  <c r="CQ6" i="11"/>
  <c r="P7" i="7" s="1"/>
  <c r="CQ30" i="11"/>
  <c r="P31" i="7" s="1"/>
  <c r="CQ50" i="11"/>
  <c r="P51" i="7" s="1"/>
  <c r="CQ66" i="11"/>
  <c r="P67" i="7" s="1"/>
  <c r="CQ94" i="11"/>
  <c r="P95" i="7" s="1"/>
  <c r="CQ306" i="11"/>
  <c r="P306" i="7" s="1"/>
  <c r="CQ12" i="11"/>
  <c r="P13" i="7" s="1"/>
  <c r="CQ28" i="11"/>
  <c r="P29" i="7" s="1"/>
  <c r="CQ44" i="11"/>
  <c r="P45" i="7" s="1"/>
  <c r="CQ60" i="11"/>
  <c r="P61" i="7" s="1"/>
  <c r="CQ76" i="11"/>
  <c r="P77" i="7" s="1"/>
  <c r="CQ92" i="11"/>
  <c r="P93" i="7" s="1"/>
  <c r="CQ45" i="11"/>
  <c r="P46" i="7" s="1"/>
  <c r="CQ158" i="11"/>
  <c r="P158" i="7" s="1"/>
  <c r="CQ222" i="11"/>
  <c r="P222" i="7" s="1"/>
  <c r="CQ286" i="11"/>
  <c r="P286" i="7" s="1"/>
  <c r="CQ13" i="11"/>
  <c r="P14" i="7" s="1"/>
  <c r="CQ61" i="11"/>
  <c r="P62" i="7" s="1"/>
  <c r="CQ125" i="11"/>
  <c r="P126" i="7" s="1"/>
  <c r="CQ193" i="11"/>
  <c r="P193" i="7" s="1"/>
  <c r="CQ201" i="11"/>
  <c r="P201" i="7" s="1"/>
  <c r="CQ209" i="11"/>
  <c r="P209" i="7" s="1"/>
  <c r="CQ217" i="11"/>
  <c r="P217" i="7" s="1"/>
  <c r="CQ225" i="11"/>
  <c r="P225" i="7" s="1"/>
  <c r="CQ233" i="11"/>
  <c r="P233" i="7" s="1"/>
  <c r="CQ241" i="11"/>
  <c r="P241" i="7" s="1"/>
  <c r="CQ170" i="11"/>
  <c r="P170" i="7" s="1"/>
  <c r="CQ130" i="11"/>
  <c r="P131" i="7" s="1"/>
  <c r="CQ210" i="11"/>
  <c r="P210" i="7" s="1"/>
  <c r="CQ322" i="11"/>
  <c r="P322" i="7" s="1"/>
  <c r="CQ250" i="11"/>
  <c r="P250" i="7" s="1"/>
  <c r="CQ150" i="11"/>
  <c r="P150" i="7" s="1"/>
  <c r="CQ214" i="11"/>
  <c r="P214" i="7" s="1"/>
  <c r="CQ278" i="11"/>
  <c r="P278" i="7" s="1"/>
  <c r="CQ7" i="11"/>
  <c r="P8" i="7" s="1"/>
  <c r="CQ15" i="11"/>
  <c r="P16" i="7" s="1"/>
  <c r="CQ23" i="11"/>
  <c r="P24" i="7" s="1"/>
  <c r="CQ31" i="11"/>
  <c r="P32" i="7" s="1"/>
  <c r="CQ39" i="11"/>
  <c r="P40" i="7" s="1"/>
  <c r="CQ47" i="11"/>
  <c r="P48" i="7" s="1"/>
  <c r="CQ55" i="11"/>
  <c r="P56" i="7" s="1"/>
  <c r="CQ63" i="11"/>
  <c r="P64" i="7" s="1"/>
  <c r="CQ71" i="11"/>
  <c r="P72" i="7" s="1"/>
  <c r="CQ79" i="11"/>
  <c r="P80" i="7" s="1"/>
  <c r="CQ87" i="11"/>
  <c r="P88" i="7" s="1"/>
  <c r="CQ95" i="11"/>
  <c r="P96" i="7" s="1"/>
  <c r="CQ103" i="11"/>
  <c r="P104" i="7" s="1"/>
  <c r="CQ111" i="11"/>
  <c r="P112" i="7" s="1"/>
  <c r="CQ119" i="11"/>
  <c r="P120" i="7" s="1"/>
  <c r="CQ127" i="11"/>
  <c r="P128" i="7" s="1"/>
  <c r="CQ135" i="11"/>
  <c r="P136" i="7" s="1"/>
  <c r="CQ143" i="11"/>
  <c r="P143" i="7" s="1"/>
  <c r="CQ151" i="11"/>
  <c r="P151" i="7" s="1"/>
  <c r="CQ159" i="11"/>
  <c r="P159" i="7" s="1"/>
  <c r="CQ167" i="11"/>
  <c r="P167" i="7" s="1"/>
  <c r="CQ175" i="11"/>
  <c r="P175" i="7" s="1"/>
  <c r="CQ183" i="11"/>
  <c r="P183" i="7" s="1"/>
  <c r="CQ191" i="11"/>
  <c r="P191" i="7" s="1"/>
  <c r="CQ199" i="11"/>
  <c r="P199" i="7" s="1"/>
  <c r="CQ207" i="11"/>
  <c r="P207" i="7" s="1"/>
  <c r="CQ215" i="11"/>
  <c r="P215" i="7" s="1"/>
  <c r="CQ223" i="11"/>
  <c r="P223" i="7" s="1"/>
  <c r="CQ231" i="11"/>
  <c r="P231" i="7" s="1"/>
  <c r="CQ239" i="11"/>
  <c r="P239" i="7" s="1"/>
  <c r="CQ247" i="11"/>
  <c r="P247" i="7" s="1"/>
  <c r="CQ255" i="11"/>
  <c r="P255" i="7" s="1"/>
  <c r="CQ263" i="11"/>
  <c r="P263" i="7" s="1"/>
  <c r="CQ271" i="11"/>
  <c r="P271" i="7" s="1"/>
  <c r="CQ279" i="11"/>
  <c r="P279" i="7" s="1"/>
  <c r="CQ287" i="11"/>
  <c r="P287" i="7" s="1"/>
  <c r="CQ295" i="11"/>
  <c r="P295" i="7" s="1"/>
  <c r="CQ303" i="11"/>
  <c r="P303" i="7" s="1"/>
  <c r="CQ311" i="11"/>
  <c r="P311" i="7" s="1"/>
  <c r="CQ319" i="11"/>
  <c r="P319" i="7" s="1"/>
  <c r="CQ327" i="11"/>
  <c r="P327" i="7" s="1"/>
  <c r="CQ26" i="11"/>
  <c r="P27" i="7" s="1"/>
  <c r="CQ186" i="11"/>
  <c r="P186" i="7" s="1"/>
  <c r="CQ86" i="11"/>
  <c r="P87" i="7" s="1"/>
  <c r="CQ14" i="11"/>
  <c r="P15" i="7" s="1"/>
  <c r="CQ34" i="11"/>
  <c r="P35" i="7" s="1"/>
  <c r="CQ54" i="11"/>
  <c r="P55" i="7" s="1"/>
  <c r="CQ70" i="11"/>
  <c r="P71" i="7" s="1"/>
  <c r="CQ102" i="11"/>
  <c r="P103" i="7" s="1"/>
  <c r="CQ77" i="11"/>
  <c r="P78" i="7" s="1"/>
  <c r="CQ174" i="11"/>
  <c r="P174" i="7" s="1"/>
  <c r="CQ238" i="11"/>
  <c r="P238" i="7" s="1"/>
  <c r="CQ302" i="11"/>
  <c r="P302" i="7" s="1"/>
  <c r="CQ17" i="11"/>
  <c r="P18" i="7" s="1"/>
  <c r="CQ33" i="11"/>
  <c r="P34" i="7" s="1"/>
  <c r="CQ49" i="11"/>
  <c r="P50" i="7" s="1"/>
  <c r="CQ65" i="11"/>
  <c r="P66" i="7" s="1"/>
  <c r="CQ81" i="11"/>
  <c r="P82" i="7" s="1"/>
  <c r="CQ97" i="11"/>
  <c r="P98" i="7" s="1"/>
  <c r="CQ113" i="11"/>
  <c r="P114" i="7" s="1"/>
  <c r="CQ129" i="11"/>
  <c r="P130" i="7" s="1"/>
  <c r="CQ137" i="11"/>
  <c r="P138" i="7" s="1"/>
  <c r="CQ145" i="11"/>
  <c r="P145" i="7" s="1"/>
  <c r="CQ153" i="11"/>
  <c r="P153" i="7" s="1"/>
  <c r="CQ161" i="11"/>
  <c r="P161" i="7" s="1"/>
  <c r="CQ169" i="11"/>
  <c r="P169" i="7" s="1"/>
  <c r="CQ177" i="11"/>
  <c r="P177" i="7" s="1"/>
  <c r="CQ185" i="11"/>
  <c r="P185" i="7" s="1"/>
  <c r="CQ253" i="11"/>
  <c r="P253" i="7" s="1"/>
  <c r="CQ261" i="11"/>
  <c r="P261" i="7" s="1"/>
  <c r="CQ269" i="11"/>
  <c r="P269" i="7" s="1"/>
  <c r="CQ277" i="11"/>
  <c r="P277" i="7" s="1"/>
  <c r="CQ285" i="11"/>
  <c r="P285" i="7" s="1"/>
  <c r="CQ293" i="11"/>
  <c r="P293" i="7" s="1"/>
  <c r="CQ301" i="11"/>
  <c r="P301" i="7" s="1"/>
  <c r="CQ309" i="11"/>
  <c r="P309" i="7" s="1"/>
  <c r="CQ317" i="11"/>
  <c r="P317" i="7" s="1"/>
  <c r="CQ325" i="11"/>
  <c r="P325" i="7" s="1"/>
  <c r="CQ5" i="11"/>
  <c r="P6" i="7" s="1"/>
  <c r="CQ234" i="11"/>
  <c r="P234" i="7" s="1"/>
  <c r="CQ162" i="11"/>
  <c r="P162" i="7" s="1"/>
  <c r="CQ226" i="11"/>
  <c r="P226" i="7" s="1"/>
  <c r="CQ108" i="11"/>
  <c r="P109" i="7" s="1"/>
  <c r="CQ116" i="11"/>
  <c r="P117" i="7" s="1"/>
  <c r="CQ124" i="11"/>
  <c r="P125" i="7" s="1"/>
  <c r="CQ132" i="11"/>
  <c r="P133" i="7" s="1"/>
  <c r="CQ140" i="11"/>
  <c r="P141" i="7" s="1"/>
  <c r="CQ148" i="11"/>
  <c r="P148" i="7" s="1"/>
  <c r="CQ156" i="11"/>
  <c r="P156" i="7" s="1"/>
  <c r="CQ164" i="11"/>
  <c r="P164" i="7" s="1"/>
  <c r="CQ172" i="11"/>
  <c r="P172" i="7" s="1"/>
  <c r="CQ180" i="11"/>
  <c r="P180" i="7" s="1"/>
  <c r="CQ188" i="11"/>
  <c r="P188" i="7" s="1"/>
  <c r="CQ196" i="11"/>
  <c r="P196" i="7" s="1"/>
  <c r="CQ204" i="11"/>
  <c r="P204" i="7" s="1"/>
  <c r="CQ212" i="11"/>
  <c r="P212" i="7" s="1"/>
  <c r="CQ220" i="11"/>
  <c r="P220" i="7" s="1"/>
  <c r="CQ228" i="11"/>
  <c r="P228" i="7" s="1"/>
  <c r="CQ236" i="11"/>
  <c r="P236" i="7" s="1"/>
  <c r="CQ244" i="11"/>
  <c r="P244" i="7" s="1"/>
  <c r="CQ252" i="11"/>
  <c r="P252" i="7" s="1"/>
  <c r="CQ260" i="11"/>
  <c r="P260" i="7" s="1"/>
  <c r="CQ268" i="11"/>
  <c r="P268" i="7" s="1"/>
  <c r="CQ276" i="11"/>
  <c r="P276" i="7" s="1"/>
  <c r="CQ284" i="11"/>
  <c r="P284" i="7" s="1"/>
  <c r="CQ292" i="11"/>
  <c r="P292" i="7" s="1"/>
  <c r="CQ300" i="11"/>
  <c r="P300" i="7" s="1"/>
  <c r="CQ308" i="11"/>
  <c r="P308" i="7" s="1"/>
  <c r="CQ316" i="11"/>
  <c r="P316" i="7" s="1"/>
  <c r="CQ324" i="11"/>
  <c r="P324" i="7" s="1"/>
  <c r="CQ58" i="11"/>
  <c r="P59" i="7" s="1"/>
  <c r="CQ298" i="11"/>
  <c r="P298" i="7" s="1"/>
  <c r="CQ166" i="11"/>
  <c r="P166" i="7" s="1"/>
  <c r="CQ230" i="11"/>
  <c r="P230" i="7" s="1"/>
  <c r="CQ294" i="11"/>
  <c r="P294" i="7" s="1"/>
  <c r="CQ42" i="11"/>
  <c r="P43" i="7" s="1"/>
  <c r="CQ218" i="11"/>
  <c r="P218" i="7" s="1"/>
  <c r="CQ110" i="11"/>
  <c r="P111" i="7" s="1"/>
  <c r="CQ98" i="11"/>
  <c r="P99" i="7" s="1"/>
  <c r="CQ18" i="11"/>
  <c r="P19" i="7" s="1"/>
  <c r="CQ38" i="11"/>
  <c r="P39" i="7" s="1"/>
  <c r="CQ78" i="11"/>
  <c r="P79" i="7" s="1"/>
  <c r="CQ106" i="11"/>
  <c r="P107" i="7" s="1"/>
  <c r="D124" i="4" l="1"/>
  <c r="E124" i="4" s="1"/>
  <c r="D125" i="4"/>
  <c r="E125" i="4" s="1"/>
  <c r="D126" i="4"/>
  <c r="E126" i="4" s="1"/>
  <c r="D127" i="4"/>
  <c r="E127" i="4" s="1"/>
  <c r="D4" i="4"/>
  <c r="E4" i="4" s="1"/>
  <c r="CM3" i="11" l="1"/>
  <c r="CK3" i="11"/>
  <c r="CH3" i="11"/>
  <c r="CI3" i="11"/>
  <c r="CL3" i="11"/>
  <c r="CJ3" i="11"/>
  <c r="CO125" i="11" l="1"/>
  <c r="CO322" i="11"/>
  <c r="CO298" i="11"/>
  <c r="CO278" i="11"/>
  <c r="CO250" i="11"/>
  <c r="CO206" i="11"/>
  <c r="CO162" i="11"/>
  <c r="CO246" i="11"/>
  <c r="CO210" i="11"/>
  <c r="CO174" i="11"/>
  <c r="CO130" i="11"/>
  <c r="CO302" i="11"/>
  <c r="CO202" i="11"/>
  <c r="CO330" i="11"/>
  <c r="CO158" i="11"/>
  <c r="CO5" i="11"/>
  <c r="CO325" i="11"/>
  <c r="CO317" i="11"/>
  <c r="CO309" i="11"/>
  <c r="CO301" i="11"/>
  <c r="CO293" i="11"/>
  <c r="CO285" i="11"/>
  <c r="CO277" i="11"/>
  <c r="CO269" i="11"/>
  <c r="CO261" i="11"/>
  <c r="CO253" i="11"/>
  <c r="CO185" i="11"/>
  <c r="CO177" i="11"/>
  <c r="CO169" i="11"/>
  <c r="CO161" i="11"/>
  <c r="CO153" i="11"/>
  <c r="CO145" i="11"/>
  <c r="CO137" i="11"/>
  <c r="CO129" i="11"/>
  <c r="CO245" i="11"/>
  <c r="CO92" i="11"/>
  <c r="CO76" i="11"/>
  <c r="CO60" i="11"/>
  <c r="CO44" i="11"/>
  <c r="CO28" i="11"/>
  <c r="CO12" i="11"/>
  <c r="CO117" i="11"/>
  <c r="CO97" i="11"/>
  <c r="CO73" i="11"/>
  <c r="CO53" i="11"/>
  <c r="CO33" i="11"/>
  <c r="CO13" i="11"/>
  <c r="CO114" i="11"/>
  <c r="CO98" i="11"/>
  <c r="CO82" i="11"/>
  <c r="CO66" i="11"/>
  <c r="CO50" i="11"/>
  <c r="CO34" i="11"/>
  <c r="CO18" i="11"/>
  <c r="CO148" i="11"/>
  <c r="CO225" i="11"/>
  <c r="CO209" i="11"/>
  <c r="CO77" i="11"/>
  <c r="CO45" i="11"/>
  <c r="CO104" i="11"/>
  <c r="CO72" i="11"/>
  <c r="CO40" i="11"/>
  <c r="CO8" i="11"/>
  <c r="CO89" i="11"/>
  <c r="CO49" i="11"/>
  <c r="CO9" i="11"/>
  <c r="CO94" i="11"/>
  <c r="CO62" i="11"/>
  <c r="CO30" i="11"/>
  <c r="CO257" i="11"/>
  <c r="CO249" i="11"/>
  <c r="CO181" i="11"/>
  <c r="CO173" i="11"/>
  <c r="CO165" i="11"/>
  <c r="CO157" i="11"/>
  <c r="CO149" i="11"/>
  <c r="CO141" i="11"/>
  <c r="CO133" i="11"/>
  <c r="CO100" i="11"/>
  <c r="CO84" i="11"/>
  <c r="CO68" i="11"/>
  <c r="CO52" i="11"/>
  <c r="CO20" i="11"/>
  <c r="CO105" i="11"/>
  <c r="CO85" i="11"/>
  <c r="CO109" i="11"/>
  <c r="CO318" i="11"/>
  <c r="CO294" i="11"/>
  <c r="CO274" i="11"/>
  <c r="CO242" i="11"/>
  <c r="CO194" i="11"/>
  <c r="CO150" i="11"/>
  <c r="CO238" i="11"/>
  <c r="CO198" i="11"/>
  <c r="CO166" i="11"/>
  <c r="CO126" i="11"/>
  <c r="CO270" i="11"/>
  <c r="CO323" i="11"/>
  <c r="CO315" i="11"/>
  <c r="CO307" i="11"/>
  <c r="CO299" i="11"/>
  <c r="CO291" i="11"/>
  <c r="CO283" i="11"/>
  <c r="CO275" i="11"/>
  <c r="CO267" i="11"/>
  <c r="CO259" i="11"/>
  <c r="CO251" i="11"/>
  <c r="CO243" i="11"/>
  <c r="CO235" i="11"/>
  <c r="CO227" i="11"/>
  <c r="CO219" i="11"/>
  <c r="CO211" i="11"/>
  <c r="CO203" i="11"/>
  <c r="CO195" i="11"/>
  <c r="CO187" i="11"/>
  <c r="CO179" i="11"/>
  <c r="CO171" i="11"/>
  <c r="CO163" i="11"/>
  <c r="CO155" i="11"/>
  <c r="CO147" i="11"/>
  <c r="CO139" i="11"/>
  <c r="CO131" i="11"/>
  <c r="CO123" i="11"/>
  <c r="CO115" i="11"/>
  <c r="CO107" i="11"/>
  <c r="CO99" i="11"/>
  <c r="CO91" i="11"/>
  <c r="CO83" i="11"/>
  <c r="CO75" i="11"/>
  <c r="CO67" i="11"/>
  <c r="CO59" i="11"/>
  <c r="CO51" i="11"/>
  <c r="CO43" i="11"/>
  <c r="CO35" i="11"/>
  <c r="CO27" i="11"/>
  <c r="CO19" i="11"/>
  <c r="CO11" i="11"/>
  <c r="CO324" i="11"/>
  <c r="CO316" i="11"/>
  <c r="CO308" i="11"/>
  <c r="CO300" i="11"/>
  <c r="CO292" i="11"/>
  <c r="CO284" i="11"/>
  <c r="CO276" i="11"/>
  <c r="CO268" i="11"/>
  <c r="CO260" i="11"/>
  <c r="CO252" i="11"/>
  <c r="CO244" i="11"/>
  <c r="CO236" i="11"/>
  <c r="CO228" i="11"/>
  <c r="CO220" i="11"/>
  <c r="CO212" i="11"/>
  <c r="CO204" i="11"/>
  <c r="CO196" i="11"/>
  <c r="CO188" i="11"/>
  <c r="CO180" i="11"/>
  <c r="CO172" i="11"/>
  <c r="CO164" i="11"/>
  <c r="CO156" i="11"/>
  <c r="CO140" i="11"/>
  <c r="CO132" i="11"/>
  <c r="CO124" i="11"/>
  <c r="CO116" i="11"/>
  <c r="CO108" i="11"/>
  <c r="CO258" i="11"/>
  <c r="CO146" i="11"/>
  <c r="CO241" i="11"/>
  <c r="CO233" i="11"/>
  <c r="CO217" i="11"/>
  <c r="CO201" i="11"/>
  <c r="CO193" i="11"/>
  <c r="CO29" i="11"/>
  <c r="CO88" i="11"/>
  <c r="CO56" i="11"/>
  <c r="CO24" i="11"/>
  <c r="CO113" i="11"/>
  <c r="CO69" i="11"/>
  <c r="CO25" i="11"/>
  <c r="CO110" i="11"/>
  <c r="CO78" i="11"/>
  <c r="CO46" i="11"/>
  <c r="CO14" i="11"/>
  <c r="CO93" i="11"/>
  <c r="CO314" i="11"/>
  <c r="CO286" i="11"/>
  <c r="CO266" i="11"/>
  <c r="CO230" i="11"/>
  <c r="CO186" i="11"/>
  <c r="CO134" i="11"/>
  <c r="CO226" i="11"/>
  <c r="CO189" i="11"/>
  <c r="CO154" i="11"/>
  <c r="CO122" i="11"/>
  <c r="CO234" i="11"/>
  <c r="CO306" i="11"/>
  <c r="CO290" i="11"/>
  <c r="CO190" i="11"/>
  <c r="CO142" i="11"/>
  <c r="CO329" i="11"/>
  <c r="CO321" i="11"/>
  <c r="CO313" i="11"/>
  <c r="CO305" i="11"/>
  <c r="CO297" i="11"/>
  <c r="CO289" i="11"/>
  <c r="CO281" i="11"/>
  <c r="CO273" i="11"/>
  <c r="CO265" i="11"/>
  <c r="CO326" i="11"/>
  <c r="CO214" i="11"/>
  <c r="CO182" i="11"/>
  <c r="CO319" i="11"/>
  <c r="CO287" i="11"/>
  <c r="CO255" i="11"/>
  <c r="CO223" i="11"/>
  <c r="CO191" i="11"/>
  <c r="CO159" i="11"/>
  <c r="CO127" i="11"/>
  <c r="CO95" i="11"/>
  <c r="CO63" i="11"/>
  <c r="CO31" i="11"/>
  <c r="CO328" i="11"/>
  <c r="CO296" i="11"/>
  <c r="CO264" i="11"/>
  <c r="CO232" i="11"/>
  <c r="CO200" i="11"/>
  <c r="CO168" i="11"/>
  <c r="CO136" i="11"/>
  <c r="CO213" i="11"/>
  <c r="CO96" i="11"/>
  <c r="CO36" i="11"/>
  <c r="CO121" i="11"/>
  <c r="CO57" i="11"/>
  <c r="CO17" i="11"/>
  <c r="CO102" i="11"/>
  <c r="CO70" i="11"/>
  <c r="CO38" i="11"/>
  <c r="CO6" i="11"/>
  <c r="CO175" i="11"/>
  <c r="CO111" i="11"/>
  <c r="CO79" i="11"/>
  <c r="CO47" i="11"/>
  <c r="CO15" i="11"/>
  <c r="CO312" i="11"/>
  <c r="CO280" i="11"/>
  <c r="CO248" i="11"/>
  <c r="CO216" i="11"/>
  <c r="CO152" i="11"/>
  <c r="CO120" i="11"/>
  <c r="CO197" i="11"/>
  <c r="CO16" i="11"/>
  <c r="CO37" i="11"/>
  <c r="CO86" i="11"/>
  <c r="CO262" i="11"/>
  <c r="CO311" i="11"/>
  <c r="CO279" i="11"/>
  <c r="CO215" i="11"/>
  <c r="CO151" i="11"/>
  <c r="CO87" i="11"/>
  <c r="CO23" i="11"/>
  <c r="CO288" i="11"/>
  <c r="CO224" i="11"/>
  <c r="CO160" i="11"/>
  <c r="CO237" i="11"/>
  <c r="CO48" i="11"/>
  <c r="CO21" i="11"/>
  <c r="CO74" i="11"/>
  <c r="CO10" i="11"/>
  <c r="CO310" i="11"/>
  <c r="CO178" i="11"/>
  <c r="CO138" i="11"/>
  <c r="CO327" i="11"/>
  <c r="CO295" i="11"/>
  <c r="CO263" i="11"/>
  <c r="CO231" i="11"/>
  <c r="CO199" i="11"/>
  <c r="CO167" i="11"/>
  <c r="CO135" i="11"/>
  <c r="CO103" i="11"/>
  <c r="CO71" i="11"/>
  <c r="CO39" i="11"/>
  <c r="CO7" i="11"/>
  <c r="CO304" i="11"/>
  <c r="CO272" i="11"/>
  <c r="CO240" i="11"/>
  <c r="CO208" i="11"/>
  <c r="CO176" i="11"/>
  <c r="CO144" i="11"/>
  <c r="CO112" i="11"/>
  <c r="CO170" i="11"/>
  <c r="CO221" i="11"/>
  <c r="CO80" i="11"/>
  <c r="CO32" i="11"/>
  <c r="CO101" i="11"/>
  <c r="CO41" i="11"/>
  <c r="CO90" i="11"/>
  <c r="CO58" i="11"/>
  <c r="CO26" i="11"/>
  <c r="CO207" i="11"/>
  <c r="CO143" i="11"/>
  <c r="CO184" i="11"/>
  <c r="CO229" i="11"/>
  <c r="CO64" i="11"/>
  <c r="CO81" i="11"/>
  <c r="CO118" i="11"/>
  <c r="CO22" i="11"/>
  <c r="CO222" i="11"/>
  <c r="CO282" i="11"/>
  <c r="CO254" i="11"/>
  <c r="CO61" i="11"/>
  <c r="CO303" i="11"/>
  <c r="CO271" i="11"/>
  <c r="CO239" i="11"/>
  <c r="CO54" i="11"/>
  <c r="CO218" i="11"/>
  <c r="CO247" i="11"/>
  <c r="CO183" i="11"/>
  <c r="CO119" i="11"/>
  <c r="CO55" i="11"/>
  <c r="CO320" i="11"/>
  <c r="CO256" i="11"/>
  <c r="CO192" i="11"/>
  <c r="CO128" i="11"/>
  <c r="CO205" i="11"/>
  <c r="CO65" i="11"/>
  <c r="CO106" i="11"/>
  <c r="CO42" i="11"/>
  <c r="E13" i="7"/>
  <c r="CR42" i="11" l="1"/>
  <c r="Q43" i="7" s="1"/>
  <c r="R43" i="7" s="1"/>
  <c r="CR106" i="11"/>
  <c r="Q107" i="7" s="1"/>
  <c r="R107" i="7" s="1"/>
  <c r="CR54" i="11"/>
  <c r="Q55" i="7" s="1"/>
  <c r="R55" i="7" s="1"/>
  <c r="CR22" i="11"/>
  <c r="Q23" i="7" s="1"/>
  <c r="R23" i="7" s="1"/>
  <c r="CR65" i="11"/>
  <c r="Q66" i="7" s="1"/>
  <c r="R66" i="7" s="1"/>
  <c r="CR256" i="11"/>
  <c r="Q256" i="7" s="1"/>
  <c r="R256" i="7" s="1"/>
  <c r="CR183" i="11"/>
  <c r="Q183" i="7" s="1"/>
  <c r="R183" i="7" s="1"/>
  <c r="CR239" i="11"/>
  <c r="Q239" i="7" s="1"/>
  <c r="R239" i="7" s="1"/>
  <c r="CR254" i="11"/>
  <c r="Q254" i="7" s="1"/>
  <c r="R254" i="7" s="1"/>
  <c r="CR118" i="11"/>
  <c r="Q119" i="7" s="1"/>
  <c r="R119" i="7" s="1"/>
  <c r="CR184" i="11"/>
  <c r="Q184" i="7" s="1"/>
  <c r="R184" i="7" s="1"/>
  <c r="CR58" i="11"/>
  <c r="Q59" i="7" s="1"/>
  <c r="R59" i="7" s="1"/>
  <c r="CR32" i="11"/>
  <c r="Q33" i="7" s="1"/>
  <c r="R33" i="7" s="1"/>
  <c r="CR112" i="11"/>
  <c r="Q113" i="7" s="1"/>
  <c r="R113" i="7" s="1"/>
  <c r="CR240" i="11"/>
  <c r="Q240" i="7" s="1"/>
  <c r="R240" i="7" s="1"/>
  <c r="CR39" i="11"/>
  <c r="Q40" i="7" s="1"/>
  <c r="R40" i="7" s="1"/>
  <c r="CR167" i="11"/>
  <c r="Q167" i="7" s="1"/>
  <c r="R167" i="7" s="1"/>
  <c r="CR295" i="11"/>
  <c r="Q295" i="7" s="1"/>
  <c r="R295" i="7" s="1"/>
  <c r="CR310" i="11"/>
  <c r="Q310" i="7" s="1"/>
  <c r="R310" i="7" s="1"/>
  <c r="CR48" i="11"/>
  <c r="Q49" i="7" s="1"/>
  <c r="R49" i="7" s="1"/>
  <c r="CR288" i="11"/>
  <c r="Q288" i="7" s="1"/>
  <c r="R288" i="7" s="1"/>
  <c r="CR215" i="11"/>
  <c r="Q215" i="7" s="1"/>
  <c r="R215" i="7" s="1"/>
  <c r="CR86" i="11"/>
  <c r="Q87" i="7" s="1"/>
  <c r="R87" i="7" s="1"/>
  <c r="CR120" i="11"/>
  <c r="Q121" i="7" s="1"/>
  <c r="R121" i="7" s="1"/>
  <c r="CR280" i="11"/>
  <c r="Q280" i="7" s="1"/>
  <c r="R280" i="7" s="1"/>
  <c r="CR79" i="11"/>
  <c r="Q80" i="7" s="1"/>
  <c r="R80" i="7" s="1"/>
  <c r="CR38" i="11"/>
  <c r="Q39" i="7" s="1"/>
  <c r="R39" i="7" s="1"/>
  <c r="CR57" i="11"/>
  <c r="Q58" i="7" s="1"/>
  <c r="R58" i="7" s="1"/>
  <c r="CR213" i="11"/>
  <c r="Q213" i="7" s="1"/>
  <c r="R213" i="7" s="1"/>
  <c r="CR232" i="11"/>
  <c r="Q232" i="7" s="1"/>
  <c r="R232" i="7" s="1"/>
  <c r="CR31" i="11"/>
  <c r="Q32" i="7" s="1"/>
  <c r="R32" i="7" s="1"/>
  <c r="CR159" i="11"/>
  <c r="Q159" i="7" s="1"/>
  <c r="R159" i="7" s="1"/>
  <c r="CR287" i="11"/>
  <c r="Q287" i="7" s="1"/>
  <c r="R287" i="7" s="1"/>
  <c r="CR326" i="11"/>
  <c r="Q326" i="7" s="1"/>
  <c r="R326" i="7" s="1"/>
  <c r="CR289" i="11"/>
  <c r="Q289" i="7" s="1"/>
  <c r="R289" i="7" s="1"/>
  <c r="CR321" i="11"/>
  <c r="Q321" i="7" s="1"/>
  <c r="R321" i="7" s="1"/>
  <c r="CR290" i="11"/>
  <c r="Q290" i="7" s="1"/>
  <c r="R290" i="7" s="1"/>
  <c r="CR154" i="11"/>
  <c r="Q154" i="7" s="1"/>
  <c r="R154" i="7" s="1"/>
  <c r="CR186" i="11"/>
  <c r="Q186" i="7" s="1"/>
  <c r="R186" i="7" s="1"/>
  <c r="CR314" i="11"/>
  <c r="Q314" i="7" s="1"/>
  <c r="R314" i="7" s="1"/>
  <c r="CR78" i="11"/>
  <c r="Q79" i="7" s="1"/>
  <c r="R79" i="7" s="1"/>
  <c r="CR113" i="11"/>
  <c r="Q114" i="7" s="1"/>
  <c r="R114" i="7" s="1"/>
  <c r="CR29" i="11"/>
  <c r="Q30" i="7" s="1"/>
  <c r="R30" i="7" s="1"/>
  <c r="CR233" i="11"/>
  <c r="Q233" i="7" s="1"/>
  <c r="R233" i="7" s="1"/>
  <c r="CR108" i="11"/>
  <c r="Q109" i="7" s="1"/>
  <c r="R109" i="7" s="1"/>
  <c r="CR140" i="11"/>
  <c r="Q141" i="7" s="1"/>
  <c r="R141" i="7" s="1"/>
  <c r="CR180" i="11"/>
  <c r="Q180" i="7" s="1"/>
  <c r="R180" i="7" s="1"/>
  <c r="CR212" i="11"/>
  <c r="Q212" i="7" s="1"/>
  <c r="R212" i="7" s="1"/>
  <c r="CR244" i="11"/>
  <c r="Q244" i="7" s="1"/>
  <c r="R244" i="7" s="1"/>
  <c r="CR276" i="11"/>
  <c r="Q276" i="7" s="1"/>
  <c r="R276" i="7" s="1"/>
  <c r="CR308" i="11"/>
  <c r="Q308" i="7" s="1"/>
  <c r="R308" i="7" s="1"/>
  <c r="CR19" i="11"/>
  <c r="Q20" i="7" s="1"/>
  <c r="R20" i="7" s="1"/>
  <c r="CR51" i="11"/>
  <c r="Q52" i="7" s="1"/>
  <c r="R52" i="7" s="1"/>
  <c r="CR83" i="11"/>
  <c r="Q84" i="7" s="1"/>
  <c r="R84" i="7" s="1"/>
  <c r="CR115" i="11"/>
  <c r="Q116" i="7" s="1"/>
  <c r="R116" i="7" s="1"/>
  <c r="CR147" i="11"/>
  <c r="Q147" i="7" s="1"/>
  <c r="R147" i="7" s="1"/>
  <c r="CR179" i="11"/>
  <c r="Q179" i="7" s="1"/>
  <c r="R179" i="7" s="1"/>
  <c r="CR211" i="11"/>
  <c r="Q211" i="7" s="1"/>
  <c r="R211" i="7" s="1"/>
  <c r="CR243" i="11"/>
  <c r="Q243" i="7" s="1"/>
  <c r="R243" i="7" s="1"/>
  <c r="CR275" i="11"/>
  <c r="Q275" i="7" s="1"/>
  <c r="R275" i="7" s="1"/>
  <c r="CR307" i="11"/>
  <c r="Q307" i="7" s="1"/>
  <c r="R307" i="7" s="1"/>
  <c r="CR126" i="11"/>
  <c r="Q127" i="7" s="1"/>
  <c r="R127" i="7" s="1"/>
  <c r="CR150" i="11"/>
  <c r="Q150" i="7" s="1"/>
  <c r="R150" i="7" s="1"/>
  <c r="CR294" i="11"/>
  <c r="Q294" i="7" s="1"/>
  <c r="R294" i="7" s="1"/>
  <c r="CR105" i="11"/>
  <c r="Q106" i="7" s="1"/>
  <c r="R106" i="7" s="1"/>
  <c r="CR84" i="11"/>
  <c r="Q85" i="7" s="1"/>
  <c r="R85" i="7" s="1"/>
  <c r="CR149" i="11"/>
  <c r="Q149" i="7" s="1"/>
  <c r="R149" i="7" s="1"/>
  <c r="CR181" i="11"/>
  <c r="Q181" i="7" s="1"/>
  <c r="R181" i="7" s="1"/>
  <c r="CR62" i="11"/>
  <c r="Q63" i="7" s="1"/>
  <c r="R63" i="7" s="1"/>
  <c r="CR89" i="11"/>
  <c r="Q90" i="7" s="1"/>
  <c r="R90" i="7" s="1"/>
  <c r="CR104" i="11"/>
  <c r="Q105" i="7" s="1"/>
  <c r="R105" i="7" s="1"/>
  <c r="CR225" i="11"/>
  <c r="Q225" i="7" s="1"/>
  <c r="R225" i="7" s="1"/>
  <c r="CR50" i="11"/>
  <c r="Q51" i="7" s="1"/>
  <c r="R51" i="7" s="1"/>
  <c r="CR114" i="11"/>
  <c r="Q115" i="7" s="1"/>
  <c r="R115" i="7" s="1"/>
  <c r="CR73" i="11"/>
  <c r="Q74" i="7" s="1"/>
  <c r="R74" i="7" s="1"/>
  <c r="CR28" i="11"/>
  <c r="Q29" i="7" s="1"/>
  <c r="R29" i="7" s="1"/>
  <c r="CR92" i="11"/>
  <c r="Q93" i="7" s="1"/>
  <c r="R93" i="7" s="1"/>
  <c r="CR145" i="11"/>
  <c r="Q145" i="7" s="1"/>
  <c r="R145" i="7" s="1"/>
  <c r="CR177" i="11"/>
  <c r="Q177" i="7" s="1"/>
  <c r="R177" i="7" s="1"/>
  <c r="CR269" i="11"/>
  <c r="Q269" i="7" s="1"/>
  <c r="R269" i="7" s="1"/>
  <c r="CR301" i="11"/>
  <c r="Q301" i="7" s="1"/>
  <c r="R301" i="7" s="1"/>
  <c r="CR5" i="11"/>
  <c r="Q6" i="7" s="1"/>
  <c r="R6" i="7" s="1"/>
  <c r="CR302" i="11"/>
  <c r="Q302" i="7" s="1"/>
  <c r="R302" i="7" s="1"/>
  <c r="CR246" i="11"/>
  <c r="Q246" i="7" s="1"/>
  <c r="R246" i="7" s="1"/>
  <c r="CR278" i="11"/>
  <c r="Q278" i="7" s="1"/>
  <c r="R278" i="7" s="1"/>
  <c r="CR205" i="11"/>
  <c r="Q205" i="7" s="1"/>
  <c r="R205" i="7" s="1"/>
  <c r="CR320" i="11"/>
  <c r="Q320" i="7" s="1"/>
  <c r="R320" i="7" s="1"/>
  <c r="CR247" i="11"/>
  <c r="Q247" i="7" s="1"/>
  <c r="R247" i="7" s="1"/>
  <c r="CR271" i="11"/>
  <c r="Q271" i="7" s="1"/>
  <c r="R271" i="7" s="1"/>
  <c r="CR282" i="11"/>
  <c r="Q282" i="7" s="1"/>
  <c r="R282" i="7" s="1"/>
  <c r="CR81" i="11"/>
  <c r="Q82" i="7" s="1"/>
  <c r="R82" i="7" s="1"/>
  <c r="CR143" i="11"/>
  <c r="Q143" i="7" s="1"/>
  <c r="R143" i="7" s="1"/>
  <c r="CR90" i="11"/>
  <c r="Q91" i="7" s="1"/>
  <c r="R91" i="7" s="1"/>
  <c r="CR80" i="11"/>
  <c r="Q81" i="7" s="1"/>
  <c r="R81" i="7" s="1"/>
  <c r="CR144" i="11"/>
  <c r="Q144" i="7" s="1"/>
  <c r="R144" i="7" s="1"/>
  <c r="CR272" i="11"/>
  <c r="Q272" i="7" s="1"/>
  <c r="R272" i="7" s="1"/>
  <c r="CR71" i="11"/>
  <c r="Q72" i="7" s="1"/>
  <c r="R72" i="7" s="1"/>
  <c r="CR199" i="11"/>
  <c r="Q199" i="7" s="1"/>
  <c r="R199" i="7" s="1"/>
  <c r="CR327" i="11"/>
  <c r="Q327" i="7" s="1"/>
  <c r="R327" i="7" s="1"/>
  <c r="CR10" i="11"/>
  <c r="Q11" i="7" s="1"/>
  <c r="R11" i="7" s="1"/>
  <c r="CR237" i="11"/>
  <c r="Q237" i="7" s="1"/>
  <c r="R237" i="7" s="1"/>
  <c r="CR23" i="11"/>
  <c r="Q24" i="7" s="1"/>
  <c r="R24" i="7" s="1"/>
  <c r="CR279" i="11"/>
  <c r="Q279" i="7" s="1"/>
  <c r="R279" i="7" s="1"/>
  <c r="CR37" i="11"/>
  <c r="Q38" i="7" s="1"/>
  <c r="R38" i="7" s="1"/>
  <c r="CR152" i="11"/>
  <c r="Q152" i="7" s="1"/>
  <c r="R152" i="7" s="1"/>
  <c r="CR312" i="11"/>
  <c r="Q312" i="7" s="1"/>
  <c r="R312" i="7" s="1"/>
  <c r="CR111" i="11"/>
  <c r="Q112" i="7" s="1"/>
  <c r="R112" i="7" s="1"/>
  <c r="CR70" i="11"/>
  <c r="Q71" i="7" s="1"/>
  <c r="R71" i="7" s="1"/>
  <c r="CR121" i="11"/>
  <c r="Q122" i="7" s="1"/>
  <c r="R122" i="7" s="1"/>
  <c r="CR136" i="11"/>
  <c r="Q137" i="7" s="1"/>
  <c r="R137" i="7" s="1"/>
  <c r="CR264" i="11"/>
  <c r="Q264" i="7" s="1"/>
  <c r="R264" i="7" s="1"/>
  <c r="CR63" i="11"/>
  <c r="Q64" i="7" s="1"/>
  <c r="R64" i="7" s="1"/>
  <c r="CR191" i="11"/>
  <c r="Q191" i="7" s="1"/>
  <c r="R191" i="7" s="1"/>
  <c r="CR319" i="11"/>
  <c r="Q319" i="7" s="1"/>
  <c r="R319" i="7" s="1"/>
  <c r="CR265" i="11"/>
  <c r="Q265" i="7" s="1"/>
  <c r="R265" i="7" s="1"/>
  <c r="CR297" i="11"/>
  <c r="Q297" i="7" s="1"/>
  <c r="R297" i="7" s="1"/>
  <c r="CR329" i="11"/>
  <c r="Q329" i="7" s="1"/>
  <c r="R329" i="7" s="1"/>
  <c r="CR306" i="11"/>
  <c r="Q306" i="7" s="1"/>
  <c r="R306" i="7" s="1"/>
  <c r="CR189" i="11"/>
  <c r="Q189" i="7" s="1"/>
  <c r="R189" i="7" s="1"/>
  <c r="CR230" i="11"/>
  <c r="Q230" i="7" s="1"/>
  <c r="R230" i="7" s="1"/>
  <c r="CR93" i="11"/>
  <c r="Q94" i="7" s="1"/>
  <c r="R94" i="7" s="1"/>
  <c r="CR110" i="11"/>
  <c r="Q111" i="7" s="1"/>
  <c r="R111" i="7" s="1"/>
  <c r="CR24" i="11"/>
  <c r="Q25" i="7" s="1"/>
  <c r="R25" i="7" s="1"/>
  <c r="CR193" i="11"/>
  <c r="Q193" i="7" s="1"/>
  <c r="R193" i="7" s="1"/>
  <c r="CR241" i="11"/>
  <c r="Q241" i="7" s="1"/>
  <c r="R241" i="7" s="1"/>
  <c r="CR116" i="11"/>
  <c r="Q117" i="7" s="1"/>
  <c r="R117" i="7" s="1"/>
  <c r="CR156" i="11"/>
  <c r="Q156" i="7" s="1"/>
  <c r="R156" i="7" s="1"/>
  <c r="CR188" i="11"/>
  <c r="Q188" i="7" s="1"/>
  <c r="R188" i="7" s="1"/>
  <c r="CR220" i="11"/>
  <c r="Q220" i="7" s="1"/>
  <c r="R220" i="7" s="1"/>
  <c r="CR252" i="11"/>
  <c r="Q252" i="7" s="1"/>
  <c r="R252" i="7" s="1"/>
  <c r="CR284" i="11"/>
  <c r="Q284" i="7" s="1"/>
  <c r="R284" i="7" s="1"/>
  <c r="CR316" i="11"/>
  <c r="Q316" i="7" s="1"/>
  <c r="R316" i="7" s="1"/>
  <c r="CR27" i="11"/>
  <c r="Q28" i="7" s="1"/>
  <c r="R28" i="7" s="1"/>
  <c r="CR59" i="11"/>
  <c r="Q60" i="7" s="1"/>
  <c r="R60" i="7" s="1"/>
  <c r="CR91" i="11"/>
  <c r="Q92" i="7" s="1"/>
  <c r="R92" i="7" s="1"/>
  <c r="CR123" i="11"/>
  <c r="Q124" i="7" s="1"/>
  <c r="R124" i="7" s="1"/>
  <c r="CR155" i="11"/>
  <c r="Q155" i="7" s="1"/>
  <c r="R155" i="7" s="1"/>
  <c r="CR187" i="11"/>
  <c r="Q187" i="7" s="1"/>
  <c r="R187" i="7" s="1"/>
  <c r="CR219" i="11"/>
  <c r="Q219" i="7" s="1"/>
  <c r="R219" i="7" s="1"/>
  <c r="CR251" i="11"/>
  <c r="Q251" i="7" s="1"/>
  <c r="R251" i="7" s="1"/>
  <c r="CR283" i="11"/>
  <c r="Q283" i="7" s="1"/>
  <c r="R283" i="7" s="1"/>
  <c r="CR315" i="11"/>
  <c r="Q315" i="7" s="1"/>
  <c r="R315" i="7" s="1"/>
  <c r="CR166" i="11"/>
  <c r="Q166" i="7" s="1"/>
  <c r="R166" i="7" s="1"/>
  <c r="CR194" i="11"/>
  <c r="Q194" i="7" s="1"/>
  <c r="R194" i="7" s="1"/>
  <c r="CR318" i="11"/>
  <c r="Q318" i="7" s="1"/>
  <c r="R318" i="7" s="1"/>
  <c r="CR20" i="11"/>
  <c r="Q21" i="7" s="1"/>
  <c r="R21" i="7" s="1"/>
  <c r="CR100" i="11"/>
  <c r="Q101" i="7" s="1"/>
  <c r="R101" i="7" s="1"/>
  <c r="CR157" i="11"/>
  <c r="Q157" i="7" s="1"/>
  <c r="R157" i="7" s="1"/>
  <c r="CR249" i="11"/>
  <c r="Q249" i="7" s="1"/>
  <c r="R249" i="7" s="1"/>
  <c r="CR94" i="11"/>
  <c r="Q95" i="7" s="1"/>
  <c r="R95" i="7" s="1"/>
  <c r="CR8" i="11"/>
  <c r="Q9" i="7" s="1"/>
  <c r="R9" i="7" s="1"/>
  <c r="CR45" i="11"/>
  <c r="Q46" i="7" s="1"/>
  <c r="R46" i="7" s="1"/>
  <c r="CR148" i="11"/>
  <c r="Q148" i="7" s="1"/>
  <c r="R148" i="7" s="1"/>
  <c r="CR66" i="11"/>
  <c r="Q67" i="7" s="1"/>
  <c r="R67" i="7" s="1"/>
  <c r="CR13" i="11"/>
  <c r="Q14" i="7" s="1"/>
  <c r="R14" i="7" s="1"/>
  <c r="CR97" i="11"/>
  <c r="Q98" i="7" s="1"/>
  <c r="R98" i="7" s="1"/>
  <c r="CR44" i="11"/>
  <c r="Q45" i="7" s="1"/>
  <c r="R45" i="7" s="1"/>
  <c r="CR245" i="11"/>
  <c r="Q245" i="7" s="1"/>
  <c r="R245" i="7" s="1"/>
  <c r="CR153" i="11"/>
  <c r="Q153" i="7" s="1"/>
  <c r="R153" i="7" s="1"/>
  <c r="CR185" i="11"/>
  <c r="Q185" i="7" s="1"/>
  <c r="R185" i="7" s="1"/>
  <c r="CR277" i="11"/>
  <c r="Q277" i="7" s="1"/>
  <c r="R277" i="7" s="1"/>
  <c r="CR309" i="11"/>
  <c r="Q309" i="7" s="1"/>
  <c r="R309" i="7" s="1"/>
  <c r="CR158" i="11"/>
  <c r="Q158" i="7" s="1"/>
  <c r="R158" i="7" s="1"/>
  <c r="CR130" i="11"/>
  <c r="Q131" i="7" s="1"/>
  <c r="R131" i="7" s="1"/>
  <c r="CR162" i="11"/>
  <c r="Q162" i="7" s="1"/>
  <c r="R162" i="7" s="1"/>
  <c r="CR298" i="11"/>
  <c r="Q298" i="7" s="1"/>
  <c r="R298" i="7" s="1"/>
  <c r="CR128" i="11"/>
  <c r="Q129" i="7" s="1"/>
  <c r="R129" i="7" s="1"/>
  <c r="CR55" i="11"/>
  <c r="Q56" i="7" s="1"/>
  <c r="R56" i="7" s="1"/>
  <c r="CR218" i="11"/>
  <c r="Q218" i="7" s="1"/>
  <c r="R218" i="7" s="1"/>
  <c r="CR303" i="11"/>
  <c r="Q303" i="7" s="1"/>
  <c r="R303" i="7" s="1"/>
  <c r="CR222" i="11"/>
  <c r="Q222" i="7" s="1"/>
  <c r="R222" i="7" s="1"/>
  <c r="CR64" i="11"/>
  <c r="Q65" i="7" s="1"/>
  <c r="R65" i="7" s="1"/>
  <c r="CR207" i="11"/>
  <c r="Q207" i="7" s="1"/>
  <c r="R207" i="7" s="1"/>
  <c r="CR41" i="11"/>
  <c r="Q42" i="7" s="1"/>
  <c r="R42" i="7" s="1"/>
  <c r="CR221" i="11"/>
  <c r="Q221" i="7" s="1"/>
  <c r="R221" i="7" s="1"/>
  <c r="CR176" i="11"/>
  <c r="Q176" i="7" s="1"/>
  <c r="R176" i="7" s="1"/>
  <c r="CR304" i="11"/>
  <c r="Q304" i="7" s="1"/>
  <c r="R304" i="7" s="1"/>
  <c r="CR103" i="11"/>
  <c r="Q104" i="7" s="1"/>
  <c r="R104" i="7" s="1"/>
  <c r="CR231" i="11"/>
  <c r="Q231" i="7" s="1"/>
  <c r="R231" i="7" s="1"/>
  <c r="CR138" i="11"/>
  <c r="Q139" i="7" s="1"/>
  <c r="R139" i="7" s="1"/>
  <c r="CR74" i="11"/>
  <c r="Q75" i="7" s="1"/>
  <c r="R75" i="7" s="1"/>
  <c r="CR160" i="11"/>
  <c r="Q160" i="7" s="1"/>
  <c r="R160" i="7" s="1"/>
  <c r="CR87" i="11"/>
  <c r="Q88" i="7" s="1"/>
  <c r="R88" i="7" s="1"/>
  <c r="CR311" i="11"/>
  <c r="Q311" i="7" s="1"/>
  <c r="R311" i="7" s="1"/>
  <c r="CR16" i="11"/>
  <c r="Q17" i="7" s="1"/>
  <c r="R17" i="7" s="1"/>
  <c r="CR216" i="11"/>
  <c r="Q216" i="7" s="1"/>
  <c r="R216" i="7" s="1"/>
  <c r="CR15" i="11"/>
  <c r="Q16" i="7" s="1"/>
  <c r="R16" i="7" s="1"/>
  <c r="CR175" i="11"/>
  <c r="Q175" i="7" s="1"/>
  <c r="R175" i="7" s="1"/>
  <c r="CR102" i="11"/>
  <c r="Q103" i="7" s="1"/>
  <c r="R103" i="7" s="1"/>
  <c r="CR36" i="11"/>
  <c r="Q37" i="7" s="1"/>
  <c r="R37" i="7" s="1"/>
  <c r="CR168" i="11"/>
  <c r="Q168" i="7" s="1"/>
  <c r="R168" i="7" s="1"/>
  <c r="CR296" i="11"/>
  <c r="Q296" i="7" s="1"/>
  <c r="R296" i="7" s="1"/>
  <c r="CR95" i="11"/>
  <c r="Q96" i="7" s="1"/>
  <c r="R96" i="7" s="1"/>
  <c r="CR223" i="11"/>
  <c r="Q223" i="7" s="1"/>
  <c r="R223" i="7" s="1"/>
  <c r="CR182" i="11"/>
  <c r="Q182" i="7" s="1"/>
  <c r="R182" i="7" s="1"/>
  <c r="CR273" i="11"/>
  <c r="Q273" i="7" s="1"/>
  <c r="R273" i="7" s="1"/>
  <c r="CR305" i="11"/>
  <c r="Q305" i="7" s="1"/>
  <c r="R305" i="7" s="1"/>
  <c r="CR142" i="11"/>
  <c r="CR234" i="11"/>
  <c r="Q234" i="7" s="1"/>
  <c r="R234" i="7" s="1"/>
  <c r="CR226" i="11"/>
  <c r="Q226" i="7" s="1"/>
  <c r="R226" i="7" s="1"/>
  <c r="CR266" i="11"/>
  <c r="Q266" i="7" s="1"/>
  <c r="R266" i="7" s="1"/>
  <c r="CR14" i="11"/>
  <c r="Q15" i="7" s="1"/>
  <c r="R15" i="7" s="1"/>
  <c r="CR25" i="11"/>
  <c r="Q26" i="7" s="1"/>
  <c r="R26" i="7" s="1"/>
  <c r="CR56" i="11"/>
  <c r="Q57" i="7" s="1"/>
  <c r="R57" i="7" s="1"/>
  <c r="CR201" i="11"/>
  <c r="Q201" i="7" s="1"/>
  <c r="R201" i="7" s="1"/>
  <c r="CR146" i="11"/>
  <c r="Q146" i="7" s="1"/>
  <c r="R146" i="7" s="1"/>
  <c r="CR124" i="11"/>
  <c r="Q125" i="7" s="1"/>
  <c r="R125" i="7" s="1"/>
  <c r="CR164" i="11"/>
  <c r="Q164" i="7" s="1"/>
  <c r="R164" i="7" s="1"/>
  <c r="CR196" i="11"/>
  <c r="Q196" i="7" s="1"/>
  <c r="R196" i="7" s="1"/>
  <c r="CR228" i="11"/>
  <c r="Q228" i="7" s="1"/>
  <c r="R228" i="7" s="1"/>
  <c r="CR260" i="11"/>
  <c r="Q260" i="7" s="1"/>
  <c r="R260" i="7" s="1"/>
  <c r="CR292" i="11"/>
  <c r="Q292" i="7" s="1"/>
  <c r="R292" i="7" s="1"/>
  <c r="CR324" i="11"/>
  <c r="Q324" i="7" s="1"/>
  <c r="R324" i="7" s="1"/>
  <c r="CR35" i="11"/>
  <c r="Q36" i="7" s="1"/>
  <c r="R36" i="7" s="1"/>
  <c r="CR67" i="11"/>
  <c r="Q68" i="7" s="1"/>
  <c r="R68" i="7" s="1"/>
  <c r="CR99" i="11"/>
  <c r="Q100" i="7" s="1"/>
  <c r="R100" i="7" s="1"/>
  <c r="CR131" i="11"/>
  <c r="Q132" i="7" s="1"/>
  <c r="R132" i="7" s="1"/>
  <c r="CR163" i="11"/>
  <c r="Q163" i="7" s="1"/>
  <c r="R163" i="7" s="1"/>
  <c r="CR195" i="11"/>
  <c r="Q195" i="7" s="1"/>
  <c r="R195" i="7" s="1"/>
  <c r="CR227" i="11"/>
  <c r="Q227" i="7" s="1"/>
  <c r="R227" i="7" s="1"/>
  <c r="CR259" i="11"/>
  <c r="Q259" i="7" s="1"/>
  <c r="R259" i="7" s="1"/>
  <c r="CR291" i="11"/>
  <c r="Q291" i="7" s="1"/>
  <c r="R291" i="7" s="1"/>
  <c r="CR323" i="11"/>
  <c r="Q323" i="7" s="1"/>
  <c r="R323" i="7" s="1"/>
  <c r="CR198" i="11"/>
  <c r="Q198" i="7" s="1"/>
  <c r="R198" i="7" s="1"/>
  <c r="CR242" i="11"/>
  <c r="Q242" i="7" s="1"/>
  <c r="R242" i="7" s="1"/>
  <c r="CR109" i="11"/>
  <c r="Q110" i="7" s="1"/>
  <c r="R110" i="7" s="1"/>
  <c r="CR52" i="11"/>
  <c r="Q53" i="7" s="1"/>
  <c r="R53" i="7" s="1"/>
  <c r="CR133" i="11"/>
  <c r="Q134" i="7" s="1"/>
  <c r="R134" i="7" s="1"/>
  <c r="CR165" i="11"/>
  <c r="Q165" i="7" s="1"/>
  <c r="R165" i="7" s="1"/>
  <c r="CR257" i="11"/>
  <c r="Q257" i="7" s="1"/>
  <c r="R257" i="7" s="1"/>
  <c r="CR9" i="11"/>
  <c r="Q10" i="7" s="1"/>
  <c r="R10" i="7" s="1"/>
  <c r="CR40" i="11"/>
  <c r="Q41" i="7" s="1"/>
  <c r="R41" i="7" s="1"/>
  <c r="CR77" i="11"/>
  <c r="Q78" i="7" s="1"/>
  <c r="R78" i="7" s="1"/>
  <c r="CR18" i="11"/>
  <c r="Q19" i="7" s="1"/>
  <c r="R19" i="7" s="1"/>
  <c r="CR82" i="11"/>
  <c r="Q83" i="7" s="1"/>
  <c r="R83" i="7" s="1"/>
  <c r="CR33" i="11"/>
  <c r="Q34" i="7" s="1"/>
  <c r="R34" i="7" s="1"/>
  <c r="CR117" i="11"/>
  <c r="Q118" i="7" s="1"/>
  <c r="R118" i="7" s="1"/>
  <c r="CR60" i="11"/>
  <c r="Q61" i="7" s="1"/>
  <c r="R61" i="7" s="1"/>
  <c r="CR129" i="11"/>
  <c r="Q130" i="7" s="1"/>
  <c r="R130" i="7" s="1"/>
  <c r="CR161" i="11"/>
  <c r="Q161" i="7" s="1"/>
  <c r="R161" i="7" s="1"/>
  <c r="CR253" i="11"/>
  <c r="Q253" i="7" s="1"/>
  <c r="R253" i="7" s="1"/>
  <c r="CR285" i="11"/>
  <c r="Q285" i="7" s="1"/>
  <c r="R285" i="7" s="1"/>
  <c r="CR317" i="11"/>
  <c r="Q317" i="7" s="1"/>
  <c r="R317" i="7" s="1"/>
  <c r="CR330" i="11"/>
  <c r="Q330" i="7" s="1"/>
  <c r="R330" i="7" s="1"/>
  <c r="CR174" i="11"/>
  <c r="Q174" i="7" s="1"/>
  <c r="R174" i="7" s="1"/>
  <c r="CR206" i="11"/>
  <c r="Q206" i="7" s="1"/>
  <c r="R206" i="7" s="1"/>
  <c r="CR322" i="11"/>
  <c r="Q322" i="7" s="1"/>
  <c r="R322" i="7" s="1"/>
  <c r="CR192" i="11"/>
  <c r="Q192" i="7" s="1"/>
  <c r="R192" i="7" s="1"/>
  <c r="CR119" i="11"/>
  <c r="Q120" i="7" s="1"/>
  <c r="R120" i="7" s="1"/>
  <c r="CR61" i="11"/>
  <c r="Q62" i="7" s="1"/>
  <c r="R62" i="7" s="1"/>
  <c r="CR229" i="11"/>
  <c r="Q229" i="7" s="1"/>
  <c r="R229" i="7" s="1"/>
  <c r="CR26" i="11"/>
  <c r="Q27" i="7" s="1"/>
  <c r="R27" i="7" s="1"/>
  <c r="CR101" i="11"/>
  <c r="Q102" i="7" s="1"/>
  <c r="R102" i="7" s="1"/>
  <c r="CR170" i="11"/>
  <c r="Q170" i="7" s="1"/>
  <c r="R170" i="7" s="1"/>
  <c r="CR208" i="11"/>
  <c r="Q208" i="7" s="1"/>
  <c r="R208" i="7" s="1"/>
  <c r="CR7" i="11"/>
  <c r="Q8" i="7" s="1"/>
  <c r="R8" i="7" s="1"/>
  <c r="CR135" i="11"/>
  <c r="Q136" i="7" s="1"/>
  <c r="R136" i="7" s="1"/>
  <c r="CR263" i="11"/>
  <c r="Q263" i="7" s="1"/>
  <c r="R263" i="7" s="1"/>
  <c r="CR178" i="11"/>
  <c r="Q178" i="7" s="1"/>
  <c r="R178" i="7" s="1"/>
  <c r="CR21" i="11"/>
  <c r="Q22" i="7" s="1"/>
  <c r="R22" i="7" s="1"/>
  <c r="CR224" i="11"/>
  <c r="Q224" i="7" s="1"/>
  <c r="R224" i="7" s="1"/>
  <c r="CR151" i="11"/>
  <c r="Q151" i="7" s="1"/>
  <c r="R151" i="7" s="1"/>
  <c r="CR262" i="11"/>
  <c r="Q262" i="7" s="1"/>
  <c r="R262" i="7" s="1"/>
  <c r="CR197" i="11"/>
  <c r="Q197" i="7" s="1"/>
  <c r="R197" i="7" s="1"/>
  <c r="CR248" i="11"/>
  <c r="Q248" i="7" s="1"/>
  <c r="R248" i="7" s="1"/>
  <c r="CR47" i="11"/>
  <c r="Q48" i="7" s="1"/>
  <c r="R48" i="7" s="1"/>
  <c r="CR6" i="11"/>
  <c r="Q7" i="7" s="1"/>
  <c r="R7" i="7" s="1"/>
  <c r="CR17" i="11"/>
  <c r="Q18" i="7" s="1"/>
  <c r="R18" i="7" s="1"/>
  <c r="CR96" i="11"/>
  <c r="Q97" i="7" s="1"/>
  <c r="R97" i="7" s="1"/>
  <c r="CR200" i="11"/>
  <c r="Q200" i="7" s="1"/>
  <c r="R200" i="7" s="1"/>
  <c r="CR328" i="11"/>
  <c r="Q328" i="7" s="1"/>
  <c r="R328" i="7" s="1"/>
  <c r="CR127" i="11"/>
  <c r="Q128" i="7" s="1"/>
  <c r="R128" i="7" s="1"/>
  <c r="CR255" i="11"/>
  <c r="Q255" i="7" s="1"/>
  <c r="R255" i="7" s="1"/>
  <c r="CR214" i="11"/>
  <c r="Q214" i="7" s="1"/>
  <c r="R214" i="7" s="1"/>
  <c r="CR281" i="11"/>
  <c r="Q281" i="7" s="1"/>
  <c r="R281" i="7" s="1"/>
  <c r="CR313" i="11"/>
  <c r="Q313" i="7" s="1"/>
  <c r="R313" i="7" s="1"/>
  <c r="CR190" i="11"/>
  <c r="Q190" i="7" s="1"/>
  <c r="R190" i="7" s="1"/>
  <c r="CR122" i="11"/>
  <c r="Q123" i="7" s="1"/>
  <c r="R123" i="7" s="1"/>
  <c r="CR134" i="11"/>
  <c r="Q135" i="7" s="1"/>
  <c r="R135" i="7" s="1"/>
  <c r="CR286" i="11"/>
  <c r="Q286" i="7" s="1"/>
  <c r="R286" i="7" s="1"/>
  <c r="CR46" i="11"/>
  <c r="Q47" i="7" s="1"/>
  <c r="R47" i="7" s="1"/>
  <c r="CR69" i="11"/>
  <c r="Q70" i="7" s="1"/>
  <c r="R70" i="7" s="1"/>
  <c r="CR88" i="11"/>
  <c r="Q89" i="7" s="1"/>
  <c r="R89" i="7" s="1"/>
  <c r="CR217" i="11"/>
  <c r="Q217" i="7" s="1"/>
  <c r="R217" i="7" s="1"/>
  <c r="CR258" i="11"/>
  <c r="Q258" i="7" s="1"/>
  <c r="R258" i="7" s="1"/>
  <c r="CR132" i="11"/>
  <c r="Q133" i="7" s="1"/>
  <c r="R133" i="7" s="1"/>
  <c r="CR172" i="11"/>
  <c r="Q172" i="7" s="1"/>
  <c r="R172" i="7" s="1"/>
  <c r="CR204" i="11"/>
  <c r="Q204" i="7" s="1"/>
  <c r="R204" i="7" s="1"/>
  <c r="CR236" i="11"/>
  <c r="Q236" i="7" s="1"/>
  <c r="R236" i="7" s="1"/>
  <c r="CR268" i="11"/>
  <c r="Q268" i="7" s="1"/>
  <c r="R268" i="7" s="1"/>
  <c r="CR300" i="11"/>
  <c r="Q300" i="7" s="1"/>
  <c r="R300" i="7" s="1"/>
  <c r="CR11" i="11"/>
  <c r="Q12" i="7" s="1"/>
  <c r="R12" i="7" s="1"/>
  <c r="CR43" i="11"/>
  <c r="Q44" i="7" s="1"/>
  <c r="R44" i="7" s="1"/>
  <c r="CR75" i="11"/>
  <c r="Q76" i="7" s="1"/>
  <c r="R76" i="7" s="1"/>
  <c r="CR107" i="11"/>
  <c r="Q108" i="7" s="1"/>
  <c r="R108" i="7" s="1"/>
  <c r="CR139" i="11"/>
  <c r="Q140" i="7" s="1"/>
  <c r="R140" i="7" s="1"/>
  <c r="CR171" i="11"/>
  <c r="Q171" i="7" s="1"/>
  <c r="R171" i="7" s="1"/>
  <c r="CR203" i="11"/>
  <c r="Q203" i="7" s="1"/>
  <c r="R203" i="7" s="1"/>
  <c r="CR235" i="11"/>
  <c r="Q235" i="7" s="1"/>
  <c r="R235" i="7" s="1"/>
  <c r="CR267" i="11"/>
  <c r="Q267" i="7" s="1"/>
  <c r="R267" i="7" s="1"/>
  <c r="CR299" i="11"/>
  <c r="Q299" i="7" s="1"/>
  <c r="R299" i="7" s="1"/>
  <c r="CR270" i="11"/>
  <c r="Q270" i="7" s="1"/>
  <c r="R270" i="7" s="1"/>
  <c r="CR238" i="11"/>
  <c r="Q238" i="7" s="1"/>
  <c r="R238" i="7" s="1"/>
  <c r="CR274" i="11"/>
  <c r="Q274" i="7" s="1"/>
  <c r="R274" i="7" s="1"/>
  <c r="CR85" i="11"/>
  <c r="Q86" i="7" s="1"/>
  <c r="R86" i="7" s="1"/>
  <c r="CR68" i="11"/>
  <c r="Q69" i="7" s="1"/>
  <c r="R69" i="7" s="1"/>
  <c r="CR141" i="11"/>
  <c r="Q142" i="7" s="1"/>
  <c r="R142" i="7" s="1"/>
  <c r="CR173" i="11"/>
  <c r="Q173" i="7" s="1"/>
  <c r="R173" i="7" s="1"/>
  <c r="CR30" i="11"/>
  <c r="Q31" i="7" s="1"/>
  <c r="R31" i="7" s="1"/>
  <c r="CR49" i="11"/>
  <c r="Q50" i="7" s="1"/>
  <c r="R50" i="7" s="1"/>
  <c r="CR72" i="11"/>
  <c r="Q73" i="7" s="1"/>
  <c r="R73" i="7" s="1"/>
  <c r="CR209" i="11"/>
  <c r="Q209" i="7" s="1"/>
  <c r="R209" i="7" s="1"/>
  <c r="CR34" i="11"/>
  <c r="Q35" i="7" s="1"/>
  <c r="R35" i="7" s="1"/>
  <c r="CR98" i="11"/>
  <c r="Q99" i="7" s="1"/>
  <c r="R99" i="7" s="1"/>
  <c r="CR53" i="11"/>
  <c r="Q54" i="7" s="1"/>
  <c r="R54" i="7" s="1"/>
  <c r="CR12" i="11"/>
  <c r="Q13" i="7" s="1"/>
  <c r="R13" i="7" s="1"/>
  <c r="CR76" i="11"/>
  <c r="Q77" i="7" s="1"/>
  <c r="R77" i="7" s="1"/>
  <c r="CR137" i="11"/>
  <c r="Q138" i="7" s="1"/>
  <c r="R138" i="7" s="1"/>
  <c r="CR169" i="11"/>
  <c r="Q169" i="7" s="1"/>
  <c r="R169" i="7" s="1"/>
  <c r="CR261" i="11"/>
  <c r="Q261" i="7" s="1"/>
  <c r="R261" i="7" s="1"/>
  <c r="CR293" i="11"/>
  <c r="Q293" i="7" s="1"/>
  <c r="R293" i="7" s="1"/>
  <c r="CR325" i="11"/>
  <c r="Q325" i="7" s="1"/>
  <c r="R325" i="7" s="1"/>
  <c r="CR202" i="11"/>
  <c r="Q202" i="7" s="1"/>
  <c r="R202" i="7" s="1"/>
  <c r="CR210" i="11"/>
  <c r="Q210" i="7" s="1"/>
  <c r="R210" i="7" s="1"/>
  <c r="CR250" i="11"/>
  <c r="Q250" i="7" s="1"/>
  <c r="R250" i="7" s="1"/>
  <c r="CR125" i="11"/>
  <c r="Q126" i="7" s="1"/>
  <c r="R126" i="7" s="1"/>
  <c r="O3" i="7" l="1"/>
  <c r="J9" i="7"/>
  <c r="J13" i="7"/>
  <c r="J17" i="7"/>
  <c r="J21" i="7"/>
  <c r="J25" i="7"/>
  <c r="J29" i="7"/>
  <c r="J33" i="7"/>
  <c r="J37" i="7"/>
  <c r="J41" i="7"/>
  <c r="J45" i="7"/>
  <c r="J49" i="7"/>
  <c r="J53" i="7"/>
  <c r="J57" i="7"/>
  <c r="J61" i="7"/>
  <c r="J65" i="7"/>
  <c r="J69" i="7"/>
  <c r="J73" i="7"/>
  <c r="J77" i="7"/>
  <c r="J81" i="7"/>
  <c r="J85" i="7"/>
  <c r="J89" i="7"/>
  <c r="J93" i="7"/>
  <c r="J97" i="7"/>
  <c r="J101" i="7"/>
  <c r="J105" i="7"/>
  <c r="J109" i="7"/>
  <c r="J113" i="7"/>
  <c r="J117" i="7"/>
  <c r="J121" i="7"/>
  <c r="J125" i="7"/>
  <c r="J129" i="7"/>
  <c r="J133" i="7"/>
  <c r="J137" i="7"/>
  <c r="J141" i="7"/>
  <c r="J145" i="7"/>
  <c r="J149" i="7"/>
  <c r="J153" i="7"/>
  <c r="J157" i="7"/>
  <c r="J161" i="7"/>
  <c r="J165" i="7"/>
  <c r="J169" i="7"/>
  <c r="J173" i="7"/>
  <c r="J177" i="7"/>
  <c r="J181" i="7"/>
  <c r="J185" i="7"/>
  <c r="J189" i="7"/>
  <c r="J193" i="7"/>
  <c r="J197" i="7"/>
  <c r="J201" i="7"/>
  <c r="J205" i="7"/>
  <c r="J209" i="7"/>
  <c r="J213" i="7"/>
  <c r="J217" i="7"/>
  <c r="J221" i="7"/>
  <c r="J225" i="7"/>
  <c r="J229" i="7"/>
  <c r="J233" i="7"/>
  <c r="J237" i="7"/>
  <c r="J241" i="7"/>
  <c r="J245" i="7"/>
  <c r="J249" i="7"/>
  <c r="J253" i="7"/>
  <c r="J257" i="7"/>
  <c r="J261" i="7"/>
  <c r="J265" i="7"/>
  <c r="J269" i="7"/>
  <c r="J273" i="7"/>
  <c r="J277" i="7"/>
  <c r="J281" i="7"/>
  <c r="J285" i="7"/>
  <c r="J289" i="7"/>
  <c r="J293" i="7"/>
  <c r="J297" i="7"/>
  <c r="J301" i="7"/>
  <c r="J305" i="7"/>
  <c r="J309" i="7"/>
  <c r="J313" i="7"/>
  <c r="J317" i="7"/>
  <c r="J321" i="7"/>
  <c r="J325" i="7"/>
  <c r="J329" i="7"/>
  <c r="J10" i="7"/>
  <c r="J14" i="7"/>
  <c r="J18" i="7"/>
  <c r="J22" i="7"/>
  <c r="J26" i="7"/>
  <c r="J30" i="7"/>
  <c r="J34" i="7"/>
  <c r="J38" i="7"/>
  <c r="J42" i="7"/>
  <c r="J46" i="7"/>
  <c r="J50" i="7"/>
  <c r="J54" i="7"/>
  <c r="J58" i="7"/>
  <c r="J62" i="7"/>
  <c r="J66" i="7"/>
  <c r="J70" i="7"/>
  <c r="J74" i="7"/>
  <c r="J78" i="7"/>
  <c r="J82" i="7"/>
  <c r="J86" i="7"/>
  <c r="J90" i="7"/>
  <c r="J94" i="7"/>
  <c r="J98" i="7"/>
  <c r="J102" i="7"/>
  <c r="J106" i="7"/>
  <c r="J110" i="7"/>
  <c r="J114" i="7"/>
  <c r="J118" i="7"/>
  <c r="J122" i="7"/>
  <c r="J126" i="7"/>
  <c r="J130" i="7"/>
  <c r="J134" i="7"/>
  <c r="J138" i="7"/>
  <c r="J142" i="7"/>
  <c r="J146" i="7"/>
  <c r="J150" i="7"/>
  <c r="J154" i="7"/>
  <c r="J158" i="7"/>
  <c r="J162" i="7"/>
  <c r="J166" i="7"/>
  <c r="J170" i="7"/>
  <c r="J174" i="7"/>
  <c r="J178" i="7"/>
  <c r="J182" i="7"/>
  <c r="J186" i="7"/>
  <c r="J190" i="7"/>
  <c r="J194" i="7"/>
  <c r="J198" i="7"/>
  <c r="J202" i="7"/>
  <c r="J206" i="7"/>
  <c r="J210" i="7"/>
  <c r="J214" i="7"/>
  <c r="J218" i="7"/>
  <c r="J222" i="7"/>
  <c r="J226" i="7"/>
  <c r="J230" i="7"/>
  <c r="J234" i="7"/>
  <c r="J238" i="7"/>
  <c r="J242" i="7"/>
  <c r="J246" i="7"/>
  <c r="J250" i="7"/>
  <c r="J254" i="7"/>
  <c r="J258" i="7"/>
  <c r="J262" i="7"/>
  <c r="J266" i="7"/>
  <c r="J270" i="7"/>
  <c r="J274" i="7"/>
  <c r="J278" i="7"/>
  <c r="J282" i="7"/>
  <c r="J286" i="7"/>
  <c r="J290" i="7"/>
  <c r="J294" i="7"/>
  <c r="J298" i="7"/>
  <c r="J302" i="7"/>
  <c r="J306" i="7"/>
  <c r="J310" i="7"/>
  <c r="J314" i="7"/>
  <c r="J318" i="7"/>
  <c r="J322" i="7"/>
  <c r="J326" i="7"/>
  <c r="J330" i="7"/>
  <c r="J7" i="7"/>
  <c r="J15" i="7"/>
  <c r="J23" i="7"/>
  <c r="J31" i="7"/>
  <c r="J39" i="7"/>
  <c r="J47" i="7"/>
  <c r="J55" i="7"/>
  <c r="J63" i="7"/>
  <c r="J71" i="7"/>
  <c r="J79" i="7"/>
  <c r="J87" i="7"/>
  <c r="J95" i="7"/>
  <c r="J103" i="7"/>
  <c r="J111" i="7"/>
  <c r="J119" i="7"/>
  <c r="J127" i="7"/>
  <c r="J135" i="7"/>
  <c r="J143" i="7"/>
  <c r="J151" i="7"/>
  <c r="J159" i="7"/>
  <c r="J167" i="7"/>
  <c r="J175" i="7"/>
  <c r="J183" i="7"/>
  <c r="J191" i="7"/>
  <c r="J199" i="7"/>
  <c r="J207" i="7"/>
  <c r="J215" i="7"/>
  <c r="J223" i="7"/>
  <c r="J231" i="7"/>
  <c r="J239" i="7"/>
  <c r="J247" i="7"/>
  <c r="J255" i="7"/>
  <c r="J263" i="7"/>
  <c r="J271" i="7"/>
  <c r="J279" i="7"/>
  <c r="J287" i="7"/>
  <c r="J295" i="7"/>
  <c r="J303" i="7"/>
  <c r="J311" i="7"/>
  <c r="J319" i="7"/>
  <c r="J327" i="7"/>
  <c r="J11" i="7"/>
  <c r="J203" i="7"/>
  <c r="J227" i="7"/>
  <c r="J243" i="7"/>
  <c r="J259" i="7"/>
  <c r="J275" i="7"/>
  <c r="J291" i="7"/>
  <c r="J307" i="7"/>
  <c r="J323" i="7"/>
  <c r="J8" i="7"/>
  <c r="J16" i="7"/>
  <c r="J24" i="7"/>
  <c r="J32" i="7"/>
  <c r="J40" i="7"/>
  <c r="J48" i="7"/>
  <c r="J56" i="7"/>
  <c r="J64" i="7"/>
  <c r="J72" i="7"/>
  <c r="J80" i="7"/>
  <c r="J88" i="7"/>
  <c r="J96" i="7"/>
  <c r="J104" i="7"/>
  <c r="J112" i="7"/>
  <c r="J120" i="7"/>
  <c r="J128" i="7"/>
  <c r="J136" i="7"/>
  <c r="J144" i="7"/>
  <c r="J152" i="7"/>
  <c r="J160" i="7"/>
  <c r="J168" i="7"/>
  <c r="J176" i="7"/>
  <c r="J184" i="7"/>
  <c r="J192" i="7"/>
  <c r="J200" i="7"/>
  <c r="J208" i="7"/>
  <c r="J216" i="7"/>
  <c r="J224" i="7"/>
  <c r="J232" i="7"/>
  <c r="J240" i="7"/>
  <c r="J248" i="7"/>
  <c r="J256" i="7"/>
  <c r="J264" i="7"/>
  <c r="J272" i="7"/>
  <c r="J280" i="7"/>
  <c r="J288" i="7"/>
  <c r="J296" i="7"/>
  <c r="J304" i="7"/>
  <c r="J312" i="7"/>
  <c r="J320" i="7"/>
  <c r="J328" i="7"/>
  <c r="J19" i="7"/>
  <c r="J27" i="7"/>
  <c r="J35" i="7"/>
  <c r="J43" i="7"/>
  <c r="J51" i="7"/>
  <c r="J59" i="7"/>
  <c r="J67" i="7"/>
  <c r="J75" i="7"/>
  <c r="J83" i="7"/>
  <c r="J91" i="7"/>
  <c r="J99" i="7"/>
  <c r="J107" i="7"/>
  <c r="J115" i="7"/>
  <c r="J123" i="7"/>
  <c r="J131" i="7"/>
  <c r="J139" i="7"/>
  <c r="J147" i="7"/>
  <c r="J155" i="7"/>
  <c r="J163" i="7"/>
  <c r="J171" i="7"/>
  <c r="J179" i="7"/>
  <c r="J187" i="7"/>
  <c r="J195" i="7"/>
  <c r="J211" i="7"/>
  <c r="J219" i="7"/>
  <c r="J235" i="7"/>
  <c r="J251" i="7"/>
  <c r="J267" i="7"/>
  <c r="J283" i="7"/>
  <c r="J299" i="7"/>
  <c r="J315" i="7"/>
  <c r="J6" i="7"/>
  <c r="J12" i="7"/>
  <c r="J44" i="7"/>
  <c r="J76" i="7"/>
  <c r="J108" i="7"/>
  <c r="J140" i="7"/>
  <c r="J172" i="7"/>
  <c r="J204" i="7"/>
  <c r="J236" i="7"/>
  <c r="J268" i="7"/>
  <c r="J300" i="7"/>
  <c r="J100" i="7"/>
  <c r="J20" i="7"/>
  <c r="J52" i="7"/>
  <c r="J84" i="7"/>
  <c r="J116" i="7"/>
  <c r="J148" i="7"/>
  <c r="J180" i="7"/>
  <c r="J212" i="7"/>
  <c r="J244" i="7"/>
  <c r="J276" i="7"/>
  <c r="J308" i="7"/>
  <c r="J36" i="7"/>
  <c r="J164" i="7"/>
  <c r="J228" i="7"/>
  <c r="J292" i="7"/>
  <c r="J28" i="7"/>
  <c r="J60" i="7"/>
  <c r="J92" i="7"/>
  <c r="J124" i="7"/>
  <c r="J156" i="7"/>
  <c r="J188" i="7"/>
  <c r="J220" i="7"/>
  <c r="J252" i="7"/>
  <c r="J284" i="7"/>
  <c r="J316" i="7"/>
  <c r="J68" i="7"/>
  <c r="J132" i="7"/>
  <c r="J196" i="7"/>
  <c r="J260" i="7"/>
  <c r="J32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Jonathan Schifferes</author>
  </authors>
  <commentList>
    <comment ref="F4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This score is expressed as the fraction of the highest performing local authority district in this category. It is calculated by adding together a weighted balance of indicators in this sub-domain, adjusting for land and/or population of the district.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Jonathan Schifferes</author>
  </authors>
  <commentList>
    <comment ref="F4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This score is expressed as the fraction of the highest performing local authority district in this category. It is calculated by adding together a weighted balance of indicators in this sub-domain, adjusting for land and/or population of the district.
</t>
        </r>
      </text>
    </comment>
  </commentList>
</comments>
</file>

<file path=xl/sharedStrings.xml><?xml version="1.0" encoding="utf-8"?>
<sst xmlns="http://schemas.openxmlformats.org/spreadsheetml/2006/main" count="46984" uniqueCount="717">
  <si>
    <t>Total Score</t>
  </si>
  <si>
    <t>Assets Score</t>
  </si>
  <si>
    <t>Activities Score</t>
  </si>
  <si>
    <t>Heritage Potential</t>
  </si>
  <si>
    <t>Historic Built Environment</t>
  </si>
  <si>
    <t>Museums, Archives and Artefacts</t>
  </si>
  <si>
    <t>Industrial Heritage</t>
  </si>
  <si>
    <t>Parks and Open Space</t>
  </si>
  <si>
    <t>Landscape and Natural Heritage</t>
  </si>
  <si>
    <t>Cultures and Memories</t>
  </si>
  <si>
    <t>General / Infrastructure</t>
  </si>
  <si>
    <t>Composite score, weighted across assets and activities in all domains</t>
  </si>
  <si>
    <t>1 = Largest gap between levels of assets and (lower) levels of activity</t>
  </si>
  <si>
    <t>Asset</t>
  </si>
  <si>
    <t>Activity</t>
  </si>
  <si>
    <t>Overall</t>
  </si>
  <si>
    <t>Overall (activity)</t>
  </si>
  <si>
    <t>City of London</t>
  </si>
  <si>
    <t>Scarborough</t>
  </si>
  <si>
    <t>Castle Point</t>
  </si>
  <si>
    <t>Norwich</t>
  </si>
  <si>
    <t>Kensington and Chelsea</t>
  </si>
  <si>
    <t>Cambridge</t>
  </si>
  <si>
    <t>Worcester</t>
  </si>
  <si>
    <t>South Northamptonshire</t>
  </si>
  <si>
    <t>Watford</t>
  </si>
  <si>
    <t>Barrow-in-Furness</t>
  </si>
  <si>
    <t>South Lakeland</t>
  </si>
  <si>
    <t>Rochford</t>
  </si>
  <si>
    <t>Oxford</t>
  </si>
  <si>
    <t>Purbeck</t>
  </si>
  <si>
    <t>Hastings</t>
  </si>
  <si>
    <t>Portsmouth</t>
  </si>
  <si>
    <t>Malvern Hills</t>
  </si>
  <si>
    <t>Tunbridge Wells</t>
  </si>
  <si>
    <t>Southend-on-Sea</t>
  </si>
  <si>
    <t>Havant</t>
  </si>
  <si>
    <t>Redditch</t>
  </si>
  <si>
    <t>Weymouth and Portland</t>
  </si>
  <si>
    <t>Guildford</t>
  </si>
  <si>
    <t>Torbay</t>
  </si>
  <si>
    <t>Elmbridge</t>
  </si>
  <si>
    <t>Rutland</t>
  </si>
  <si>
    <t>West Dorset</t>
  </si>
  <si>
    <t>Richmondshire</t>
  </si>
  <si>
    <t>Camden</t>
  </si>
  <si>
    <t>Eden</t>
  </si>
  <si>
    <t>Blackpool</t>
  </si>
  <si>
    <t>Burnley</t>
  </si>
  <si>
    <t>Wyre</t>
  </si>
  <si>
    <t>Sefton</t>
  </si>
  <si>
    <t>Chichester</t>
  </si>
  <si>
    <t>Gloucester</t>
  </si>
  <si>
    <t>West Somerset</t>
  </si>
  <si>
    <t>Runnymede</t>
  </si>
  <si>
    <t>Islington</t>
  </si>
  <si>
    <t>Reading</t>
  </si>
  <si>
    <t>Wyre Forest</t>
  </si>
  <si>
    <t>Forest of Dean</t>
  </si>
  <si>
    <t>Gosport</t>
  </si>
  <si>
    <t>Bath and North East Somerset</t>
  </si>
  <si>
    <t>Tower Hamlets</t>
  </si>
  <si>
    <t>Westminster</t>
  </si>
  <si>
    <t>Herefordshire, County of</t>
  </si>
  <si>
    <t>Brighton and Hove</t>
  </si>
  <si>
    <t>Northumberland</t>
  </si>
  <si>
    <t>Epsom and Ewell</t>
  </si>
  <si>
    <t>Poole</t>
  </si>
  <si>
    <t>Wirral</t>
  </si>
  <si>
    <t>New Forest</t>
  </si>
  <si>
    <t>East Lindsey</t>
  </si>
  <si>
    <t>Oadby and Wigston</t>
  </si>
  <si>
    <t>Arun</t>
  </si>
  <si>
    <t>South Bucks</t>
  </si>
  <si>
    <t>Crawley</t>
  </si>
  <si>
    <t>South Hams</t>
  </si>
  <si>
    <t>Mole Valley</t>
  </si>
  <si>
    <t>North Norfolk</t>
  </si>
  <si>
    <t>Warwick</t>
  </si>
  <si>
    <t>Greenwich</t>
  </si>
  <si>
    <t>Exeter</t>
  </si>
  <si>
    <t>Eastleigh</t>
  </si>
  <si>
    <t>Lincoln</t>
  </si>
  <si>
    <t>Plymouth</t>
  </si>
  <si>
    <t>Cheltenham</t>
  </si>
  <si>
    <t>Winchester</t>
  </si>
  <si>
    <t>Maldon</t>
  </si>
  <si>
    <t>Derbyshire Dales</t>
  </si>
  <si>
    <t>Uttlesford</t>
  </si>
  <si>
    <t>West Devon</t>
  </si>
  <si>
    <t>Rugby</t>
  </si>
  <si>
    <t>Shepway</t>
  </si>
  <si>
    <t>North Devon</t>
  </si>
  <si>
    <t>West Lancashire</t>
  </si>
  <si>
    <t>Stratford-on-Avon</t>
  </si>
  <si>
    <t>Hackney</t>
  </si>
  <si>
    <t>Bury</t>
  </si>
  <si>
    <t>Gravesham</t>
  </si>
  <si>
    <t>Dover</t>
  </si>
  <si>
    <t>Richmond upon Thames</t>
  </si>
  <si>
    <t>Liverpool</t>
  </si>
  <si>
    <t>Test Valley</t>
  </si>
  <si>
    <t>Cornwall</t>
  </si>
  <si>
    <t>Broxbourne</t>
  </si>
  <si>
    <t>Hammersmith and Fulham</t>
  </si>
  <si>
    <t>Southwark</t>
  </si>
  <si>
    <t>Southampton</t>
  </si>
  <si>
    <t>Medway</t>
  </si>
  <si>
    <t>Three Rivers</t>
  </si>
  <si>
    <t>Bristol, City of</t>
  </si>
  <si>
    <t>North Hertfordshire</t>
  </si>
  <si>
    <t>Great Yarmouth</t>
  </si>
  <si>
    <t>Newham</t>
  </si>
  <si>
    <t>Suffolk Coastal</t>
  </si>
  <si>
    <t>Lambeth</t>
  </si>
  <si>
    <t>Rossendale</t>
  </si>
  <si>
    <t>Torridge</t>
  </si>
  <si>
    <t>Lancaster</t>
  </si>
  <si>
    <t>Charnwood</t>
  </si>
  <si>
    <t>Lewes</t>
  </si>
  <si>
    <t>Nottingham</t>
  </si>
  <si>
    <t>Salford</t>
  </si>
  <si>
    <t>Wychavon</t>
  </si>
  <si>
    <t>Sandwell</t>
  </si>
  <si>
    <t>Ryedale</t>
  </si>
  <si>
    <t>Barking and Dagenham</t>
  </si>
  <si>
    <t>Isle of Wight</t>
  </si>
  <si>
    <t>King's Lynn and West Norfolk</t>
  </si>
  <si>
    <t>Preston</t>
  </si>
  <si>
    <t>Waverley</t>
  </si>
  <si>
    <t>Tewkesbury</t>
  </si>
  <si>
    <t>Havering</t>
  </si>
  <si>
    <t>East Dorset</t>
  </si>
  <si>
    <t>Brentwood</t>
  </si>
  <si>
    <t>East Staffordshire</t>
  </si>
  <si>
    <t>Stoke-on-Trent</t>
  </si>
  <si>
    <t>Ipswich</t>
  </si>
  <si>
    <t>Swale</t>
  </si>
  <si>
    <t>Teignbridge</t>
  </si>
  <si>
    <t>Craven</t>
  </si>
  <si>
    <t>Cotswold</t>
  </si>
  <si>
    <t>Christchurch</t>
  </si>
  <si>
    <t>Mid Sussex</t>
  </si>
  <si>
    <t>Dudley</t>
  </si>
  <si>
    <t>Chesterfield</t>
  </si>
  <si>
    <t>Lichfield</t>
  </si>
  <si>
    <t>Mid Devon</t>
  </si>
  <si>
    <t>Melton</t>
  </si>
  <si>
    <t>Hillingdon</t>
  </si>
  <si>
    <t>Cheshire West and Chester</t>
  </si>
  <si>
    <t>Newark and Sherwood</t>
  </si>
  <si>
    <t>Vale of White Horse</t>
  </si>
  <si>
    <t>Bracknell Forest</t>
  </si>
  <si>
    <t>Chorley</t>
  </si>
  <si>
    <t>Sedgemoor</t>
  </si>
  <si>
    <t>Bolsover</t>
  </si>
  <si>
    <t>Aylesbury Vale</t>
  </si>
  <si>
    <t>Broxtowe</t>
  </si>
  <si>
    <t>Tonbridge and Malling</t>
  </si>
  <si>
    <t>Chiltern</t>
  </si>
  <si>
    <t>Allerdale</t>
  </si>
  <si>
    <t>Brent</t>
  </si>
  <si>
    <t>Bromley</t>
  </si>
  <si>
    <t>Lewisham</t>
  </si>
  <si>
    <t>York</t>
  </si>
  <si>
    <t>Kettering</t>
  </si>
  <si>
    <t>High Peak</t>
  </si>
  <si>
    <t>Huntingdonshire</t>
  </si>
  <si>
    <t>Woking</t>
  </si>
  <si>
    <t>East Devon</t>
  </si>
  <si>
    <t>Rother</t>
  </si>
  <si>
    <t>North Tyneside</t>
  </si>
  <si>
    <t>Tendring</t>
  </si>
  <si>
    <t>Mansfield</t>
  </si>
  <si>
    <t>Harrogate</t>
  </si>
  <si>
    <t>Broadland</t>
  </si>
  <si>
    <t>Newcastle upon Tyne</t>
  </si>
  <si>
    <t>Sevenoaks</t>
  </si>
  <si>
    <t>Central Bedfordshire</t>
  </si>
  <si>
    <t>Sheffield</t>
  </si>
  <si>
    <t>Hartlepool</t>
  </si>
  <si>
    <t>Fenland</t>
  </si>
  <si>
    <t>North Kesteven</t>
  </si>
  <si>
    <t>Fylde</t>
  </si>
  <si>
    <t>Hyndburn</t>
  </si>
  <si>
    <t>Thanet</t>
  </si>
  <si>
    <t>Surrey Heath</t>
  </si>
  <si>
    <t>Worthing</t>
  </si>
  <si>
    <t>Hertsmere</t>
  </si>
  <si>
    <t>Eastbourne</t>
  </si>
  <si>
    <t>Bassetlaw</t>
  </si>
  <si>
    <t>Wandsworth</t>
  </si>
  <si>
    <t>County Durham</t>
  </si>
  <si>
    <t>Haringey</t>
  </si>
  <si>
    <t>Daventry</t>
  </si>
  <si>
    <t>Kingston upon Thames</t>
  </si>
  <si>
    <t>Halton</t>
  </si>
  <si>
    <t>Copeland</t>
  </si>
  <si>
    <t>Hinckley and Bosworth</t>
  </si>
  <si>
    <t>Sutton</t>
  </si>
  <si>
    <t>Canterbury</t>
  </si>
  <si>
    <t>East Cambridgeshire</t>
  </si>
  <si>
    <t>Enfield</t>
  </si>
  <si>
    <t>Babergh</t>
  </si>
  <si>
    <t>Stevenage</t>
  </si>
  <si>
    <t>Coventry</t>
  </si>
  <si>
    <t>Blackburn with Darwen</t>
  </si>
  <si>
    <t>Stroud</t>
  </si>
  <si>
    <t>Merton</t>
  </si>
  <si>
    <t>Redcar and Cleveland</t>
  </si>
  <si>
    <t>South Staffordshire</t>
  </si>
  <si>
    <t>Manchester</t>
  </si>
  <si>
    <t>Staffordshire Moorlands</t>
  </si>
  <si>
    <t>West Oxfordshire</t>
  </si>
  <si>
    <t>Bournemouth</t>
  </si>
  <si>
    <t>Gedling</t>
  </si>
  <si>
    <t>Middlesbrough</t>
  </si>
  <si>
    <t>Swindon</t>
  </si>
  <si>
    <t>Harlow</t>
  </si>
  <si>
    <t>East Northamptonshire</t>
  </si>
  <si>
    <t>South Gloucestershire</t>
  </si>
  <si>
    <t>Amber Valley</t>
  </si>
  <si>
    <t>Kirklees</t>
  </si>
  <si>
    <t>Fareham</t>
  </si>
  <si>
    <t>Leicester</t>
  </si>
  <si>
    <t>Cannock Chase</t>
  </si>
  <si>
    <t>North Dorset</t>
  </si>
  <si>
    <t>Bromsgrove</t>
  </si>
  <si>
    <t>St Edmundsbury</t>
  </si>
  <si>
    <t>Hambleton</t>
  </si>
  <si>
    <t>Redbridge</t>
  </si>
  <si>
    <t>Maidstone</t>
  </si>
  <si>
    <t>Horsham</t>
  </si>
  <si>
    <t>Welwyn Hatfield</t>
  </si>
  <si>
    <t>East Hampshire</t>
  </si>
  <si>
    <t>Tamworth</t>
  </si>
  <si>
    <t>Pendle</t>
  </si>
  <si>
    <t>Bedford</t>
  </si>
  <si>
    <t>Telford and Wrekin</t>
  </si>
  <si>
    <t>Windsor and Maidenhead</t>
  </si>
  <si>
    <t>Ribble Valley</t>
  </si>
  <si>
    <t>Kingston upon Hull, City of</t>
  </si>
  <si>
    <t>Carlisle</t>
  </si>
  <si>
    <t>Waltham Forest</t>
  </si>
  <si>
    <t>Bolton</t>
  </si>
  <si>
    <t>Harborough</t>
  </si>
  <si>
    <t>Knowsley</t>
  </si>
  <si>
    <t>Hounslow</t>
  </si>
  <si>
    <t>Barnet</t>
  </si>
  <si>
    <t>North East Lincolnshire</t>
  </si>
  <si>
    <t>Mendip</t>
  </si>
  <si>
    <t>Stafford</t>
  </si>
  <si>
    <t>Epping Forest</t>
  </si>
  <si>
    <t>South Tyneside</t>
  </si>
  <si>
    <t>Adur</t>
  </si>
  <si>
    <t>Colchester</t>
  </si>
  <si>
    <t>South Ribble</t>
  </si>
  <si>
    <t>Taunton Deane</t>
  </si>
  <si>
    <t>North Warwickshire</t>
  </si>
  <si>
    <t>Oldham</t>
  </si>
  <si>
    <t>Nuneaton and Bedworth</t>
  </si>
  <si>
    <t>Calderdale</t>
  </si>
  <si>
    <t>Wellingborough</t>
  </si>
  <si>
    <t>Boston</t>
  </si>
  <si>
    <t>Selby</t>
  </si>
  <si>
    <t>Tameside</t>
  </si>
  <si>
    <t>Braintree</t>
  </si>
  <si>
    <t>Rushmoor</t>
  </si>
  <si>
    <t>Mid Suffolk</t>
  </si>
  <si>
    <t>Walsall</t>
  </si>
  <si>
    <t>Bexley</t>
  </si>
  <si>
    <t>West Lindsey</t>
  </si>
  <si>
    <t>South Oxfordshire</t>
  </si>
  <si>
    <t>Waveney</t>
  </si>
  <si>
    <t>Milton Keynes</t>
  </si>
  <si>
    <t>Wolverhampton</t>
  </si>
  <si>
    <t>Stockton-on-Tees</t>
  </si>
  <si>
    <t>Dacorum</t>
  </si>
  <si>
    <t>Forest Heath</t>
  </si>
  <si>
    <t>Breckland</t>
  </si>
  <si>
    <t>South Kesteven</t>
  </si>
  <si>
    <t>Corby</t>
  </si>
  <si>
    <t>Shropshire</t>
  </si>
  <si>
    <t>Erewash</t>
  </si>
  <si>
    <t>Rochdale</t>
  </si>
  <si>
    <t>East Riding of Yorkshire</t>
  </si>
  <si>
    <t>Spelthorne</t>
  </si>
  <si>
    <t>Wokingham</t>
  </si>
  <si>
    <t>North Somerset</t>
  </si>
  <si>
    <t>Wycombe</t>
  </si>
  <si>
    <t>Leeds</t>
  </si>
  <si>
    <t>South Somerset</t>
  </si>
  <si>
    <t>West Berkshire</t>
  </si>
  <si>
    <t>Wealden</t>
  </si>
  <si>
    <t>Northampton</t>
  </si>
  <si>
    <t>Trafford</t>
  </si>
  <si>
    <t>South Holland</t>
  </si>
  <si>
    <t>Wiltshire</t>
  </si>
  <si>
    <t>Dartford</t>
  </si>
  <si>
    <t>Solihull</t>
  </si>
  <si>
    <t>Sunderland</t>
  </si>
  <si>
    <t>Blaby</t>
  </si>
  <si>
    <t>Croydon</t>
  </si>
  <si>
    <t>St Albans</t>
  </si>
  <si>
    <t>North West Leicestershire</t>
  </si>
  <si>
    <t>Newcastle-under-Lyme</t>
  </si>
  <si>
    <t>Wigan</t>
  </si>
  <si>
    <t>Doncaster</t>
  </si>
  <si>
    <t>South Norfolk</t>
  </si>
  <si>
    <t>Harrow</t>
  </si>
  <si>
    <t>Chelmsford</t>
  </si>
  <si>
    <t>Derby</t>
  </si>
  <si>
    <t>Tandridge</t>
  </si>
  <si>
    <t>Ealing</t>
  </si>
  <si>
    <t>Rushcliffe</t>
  </si>
  <si>
    <t>St. Helens</t>
  </si>
  <si>
    <t>Ashfield</t>
  </si>
  <si>
    <t>Stockport</t>
  </si>
  <si>
    <t>Birmingham</t>
  </si>
  <si>
    <t>Barnsley</t>
  </si>
  <si>
    <t>Ashford</t>
  </si>
  <si>
    <t>North Lincolnshire</t>
  </si>
  <si>
    <t>Thurrock</t>
  </si>
  <si>
    <t>Reigate and Banstead</t>
  </si>
  <si>
    <t>Hart</t>
  </si>
  <si>
    <t>South Derbyshire</t>
  </si>
  <si>
    <t>Peterborough</t>
  </si>
  <si>
    <t>Cheshire East</t>
  </si>
  <si>
    <t>North East Derbyshire</t>
  </si>
  <si>
    <t>South Cambridgeshire</t>
  </si>
  <si>
    <t>Basildon</t>
  </si>
  <si>
    <t>Bradford</t>
  </si>
  <si>
    <t>Wakefield</t>
  </si>
  <si>
    <t>Slough</t>
  </si>
  <si>
    <t>Luton</t>
  </si>
  <si>
    <t>Basingstoke and Deane</t>
  </si>
  <si>
    <t>Cherwell</t>
  </si>
  <si>
    <t>Rotherham</t>
  </si>
  <si>
    <t>Gateshead</t>
  </si>
  <si>
    <t>East Hertfordshire</t>
  </si>
  <si>
    <t>Darlington</t>
  </si>
  <si>
    <t>Warrington</t>
  </si>
  <si>
    <t>Isles of Scilly</t>
  </si>
  <si>
    <t>Local Authority District</t>
  </si>
  <si>
    <t>Domain</t>
  </si>
  <si>
    <t>Sub-Domain</t>
  </si>
  <si>
    <t>Indicator</t>
  </si>
  <si>
    <t>Units</t>
  </si>
  <si>
    <t>Denominator</t>
  </si>
  <si>
    <t>Source</t>
  </si>
  <si>
    <t>Explore</t>
  </si>
  <si>
    <t>Download the data</t>
  </si>
  <si>
    <t>View on map</t>
  </si>
  <si>
    <t>Notes</t>
  </si>
  <si>
    <t>Historic built environment</t>
  </si>
  <si>
    <t>Listed Buildings (Grade I)</t>
  </si>
  <si>
    <t>Number per local authority</t>
  </si>
  <si>
    <t>Land and people</t>
  </si>
  <si>
    <t>Historic England</t>
  </si>
  <si>
    <t>http://hc.historicengland.org.uk/indicator-data/</t>
  </si>
  <si>
    <t>http://hc.english-heritage.org.uk/content/pub/2190644/understanding-the-assets-2014.xls</t>
  </si>
  <si>
    <t>http://list.historicengland.org.uk/mapsearch.aspx</t>
  </si>
  <si>
    <t>Listed Buildings (Grade II*)</t>
  </si>
  <si>
    <t>Listed Buildings (Grade II)</t>
  </si>
  <si>
    <t>Scheduled Monuments</t>
  </si>
  <si>
    <t>Conservation Areas</t>
  </si>
  <si>
    <t>Registered Battlefields</t>
  </si>
  <si>
    <t>World Heritage Sites</t>
  </si>
  <si>
    <t>UNESCO</t>
  </si>
  <si>
    <t>http://whc.unesco.org/en/statesparties/gb</t>
  </si>
  <si>
    <t>Population</t>
  </si>
  <si>
    <t>http://www.hlf.org.uk/our-projects/search-our-projects#.VVxRmflViko</t>
  </si>
  <si>
    <t>http://www.heritagegateway.org.uk/Gateway/CHR/</t>
  </si>
  <si>
    <t>Heritage Open Days</t>
  </si>
  <si>
    <t xml:space="preserve">Heritage Open Days </t>
  </si>
  <si>
    <t>http://www.heritageopendays.org.uk/</t>
  </si>
  <si>
    <t>http://www.heritageopendays.org.uk/directory/map</t>
  </si>
  <si>
    <t>Local authority non-capital expenditure (Conservation and listed buildings planning policy)</t>
  </si>
  <si>
    <t>https://www.gov.uk/government/statistics/local-authority-revenue-expenditure-and-financing-england-2013-to-2014-individual-local-authority-data-outturn</t>
  </si>
  <si>
    <t>Local authority revenue from sales, fees and charges (Conservation and listed buildings planning policy)</t>
  </si>
  <si>
    <t>Neighbourhood Plans</t>
  </si>
  <si>
    <t>Number progressed (weighted by stage of progress to adoption)</t>
  </si>
  <si>
    <t>DCLG informal monitoring (as of June 2015)</t>
  </si>
  <si>
    <t>http://neighbourhoodplanner.org.uk/map</t>
  </si>
  <si>
    <t>N/A</t>
  </si>
  <si>
    <t xml:space="preserve">Please note that DCLG statistics are based on informal monitoring, and may therefore contain inaccuracies. You should check the relevant local authority website for the most up to date information. </t>
  </si>
  <si>
    <t>Participation (visiting heritage sites)</t>
  </si>
  <si>
    <t>% of local authority population visiting heritage site at least 3 times in last 12 months</t>
  </si>
  <si>
    <t>Taking Part 2011-13</t>
  </si>
  <si>
    <t>Museums, archives and artefacts</t>
  </si>
  <si>
    <t>https://finds.org.uk/contacts/accreditedmuseums/map</t>
  </si>
  <si>
    <t>Museums (major partners Arts Council England; and DCMS sponsored)</t>
  </si>
  <si>
    <t>DCMS (2015)</t>
  </si>
  <si>
    <t>http://www.artscouncil.org.uk/funding/our-investment-2015-18/major-partner-museums-15-18/</t>
  </si>
  <si>
    <t xml:space="preserve">Archives   </t>
  </si>
  <si>
    <t>http://exploreyourarchive.org/#find-archives-near-you</t>
  </si>
  <si>
    <t>Archaeological finds reported</t>
  </si>
  <si>
    <t>https://finds.org.uk/</t>
  </si>
  <si>
    <t>Historypins</t>
  </si>
  <si>
    <t>https://www.historypin.org</t>
  </si>
  <si>
    <t>Arts Council England funding (major partner museums)</t>
  </si>
  <si>
    <t>http://www.artscouncil.org.uk/funding/our-investment-2015-18/national-portfolio/new-portfolio/interactive-map</t>
  </si>
  <si>
    <t>Continuously trading businesses in identified sectors</t>
  </si>
  <si>
    <t>https://www.gov.uk/government/organisations/companies-house</t>
  </si>
  <si>
    <t>http://download.companieshouse.gov.uk/en_output.html</t>
  </si>
  <si>
    <t>Local authority non-capital expenditure (Museums &amp; Archives)</t>
  </si>
  <si>
    <t>Local authority revenue from sales, fees and charges (Museums &amp; Archives)</t>
  </si>
  <si>
    <t>Museum participation rate</t>
  </si>
  <si>
    <t>% of local authority population visiting museum or gallery at least once in last 12 months</t>
  </si>
  <si>
    <t>Archive participation rate</t>
  </si>
  <si>
    <t>Youth Archeological Clubs</t>
  </si>
  <si>
    <t>http://www.yac-uk.org/</t>
  </si>
  <si>
    <t>http://www.yac-uk.org/join-a-club</t>
  </si>
  <si>
    <t>Industiral heritage</t>
  </si>
  <si>
    <t>European Route of Industrial Heritage sites</t>
  </si>
  <si>
    <t>http://www.erih.net/index.php</t>
  </si>
  <si>
    <t>http://www.geostore.com/environment-agency/WebStore?xml=environment-agency/xml/ogcDataDownload.xml</t>
  </si>
  <si>
    <t>Historical ships</t>
  </si>
  <si>
    <t>Heritage site participation rate</t>
  </si>
  <si>
    <t>Parks and open space</t>
  </si>
  <si>
    <t xml:space="preserve">National Park </t>
  </si>
  <si>
    <t>Hectares per local authority</t>
  </si>
  <si>
    <t>Natural England</t>
  </si>
  <si>
    <t>http://www.gis.naturalengland.org.uk/pubs/gis/GIS_register.asp</t>
  </si>
  <si>
    <t>Country Parks</t>
  </si>
  <si>
    <t>Parks and Gardens (Grade I)</t>
  </si>
  <si>
    <t>Parks and Gardens (Grade II*)</t>
  </si>
  <si>
    <t>Parks and Gardens (Grade II)</t>
  </si>
  <si>
    <t>Traditional Orchards</t>
  </si>
  <si>
    <t>http://ptes.org/get-involved/surveys/countryside-2/traditional-orchard-survey/orchard-maps/</t>
  </si>
  <si>
    <t>https://www.google.com/fusiontables/embedviz?q=select+col9+from+1fhVK1vzYIJXKVNQ9YwgyPd9vhGhnb2KrLtqaJoU&amp;viz=MAP&amp;h=false&amp;lat=52.81544839164636&amp;lng=-1.924491641113255&amp;t=1&amp;z=7&amp;l=col9&amp;y=2&amp;tmplt=2&amp;hml=ONE_COL_LAT_LNG</t>
  </si>
  <si>
    <t>http://www.greenflagaward.org.uk/</t>
  </si>
  <si>
    <t>Blue Flag Beaches</t>
  </si>
  <si>
    <t>http://www.blueflag.org/</t>
  </si>
  <si>
    <t>http://www.blueflag.org/menu/awarded-sites/2015/northern-hemisphere/england/List/Beaches</t>
  </si>
  <si>
    <t>Local authority capital expenditure (open spaces incl cemeteries)</t>
  </si>
  <si>
    <t>https://www.gov.uk/government/statistics/local-authority-capital-expenditure-and-financing-in-england-2013-to-2014-individual-local-authority-data</t>
  </si>
  <si>
    <t>Historic parks and gardens -  participation rate</t>
  </si>
  <si>
    <t>% of local authority population visiting historic park or garden in last 12 months</t>
  </si>
  <si>
    <t>Landscape and natural heritage</t>
  </si>
  <si>
    <t>Area of Outstanding Natural Beauty</t>
  </si>
  <si>
    <t xml:space="preserve">Land </t>
  </si>
  <si>
    <t>Special Areas Conservation</t>
  </si>
  <si>
    <t>Special Sites Scientific Interest</t>
  </si>
  <si>
    <t>Special Protection Areas</t>
  </si>
  <si>
    <t>Ramsar Wetlands</t>
  </si>
  <si>
    <t>National Nature Reserves</t>
  </si>
  <si>
    <t>Local Nature Reserves</t>
  </si>
  <si>
    <t>Ancient Woodlands</t>
  </si>
  <si>
    <t>Wildlife Trust Reserves</t>
  </si>
  <si>
    <t>The Wildlife Trust (2015)</t>
  </si>
  <si>
    <t>http://www.wildlifetrusts.org/map</t>
  </si>
  <si>
    <t>http://www.wildlondon.org.uk/wildlife/reserves</t>
  </si>
  <si>
    <t>Heritage Coast</t>
  </si>
  <si>
    <t>km per local authority</t>
  </si>
  <si>
    <t>Engagement: watching wildlife</t>
  </si>
  <si>
    <t>Number of people engaging per local authority</t>
  </si>
  <si>
    <t>http://publications.naturalengland.org.uk/publication/2248731?category=47018</t>
  </si>
  <si>
    <t>Perception of value of natural environment</t>
  </si>
  <si>
    <t>Number of people per local authority who 'agree' or 'strongly agree'</t>
  </si>
  <si>
    <t>Nature Clubs for Kids</t>
  </si>
  <si>
    <t>http://www.wildlifetrusts.org/natureclubs</t>
  </si>
  <si>
    <t>TCV Volunteer Organisations</t>
  </si>
  <si>
    <t>The Conservation Volunteers (2015)</t>
  </si>
  <si>
    <t>http://www.tcv.org.uk/</t>
  </si>
  <si>
    <t>http://www.btcv.org.uk/volunteer/index2.html</t>
  </si>
  <si>
    <t>Local authority capital expenditure (coast and flood protection)</t>
  </si>
  <si>
    <t>Local authority non-capital expenditure (coast and flood protection)</t>
  </si>
  <si>
    <t>Local authority revenue from sales, fees and charges (coast and flood protection)</t>
  </si>
  <si>
    <t>Cultures and memories</t>
  </si>
  <si>
    <t>Blue Plaques</t>
  </si>
  <si>
    <t>http://openplaques.org/</t>
  </si>
  <si>
    <t>http://openplaques.org/about/data</t>
  </si>
  <si>
    <t>http://openplaques.org/places/gb</t>
  </si>
  <si>
    <t>Local resident continuity</t>
  </si>
  <si>
    <t>% local authority population continuity year-on-year</t>
  </si>
  <si>
    <t>http://www.ons.gov.uk/ons/rel/migration1/internal-migration-by-local-authorities-in-england-and-wales/year-ending-june-2014/index.html</t>
  </si>
  <si>
    <t>http://www.ons.gov.uk/ons/publications/re-reference-tables.html?edition=tcm%3A77-368706</t>
  </si>
  <si>
    <t>http://www.neighbourhood.statistics.gov.uk/HTMLDocs/dvc25/index.html</t>
  </si>
  <si>
    <t>European Designated Protection (Food and Drink)</t>
  </si>
  <si>
    <t>European Commission</t>
  </si>
  <si>
    <t>http://ec.europa.eu/agriculture/quality/door/list.html</t>
  </si>
  <si>
    <t>https://t.co/WaW9X2hZXD</t>
  </si>
  <si>
    <t>Includes Protected Designation of Origin, Protected Geographical Indication, and Traditional Specialty Guaranteed</t>
  </si>
  <si>
    <t>Continuously trading businesses (eg cinemas, schools)</t>
  </si>
  <si>
    <t>Intangible Cultural Events</t>
  </si>
  <si>
    <t>Suzy Harrison, AHRC-funded PhD at Nottingham Trent University</t>
  </si>
  <si>
    <t>General (Infrastructure)</t>
  </si>
  <si>
    <t>Locality Member Organisations (with heritage knowledge)</t>
  </si>
  <si>
    <t>http://locality.org.uk/members/</t>
  </si>
  <si>
    <t>http://locality.org.uk/our-members/?locality_knowledge=96</t>
  </si>
  <si>
    <t>Learning Outside the Classroom Accredited Schools</t>
  </si>
  <si>
    <t>http://www.lotc.org.uk/</t>
  </si>
  <si>
    <t>http://www.lotc.org.uk/lotc-accreditations/lotc-mark/lotc-mark-accredited-schools/</t>
  </si>
  <si>
    <t>Heritage Sector Business Count</t>
  </si>
  <si>
    <t>http://www.ons.gov.uk/ons/about-ons/business-transparency/freedom-of-information/what-can-i-request/published-ad-hoc-data/business-and-energy/june-2015/count--employment-and-turnover-of-enterprises-in-local-authority-districts-of-england.xls</t>
  </si>
  <si>
    <t>Heritage Sector Business Employment</t>
  </si>
  <si>
    <t>Heritage Sector Business Turnover</t>
  </si>
  <si>
    <t>Number of holiday nights spent</t>
  </si>
  <si>
    <t>http://www.visitengland.com/biz/resources/insights-and-statistics/market-size-and-value/domestic-overnight-tourism-gbts/great-britain-tourism-survey-2013/trips-different-parts-england-2013</t>
  </si>
  <si>
    <t>Heritage Open Days (not elsewhere classified)</t>
  </si>
  <si>
    <t>Civic Societies</t>
  </si>
  <si>
    <t>http://www.civicvoice.org.uk/</t>
  </si>
  <si>
    <t>http://www.civicvoice.org.uk/societies/map/</t>
  </si>
  <si>
    <t>Sightseeing, tours, viewing and visitor centres</t>
  </si>
  <si>
    <t>Local authority capital expenditure (Heritage and Tourism)</t>
  </si>
  <si>
    <t>Local authority non-capital expenditure (Heritage and Tourism)</t>
  </si>
  <si>
    <t>Local authority revenue from sales, fees and charges (Heritage and Tourism)</t>
  </si>
  <si>
    <t>Weighting within sub-domain</t>
  </si>
  <si>
    <t>% of local authority population visiting industrial heritage site in last 12 months</t>
  </si>
  <si>
    <t>Continuously trading businesses (&gt;75 years; consumer-facing eg retail, consumer brands)</t>
  </si>
  <si>
    <t>Green Flag Parks (Heritage Award)</t>
  </si>
  <si>
    <t>Local authority revenue from sales, fees and charges (open spaces incl cemeteries)</t>
  </si>
  <si>
    <t>Square km per local authority</t>
  </si>
  <si>
    <t>Not disclosed at local district level</t>
  </si>
  <si>
    <t>Bespoke estimates account for international visitors (at 36% the rate of domestic overnight leisure - figures from Visit England); in London, estimates have been combined with GLA data (adjusting for 25% of international London visitors being on business)</t>
  </si>
  <si>
    <t>% of local authority population visiting archive at least once in last 12 months</t>
  </si>
  <si>
    <t>Doesn't include money spent by upper-tier authorities (which accounts for 10% of all spending, across England)</t>
  </si>
  <si>
    <t>Doesn't include revenue to upper-tier authorities, accrued locally</t>
  </si>
  <si>
    <t>Produced by The RSA in collaboration with Heritage Lottery Fund</t>
  </si>
  <si>
    <t>www.thersa.org/heritage</t>
  </si>
  <si>
    <t>Data Explorer</t>
  </si>
  <si>
    <t>View results as league table rankings</t>
  </si>
  <si>
    <t>View all indicators and sources for your local area</t>
  </si>
  <si>
    <t>Local Data - Indicators+sources</t>
  </si>
  <si>
    <t>League table results</t>
  </si>
  <si>
    <t>Indexed score (weighted by indicator)</t>
  </si>
  <si>
    <t>Rank</t>
  </si>
  <si>
    <t>Local authority non-capital expenditure (open spaces incl cemeteries)</t>
  </si>
  <si>
    <t>Industrial heritage</t>
  </si>
  <si>
    <t>Total</t>
  </si>
  <si>
    <t>%</t>
  </si>
  <si>
    <t>Sub-domain</t>
  </si>
  <si>
    <t>Hover mouse below for explanation</t>
  </si>
  <si>
    <t>Browse online interactive maps, read our analysis and get the technical report, explaining our methodology in more detail:</t>
  </si>
  <si>
    <t>Default</t>
  </si>
  <si>
    <t>Custom</t>
  </si>
  <si>
    <t>Custom rank</t>
  </si>
  <si>
    <t>Default rank</t>
  </si>
  <si>
    <t>Domains of heritage</t>
  </si>
  <si>
    <t>Must add up to 100%</t>
  </si>
  <si>
    <t>District</t>
  </si>
  <si>
    <t>Difference in rankings</t>
  </si>
  <si>
    <t>RSA default weighting</t>
  </si>
  <si>
    <t>RSA's default weightings result in overall scores which follow this ranking…</t>
  </si>
  <si>
    <t>Your custom weighting produces the following ranking…</t>
  </si>
  <si>
    <t>Default ranking</t>
  </si>
  <si>
    <t>New ranking</t>
  </si>
  <si>
    <t>Change in ranking, based on your weightings</t>
  </si>
  <si>
    <t xml:space="preserve">On this sheet you can generate a new ranking for overall Heritage Index results, based on assigning your own weightings. </t>
  </si>
  <si>
    <t>Our default results for the Heritage Index are based on weight the six domains of heritage equally.</t>
  </si>
  <si>
    <t>1. Enter a percentage weighting for each domain here (eg 25%)</t>
  </si>
  <si>
    <t>2. Select a district below to see whether it climbed or fell in the rankings</t>
  </si>
  <si>
    <t>Change the weightings between different domains of heritage and see customised results</t>
  </si>
  <si>
    <t>Change the weightings</t>
  </si>
  <si>
    <t>Museums (accredited by Arts Council England)</t>
  </si>
  <si>
    <t>War Memorials</t>
  </si>
  <si>
    <t>Assets of Community Value</t>
  </si>
  <si>
    <t>…at risk</t>
  </si>
  <si>
    <t>DCLG (May 2016)</t>
  </si>
  <si>
    <t xml:space="preserve">HLF Funding 2011-16 (£) </t>
  </si>
  <si>
    <t>Historic Environment Record - Monuments</t>
  </si>
  <si>
    <t>Historic Environment Record - Events</t>
  </si>
  <si>
    <t>Churches Open to the Public</t>
  </si>
  <si>
    <t>National Churches Trust</t>
  </si>
  <si>
    <t>http://www.nationalchurchestrust.org/discover-churches</t>
  </si>
  <si>
    <t>RSA survey of ALGAO members</t>
  </si>
  <si>
    <t>Heritage Open Days 2016</t>
  </si>
  <si>
    <t>No response</t>
  </si>
  <si>
    <t>Many survey sources don't collect data for Isles of Scilly, so it is excluded from Heritage Index</t>
  </si>
  <si>
    <t>https://historicengland.org.uk/listing/the-list/data-downloads/</t>
  </si>
  <si>
    <t>http://www.arcgis.com/home/item.html?id=f02c41b602714d2ba4f1f440c8595ab0#data</t>
  </si>
  <si>
    <t>http://www.arcgis.com/home/item.html?id=f02c41b602714d2ba4f1f440c8595ab0#visualize</t>
  </si>
  <si>
    <t>http://mycommunity.org.uk/take-action/land-and-building-assets/assets-of-community-value-right-to-bid/</t>
  </si>
  <si>
    <t>Imperial War Museums</t>
  </si>
  <si>
    <t>www.iwm.org.uk/memorials/search</t>
  </si>
  <si>
    <t>If a site is split between local authorities, this is reflected in a proportion less than 1</t>
  </si>
  <si>
    <t>http://www.artscouncil.org.uk/document/list-accredited-museums-uk-channel-islands-and-isle-man</t>
  </si>
  <si>
    <t>http://www.artscouncil.org.uk/supporting-museums/accreditation-scheme-0</t>
  </si>
  <si>
    <t>https://www.gov.uk/guidance/taking-part-survey</t>
  </si>
  <si>
    <t>https://www.gov.uk/guidance/taking-part-survey#how-to-access-survey-data</t>
  </si>
  <si>
    <t>http://neighbourhoodplanner.org.uk/</t>
  </si>
  <si>
    <t>Historypin</t>
  </si>
  <si>
    <t>https://www.historypin.org/en/explore/geo/52.301052,-0.555185,8/bounds/51.116589,-1.802133,53.454659,0.691763/paging/1</t>
  </si>
  <si>
    <t>https://finds.org.uk/database/search</t>
  </si>
  <si>
    <t>https://finds.org.uk/database/search/spatial</t>
  </si>
  <si>
    <t>Assets of Community Value - Museums, Archives</t>
  </si>
  <si>
    <t>Designated Collections</t>
  </si>
  <si>
    <t>http://www.artscouncil.org.uk/funding/museum-resilience-fund</t>
  </si>
  <si>
    <t xml:space="preserve">HLF Funding 2011-16 (number of projects) </t>
  </si>
  <si>
    <t>Arts Council England</t>
  </si>
  <si>
    <t>The National Archives</t>
  </si>
  <si>
    <t>http://exploreyourarchive.org/</t>
  </si>
  <si>
    <t>http://discovery.nationalarchives.gov.uk/results/a?_q=%2A&amp;_col=400&amp;_anc=42</t>
  </si>
  <si>
    <t>http://www.artscouncil.org.uk/supporting-collections-and-archives/designation-scheme</t>
  </si>
  <si>
    <t xml:space="preserve">DCLG </t>
  </si>
  <si>
    <t>Heritage Lottery Fund</t>
  </si>
  <si>
    <t>£ per local authority</t>
  </si>
  <si>
    <t>Arts Council England funding (museum resilience fund)</t>
  </si>
  <si>
    <t>Canal infrastructure</t>
  </si>
  <si>
    <t>Total locks, bridges, aqueduct and wharves per local authority</t>
  </si>
  <si>
    <t>Canal and Rivers Trust</t>
  </si>
  <si>
    <t>http://data.canalrivertrust.opendata.arcgis.com</t>
  </si>
  <si>
    <t>https://canalrivertrust.maps.arcgis.com/apps/MapSeries/index.html?appid=bc85e84c7069427ca87174490b03a08d</t>
  </si>
  <si>
    <t>Canals (metres)</t>
  </si>
  <si>
    <t>Canals under restoration (metres)</t>
  </si>
  <si>
    <t>National Historic Ships</t>
  </si>
  <si>
    <t>http://www.nationalhistoricships.org.uk/search_the_registers.php#start_content</t>
  </si>
  <si>
    <t>Mark Dewell</t>
  </si>
  <si>
    <t>www.heritage-railways.com/map.php</t>
  </si>
  <si>
    <t>Heritage railways</t>
  </si>
  <si>
    <t>Number offshore local authority (extruded shoreline)</t>
  </si>
  <si>
    <t>Shipwrecks</t>
  </si>
  <si>
    <t>Protected Shipwrecks</t>
  </si>
  <si>
    <t>https://historicengland.org.uk/listing/what-is-designation/protected-wreck-sites/</t>
  </si>
  <si>
    <t>http://historicengland.org.uk/listing/the-list/</t>
  </si>
  <si>
    <t>Assets of Community Value - industrial</t>
  </si>
  <si>
    <t>Metres per local authority</t>
  </si>
  <si>
    <t>Assets of Community Value - parks and open space</t>
  </si>
  <si>
    <t>Members of the National Federation of Cemetary Friends</t>
  </si>
  <si>
    <t>National Federation of Cemetery Friends</t>
  </si>
  <si>
    <t>https://www.cemeteryfriends.com/members/</t>
  </si>
  <si>
    <t>Environment Agency</t>
  </si>
  <si>
    <r>
      <t xml:space="preserve">…at risk </t>
    </r>
    <r>
      <rPr>
        <sz val="10"/>
        <color rgb="FFFF0000"/>
        <rFont val="Arial"/>
        <family val="2"/>
      </rPr>
      <t>(negative weighting)</t>
    </r>
  </si>
  <si>
    <t>DCLG (2014-15)</t>
  </si>
  <si>
    <t>National Trust Land (always open to public)</t>
  </si>
  <si>
    <t>National Trust</t>
  </si>
  <si>
    <t>https://www.nationaltrust.org.uk/features/follow-the-history-of-our-places-with-land-map</t>
  </si>
  <si>
    <t>Ancient Trees</t>
  </si>
  <si>
    <t xml:space="preserve">UNESCO Geoparks </t>
  </si>
  <si>
    <t>http://www.arcgis.com/home/item.html?id=1b005136b7e3446d8a9646e0926e0822</t>
  </si>
  <si>
    <t>Woodland Trust</t>
  </si>
  <si>
    <t>http://www.ancient-tree-hunt.org.uk/Discoveries/interactivemap</t>
  </si>
  <si>
    <t>Hedgerows (estimated)</t>
  </si>
  <si>
    <t>estimated km per local authority</t>
  </si>
  <si>
    <t xml:space="preserve">RSA estimate, derived from Centre for Ecology &amp; Hydrology data - Brown, M.J.; Bunce, R.G.H.; Carey, P.D.; Chandler, K.; Crowe, A.; Maskell, L.C.; Norton, L.R.; Scott, R.J.; Scott, W.A.; Smart, S.M.; Stuart, R.C.; Wood, C.M.; Wright, S.M. (2014). Countryside Survey 2007 mapped estimates of linear feature lengths in Great Britain. NERC Environmental Information Data Centre. </t>
  </si>
  <si>
    <t>http://doi.org/10.5285/fc65177d-b113-420e-a70b-05d3f42682d5</t>
  </si>
  <si>
    <t>Assets of Community Value - landscape and natural heritage</t>
  </si>
  <si>
    <t>Volunteering in the natural heritage</t>
  </si>
  <si>
    <t xml:space="preserve">£ per local authority </t>
  </si>
  <si>
    <t>No estimate available</t>
  </si>
  <si>
    <t>https://www.gov.uk/government/collections/local-authority-revenue-expenditure-and-financing#2014-to-2015</t>
  </si>
  <si>
    <t>http://www.natureonthemap.naturalengland.org.uk/MagicMap.aspx</t>
  </si>
  <si>
    <t>Max score = 1.00</t>
  </si>
  <si>
    <t>Max score = 5.00</t>
  </si>
  <si>
    <t>Max score = 7.00</t>
  </si>
  <si>
    <t>Asset-Activity Gap</t>
  </si>
  <si>
    <t>Museums &amp; Objects</t>
  </si>
  <si>
    <t>Economic history</t>
  </si>
  <si>
    <t>Parks and Green Space</t>
  </si>
  <si>
    <t>Social history</t>
  </si>
  <si>
    <t>General</t>
  </si>
  <si>
    <t>2015 results</t>
  </si>
  <si>
    <t>Weighted so that each of six domains is equal at 15% of total (each domain composed 50:50 Asset:Activity; except Cultures and Memories (100% Activity)), and 'General' heritage infrastructure (100% activity) is weighted 10%</t>
  </si>
  <si>
    <t>Equal weightings in five domains (20% each)</t>
  </si>
  <si>
    <t>RATIO to MEDIAN ASSET score</t>
  </si>
  <si>
    <t>% of MAX possible ASSET score</t>
  </si>
  <si>
    <t>Equal weightings in seven domains including 'general' - 14.28%</t>
  </si>
  <si>
    <t>RATIO to MEDIAN ACTIVITY score</t>
  </si>
  <si>
    <t>% of MAX possible ACTIVITY score</t>
  </si>
  <si>
    <t>Manual paste</t>
  </si>
  <si>
    <t>Domain (Activity)</t>
  </si>
  <si>
    <t>MOVEMENT</t>
  </si>
  <si>
    <t>&lt;-- ENTER NAME</t>
  </si>
  <si>
    <t>change YoY</t>
  </si>
  <si>
    <t>RSA / HLF Heritage Index 2016</t>
  </si>
  <si>
    <t>2016 rank (of 325)</t>
  </si>
  <si>
    <t>Change from 2015</t>
  </si>
  <si>
    <t>Overall score</t>
  </si>
  <si>
    <t>Assets</t>
  </si>
  <si>
    <t>Activities</t>
  </si>
  <si>
    <t>http://www.wildlifetrusts.org/satnav</t>
  </si>
  <si>
    <t>Tourist Information Centres</t>
  </si>
  <si>
    <t>Civic Voice</t>
  </si>
  <si>
    <t>Civic societies</t>
  </si>
  <si>
    <t>https://www.visitengland.com/explore</t>
  </si>
  <si>
    <t>Visit England (2014)</t>
  </si>
  <si>
    <t>Keep Britain Tidy (2016)</t>
  </si>
  <si>
    <t>Blue Flag (2016)</t>
  </si>
  <si>
    <t>Office for National Statistics (June 2014-June 2015)</t>
  </si>
  <si>
    <t>British Museum (2016)</t>
  </si>
  <si>
    <t>Companies House (2016)</t>
  </si>
  <si>
    <t>Young Archeologists Club (2016)</t>
  </si>
  <si>
    <t>ERIH (2016)</t>
  </si>
  <si>
    <t>MENE Survey (2011-16)</t>
  </si>
  <si>
    <t>Open Plaques (2016)</t>
  </si>
  <si>
    <t>Inter Departmental Business Register (2014-16)</t>
  </si>
  <si>
    <t>https://www.visitbritain.org/sites/default/files/vb-corporate/Documents-Library/documents/England-documents/gb_tourist_report_2015.pdf</t>
  </si>
  <si>
    <t>The Wildlife Trust (2016)</t>
  </si>
  <si>
    <t>Locality (2016)</t>
  </si>
  <si>
    <t>LOTC (2016)</t>
  </si>
  <si>
    <t xml:space="preserve">Number per local authority </t>
  </si>
  <si>
    <t>Visit Britain (annual, based on 2013-2015 estimate)</t>
  </si>
  <si>
    <t>Select Local Authority --&gt;</t>
  </si>
  <si>
    <t>Dashboard</t>
  </si>
  <si>
    <t>View Heritage Index headline scores for your local area, including change from 2015</t>
  </si>
  <si>
    <t>Wherever you see a yellow box, select a local authority district</t>
  </si>
  <si>
    <t>-</t>
  </si>
  <si>
    <t>Youth Archeologists Clubs</t>
  </si>
  <si>
    <t>DCMS (2015-18)</t>
  </si>
  <si>
    <t>DCLG informal monitoring (as of June 2016)</t>
  </si>
  <si>
    <t>The Conservation Volunteers</t>
  </si>
  <si>
    <t>The Wildlife Trust</t>
  </si>
  <si>
    <t xml:space="preserve">The Wildlife Trust </t>
  </si>
  <si>
    <t>RSA survey of ALGAO members (October 2016)</t>
  </si>
  <si>
    <t>British Museum</t>
  </si>
  <si>
    <t>Companies House</t>
  </si>
  <si>
    <t>Young Archeologists Club</t>
  </si>
  <si>
    <t>ERIH</t>
  </si>
  <si>
    <t>LOTC</t>
  </si>
  <si>
    <t>Locality</t>
  </si>
  <si>
    <t>Open Plaques</t>
  </si>
  <si>
    <t>Blue Flag</t>
  </si>
  <si>
    <t>Keep Britain Tidy</t>
  </si>
  <si>
    <t>Higher score indicates high levels of assets relative to activities</t>
  </si>
  <si>
    <t>Heritage Index 2016 - England</t>
  </si>
  <si>
    <t>kingston upon hull, city of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</si>
</sst>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.0_-;\-* #,##0.0_-;_-* &quot;-&quot;??_-;_-@_-"/>
    <numFmt numFmtId="165" formatCode="0.0"/>
    <numFmt numFmtId="166" formatCode="_-* #,##0_-;\-* #,##0_-;_-* &quot;-&quot;??_-;_-@_-"/>
    <numFmt numFmtId="167" formatCode="_-&quot;£&quot;* #,##0_-;\-&quot;£&quot;* #,##0_-;_-&quot;£&quot;* &quot;-&quot;??_-;_-@_-"/>
    <numFmt numFmtId="168" formatCode="0.0000"/>
    <numFmt numFmtId="169" formatCode="#,##0.0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sz val="9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b/>
      <sz val="13"/>
      <color theme="1"/>
      <name val="Arial"/>
      <family val="2"/>
    </font>
    <font>
      <sz val="13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color theme="0" tint="-0.34998626667073579"/>
      <name val="Arial"/>
      <family val="2"/>
    </font>
    <font>
      <sz val="13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0"/>
      <color rgb="FF1F497D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i/>
      <sz val="11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u/>
      <sz val="10"/>
      <color theme="10"/>
      <name val="Arial"/>
      <family val="2"/>
    </font>
    <font>
      <b/>
      <sz val="14"/>
      <color theme="0"/>
      <name val="Arial"/>
      <family val="2"/>
    </font>
    <font>
      <sz val="9"/>
      <color indexed="81"/>
      <name val="Tahoma"/>
      <family val="2"/>
    </font>
    <font>
      <i/>
      <sz val="10"/>
      <color rgb="FFFF0000"/>
      <name val="Arial"/>
      <family val="2"/>
    </font>
    <font>
      <b/>
      <u/>
      <sz val="13"/>
      <color theme="10"/>
      <name val="Arial"/>
      <family val="2"/>
    </font>
    <font>
      <sz val="11"/>
      <color rgb="FFFFFF99"/>
      <name val="Arial"/>
      <family val="2"/>
    </font>
    <font>
      <i/>
      <sz val="9"/>
      <color rgb="FFFF0000"/>
      <name val="Arial"/>
      <family val="2"/>
    </font>
    <font>
      <b/>
      <i/>
      <sz val="11"/>
      <color theme="1"/>
      <name val="Arial"/>
      <family val="2"/>
    </font>
    <font>
      <b/>
      <i/>
      <sz val="9"/>
      <color theme="0" tint="-0.34998626667073579"/>
      <name val="Arial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b/>
      <sz val="11"/>
      <color rgb="FF3F3F3F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FF0000"/>
      <name val="Calibri"/>
      <family val="2"/>
    </font>
    <font>
      <b/>
      <i/>
      <sz val="14"/>
      <color rgb="FF808080"/>
      <name val="Calibri"/>
      <family val="2"/>
    </font>
    <font>
      <b/>
      <sz val="14"/>
      <color rgb="FF808080"/>
      <name val="Calibri"/>
      <family val="2"/>
    </font>
    <font>
      <sz val="14"/>
      <name val="Calibri"/>
      <family val="2"/>
    </font>
    <font>
      <sz val="11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sz val="9"/>
      <color rgb="FFFF0000"/>
      <name val="Calibri"/>
      <family val="2"/>
    </font>
    <font>
      <i/>
      <sz val="9"/>
      <color rgb="FFFF0000"/>
      <name val="Calibri"/>
      <family val="2"/>
    </font>
    <font>
      <i/>
      <sz val="9"/>
      <color rgb="FF808080"/>
      <name val="Calibri"/>
      <family val="2"/>
    </font>
    <font>
      <sz val="9"/>
      <color rgb="FF808080"/>
      <name val="Calibri"/>
      <family val="2"/>
    </font>
    <font>
      <sz val="9"/>
      <name val="Calibri"/>
      <family val="2"/>
    </font>
    <font>
      <b/>
      <sz val="9"/>
      <color rgb="FF000000"/>
      <name val="Calibri"/>
      <family val="2"/>
    </font>
    <font>
      <i/>
      <sz val="11"/>
      <color rgb="FF808080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11"/>
      <color rgb="FFA6A6A6"/>
      <name val="Calibri"/>
      <family val="2"/>
    </font>
    <font>
      <sz val="11"/>
      <color rgb="FF808080"/>
      <name val="Calibri"/>
      <family val="2"/>
    </font>
    <font>
      <b/>
      <sz val="11"/>
      <color rgb="FF000000"/>
      <name val="Arial"/>
      <family val="2"/>
    </font>
    <font>
      <i/>
      <sz val="11"/>
      <color rgb="FF000000"/>
      <name val="Arial"/>
      <family val="2"/>
    </font>
    <font>
      <sz val="14"/>
      <color rgb="FF000000"/>
      <name val="Arial"/>
      <family val="2"/>
    </font>
    <font>
      <b/>
      <sz val="14"/>
      <color rgb="FFFF0000"/>
      <name val="Arial"/>
      <family val="2"/>
    </font>
    <font>
      <b/>
      <i/>
      <sz val="14"/>
      <color rgb="FF808080"/>
      <name val="Arial"/>
      <family val="2"/>
    </font>
    <font>
      <b/>
      <sz val="14"/>
      <color rgb="FF808080"/>
      <name val="Arial"/>
      <family val="2"/>
    </font>
    <font>
      <sz val="14"/>
      <name val="Arial"/>
      <family val="2"/>
    </font>
    <font>
      <b/>
      <sz val="14"/>
      <color rgb="FF000000"/>
      <name val="Arial"/>
      <family val="2"/>
    </font>
    <font>
      <sz val="9"/>
      <color rgb="FFFF0000"/>
      <name val="Arial"/>
      <family val="2"/>
    </font>
    <font>
      <i/>
      <sz val="9"/>
      <color rgb="FF808080"/>
      <name val="Arial"/>
      <family val="2"/>
    </font>
    <font>
      <sz val="9"/>
      <color rgb="FF808080"/>
      <name val="Arial"/>
      <family val="2"/>
    </font>
    <font>
      <sz val="9"/>
      <name val="Arial"/>
      <family val="2"/>
    </font>
    <font>
      <b/>
      <sz val="9"/>
      <color rgb="FF000000"/>
      <name val="Arial"/>
      <family val="2"/>
    </font>
    <font>
      <b/>
      <sz val="16"/>
      <color theme="1"/>
      <name val="Arial"/>
      <family val="2"/>
    </font>
    <font>
      <b/>
      <i/>
      <sz val="13"/>
      <color theme="1"/>
      <name val="Arial"/>
      <family val="2"/>
    </font>
    <font>
      <i/>
      <sz val="12"/>
      <color theme="1"/>
      <name val="Arial"/>
      <family val="2"/>
    </font>
    <font>
      <i/>
      <sz val="9"/>
      <color theme="1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9900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2F2F2"/>
      </patternFill>
    </fill>
    <fill>
      <patternFill patternType="solid">
        <fgColor rgb="FFD9D9D9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8CBAD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D6DCE4"/>
        <bgColor rgb="FF000000"/>
      </patternFill>
    </fill>
    <fill>
      <patternFill patternType="solid">
        <fgColor rgb="FFACB9CA"/>
        <bgColor rgb="FF000000"/>
      </patternFill>
    </fill>
    <fill>
      <patternFill patternType="solid">
        <fgColor rgb="FF8497B0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7030A0"/>
        <bgColor rgb="FF000000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22" fillId="0" borderId="0" applyNumberFormat="0" applyFill="0" applyBorder="0" applyAlignment="0" applyProtection="0"/>
    <xf numFmtId="0" fontId="43" fillId="34" borderId="16" applyNumberFormat="0" applyAlignment="0" applyProtection="0"/>
    <xf numFmtId="0" fontId="4" fillId="0" borderId="17" applyNumberFormat="0" applyFill="0" applyAlignment="0" applyProtection="0"/>
  </cellStyleXfs>
  <cellXfs count="549">
    <xf numFmtId="0" fontId="0" fillId="0" borderId="0" xfId="0"/>
    <xf numFmtId="0" fontId="5" fillId="0" borderId="0" xfId="0" applyFont="1"/>
    <xf numFmtId="0" fontId="0" fillId="0" borderId="0" xfId="0" applyAlignment="1">
      <alignment vertical="center"/>
    </xf>
    <xf numFmtId="0" fontId="6" fillId="0" borderId="0" xfId="0" applyFont="1"/>
    <xf numFmtId="0" fontId="7" fillId="0" borderId="0" xfId="0" applyFont="1" applyFill="1"/>
    <xf numFmtId="0" fontId="9" fillId="19" borderId="0" xfId="0" applyFont="1" applyFill="1"/>
    <xf numFmtId="0" fontId="9" fillId="6" borderId="0" xfId="0" applyFont="1" applyFill="1"/>
    <xf numFmtId="0" fontId="9" fillId="7" borderId="0" xfId="0" applyFont="1" applyFill="1" applyAlignment="1">
      <alignment vertical="center"/>
    </xf>
    <xf numFmtId="0" fontId="9" fillId="20" borderId="0" xfId="0" applyFont="1" applyFill="1" applyAlignment="1">
      <alignment vertical="center"/>
    </xf>
    <xf numFmtId="0" fontId="9" fillId="21" borderId="0" xfId="0" applyFont="1" applyFill="1" applyAlignment="1">
      <alignment vertical="center"/>
    </xf>
    <xf numFmtId="0" fontId="9" fillId="27" borderId="0" xfId="0" applyFont="1" applyFill="1" applyAlignment="1">
      <alignment vertical="center"/>
    </xf>
    <xf numFmtId="0" fontId="9" fillId="25" borderId="0" xfId="0" applyFont="1" applyFill="1" applyAlignment="1">
      <alignment vertical="center"/>
    </xf>
    <xf numFmtId="0" fontId="9" fillId="23" borderId="0" xfId="0" applyFont="1" applyFill="1" applyAlignment="1">
      <alignment vertical="center"/>
    </xf>
    <xf numFmtId="1" fontId="9" fillId="23" borderId="0" xfId="0" applyNumberFormat="1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9" fillId="30" borderId="0" xfId="0" applyFont="1" applyFill="1" applyAlignment="1">
      <alignment vertical="center"/>
    </xf>
    <xf numFmtId="0" fontId="9" fillId="26" borderId="0" xfId="0" applyFont="1" applyFill="1" applyAlignment="1">
      <alignment vertical="center"/>
    </xf>
    <xf numFmtId="0" fontId="9" fillId="5" borderId="0" xfId="0" applyFont="1" applyFill="1" applyAlignment="1">
      <alignment vertical="center"/>
    </xf>
    <xf numFmtId="0" fontId="9" fillId="12" borderId="0" xfId="0" applyFont="1" applyFill="1" applyAlignment="1">
      <alignment vertical="center"/>
    </xf>
    <xf numFmtId="0" fontId="9" fillId="13" borderId="0" xfId="0" applyFont="1" applyFill="1" applyAlignment="1">
      <alignment vertical="center"/>
    </xf>
    <xf numFmtId="0" fontId="9" fillId="29" borderId="0" xfId="0" applyFont="1" applyFill="1" applyAlignment="1">
      <alignment vertical="center"/>
    </xf>
    <xf numFmtId="0" fontId="9" fillId="31" borderId="0" xfId="0" applyFont="1" applyFill="1" applyAlignment="1">
      <alignment vertical="center"/>
    </xf>
    <xf numFmtId="1" fontId="9" fillId="31" borderId="0" xfId="0" applyNumberFormat="1" applyFont="1" applyFill="1" applyAlignment="1">
      <alignment vertical="center"/>
    </xf>
    <xf numFmtId="0" fontId="9" fillId="0" borderId="0" xfId="0" applyFont="1"/>
    <xf numFmtId="0" fontId="12" fillId="0" borderId="0" xfId="0" applyFont="1"/>
    <xf numFmtId="0" fontId="14" fillId="0" borderId="0" xfId="0" applyFont="1"/>
    <xf numFmtId="0" fontId="8" fillId="7" borderId="0" xfId="0" applyFont="1" applyFill="1" applyAlignment="1">
      <alignment vertical="center"/>
    </xf>
    <xf numFmtId="0" fontId="8" fillId="27" borderId="0" xfId="0" applyFont="1" applyFill="1" applyAlignment="1">
      <alignment horizontal="left"/>
    </xf>
    <xf numFmtId="0" fontId="8" fillId="19" borderId="0" xfId="0" applyFont="1" applyFill="1"/>
    <xf numFmtId="0" fontId="8" fillId="6" borderId="0" xfId="0" applyFont="1" applyFill="1"/>
    <xf numFmtId="0" fontId="15" fillId="22" borderId="0" xfId="0" applyFont="1" applyFill="1"/>
    <xf numFmtId="0" fontId="6" fillId="0" borderId="0" xfId="0" applyFont="1" applyFill="1"/>
    <xf numFmtId="0" fontId="10" fillId="0" borderId="0" xfId="0" applyFont="1" applyFill="1" applyAlignment="1">
      <alignment horizontal="left" wrapText="1"/>
    </xf>
    <xf numFmtId="0" fontId="9" fillId="0" borderId="0" xfId="0" applyFont="1" applyFill="1" applyAlignment="1">
      <alignment vertical="center"/>
    </xf>
    <xf numFmtId="0" fontId="9" fillId="0" borderId="0" xfId="0" applyFont="1" applyFill="1"/>
    <xf numFmtId="0" fontId="9" fillId="28" borderId="0" xfId="0" applyFont="1" applyFill="1" applyAlignment="1">
      <alignment vertical="center"/>
    </xf>
    <xf numFmtId="0" fontId="16" fillId="0" borderId="0" xfId="0" applyFont="1" applyFill="1"/>
    <xf numFmtId="0" fontId="7" fillId="19" borderId="0" xfId="0" applyFont="1" applyFill="1"/>
    <xf numFmtId="0" fontId="7" fillId="6" borderId="0" xfId="0" applyFont="1" applyFill="1"/>
    <xf numFmtId="0" fontId="7" fillId="7" borderId="0" xfId="0" applyFont="1" applyFill="1" applyAlignment="1">
      <alignment vertical="center"/>
    </xf>
    <xf numFmtId="0" fontId="7" fillId="20" borderId="0" xfId="0" applyFont="1" applyFill="1" applyAlignment="1">
      <alignment vertical="center"/>
    </xf>
    <xf numFmtId="0" fontId="7" fillId="21" borderId="0" xfId="0" applyFont="1" applyFill="1" applyAlignment="1">
      <alignment vertical="center"/>
    </xf>
    <xf numFmtId="0" fontId="7" fillId="27" borderId="0" xfId="0" applyFont="1" applyFill="1" applyAlignment="1">
      <alignment vertical="center"/>
    </xf>
    <xf numFmtId="0" fontId="7" fillId="25" borderId="0" xfId="0" applyFont="1" applyFill="1" applyAlignment="1">
      <alignment vertical="center"/>
    </xf>
    <xf numFmtId="0" fontId="7" fillId="23" borderId="0" xfId="0" applyFont="1" applyFill="1" applyAlignment="1">
      <alignment vertical="center"/>
    </xf>
    <xf numFmtId="1" fontId="7" fillId="23" borderId="0" xfId="0" applyNumberFormat="1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7" fillId="30" borderId="0" xfId="0" applyFont="1" applyFill="1" applyAlignment="1">
      <alignment vertical="center"/>
    </xf>
    <xf numFmtId="0" fontId="7" fillId="26" borderId="0" xfId="0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7" fillId="12" borderId="0" xfId="0" applyFont="1" applyFill="1" applyAlignment="1">
      <alignment vertical="center"/>
    </xf>
    <xf numFmtId="0" fontId="7" fillId="13" borderId="0" xfId="0" applyFont="1" applyFill="1" applyAlignment="1">
      <alignment vertical="center"/>
    </xf>
    <xf numFmtId="0" fontId="7" fillId="29" borderId="0" xfId="0" applyFont="1" applyFill="1" applyAlignment="1">
      <alignment vertical="center"/>
    </xf>
    <xf numFmtId="0" fontId="7" fillId="31" borderId="0" xfId="0" applyFont="1" applyFill="1" applyAlignment="1">
      <alignment vertical="center"/>
    </xf>
    <xf numFmtId="1" fontId="7" fillId="31" borderId="0" xfId="0" applyNumberFormat="1" applyFont="1" applyFill="1" applyAlignment="1">
      <alignment vertical="center"/>
    </xf>
    <xf numFmtId="0" fontId="7" fillId="28" borderId="0" xfId="0" applyFont="1" applyFill="1" applyAlignment="1">
      <alignment vertical="center"/>
    </xf>
    <xf numFmtId="0" fontId="17" fillId="22" borderId="0" xfId="0" applyFont="1" applyFill="1" applyBorder="1"/>
    <xf numFmtId="0" fontId="17" fillId="22" borderId="0" xfId="0" applyFont="1" applyFill="1" applyAlignment="1">
      <alignment horizontal="left"/>
    </xf>
    <xf numFmtId="0" fontId="7" fillId="32" borderId="0" xfId="0" applyFont="1" applyFill="1" applyAlignment="1">
      <alignment vertical="center"/>
    </xf>
    <xf numFmtId="0" fontId="7" fillId="32" borderId="0" xfId="0" applyFont="1" applyFill="1"/>
    <xf numFmtId="0" fontId="9" fillId="32" borderId="0" xfId="0" applyFont="1" applyFill="1" applyAlignment="1">
      <alignment vertical="center"/>
    </xf>
    <xf numFmtId="0" fontId="9" fillId="32" borderId="0" xfId="0" applyFont="1" applyFill="1"/>
    <xf numFmtId="0" fontId="11" fillId="0" borderId="0" xfId="0" applyFont="1"/>
    <xf numFmtId="0" fontId="16" fillId="0" borderId="0" xfId="0" applyFont="1"/>
    <xf numFmtId="0" fontId="9" fillId="0" borderId="0" xfId="0" applyNumberFormat="1" applyFont="1" applyFill="1" applyAlignment="1">
      <alignment wrapText="1"/>
    </xf>
    <xf numFmtId="0" fontId="13" fillId="0" borderId="0" xfId="0" applyFont="1" applyAlignment="1">
      <alignment wrapText="1"/>
    </xf>
    <xf numFmtId="0" fontId="26" fillId="0" borderId="0" xfId="4" applyFont="1" applyFill="1" applyAlignment="1">
      <alignment wrapText="1"/>
    </xf>
    <xf numFmtId="0" fontId="26" fillId="0" borderId="0" xfId="0" applyFont="1" applyAlignment="1">
      <alignment wrapText="1"/>
    </xf>
    <xf numFmtId="0" fontId="27" fillId="0" borderId="0" xfId="0" applyFont="1"/>
    <xf numFmtId="0" fontId="18" fillId="0" borderId="0" xfId="0" applyFont="1" applyFill="1" applyBorder="1"/>
    <xf numFmtId="0" fontId="28" fillId="0" borderId="0" xfId="0" applyFont="1"/>
    <xf numFmtId="0" fontId="8" fillId="0" borderId="0" xfId="0" applyFont="1" applyFill="1" applyAlignment="1">
      <alignment horizontal="left" vertical="center" wrapText="1"/>
    </xf>
    <xf numFmtId="0" fontId="10" fillId="22" borderId="0" xfId="0" applyFont="1" applyFill="1" applyAlignment="1">
      <alignment horizontal="left" wrapText="1"/>
    </xf>
    <xf numFmtId="15" fontId="6" fillId="0" borderId="0" xfId="0" applyNumberFormat="1" applyFont="1"/>
    <xf numFmtId="0" fontId="6" fillId="0" borderId="0" xfId="0" applyFont="1" applyAlignment="1">
      <alignment vertical="top" wrapText="1"/>
    </xf>
    <xf numFmtId="0" fontId="23" fillId="0" borderId="0" xfId="6" quotePrefix="1" applyFont="1" applyAlignment="1">
      <alignment vertical="top"/>
    </xf>
    <xf numFmtId="0" fontId="8" fillId="0" borderId="0" xfId="0" applyFont="1" applyFill="1" applyAlignment="1">
      <alignment vertical="center" wrapText="1"/>
    </xf>
    <xf numFmtId="0" fontId="9" fillId="19" borderId="0" xfId="0" applyFont="1" applyFill="1" applyAlignment="1">
      <alignment wrapText="1"/>
    </xf>
    <xf numFmtId="0" fontId="10" fillId="22" borderId="0" xfId="0" applyFont="1" applyFill="1" applyAlignment="1">
      <alignment wrapText="1"/>
    </xf>
    <xf numFmtId="0" fontId="9" fillId="8" borderId="0" xfId="0" applyFont="1" applyFill="1" applyAlignment="1">
      <alignment vertical="center"/>
    </xf>
    <xf numFmtId="0" fontId="9" fillId="9" borderId="0" xfId="0" applyFont="1" applyFill="1" applyAlignment="1">
      <alignment vertical="center"/>
    </xf>
    <xf numFmtId="0" fontId="9" fillId="10" borderId="0" xfId="0" applyFont="1" applyFill="1" applyAlignment="1">
      <alignment vertical="center"/>
    </xf>
    <xf numFmtId="0" fontId="9" fillId="11" borderId="0" xfId="0" applyFont="1" applyFill="1" applyAlignment="1">
      <alignment vertical="center"/>
    </xf>
    <xf numFmtId="0" fontId="9" fillId="14" borderId="0" xfId="0" applyFont="1" applyFill="1" applyAlignment="1">
      <alignment vertical="center"/>
    </xf>
    <xf numFmtId="0" fontId="9" fillId="15" borderId="0" xfId="0" applyFont="1" applyFill="1" applyAlignment="1">
      <alignment vertical="center"/>
    </xf>
    <xf numFmtId="0" fontId="9" fillId="16" borderId="0" xfId="0" applyFont="1" applyFill="1" applyAlignment="1">
      <alignment vertical="center"/>
    </xf>
    <xf numFmtId="1" fontId="9" fillId="16" borderId="0" xfId="0" applyNumberFormat="1" applyFont="1" applyFill="1" applyAlignment="1">
      <alignment vertical="center"/>
    </xf>
    <xf numFmtId="0" fontId="9" fillId="17" borderId="0" xfId="0" applyFont="1" applyFill="1" applyAlignment="1">
      <alignment vertical="center"/>
    </xf>
    <xf numFmtId="0" fontId="9" fillId="18" borderId="0" xfId="0" applyFont="1" applyFill="1" applyAlignment="1">
      <alignment vertical="center"/>
    </xf>
    <xf numFmtId="0" fontId="9" fillId="18" borderId="0" xfId="0" applyFont="1" applyFill="1"/>
    <xf numFmtId="0" fontId="8" fillId="0" borderId="0" xfId="0" applyFont="1" applyFill="1"/>
    <xf numFmtId="0" fontId="8" fillId="8" borderId="0" xfId="0" applyFont="1" applyFill="1" applyAlignment="1">
      <alignment horizontal="left"/>
    </xf>
    <xf numFmtId="0" fontId="8" fillId="11" borderId="0" xfId="0" applyFont="1" applyFill="1" applyAlignment="1">
      <alignment horizontal="left"/>
    </xf>
    <xf numFmtId="0" fontId="8" fillId="14" borderId="0" xfId="0" applyFont="1" applyFill="1" applyAlignment="1">
      <alignment horizontal="left"/>
    </xf>
    <xf numFmtId="0" fontId="8" fillId="15" borderId="0" xfId="0" applyFont="1" applyFill="1" applyAlignment="1">
      <alignment horizontal="left"/>
    </xf>
    <xf numFmtId="0" fontId="8" fillId="17" borderId="0" xfId="0" applyFont="1" applyFill="1" applyAlignment="1">
      <alignment horizontal="left"/>
    </xf>
    <xf numFmtId="0" fontId="8" fillId="18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30" fillId="0" borderId="0" xfId="0" applyFont="1" applyFill="1"/>
    <xf numFmtId="0" fontId="9" fillId="7" borderId="0" xfId="0" applyFont="1" applyFill="1" applyAlignment="1">
      <alignment vertical="center" wrapText="1"/>
    </xf>
    <xf numFmtId="0" fontId="9" fillId="20" borderId="0" xfId="0" applyFont="1" applyFill="1" applyAlignment="1">
      <alignment vertical="center" wrapText="1"/>
    </xf>
    <xf numFmtId="0" fontId="9" fillId="21" borderId="0" xfId="0" applyFont="1" applyFill="1" applyAlignment="1">
      <alignment vertical="center" wrapText="1"/>
    </xf>
    <xf numFmtId="0" fontId="9" fillId="27" borderId="0" xfId="0" applyFont="1" applyFill="1" applyAlignment="1">
      <alignment vertical="center" wrapText="1"/>
    </xf>
    <xf numFmtId="0" fontId="9" fillId="25" borderId="0" xfId="0" applyFont="1" applyFill="1" applyAlignment="1">
      <alignment vertical="center" wrapText="1"/>
    </xf>
    <xf numFmtId="0" fontId="9" fillId="23" borderId="0" xfId="0" applyFont="1" applyFill="1" applyAlignment="1">
      <alignment vertical="center" wrapText="1"/>
    </xf>
    <xf numFmtId="1" fontId="9" fillId="23" borderId="0" xfId="0" applyNumberFormat="1" applyFont="1" applyFill="1" applyAlignment="1">
      <alignment vertical="center" wrapText="1"/>
    </xf>
    <xf numFmtId="0" fontId="9" fillId="8" borderId="0" xfId="0" applyFont="1" applyFill="1" applyAlignment="1">
      <alignment vertical="center" wrapText="1"/>
    </xf>
    <xf numFmtId="0" fontId="9" fillId="9" borderId="0" xfId="0" applyFont="1" applyFill="1" applyAlignment="1">
      <alignment vertical="center" wrapText="1"/>
    </xf>
    <xf numFmtId="0" fontId="9" fillId="10" borderId="0" xfId="0" applyFont="1" applyFill="1" applyAlignment="1">
      <alignment vertical="center" wrapText="1"/>
    </xf>
    <xf numFmtId="0" fontId="9" fillId="11" borderId="0" xfId="0" applyFont="1" applyFill="1" applyAlignment="1">
      <alignment vertical="center" wrapText="1"/>
    </xf>
    <xf numFmtId="0" fontId="9" fillId="12" borderId="0" xfId="0" applyFont="1" applyFill="1" applyAlignment="1">
      <alignment vertical="center" wrapText="1"/>
    </xf>
    <xf numFmtId="0" fontId="9" fillId="13" borderId="0" xfId="0" applyFont="1" applyFill="1" applyAlignment="1">
      <alignment vertical="center" wrapText="1"/>
    </xf>
    <xf numFmtId="0" fontId="9" fillId="14" borderId="0" xfId="0" applyFont="1" applyFill="1" applyAlignment="1">
      <alignment vertical="center" wrapText="1"/>
    </xf>
    <xf numFmtId="0" fontId="9" fillId="15" borderId="0" xfId="0" applyFont="1" applyFill="1" applyAlignment="1">
      <alignment vertical="center" wrapText="1"/>
    </xf>
    <xf numFmtId="0" fontId="9" fillId="16" borderId="0" xfId="0" applyFont="1" applyFill="1" applyAlignment="1">
      <alignment vertical="center" wrapText="1"/>
    </xf>
    <xf numFmtId="1" fontId="9" fillId="16" borderId="0" xfId="0" applyNumberFormat="1" applyFont="1" applyFill="1" applyAlignment="1">
      <alignment vertical="center" wrapText="1"/>
    </xf>
    <xf numFmtId="0" fontId="9" fillId="17" borderId="0" xfId="0" applyFont="1" applyFill="1" applyAlignment="1">
      <alignment vertical="center" wrapText="1"/>
    </xf>
    <xf numFmtId="0" fontId="9" fillId="18" borderId="0" xfId="0" applyFont="1" applyFill="1" applyAlignment="1">
      <alignment vertical="center" wrapText="1"/>
    </xf>
    <xf numFmtId="0" fontId="9" fillId="18" borderId="0" xfId="0" applyFont="1" applyFill="1" applyAlignment="1">
      <alignment wrapText="1"/>
    </xf>
    <xf numFmtId="0" fontId="30" fillId="0" borderId="0" xfId="0" applyFont="1"/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/>
    <xf numFmtId="0" fontId="8" fillId="0" borderId="0" xfId="0" applyFont="1"/>
    <xf numFmtId="0" fontId="8" fillId="0" borderId="0" xfId="0" applyFont="1" applyAlignment="1">
      <alignment wrapText="1"/>
    </xf>
    <xf numFmtId="0" fontId="31" fillId="0" borderId="0" xfId="0" applyFont="1"/>
    <xf numFmtId="0" fontId="8" fillId="0" borderId="0" xfId="0" applyFont="1" applyFill="1" applyAlignment="1">
      <alignment wrapText="1"/>
    </xf>
    <xf numFmtId="0" fontId="32" fillId="0" borderId="0" xfId="6" applyFont="1" applyAlignment="1"/>
    <xf numFmtId="0" fontId="9" fillId="0" borderId="0" xfId="0" applyFont="1" applyAlignment="1"/>
    <xf numFmtId="0" fontId="9" fillId="0" borderId="0" xfId="0" applyFont="1" applyFill="1" applyAlignment="1">
      <alignment wrapText="1"/>
    </xf>
    <xf numFmtId="0" fontId="32" fillId="0" borderId="0" xfId="6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9" fillId="0" borderId="0" xfId="0" applyFont="1" applyFill="1" applyAlignment="1"/>
    <xf numFmtId="0" fontId="33" fillId="0" borderId="0" xfId="0" applyFont="1"/>
    <xf numFmtId="0" fontId="8" fillId="0" borderId="0" xfId="0" applyNumberFormat="1" applyFont="1" applyAlignment="1"/>
    <xf numFmtId="0" fontId="9" fillId="0" borderId="0" xfId="0" applyNumberFormat="1" applyFont="1" applyAlignment="1"/>
    <xf numFmtId="0" fontId="9" fillId="0" borderId="0" xfId="0" applyNumberFormat="1" applyFont="1" applyFill="1" applyAlignment="1"/>
    <xf numFmtId="0" fontId="10" fillId="0" borderId="0" xfId="4" applyNumberFormat="1" applyFont="1" applyFill="1" applyAlignment="1"/>
    <xf numFmtId="0" fontId="9" fillId="0" borderId="0" xfId="0" applyNumberFormat="1" applyFont="1" applyFill="1" applyBorder="1" applyAlignment="1">
      <alignment horizontal="left"/>
    </xf>
    <xf numFmtId="0" fontId="10" fillId="0" borderId="0" xfId="0" applyNumberFormat="1" applyFont="1" applyAlignment="1"/>
    <xf numFmtId="0" fontId="10" fillId="0" borderId="0" xfId="0" applyNumberFormat="1" applyFont="1" applyFill="1" applyAlignment="1"/>
    <xf numFmtId="0" fontId="6" fillId="0" borderId="0" xfId="0" applyFont="1" applyBorder="1"/>
    <xf numFmtId="0" fontId="6" fillId="0" borderId="0" xfId="0" applyFont="1" applyFill="1" applyBorder="1"/>
    <xf numFmtId="0" fontId="6" fillId="0" borderId="0" xfId="0" applyFont="1" applyAlignment="1">
      <alignment vertical="top"/>
    </xf>
    <xf numFmtId="0" fontId="15" fillId="22" borderId="0" xfId="0" applyFont="1" applyFill="1" applyAlignment="1">
      <alignment horizontal="left"/>
    </xf>
    <xf numFmtId="0" fontId="8" fillId="20" borderId="0" xfId="0" applyFont="1" applyFill="1" applyAlignment="1">
      <alignment vertical="center"/>
    </xf>
    <xf numFmtId="0" fontId="8" fillId="21" borderId="0" xfId="0" applyFont="1" applyFill="1" applyAlignment="1">
      <alignment vertical="center"/>
    </xf>
    <xf numFmtId="0" fontId="8" fillId="27" borderId="0" xfId="0" applyFont="1" applyFill="1" applyAlignment="1">
      <alignment vertical="center"/>
    </xf>
    <xf numFmtId="0" fontId="8" fillId="25" borderId="0" xfId="0" applyFont="1" applyFill="1" applyAlignment="1">
      <alignment vertical="center"/>
    </xf>
    <xf numFmtId="0" fontId="8" fillId="23" borderId="0" xfId="0" applyFont="1" applyFill="1" applyAlignment="1">
      <alignment vertical="center"/>
    </xf>
    <xf numFmtId="1" fontId="8" fillId="23" borderId="0" xfId="0" applyNumberFormat="1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8" fillId="10" borderId="0" xfId="0" applyFont="1" applyFill="1" applyAlignment="1">
      <alignment vertical="center"/>
    </xf>
    <xf numFmtId="0" fontId="8" fillId="11" borderId="0" xfId="0" applyFont="1" applyFill="1" applyAlignment="1">
      <alignment vertical="center"/>
    </xf>
    <xf numFmtId="164" fontId="8" fillId="12" borderId="0" xfId="1" applyNumberFormat="1" applyFont="1" applyFill="1" applyAlignment="1">
      <alignment vertical="center"/>
    </xf>
    <xf numFmtId="0" fontId="8" fillId="12" borderId="0" xfId="0" applyFont="1" applyFill="1" applyAlignment="1">
      <alignment vertical="center"/>
    </xf>
    <xf numFmtId="1" fontId="8" fillId="13" borderId="0" xfId="0" applyNumberFormat="1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8" fillId="15" borderId="0" xfId="0" applyFont="1" applyFill="1" applyAlignment="1">
      <alignment vertical="center"/>
    </xf>
    <xf numFmtId="0" fontId="8" fillId="16" borderId="0" xfId="0" applyFont="1" applyFill="1" applyAlignment="1">
      <alignment vertical="center"/>
    </xf>
    <xf numFmtId="1" fontId="8" fillId="17" borderId="0" xfId="0" applyNumberFormat="1" applyFont="1" applyFill="1" applyAlignment="1">
      <alignment vertical="center"/>
    </xf>
    <xf numFmtId="0" fontId="8" fillId="18" borderId="0" xfId="0" applyFont="1" applyFill="1"/>
    <xf numFmtId="0" fontId="4" fillId="0" borderId="0" xfId="0" applyFont="1"/>
    <xf numFmtId="0" fontId="9" fillId="0" borderId="0" xfId="0" applyFont="1" applyFill="1" applyAlignment="1">
      <alignment horizontal="left" vertical="center" wrapText="1"/>
    </xf>
    <xf numFmtId="0" fontId="9" fillId="6" borderId="0" xfId="0" applyFont="1" applyFill="1" applyAlignment="1">
      <alignment wrapText="1"/>
    </xf>
    <xf numFmtId="0" fontId="35" fillId="19" borderId="0" xfId="0" applyFont="1" applyFill="1"/>
    <xf numFmtId="0" fontId="36" fillId="0" borderId="0" xfId="6" applyFont="1" applyAlignment="1">
      <alignment vertical="top"/>
    </xf>
    <xf numFmtId="0" fontId="9" fillId="0" borderId="0" xfId="0" applyFont="1" applyFill="1" applyAlignment="1">
      <alignment vertical="center" wrapText="1"/>
    </xf>
    <xf numFmtId="1" fontId="5" fillId="0" borderId="0" xfId="0" applyNumberFormat="1" applyFont="1"/>
    <xf numFmtId="0" fontId="6" fillId="24" borderId="11" xfId="0" applyFont="1" applyFill="1" applyBorder="1"/>
    <xf numFmtId="0" fontId="6" fillId="33" borderId="8" xfId="0" applyFont="1" applyFill="1" applyBorder="1"/>
    <xf numFmtId="0" fontId="27" fillId="0" borderId="0" xfId="0" applyFont="1" applyFill="1" applyBorder="1"/>
    <xf numFmtId="9" fontId="6" fillId="33" borderId="9" xfId="3" applyFont="1" applyFill="1" applyBorder="1"/>
    <xf numFmtId="1" fontId="37" fillId="33" borderId="13" xfId="0" applyNumberFormat="1" applyFont="1" applyFill="1" applyBorder="1"/>
    <xf numFmtId="0" fontId="6" fillId="33" borderId="10" xfId="0" applyFont="1" applyFill="1" applyBorder="1"/>
    <xf numFmtId="0" fontId="6" fillId="21" borderId="0" xfId="0" applyFont="1" applyFill="1" applyAlignment="1">
      <alignment vertical="center"/>
    </xf>
    <xf numFmtId="0" fontId="6" fillId="23" borderId="0" xfId="0" applyFont="1" applyFill="1" applyAlignment="1">
      <alignment vertical="center"/>
    </xf>
    <xf numFmtId="0" fontId="6" fillId="26" borderId="0" xfId="0" applyFont="1" applyFill="1" applyAlignment="1">
      <alignment vertical="center"/>
    </xf>
    <xf numFmtId="0" fontId="6" fillId="13" borderId="0" xfId="0" applyFont="1" applyFill="1" applyAlignment="1">
      <alignment vertical="center"/>
    </xf>
    <xf numFmtId="0" fontId="6" fillId="31" borderId="0" xfId="0" applyFont="1" applyFill="1" applyAlignment="1">
      <alignment vertical="center"/>
    </xf>
    <xf numFmtId="0" fontId="6" fillId="28" borderId="0" xfId="0" applyFont="1" applyFill="1" applyAlignment="1">
      <alignment vertical="center"/>
    </xf>
    <xf numFmtId="0" fontId="6" fillId="32" borderId="0" xfId="0" applyFont="1" applyFill="1" applyAlignment="1">
      <alignment vertical="center"/>
    </xf>
    <xf numFmtId="9" fontId="20" fillId="0" borderId="0" xfId="3" applyFont="1"/>
    <xf numFmtId="9" fontId="20" fillId="0" borderId="14" xfId="3" applyFont="1" applyBorder="1"/>
    <xf numFmtId="9" fontId="37" fillId="33" borderId="7" xfId="0" applyNumberFormat="1" applyFont="1" applyFill="1" applyBorder="1"/>
    <xf numFmtId="0" fontId="40" fillId="0" borderId="0" xfId="0" applyFont="1" applyAlignment="1">
      <alignment wrapText="1"/>
    </xf>
    <xf numFmtId="0" fontId="39" fillId="0" borderId="0" xfId="0" applyFont="1" applyAlignment="1">
      <alignment vertical="top"/>
    </xf>
    <xf numFmtId="0" fontId="28" fillId="0" borderId="5" xfId="0" applyFont="1" applyBorder="1"/>
    <xf numFmtId="0" fontId="28" fillId="0" borderId="12" xfId="0" applyFont="1" applyBorder="1" applyAlignment="1">
      <alignment wrapText="1"/>
    </xf>
    <xf numFmtId="0" fontId="28" fillId="0" borderId="6" xfId="0" applyFont="1" applyBorder="1" applyAlignment="1">
      <alignment wrapText="1"/>
    </xf>
    <xf numFmtId="0" fontId="9" fillId="0" borderId="7" xfId="0" applyFont="1" applyBorder="1" applyAlignment="1">
      <alignment vertical="center"/>
    </xf>
    <xf numFmtId="1" fontId="6" fillId="0" borderId="8" xfId="0" applyNumberFormat="1" applyFont="1" applyBorder="1"/>
    <xf numFmtId="0" fontId="9" fillId="0" borderId="9" xfId="0" applyFont="1" applyBorder="1" applyAlignment="1">
      <alignment vertical="center"/>
    </xf>
    <xf numFmtId="0" fontId="6" fillId="0" borderId="13" xfId="0" applyFont="1" applyBorder="1"/>
    <xf numFmtId="1" fontId="6" fillId="0" borderId="10" xfId="0" applyNumberFormat="1" applyFont="1" applyBorder="1"/>
    <xf numFmtId="0" fontId="14" fillId="0" borderId="11" xfId="0" applyFont="1" applyBorder="1"/>
    <xf numFmtId="0" fontId="39" fillId="0" borderId="0" xfId="0" applyFont="1" applyAlignment="1">
      <alignment horizontal="right" vertical="top" wrapText="1"/>
    </xf>
    <xf numFmtId="1" fontId="6" fillId="24" borderId="11" xfId="0" applyNumberFormat="1" applyFont="1" applyFill="1" applyBorder="1" applyProtection="1">
      <protection locked="0"/>
    </xf>
    <xf numFmtId="0" fontId="7" fillId="0" borderId="0" xfId="0" applyFont="1" applyFill="1" applyBorder="1"/>
    <xf numFmtId="0" fontId="21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9" fillId="0" borderId="0" xfId="0" applyNumberFormat="1" applyFont="1" applyFill="1" applyAlignment="1">
      <alignment vertical="top" wrapText="1"/>
    </xf>
    <xf numFmtId="0" fontId="32" fillId="0" borderId="0" xfId="6" applyFont="1" applyFill="1" applyAlignment="1">
      <alignment horizontal="left" vertical="top"/>
    </xf>
    <xf numFmtId="0" fontId="18" fillId="0" borderId="0" xfId="0" applyFont="1" applyFill="1" applyAlignment="1">
      <alignment vertical="center"/>
    </xf>
    <xf numFmtId="0" fontId="19" fillId="0" borderId="0" xfId="0" applyFont="1" applyFill="1"/>
    <xf numFmtId="9" fontId="43" fillId="34" borderId="16" xfId="7" applyNumberFormat="1" applyAlignment="1">
      <alignment vertical="center"/>
    </xf>
    <xf numFmtId="0" fontId="9" fillId="0" borderId="0" xfId="0" applyFont="1" applyFill="1" applyAlignment="1">
      <alignment vertical="top" wrapText="1"/>
    </xf>
    <xf numFmtId="0" fontId="9" fillId="0" borderId="0" xfId="0" applyFont="1" applyAlignment="1">
      <alignment wrapText="1"/>
    </xf>
    <xf numFmtId="0" fontId="10" fillId="14" borderId="0" xfId="0" applyFont="1" applyFill="1" applyAlignment="1">
      <alignment vertical="center"/>
    </xf>
    <xf numFmtId="9" fontId="9" fillId="0" borderId="0" xfId="0" applyNumberFormat="1" applyFont="1" applyFill="1"/>
    <xf numFmtId="0" fontId="44" fillId="0" borderId="0" xfId="0" applyFont="1" applyFill="1" applyBorder="1"/>
    <xf numFmtId="0" fontId="45" fillId="0" borderId="0" xfId="0" applyFont="1" applyFill="1" applyBorder="1"/>
    <xf numFmtId="0" fontId="46" fillId="0" borderId="0" xfId="0" applyFont="1" applyFill="1" applyBorder="1"/>
    <xf numFmtId="0" fontId="47" fillId="35" borderId="0" xfId="0" applyFont="1" applyFill="1" applyBorder="1"/>
    <xf numFmtId="168" fontId="48" fillId="35" borderId="0" xfId="0" applyNumberFormat="1" applyFont="1" applyFill="1" applyBorder="1" applyAlignment="1">
      <alignment horizontal="right"/>
    </xf>
    <xf numFmtId="2" fontId="48" fillId="35" borderId="0" xfId="0" applyNumberFormat="1" applyFont="1" applyFill="1" applyBorder="1" applyAlignment="1">
      <alignment horizontal="right"/>
    </xf>
    <xf numFmtId="165" fontId="49" fillId="35" borderId="0" xfId="0" applyNumberFormat="1" applyFont="1" applyFill="1" applyBorder="1" applyAlignment="1">
      <alignment horizontal="right"/>
    </xf>
    <xf numFmtId="0" fontId="47" fillId="36" borderId="0" xfId="0" applyFont="1" applyFill="1" applyBorder="1"/>
    <xf numFmtId="168" fontId="48" fillId="36" borderId="0" xfId="0" applyNumberFormat="1" applyFont="1" applyFill="1" applyBorder="1" applyAlignment="1">
      <alignment horizontal="right"/>
    </xf>
    <xf numFmtId="2" fontId="48" fillId="36" borderId="0" xfId="0" applyNumberFormat="1" applyFont="1" applyFill="1" applyBorder="1" applyAlignment="1">
      <alignment horizontal="right"/>
    </xf>
    <xf numFmtId="165" fontId="50" fillId="36" borderId="0" xfId="0" applyNumberFormat="1" applyFont="1" applyFill="1" applyBorder="1" applyAlignment="1">
      <alignment horizontal="right"/>
    </xf>
    <xf numFmtId="0" fontId="51" fillId="37" borderId="0" xfId="0" applyFont="1" applyFill="1" applyBorder="1"/>
    <xf numFmtId="0" fontId="51" fillId="37" borderId="0" xfId="0" applyFont="1" applyFill="1" applyBorder="1" applyAlignment="1">
      <alignment horizontal="left"/>
    </xf>
    <xf numFmtId="0" fontId="52" fillId="37" borderId="0" xfId="0" applyFont="1" applyFill="1" applyBorder="1" applyAlignment="1">
      <alignment horizontal="left"/>
    </xf>
    <xf numFmtId="0" fontId="53" fillId="38" borderId="0" xfId="0" applyFont="1" applyFill="1" applyBorder="1" applyAlignment="1">
      <alignment vertical="center"/>
    </xf>
    <xf numFmtId="0" fontId="47" fillId="38" borderId="0" xfId="0" applyFont="1" applyFill="1" applyBorder="1" applyAlignment="1">
      <alignment vertical="center"/>
    </xf>
    <xf numFmtId="0" fontId="47" fillId="39" borderId="0" xfId="0" applyFont="1" applyFill="1" applyBorder="1" applyAlignment="1">
      <alignment vertical="center"/>
    </xf>
    <xf numFmtId="0" fontId="47" fillId="40" borderId="0" xfId="0" applyFont="1" applyFill="1" applyBorder="1" applyAlignment="1">
      <alignment vertical="center"/>
    </xf>
    <xf numFmtId="0" fontId="47" fillId="41" borderId="0" xfId="0" applyFont="1" applyFill="1" applyBorder="1" applyAlignment="1">
      <alignment vertical="center"/>
    </xf>
    <xf numFmtId="0" fontId="53" fillId="41" borderId="0" xfId="0" applyFont="1" applyFill="1" applyBorder="1" applyAlignment="1">
      <alignment horizontal="left"/>
    </xf>
    <xf numFmtId="0" fontId="47" fillId="42" borderId="0" xfId="0" applyFont="1" applyFill="1" applyBorder="1" applyAlignment="1">
      <alignment vertical="center"/>
    </xf>
    <xf numFmtId="1" fontId="47" fillId="43" borderId="0" xfId="0" applyNumberFormat="1" applyFont="1" applyFill="1" applyBorder="1" applyAlignment="1">
      <alignment vertical="center"/>
    </xf>
    <xf numFmtId="0" fontId="47" fillId="43" borderId="0" xfId="0" applyFont="1" applyFill="1" applyBorder="1" applyAlignment="1">
      <alignment vertical="center"/>
    </xf>
    <xf numFmtId="0" fontId="47" fillId="44" borderId="0" xfId="0" applyFont="1" applyFill="1" applyBorder="1" applyAlignment="1">
      <alignment vertical="center"/>
    </xf>
    <xf numFmtId="0" fontId="53" fillId="44" borderId="0" xfId="0" applyFont="1" applyFill="1" applyBorder="1" applyAlignment="1">
      <alignment horizontal="left"/>
    </xf>
    <xf numFmtId="0" fontId="47" fillId="45" borderId="0" xfId="0" applyFont="1" applyFill="1" applyBorder="1" applyAlignment="1">
      <alignment vertical="center"/>
    </xf>
    <xf numFmtId="0" fontId="47" fillId="46" borderId="0" xfId="0" applyFont="1" applyFill="1" applyBorder="1" applyAlignment="1">
      <alignment vertical="center"/>
    </xf>
    <xf numFmtId="0" fontId="47" fillId="47" borderId="0" xfId="0" applyFont="1" applyFill="1" applyBorder="1" applyAlignment="1">
      <alignment vertical="center"/>
    </xf>
    <xf numFmtId="0" fontId="53" fillId="47" borderId="0" xfId="0" applyFont="1" applyFill="1" applyBorder="1" applyAlignment="1">
      <alignment horizontal="left"/>
    </xf>
    <xf numFmtId="0" fontId="47" fillId="48" borderId="0" xfId="0" applyFont="1" applyFill="1" applyBorder="1" applyAlignment="1">
      <alignment vertical="center"/>
    </xf>
    <xf numFmtId="164" fontId="47" fillId="48" borderId="0" xfId="1" applyNumberFormat="1" applyFont="1" applyFill="1" applyBorder="1" applyAlignment="1">
      <alignment vertical="center"/>
    </xf>
    <xf numFmtId="1" fontId="47" fillId="49" borderId="0" xfId="0" applyNumberFormat="1" applyFont="1" applyFill="1" applyBorder="1" applyAlignment="1">
      <alignment vertical="center"/>
    </xf>
    <xf numFmtId="0" fontId="47" fillId="50" borderId="0" xfId="0" applyFont="1" applyFill="1" applyBorder="1" applyAlignment="1">
      <alignment vertical="center"/>
    </xf>
    <xf numFmtId="0" fontId="53" fillId="50" borderId="0" xfId="0" applyFont="1" applyFill="1" applyBorder="1" applyAlignment="1">
      <alignment horizontal="left"/>
    </xf>
    <xf numFmtId="0" fontId="47" fillId="51" borderId="0" xfId="0" applyFont="1" applyFill="1" applyBorder="1" applyAlignment="1">
      <alignment vertical="center"/>
    </xf>
    <xf numFmtId="0" fontId="53" fillId="51" borderId="0" xfId="0" applyFont="1" applyFill="1" applyBorder="1" applyAlignment="1">
      <alignment horizontal="left"/>
    </xf>
    <xf numFmtId="0" fontId="47" fillId="52" borderId="0" xfId="0" applyFont="1" applyFill="1" applyBorder="1" applyAlignment="1">
      <alignment vertical="center"/>
    </xf>
    <xf numFmtId="1" fontId="44" fillId="53" borderId="0" xfId="0" applyNumberFormat="1" applyFont="1" applyFill="1" applyBorder="1" applyAlignment="1">
      <alignment vertical="center"/>
    </xf>
    <xf numFmtId="0" fontId="53" fillId="53" borderId="0" xfId="0" applyFont="1" applyFill="1" applyBorder="1" applyAlignment="1">
      <alignment horizontal="left"/>
    </xf>
    <xf numFmtId="0" fontId="47" fillId="54" borderId="0" xfId="0" applyFont="1" applyFill="1" applyBorder="1"/>
    <xf numFmtId="0" fontId="53" fillId="54" borderId="0" xfId="0" applyFont="1" applyFill="1" applyBorder="1" applyAlignment="1">
      <alignment vertical="center"/>
    </xf>
    <xf numFmtId="0" fontId="54" fillId="35" borderId="0" xfId="0" applyFont="1" applyFill="1" applyBorder="1"/>
    <xf numFmtId="168" fontId="55" fillId="35" borderId="0" xfId="0" applyNumberFormat="1" applyFont="1" applyFill="1" applyBorder="1" applyAlignment="1">
      <alignment wrapText="1"/>
    </xf>
    <xf numFmtId="2" fontId="56" fillId="35" borderId="0" xfId="0" applyNumberFormat="1" applyFont="1" applyFill="1" applyBorder="1" applyAlignment="1">
      <alignment wrapText="1"/>
    </xf>
    <xf numFmtId="165" fontId="57" fillId="35" borderId="0" xfId="0" applyNumberFormat="1" applyFont="1" applyFill="1" applyBorder="1" applyAlignment="1">
      <alignment wrapText="1"/>
    </xf>
    <xf numFmtId="0" fontId="54" fillId="36" borderId="0" xfId="0" applyFont="1" applyFill="1" applyBorder="1"/>
    <xf numFmtId="168" fontId="55" fillId="36" borderId="0" xfId="0" applyNumberFormat="1" applyFont="1" applyFill="1" applyBorder="1" applyAlignment="1">
      <alignment wrapText="1"/>
    </xf>
    <xf numFmtId="2" fontId="55" fillId="36" borderId="0" xfId="0" applyNumberFormat="1" applyFont="1" applyFill="1" applyBorder="1" applyAlignment="1">
      <alignment wrapText="1"/>
    </xf>
    <xf numFmtId="165" fontId="58" fillId="36" borderId="0" xfId="0" applyNumberFormat="1" applyFont="1" applyFill="1" applyBorder="1" applyAlignment="1">
      <alignment wrapText="1"/>
    </xf>
    <xf numFmtId="0" fontId="59" fillId="37" borderId="0" xfId="0" applyFont="1" applyFill="1" applyBorder="1"/>
    <xf numFmtId="0" fontId="59" fillId="37" borderId="0" xfId="0" applyFont="1" applyFill="1" applyBorder="1" applyAlignment="1">
      <alignment horizontal="left"/>
    </xf>
    <xf numFmtId="0" fontId="54" fillId="38" borderId="0" xfId="0" applyFont="1" applyFill="1" applyBorder="1" applyAlignment="1">
      <alignment vertical="center"/>
    </xf>
    <xf numFmtId="0" fontId="60" fillId="38" borderId="0" xfId="0" applyFont="1" applyFill="1" applyBorder="1" applyAlignment="1">
      <alignment vertical="center"/>
    </xf>
    <xf numFmtId="0" fontId="60" fillId="39" borderId="0" xfId="0" applyFont="1" applyFill="1" applyBorder="1" applyAlignment="1">
      <alignment vertical="center"/>
    </xf>
    <xf numFmtId="0" fontId="60" fillId="40" borderId="0" xfId="0" applyFont="1" applyFill="1" applyBorder="1" applyAlignment="1">
      <alignment vertical="center"/>
    </xf>
    <xf numFmtId="0" fontId="60" fillId="41" borderId="0" xfId="0" applyFont="1" applyFill="1" applyBorder="1" applyAlignment="1">
      <alignment vertical="center"/>
    </xf>
    <xf numFmtId="0" fontId="54" fillId="41" borderId="0" xfId="0" applyFont="1" applyFill="1" applyBorder="1" applyAlignment="1">
      <alignment vertical="center"/>
    </xf>
    <xf numFmtId="0" fontId="60" fillId="42" borderId="0" xfId="0" applyFont="1" applyFill="1" applyBorder="1" applyAlignment="1">
      <alignment vertical="center"/>
    </xf>
    <xf numFmtId="1" fontId="60" fillId="43" borderId="0" xfId="0" applyNumberFormat="1" applyFont="1" applyFill="1" applyBorder="1" applyAlignment="1">
      <alignment vertical="center"/>
    </xf>
    <xf numFmtId="0" fontId="60" fillId="43" borderId="0" xfId="0" applyFont="1" applyFill="1" applyBorder="1" applyAlignment="1">
      <alignment vertical="center"/>
    </xf>
    <xf numFmtId="0" fontId="60" fillId="44" borderId="0" xfId="0" applyFont="1" applyFill="1" applyBorder="1" applyAlignment="1">
      <alignment vertical="center"/>
    </xf>
    <xf numFmtId="0" fontId="54" fillId="44" borderId="0" xfId="0" applyFont="1" applyFill="1" applyBorder="1" applyAlignment="1">
      <alignment vertical="center"/>
    </xf>
    <xf numFmtId="0" fontId="60" fillId="45" borderId="0" xfId="0" applyFont="1" applyFill="1" applyBorder="1" applyAlignment="1">
      <alignment vertical="center"/>
    </xf>
    <xf numFmtId="0" fontId="60" fillId="46" borderId="0" xfId="0" applyFont="1" applyFill="1" applyBorder="1" applyAlignment="1">
      <alignment vertical="center"/>
    </xf>
    <xf numFmtId="0" fontId="60" fillId="47" borderId="0" xfId="0" applyFont="1" applyFill="1" applyBorder="1" applyAlignment="1">
      <alignment vertical="center"/>
    </xf>
    <xf numFmtId="0" fontId="54" fillId="47" borderId="0" xfId="0" applyFont="1" applyFill="1" applyBorder="1" applyAlignment="1">
      <alignment vertical="center"/>
    </xf>
    <xf numFmtId="0" fontId="60" fillId="48" borderId="0" xfId="0" applyFont="1" applyFill="1" applyBorder="1" applyAlignment="1">
      <alignment vertical="center"/>
    </xf>
    <xf numFmtId="0" fontId="60" fillId="49" borderId="0" xfId="0" applyFont="1" applyFill="1" applyBorder="1" applyAlignment="1">
      <alignment vertical="center"/>
    </xf>
    <xf numFmtId="0" fontId="60" fillId="50" borderId="0" xfId="0" applyFont="1" applyFill="1" applyBorder="1" applyAlignment="1">
      <alignment vertical="center"/>
    </xf>
    <xf numFmtId="0" fontId="54" fillId="50" borderId="0" xfId="0" applyFont="1" applyFill="1" applyBorder="1" applyAlignment="1">
      <alignment vertical="center"/>
    </xf>
    <xf numFmtId="0" fontId="60" fillId="51" borderId="0" xfId="0" applyFont="1" applyFill="1" applyBorder="1" applyAlignment="1">
      <alignment vertical="center"/>
    </xf>
    <xf numFmtId="0" fontId="54" fillId="51" borderId="0" xfId="0" applyFont="1" applyFill="1" applyBorder="1" applyAlignment="1">
      <alignment vertical="center"/>
    </xf>
    <xf numFmtId="1" fontId="60" fillId="52" borderId="0" xfId="0" applyNumberFormat="1" applyFont="1" applyFill="1" applyBorder="1" applyAlignment="1">
      <alignment vertical="center"/>
    </xf>
    <xf numFmtId="0" fontId="60" fillId="52" borderId="0" xfId="0" applyFont="1" applyFill="1" applyBorder="1" applyAlignment="1">
      <alignment vertical="center"/>
    </xf>
    <xf numFmtId="0" fontId="60" fillId="53" borderId="0" xfId="0" applyFont="1" applyFill="1" applyBorder="1" applyAlignment="1">
      <alignment vertical="center"/>
    </xf>
    <xf numFmtId="0" fontId="54" fillId="54" borderId="0" xfId="0" applyFont="1" applyFill="1" applyBorder="1"/>
    <xf numFmtId="0" fontId="60" fillId="54" borderId="0" xfId="0" applyFont="1" applyFill="1" applyBorder="1" applyAlignment="1">
      <alignment vertical="center"/>
    </xf>
    <xf numFmtId="0" fontId="44" fillId="35" borderId="0" xfId="0" applyFont="1" applyFill="1" applyBorder="1"/>
    <xf numFmtId="168" fontId="44" fillId="35" borderId="0" xfId="0" applyNumberFormat="1" applyFont="1" applyFill="1" applyBorder="1"/>
    <xf numFmtId="1" fontId="44" fillId="35" borderId="0" xfId="0" applyNumberFormat="1" applyFont="1" applyFill="1" applyBorder="1"/>
    <xf numFmtId="2" fontId="44" fillId="35" borderId="0" xfId="3" applyNumberFormat="1" applyFont="1" applyFill="1" applyBorder="1"/>
    <xf numFmtId="165" fontId="61" fillId="35" borderId="0" xfId="3" applyNumberFormat="1" applyFont="1" applyFill="1" applyBorder="1"/>
    <xf numFmtId="0" fontId="44" fillId="36" borderId="0" xfId="0" applyFont="1" applyFill="1" applyBorder="1"/>
    <xf numFmtId="168" fontId="44" fillId="36" borderId="0" xfId="0" applyNumberFormat="1" applyFont="1" applyFill="1" applyBorder="1"/>
    <xf numFmtId="2" fontId="44" fillId="36" borderId="0" xfId="3" applyNumberFormat="1" applyFont="1" applyFill="1" applyBorder="1"/>
    <xf numFmtId="165" fontId="61" fillId="36" borderId="0" xfId="3" applyNumberFormat="1" applyFont="1" applyFill="1" applyBorder="1"/>
    <xf numFmtId="1" fontId="62" fillId="37" borderId="18" xfId="8" applyNumberFormat="1" applyFont="1" applyFill="1" applyBorder="1" applyAlignment="1">
      <alignment horizontal="right" vertical="center"/>
    </xf>
    <xf numFmtId="1" fontId="62" fillId="37" borderId="0" xfId="8" applyNumberFormat="1" applyFont="1" applyFill="1" applyBorder="1" applyAlignment="1">
      <alignment horizontal="right" vertical="center"/>
    </xf>
    <xf numFmtId="0" fontId="52" fillId="37" borderId="0" xfId="0" applyFont="1" applyFill="1" applyBorder="1" applyAlignment="1">
      <alignment vertical="center"/>
    </xf>
    <xf numFmtId="0" fontId="44" fillId="38" borderId="0" xfId="0" applyFont="1" applyFill="1" applyBorder="1"/>
    <xf numFmtId="0" fontId="44" fillId="39" borderId="0" xfId="0" applyFont="1" applyFill="1" applyBorder="1"/>
    <xf numFmtId="0" fontId="44" fillId="40" borderId="0" xfId="0" applyFont="1" applyFill="1" applyBorder="1"/>
    <xf numFmtId="0" fontId="44" fillId="41" borderId="0" xfId="0" applyFont="1" applyFill="1" applyBorder="1"/>
    <xf numFmtId="0" fontId="44" fillId="42" borderId="0" xfId="0" applyFont="1" applyFill="1" applyBorder="1"/>
    <xf numFmtId="0" fontId="44" fillId="43" borderId="0" xfId="0" applyFont="1" applyFill="1" applyBorder="1"/>
    <xf numFmtId="0" fontId="44" fillId="44" borderId="0" xfId="0" applyFont="1" applyFill="1" applyBorder="1"/>
    <xf numFmtId="0" fontId="44" fillId="45" borderId="0" xfId="0" applyFont="1" applyFill="1" applyBorder="1"/>
    <xf numFmtId="0" fontId="44" fillId="46" borderId="0" xfId="0" applyFont="1" applyFill="1" applyBorder="1"/>
    <xf numFmtId="0" fontId="44" fillId="47" borderId="0" xfId="0" applyFont="1" applyFill="1" applyBorder="1"/>
    <xf numFmtId="0" fontId="44" fillId="48" borderId="0" xfId="0" applyFont="1" applyFill="1" applyBorder="1"/>
    <xf numFmtId="0" fontId="44" fillId="49" borderId="0" xfId="0" applyFont="1" applyFill="1" applyBorder="1"/>
    <xf numFmtId="0" fontId="44" fillId="50" borderId="0" xfId="0" applyFont="1" applyFill="1" applyBorder="1"/>
    <xf numFmtId="0" fontId="44" fillId="51" borderId="0" xfId="0" applyFont="1" applyFill="1" applyBorder="1"/>
    <xf numFmtId="0" fontId="44" fillId="52" borderId="0" xfId="0" applyFont="1" applyFill="1" applyBorder="1"/>
    <xf numFmtId="0" fontId="44" fillId="53" borderId="0" xfId="0" applyFont="1" applyFill="1" applyBorder="1"/>
    <xf numFmtId="0" fontId="44" fillId="54" borderId="0" xfId="0" applyFont="1" applyFill="1" applyBorder="1"/>
    <xf numFmtId="0" fontId="63" fillId="41" borderId="0" xfId="0" applyFont="1" applyFill="1" applyBorder="1"/>
    <xf numFmtId="0" fontId="53" fillId="0" borderId="0" xfId="0" applyFont="1" applyFill="1" applyBorder="1"/>
    <xf numFmtId="0" fontId="64" fillId="35" borderId="0" xfId="0" applyFont="1" applyFill="1" applyBorder="1"/>
    <xf numFmtId="168" fontId="64" fillId="35" borderId="0" xfId="0" applyNumberFormat="1" applyFont="1" applyFill="1" applyBorder="1"/>
    <xf numFmtId="2" fontId="64" fillId="35" borderId="0" xfId="0" applyNumberFormat="1" applyFont="1" applyFill="1" applyBorder="1"/>
    <xf numFmtId="165" fontId="61" fillId="35" borderId="0" xfId="0" applyNumberFormat="1" applyFont="1" applyFill="1" applyBorder="1"/>
    <xf numFmtId="0" fontId="64" fillId="36" borderId="0" xfId="0" applyFont="1" applyFill="1" applyBorder="1"/>
    <xf numFmtId="168" fontId="64" fillId="36" borderId="0" xfId="0" applyNumberFormat="1" applyFont="1" applyFill="1" applyBorder="1"/>
    <xf numFmtId="2" fontId="64" fillId="36" borderId="0" xfId="0" applyNumberFormat="1" applyFont="1" applyFill="1" applyBorder="1"/>
    <xf numFmtId="165" fontId="65" fillId="36" borderId="0" xfId="0" applyNumberFormat="1" applyFont="1" applyFill="1" applyBorder="1"/>
    <xf numFmtId="0" fontId="64" fillId="38" borderId="0" xfId="0" applyFont="1" applyFill="1" applyBorder="1"/>
    <xf numFmtId="0" fontId="64" fillId="39" borderId="0" xfId="0" applyFont="1" applyFill="1" applyBorder="1"/>
    <xf numFmtId="0" fontId="64" fillId="40" borderId="0" xfId="0" applyFont="1" applyFill="1" applyBorder="1"/>
    <xf numFmtId="0" fontId="64" fillId="41" borderId="0" xfId="0" applyFont="1" applyFill="1" applyBorder="1"/>
    <xf numFmtId="0" fontId="64" fillId="42" borderId="0" xfId="0" applyFont="1" applyFill="1" applyBorder="1"/>
    <xf numFmtId="0" fontId="64" fillId="43" borderId="0" xfId="0" applyFont="1" applyFill="1" applyBorder="1"/>
    <xf numFmtId="0" fontId="64" fillId="44" borderId="0" xfId="0" applyFont="1" applyFill="1" applyBorder="1"/>
    <xf numFmtId="0" fontId="64" fillId="45" borderId="0" xfId="0" applyFont="1" applyFill="1" applyBorder="1"/>
    <xf numFmtId="0" fontId="64" fillId="46" borderId="0" xfId="0" applyFont="1" applyFill="1" applyBorder="1"/>
    <xf numFmtId="0" fontId="64" fillId="47" borderId="0" xfId="0" applyFont="1" applyFill="1" applyBorder="1"/>
    <xf numFmtId="0" fontId="64" fillId="48" borderId="0" xfId="0" applyFont="1" applyFill="1" applyBorder="1"/>
    <xf numFmtId="0" fontId="64" fillId="49" borderId="0" xfId="0" applyFont="1" applyFill="1" applyBorder="1"/>
    <xf numFmtId="0" fontId="64" fillId="50" borderId="0" xfId="0" applyFont="1" applyFill="1" applyBorder="1"/>
    <xf numFmtId="0" fontId="64" fillId="51" borderId="0" xfId="0" applyFont="1" applyFill="1" applyBorder="1"/>
    <xf numFmtId="0" fontId="64" fillId="52" borderId="0" xfId="0" applyFont="1" applyFill="1" applyBorder="1"/>
    <xf numFmtId="0" fontId="64" fillId="53" borderId="0" xfId="0" applyFont="1" applyFill="1" applyBorder="1"/>
    <xf numFmtId="0" fontId="64" fillId="54" borderId="0" xfId="0" applyFont="1" applyFill="1" applyBorder="1"/>
    <xf numFmtId="2" fontId="44" fillId="35" borderId="0" xfId="0" applyNumberFormat="1" applyFont="1" applyFill="1" applyBorder="1"/>
    <xf numFmtId="2" fontId="44" fillId="36" borderId="0" xfId="0" applyNumberFormat="1" applyFont="1" applyFill="1" applyBorder="1"/>
    <xf numFmtId="0" fontId="52" fillId="37" borderId="0" xfId="0" applyFont="1" applyFill="1" applyBorder="1"/>
    <xf numFmtId="0" fontId="6" fillId="24" borderId="0" xfId="0" applyFont="1" applyFill="1" applyBorder="1"/>
    <xf numFmtId="0" fontId="66" fillId="0" borderId="0" xfId="0" applyFont="1" applyFill="1" applyBorder="1"/>
    <xf numFmtId="0" fontId="67" fillId="0" borderId="0" xfId="0" applyFont="1" applyFill="1" applyBorder="1"/>
    <xf numFmtId="0" fontId="68" fillId="35" borderId="0" xfId="0" applyFont="1" applyFill="1" applyBorder="1"/>
    <xf numFmtId="168" fontId="69" fillId="35" borderId="0" xfId="0" applyNumberFormat="1" applyFont="1" applyFill="1" applyBorder="1" applyAlignment="1">
      <alignment horizontal="right"/>
    </xf>
    <xf numFmtId="2" fontId="69" fillId="35" borderId="0" xfId="0" applyNumberFormat="1" applyFont="1" applyFill="1" applyBorder="1" applyAlignment="1">
      <alignment horizontal="right"/>
    </xf>
    <xf numFmtId="165" fontId="70" fillId="35" borderId="0" xfId="0" applyNumberFormat="1" applyFont="1" applyFill="1" applyBorder="1" applyAlignment="1">
      <alignment horizontal="right"/>
    </xf>
    <xf numFmtId="0" fontId="68" fillId="36" borderId="0" xfId="0" applyFont="1" applyFill="1" applyBorder="1"/>
    <xf numFmtId="168" fontId="69" fillId="36" borderId="0" xfId="0" applyNumberFormat="1" applyFont="1" applyFill="1" applyBorder="1" applyAlignment="1">
      <alignment horizontal="right"/>
    </xf>
    <xf numFmtId="2" fontId="69" fillId="36" borderId="0" xfId="0" applyNumberFormat="1" applyFont="1" applyFill="1" applyBorder="1" applyAlignment="1">
      <alignment horizontal="right"/>
    </xf>
    <xf numFmtId="165" fontId="71" fillId="36" borderId="0" xfId="0" applyNumberFormat="1" applyFont="1" applyFill="1" applyBorder="1" applyAlignment="1">
      <alignment horizontal="right"/>
    </xf>
    <xf numFmtId="0" fontId="72" fillId="37" borderId="0" xfId="0" applyFont="1" applyFill="1" applyBorder="1"/>
    <xf numFmtId="0" fontId="18" fillId="37" borderId="0" xfId="0" applyFont="1" applyFill="1" applyBorder="1" applyAlignment="1">
      <alignment horizontal="left"/>
    </xf>
    <xf numFmtId="0" fontId="72" fillId="37" borderId="0" xfId="0" applyFont="1" applyFill="1" applyBorder="1" applyAlignment="1">
      <alignment horizontal="left"/>
    </xf>
    <xf numFmtId="0" fontId="73" fillId="38" borderId="0" xfId="0" applyFont="1" applyFill="1" applyBorder="1" applyAlignment="1">
      <alignment vertical="center"/>
    </xf>
    <xf numFmtId="0" fontId="68" fillId="38" borderId="0" xfId="0" applyFont="1" applyFill="1" applyBorder="1" applyAlignment="1">
      <alignment vertical="center"/>
    </xf>
    <xf numFmtId="0" fontId="68" fillId="39" borderId="0" xfId="0" applyFont="1" applyFill="1" applyBorder="1" applyAlignment="1">
      <alignment vertical="center"/>
    </xf>
    <xf numFmtId="0" fontId="68" fillId="40" borderId="0" xfId="0" applyFont="1" applyFill="1" applyBorder="1" applyAlignment="1">
      <alignment vertical="center"/>
    </xf>
    <xf numFmtId="0" fontId="73" fillId="41" borderId="0" xfId="0" applyFont="1" applyFill="1" applyBorder="1" applyAlignment="1">
      <alignment horizontal="left"/>
    </xf>
    <xf numFmtId="0" fontId="68" fillId="41" borderId="0" xfId="0" applyFont="1" applyFill="1" applyBorder="1" applyAlignment="1">
      <alignment vertical="center"/>
    </xf>
    <xf numFmtId="0" fontId="68" fillId="42" borderId="0" xfId="0" applyFont="1" applyFill="1" applyBorder="1" applyAlignment="1">
      <alignment vertical="center"/>
    </xf>
    <xf numFmtId="0" fontId="68" fillId="43" borderId="0" xfId="0" applyFont="1" applyFill="1" applyBorder="1" applyAlignment="1">
      <alignment vertical="center"/>
    </xf>
    <xf numFmtId="1" fontId="68" fillId="43" borderId="0" xfId="0" applyNumberFormat="1" applyFont="1" applyFill="1" applyBorder="1" applyAlignment="1">
      <alignment vertical="center"/>
    </xf>
    <xf numFmtId="0" fontId="73" fillId="44" borderId="0" xfId="0" applyFont="1" applyFill="1" applyBorder="1" applyAlignment="1">
      <alignment horizontal="left"/>
    </xf>
    <xf numFmtId="0" fontId="68" fillId="44" borderId="0" xfId="0" applyFont="1" applyFill="1" applyBorder="1" applyAlignment="1">
      <alignment vertical="center"/>
    </xf>
    <xf numFmtId="0" fontId="68" fillId="45" borderId="0" xfId="0" applyFont="1" applyFill="1" applyBorder="1" applyAlignment="1">
      <alignment vertical="center"/>
    </xf>
    <xf numFmtId="0" fontId="68" fillId="46" borderId="0" xfId="0" applyFont="1" applyFill="1" applyBorder="1" applyAlignment="1">
      <alignment vertical="center"/>
    </xf>
    <xf numFmtId="0" fontId="73" fillId="47" borderId="0" xfId="0" applyFont="1" applyFill="1" applyBorder="1" applyAlignment="1">
      <alignment horizontal="left"/>
    </xf>
    <xf numFmtId="0" fontId="68" fillId="47" borderId="0" xfId="0" applyFont="1" applyFill="1" applyBorder="1" applyAlignment="1">
      <alignment vertical="center"/>
    </xf>
    <xf numFmtId="164" fontId="68" fillId="48" borderId="0" xfId="1" applyNumberFormat="1" applyFont="1" applyFill="1" applyBorder="1" applyAlignment="1">
      <alignment vertical="center"/>
    </xf>
    <xf numFmtId="0" fontId="68" fillId="48" borderId="0" xfId="0" applyFont="1" applyFill="1" applyBorder="1" applyAlignment="1">
      <alignment vertical="center"/>
    </xf>
    <xf numFmtId="1" fontId="68" fillId="49" borderId="0" xfId="0" applyNumberFormat="1" applyFont="1" applyFill="1" applyBorder="1" applyAlignment="1">
      <alignment vertical="center"/>
    </xf>
    <xf numFmtId="0" fontId="73" fillId="50" borderId="0" xfId="0" applyFont="1" applyFill="1" applyBorder="1" applyAlignment="1">
      <alignment horizontal="left"/>
    </xf>
    <xf numFmtId="0" fontId="68" fillId="50" borderId="0" xfId="0" applyFont="1" applyFill="1" applyBorder="1" applyAlignment="1">
      <alignment vertical="center"/>
    </xf>
    <xf numFmtId="0" fontId="73" fillId="51" borderId="0" xfId="0" applyFont="1" applyFill="1" applyBorder="1" applyAlignment="1">
      <alignment horizontal="left"/>
    </xf>
    <xf numFmtId="0" fontId="68" fillId="51" borderId="0" xfId="0" applyFont="1" applyFill="1" applyBorder="1" applyAlignment="1">
      <alignment vertical="center"/>
    </xf>
    <xf numFmtId="0" fontId="68" fillId="52" borderId="0" xfId="0" applyFont="1" applyFill="1" applyBorder="1" applyAlignment="1">
      <alignment vertical="center"/>
    </xf>
    <xf numFmtId="0" fontId="73" fillId="53" borderId="0" xfId="0" applyFont="1" applyFill="1" applyBorder="1" applyAlignment="1">
      <alignment horizontal="left"/>
    </xf>
    <xf numFmtId="1" fontId="6" fillId="53" borderId="0" xfId="0" applyNumberFormat="1" applyFont="1" applyFill="1" applyBorder="1" applyAlignment="1">
      <alignment vertical="center"/>
    </xf>
    <xf numFmtId="0" fontId="73" fillId="54" borderId="0" xfId="0" applyFont="1" applyFill="1" applyBorder="1" applyAlignment="1">
      <alignment vertical="center"/>
    </xf>
    <xf numFmtId="0" fontId="68" fillId="54" borderId="0" xfId="0" applyFont="1" applyFill="1" applyBorder="1"/>
    <xf numFmtId="0" fontId="42" fillId="35" borderId="0" xfId="0" applyFont="1" applyFill="1" applyBorder="1"/>
    <xf numFmtId="168" fontId="74" fillId="35" borderId="0" xfId="0" applyNumberFormat="1" applyFont="1" applyFill="1" applyBorder="1" applyAlignment="1">
      <alignment wrapText="1"/>
    </xf>
    <xf numFmtId="2" fontId="38" fillId="35" borderId="0" xfId="0" applyNumberFormat="1" applyFont="1" applyFill="1" applyBorder="1" applyAlignment="1">
      <alignment wrapText="1"/>
    </xf>
    <xf numFmtId="165" fontId="75" fillId="35" borderId="0" xfId="0" applyNumberFormat="1" applyFont="1" applyFill="1" applyBorder="1" applyAlignment="1">
      <alignment wrapText="1"/>
    </xf>
    <xf numFmtId="0" fontId="42" fillId="36" borderId="0" xfId="0" applyFont="1" applyFill="1" applyBorder="1"/>
    <xf numFmtId="168" fontId="74" fillId="36" borderId="0" xfId="0" applyNumberFormat="1" applyFont="1" applyFill="1" applyBorder="1" applyAlignment="1">
      <alignment wrapText="1"/>
    </xf>
    <xf numFmtId="2" fontId="74" fillId="36" borderId="0" xfId="0" applyNumberFormat="1" applyFont="1" applyFill="1" applyBorder="1" applyAlignment="1">
      <alignment wrapText="1"/>
    </xf>
    <xf numFmtId="165" fontId="76" fillId="36" borderId="0" xfId="0" applyNumberFormat="1" applyFont="1" applyFill="1" applyBorder="1" applyAlignment="1">
      <alignment wrapText="1"/>
    </xf>
    <xf numFmtId="0" fontId="77" fillId="37" borderId="0" xfId="0" applyFont="1" applyFill="1" applyBorder="1"/>
    <xf numFmtId="0" fontId="77" fillId="37" borderId="0" xfId="0" applyFont="1" applyFill="1" applyBorder="1" applyAlignment="1">
      <alignment horizontal="left"/>
    </xf>
    <xf numFmtId="0" fontId="42" fillId="38" borderId="0" xfId="0" applyFont="1" applyFill="1" applyBorder="1" applyAlignment="1">
      <alignment vertical="center"/>
    </xf>
    <xf numFmtId="0" fontId="78" fillId="38" borderId="0" xfId="0" applyFont="1" applyFill="1" applyBorder="1" applyAlignment="1">
      <alignment vertical="center"/>
    </xf>
    <xf numFmtId="0" fontId="78" fillId="39" borderId="0" xfId="0" applyFont="1" applyFill="1" applyBorder="1" applyAlignment="1">
      <alignment vertical="center"/>
    </xf>
    <xf numFmtId="0" fontId="78" fillId="40" borderId="0" xfId="0" applyFont="1" applyFill="1" applyBorder="1" applyAlignment="1">
      <alignment vertical="center"/>
    </xf>
    <xf numFmtId="0" fontId="42" fillId="41" borderId="0" xfId="0" applyFont="1" applyFill="1" applyBorder="1" applyAlignment="1">
      <alignment vertical="center"/>
    </xf>
    <xf numFmtId="0" fontId="78" fillId="41" borderId="0" xfId="0" applyFont="1" applyFill="1" applyBorder="1" applyAlignment="1">
      <alignment vertical="center"/>
    </xf>
    <xf numFmtId="0" fontId="78" fillId="42" borderId="0" xfId="0" applyFont="1" applyFill="1" applyBorder="1" applyAlignment="1">
      <alignment vertical="center"/>
    </xf>
    <xf numFmtId="0" fontId="78" fillId="43" borderId="0" xfId="0" applyFont="1" applyFill="1" applyBorder="1" applyAlignment="1">
      <alignment vertical="center"/>
    </xf>
    <xf numFmtId="1" fontId="78" fillId="43" borderId="0" xfId="0" applyNumberFormat="1" applyFont="1" applyFill="1" applyBorder="1" applyAlignment="1">
      <alignment vertical="center"/>
    </xf>
    <xf numFmtId="0" fontId="42" fillId="44" borderId="0" xfId="0" applyFont="1" applyFill="1" applyBorder="1" applyAlignment="1">
      <alignment vertical="center"/>
    </xf>
    <xf numFmtId="0" fontId="78" fillId="44" borderId="0" xfId="0" applyFont="1" applyFill="1" applyBorder="1" applyAlignment="1">
      <alignment vertical="center"/>
    </xf>
    <xf numFmtId="0" fontId="78" fillId="45" borderId="0" xfId="0" applyFont="1" applyFill="1" applyBorder="1" applyAlignment="1">
      <alignment vertical="center"/>
    </xf>
    <xf numFmtId="0" fontId="78" fillId="46" borderId="0" xfId="0" applyFont="1" applyFill="1" applyBorder="1" applyAlignment="1">
      <alignment vertical="center"/>
    </xf>
    <xf numFmtId="0" fontId="42" fillId="47" borderId="0" xfId="0" applyFont="1" applyFill="1" applyBorder="1" applyAlignment="1">
      <alignment vertical="center"/>
    </xf>
    <xf numFmtId="0" fontId="78" fillId="47" borderId="0" xfId="0" applyFont="1" applyFill="1" applyBorder="1" applyAlignment="1">
      <alignment vertical="center"/>
    </xf>
    <xf numFmtId="0" fontId="78" fillId="48" borderId="0" xfId="0" applyFont="1" applyFill="1" applyBorder="1" applyAlignment="1">
      <alignment vertical="center"/>
    </xf>
    <xf numFmtId="0" fontId="78" fillId="49" borderId="0" xfId="0" applyFont="1" applyFill="1" applyBorder="1" applyAlignment="1">
      <alignment vertical="center"/>
    </xf>
    <xf numFmtId="0" fontId="42" fillId="50" borderId="0" xfId="0" applyFont="1" applyFill="1" applyBorder="1" applyAlignment="1">
      <alignment vertical="center"/>
    </xf>
    <xf numFmtId="0" fontId="78" fillId="50" borderId="0" xfId="0" applyFont="1" applyFill="1" applyBorder="1" applyAlignment="1">
      <alignment vertical="center"/>
    </xf>
    <xf numFmtId="0" fontId="42" fillId="51" borderId="0" xfId="0" applyFont="1" applyFill="1" applyBorder="1" applyAlignment="1">
      <alignment vertical="center"/>
    </xf>
    <xf numFmtId="0" fontId="78" fillId="51" borderId="0" xfId="0" applyFont="1" applyFill="1" applyBorder="1" applyAlignment="1">
      <alignment vertical="center"/>
    </xf>
    <xf numFmtId="0" fontId="78" fillId="52" borderId="0" xfId="0" applyFont="1" applyFill="1" applyBorder="1" applyAlignment="1">
      <alignment vertical="center"/>
    </xf>
    <xf numFmtId="1" fontId="78" fillId="52" borderId="0" xfId="0" applyNumberFormat="1" applyFont="1" applyFill="1" applyBorder="1" applyAlignment="1">
      <alignment vertical="center"/>
    </xf>
    <xf numFmtId="0" fontId="78" fillId="53" borderId="0" xfId="0" applyFont="1" applyFill="1" applyBorder="1" applyAlignment="1">
      <alignment vertical="center"/>
    </xf>
    <xf numFmtId="0" fontId="78" fillId="54" borderId="0" xfId="0" applyFont="1" applyFill="1" applyBorder="1" applyAlignment="1">
      <alignment vertical="center"/>
    </xf>
    <xf numFmtId="0" fontId="42" fillId="54" borderId="0" xfId="0" applyFont="1" applyFill="1" applyBorder="1"/>
    <xf numFmtId="0" fontId="7" fillId="0" borderId="0" xfId="0" applyFont="1"/>
    <xf numFmtId="0" fontId="6" fillId="0" borderId="19" xfId="0" applyFont="1" applyBorder="1" applyAlignment="1">
      <alignment horizontal="right"/>
    </xf>
    <xf numFmtId="0" fontId="7" fillId="7" borderId="15" xfId="0" applyFont="1" applyFill="1" applyBorder="1" applyAlignment="1">
      <alignment vertical="center"/>
    </xf>
    <xf numFmtId="0" fontId="14" fillId="0" borderId="15" xfId="0" applyFont="1" applyBorder="1"/>
    <xf numFmtId="0" fontId="16" fillId="0" borderId="15" xfId="0" applyFont="1" applyBorder="1"/>
    <xf numFmtId="0" fontId="6" fillId="0" borderId="15" xfId="0" applyFont="1" applyBorder="1"/>
    <xf numFmtId="0" fontId="7" fillId="0" borderId="15" xfId="0" applyFont="1" applyBorder="1"/>
    <xf numFmtId="0" fontId="7" fillId="27" borderId="15" xfId="0" applyFont="1" applyFill="1" applyBorder="1" applyAlignment="1">
      <alignment vertical="center"/>
    </xf>
    <xf numFmtId="0" fontId="7" fillId="4" borderId="15" xfId="0" applyFont="1" applyFill="1" applyBorder="1" applyAlignment="1">
      <alignment vertical="center"/>
    </xf>
    <xf numFmtId="0" fontId="7" fillId="5" borderId="15" xfId="0" applyFont="1" applyFill="1" applyBorder="1" applyAlignment="1">
      <alignment vertical="center"/>
    </xf>
    <xf numFmtId="0" fontId="7" fillId="12" borderId="15" xfId="0" applyFont="1" applyFill="1" applyBorder="1" applyAlignment="1">
      <alignment vertical="center"/>
    </xf>
    <xf numFmtId="0" fontId="7" fillId="28" borderId="15" xfId="0" applyFont="1" applyFill="1" applyBorder="1" applyAlignment="1">
      <alignment vertical="center"/>
    </xf>
    <xf numFmtId="0" fontId="7" fillId="32" borderId="15" xfId="0" applyFont="1" applyFill="1" applyBorder="1" applyAlignment="1">
      <alignment vertical="center"/>
    </xf>
    <xf numFmtId="0" fontId="8" fillId="0" borderId="0" xfId="0" applyFont="1" applyFill="1" applyAlignment="1">
      <alignment horizontal="right"/>
    </xf>
    <xf numFmtId="0" fontId="8" fillId="0" borderId="0" xfId="0" applyFont="1" applyFill="1" applyAlignment="1">
      <alignment horizontal="left" wrapText="1"/>
    </xf>
    <xf numFmtId="0" fontId="32" fillId="0" borderId="0" xfId="6" applyFont="1" applyFill="1" applyAlignment="1"/>
    <xf numFmtId="9" fontId="9" fillId="0" borderId="0" xfId="3" applyFont="1" applyFill="1"/>
    <xf numFmtId="167" fontId="8" fillId="0" borderId="0" xfId="2" applyNumberFormat="1" applyFont="1" applyFill="1" applyAlignment="1">
      <alignment horizontal="right"/>
    </xf>
    <xf numFmtId="9" fontId="8" fillId="0" borderId="0" xfId="3" applyFont="1" applyFill="1" applyAlignment="1">
      <alignment horizontal="right"/>
    </xf>
    <xf numFmtId="9" fontId="9" fillId="0" borderId="0" xfId="3" applyNumberFormat="1" applyFont="1" applyFill="1"/>
    <xf numFmtId="0" fontId="41" fillId="0" borderId="0" xfId="0" applyFont="1" applyFill="1" applyAlignment="1">
      <alignment horizontal="right" wrapText="1"/>
    </xf>
    <xf numFmtId="0" fontId="10" fillId="0" borderId="0" xfId="0" applyFont="1" applyFill="1"/>
    <xf numFmtId="9" fontId="10" fillId="0" borderId="0" xfId="0" applyNumberFormat="1" applyFont="1" applyFill="1"/>
    <xf numFmtId="0" fontId="24" fillId="0" borderId="0" xfId="0" applyFont="1" applyFill="1" applyAlignment="1">
      <alignment vertical="center"/>
    </xf>
    <xf numFmtId="9" fontId="43" fillId="0" borderId="16" xfId="7" applyNumberFormat="1" applyFill="1" applyAlignment="1">
      <alignment vertical="center"/>
    </xf>
    <xf numFmtId="0" fontId="32" fillId="0" borderId="0" xfId="6" applyFont="1" applyFill="1" applyAlignment="1">
      <alignment horizontal="left" vertical="center"/>
    </xf>
    <xf numFmtId="0" fontId="32" fillId="0" borderId="0" xfId="6" applyNumberFormat="1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32" fillId="0" borderId="0" xfId="6" applyFont="1" applyFill="1" applyAlignment="1">
      <alignment horizontal="left" wrapText="1"/>
    </xf>
    <xf numFmtId="0" fontId="9" fillId="0" borderId="0" xfId="0" applyFont="1" applyFill="1" applyAlignment="1">
      <alignment horizontal="left" wrapText="1"/>
    </xf>
    <xf numFmtId="9" fontId="13" fillId="0" borderId="0" xfId="0" applyNumberFormat="1" applyFont="1" applyFill="1" applyAlignment="1">
      <alignment horizontal="left"/>
    </xf>
    <xf numFmtId="9" fontId="8" fillId="0" borderId="0" xfId="3" applyFont="1" applyFill="1" applyBorder="1" applyAlignment="1">
      <alignment horizontal="left" wrapText="1"/>
    </xf>
    <xf numFmtId="1" fontId="8" fillId="0" borderId="0" xfId="0" applyNumberFormat="1" applyFont="1" applyFill="1" applyAlignment="1">
      <alignment horizontal="right"/>
    </xf>
    <xf numFmtId="0" fontId="32" fillId="0" borderId="0" xfId="6" applyNumberFormat="1" applyFont="1" applyFill="1" applyAlignment="1"/>
    <xf numFmtId="0" fontId="8" fillId="0" borderId="0" xfId="0" applyNumberFormat="1" applyFont="1" applyAlignment="1">
      <alignment vertical="top" wrapText="1"/>
    </xf>
    <xf numFmtId="0" fontId="9" fillId="0" borderId="0" xfId="0" applyNumberFormat="1" applyFont="1" applyAlignment="1">
      <alignment vertical="top" wrapText="1"/>
    </xf>
    <xf numFmtId="0" fontId="9" fillId="0" borderId="0" xfId="0" applyFont="1" applyAlignment="1">
      <alignment vertical="top" wrapText="1"/>
    </xf>
    <xf numFmtId="0" fontId="10" fillId="0" borderId="0" xfId="4" applyNumberFormat="1" applyFont="1" applyFill="1" applyAlignment="1">
      <alignment vertical="top" wrapText="1"/>
    </xf>
    <xf numFmtId="0" fontId="9" fillId="0" borderId="0" xfId="0" applyNumberFormat="1" applyFont="1" applyFill="1" applyBorder="1" applyAlignment="1">
      <alignment horizontal="left"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NumberFormat="1" applyFont="1" applyFill="1" applyAlignment="1">
      <alignment vertical="top" wrapText="1"/>
    </xf>
    <xf numFmtId="0" fontId="8" fillId="0" borderId="0" xfId="0" applyFont="1" applyAlignment="1">
      <alignment vertical="top" wrapText="1"/>
    </xf>
    <xf numFmtId="3" fontId="10" fillId="0" borderId="0" xfId="0" applyNumberFormat="1" applyFont="1" applyFill="1" applyBorder="1" applyAlignment="1" applyProtection="1">
      <alignment horizontal="left" vertical="top" wrapText="1"/>
      <protection locked="0"/>
    </xf>
    <xf numFmtId="167" fontId="10" fillId="0" borderId="0" xfId="2" applyNumberFormat="1" applyFont="1" applyFill="1" applyBorder="1" applyAlignment="1" applyProtection="1">
      <alignment horizontal="left" vertical="top" wrapText="1"/>
      <protection locked="0"/>
    </xf>
    <xf numFmtId="166" fontId="10" fillId="0" borderId="0" xfId="1" applyNumberFormat="1" applyFont="1" applyFill="1" applyBorder="1"/>
    <xf numFmtId="9" fontId="10" fillId="0" borderId="0" xfId="3" applyFont="1" applyFill="1" applyBorder="1"/>
    <xf numFmtId="0" fontId="10" fillId="0" borderId="0" xfId="0" applyFont="1" applyFill="1" applyBorder="1"/>
    <xf numFmtId="0" fontId="10" fillId="0" borderId="0" xfId="5" applyFont="1" applyFill="1" applyBorder="1" applyAlignment="1">
      <alignment vertical="center"/>
    </xf>
    <xf numFmtId="165" fontId="10" fillId="0" borderId="0" xfId="5" applyNumberFormat="1" applyFont="1" applyFill="1" applyBorder="1" applyAlignment="1">
      <alignment vertical="center"/>
    </xf>
    <xf numFmtId="9" fontId="10" fillId="0" borderId="0" xfId="3" applyNumberFormat="1" applyFont="1" applyFill="1" applyBorder="1"/>
    <xf numFmtId="165" fontId="10" fillId="0" borderId="0" xfId="0" applyNumberFormat="1" applyFont="1" applyFill="1" applyBorder="1"/>
    <xf numFmtId="0" fontId="10" fillId="0" borderId="0" xfId="0" applyFont="1" applyFill="1" applyBorder="1" applyAlignment="1">
      <alignment vertical="center"/>
    </xf>
    <xf numFmtId="167" fontId="10" fillId="0" borderId="0" xfId="2" applyNumberFormat="1" applyFont="1" applyFill="1" applyBorder="1"/>
    <xf numFmtId="1" fontId="10" fillId="0" borderId="0" xfId="0" applyNumberFormat="1" applyFont="1" applyFill="1" applyBorder="1"/>
    <xf numFmtId="166" fontId="10" fillId="0" borderId="0" xfId="1" applyNumberFormat="1" applyFont="1" applyFill="1" applyBorder="1" applyAlignment="1">
      <alignment vertical="center"/>
    </xf>
    <xf numFmtId="0" fontId="10" fillId="0" borderId="0" xfId="5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center" vertical="center" wrapText="1"/>
    </xf>
    <xf numFmtId="3" fontId="8" fillId="0" borderId="0" xfId="0" applyNumberFormat="1" applyFont="1" applyFill="1" applyAlignment="1">
      <alignment horizontal="right"/>
    </xf>
    <xf numFmtId="3" fontId="8" fillId="0" borderId="0" xfId="1" applyNumberFormat="1" applyFont="1" applyFill="1" applyAlignment="1">
      <alignment horizontal="right"/>
    </xf>
    <xf numFmtId="3" fontId="8" fillId="0" borderId="0" xfId="3" applyNumberFormat="1" applyFont="1" applyFill="1" applyAlignment="1">
      <alignment horizontal="right"/>
    </xf>
    <xf numFmtId="169" fontId="8" fillId="0" borderId="0" xfId="0" applyNumberFormat="1" applyFont="1" applyFill="1" applyAlignment="1">
      <alignment horizontal="right"/>
    </xf>
    <xf numFmtId="169" fontId="8" fillId="0" borderId="0" xfId="3" applyNumberFormat="1" applyFont="1" applyFill="1" applyAlignment="1">
      <alignment horizontal="right"/>
    </xf>
    <xf numFmtId="169" fontId="10" fillId="0" borderId="0" xfId="1" applyNumberFormat="1" applyFont="1" applyFill="1" applyBorder="1" applyAlignment="1">
      <alignment vertical="center"/>
    </xf>
    <xf numFmtId="4" fontId="8" fillId="0" borderId="0" xfId="0" applyNumberFormat="1" applyFont="1" applyFill="1" applyAlignment="1">
      <alignment horizontal="right"/>
    </xf>
    <xf numFmtId="0" fontId="32" fillId="0" borderId="0" xfId="6" applyNumberFormat="1" applyFont="1" applyFill="1" applyAlignment="1">
      <alignment vertical="top"/>
    </xf>
    <xf numFmtId="0" fontId="6" fillId="0" borderId="19" xfId="0" applyFont="1" applyBorder="1" applyAlignment="1">
      <alignment horizontal="right" vertical="center"/>
    </xf>
    <xf numFmtId="0" fontId="7" fillId="0" borderId="19" xfId="0" applyFont="1" applyBorder="1" applyAlignment="1">
      <alignment vertical="center"/>
    </xf>
    <xf numFmtId="0" fontId="6" fillId="0" borderId="0" xfId="0" applyFont="1" applyAlignment="1">
      <alignment horizontal="left"/>
    </xf>
    <xf numFmtId="0" fontId="80" fillId="0" borderId="0" xfId="0" applyFont="1" applyAlignment="1">
      <alignment horizontal="left" vertical="top" wrapText="1"/>
    </xf>
    <xf numFmtId="0" fontId="81" fillId="0" borderId="0" xfId="0" applyFont="1" applyAlignment="1">
      <alignment horizontal="right"/>
    </xf>
    <xf numFmtId="0" fontId="16" fillId="0" borderId="0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79" fillId="0" borderId="3" xfId="0" applyFont="1" applyBorder="1"/>
    <xf numFmtId="0" fontId="79" fillId="0" borderId="4" xfId="0" applyFont="1" applyBorder="1"/>
    <xf numFmtId="0" fontId="10" fillId="0" borderId="0" xfId="0" applyFont="1" applyFill="1" applyAlignment="1">
      <alignment vertical="top" wrapText="1"/>
    </xf>
    <xf numFmtId="0" fontId="10" fillId="0" borderId="0" xfId="4" applyFont="1" applyFill="1" applyAlignment="1">
      <alignment vertical="top" wrapText="1"/>
    </xf>
    <xf numFmtId="0" fontId="13" fillId="0" borderId="0" xfId="0" applyFont="1" applyAlignment="1">
      <alignment vertical="top" wrapText="1"/>
    </xf>
    <xf numFmtId="0" fontId="9" fillId="0" borderId="0" xfId="0" applyFont="1" applyFill="1" applyBorder="1" applyAlignment="1">
      <alignment horizontal="left"/>
    </xf>
    <xf numFmtId="0" fontId="8" fillId="0" borderId="0" xfId="0" applyFont="1" applyFill="1" applyAlignment="1"/>
    <xf numFmtId="0" fontId="10" fillId="0" borderId="0" xfId="0" applyFont="1" applyFill="1" applyAlignment="1"/>
    <xf numFmtId="0" fontId="10" fillId="0" borderId="0" xfId="0" applyNumberFormat="1" applyFont="1" applyFill="1" applyAlignment="1">
      <alignment wrapText="1"/>
    </xf>
    <xf numFmtId="0" fontId="10" fillId="0" borderId="0" xfId="4" applyFont="1" applyFill="1" applyAlignment="1"/>
    <xf numFmtId="0" fontId="8" fillId="0" borderId="0" xfId="0" applyFont="1" applyAlignment="1"/>
    <xf numFmtId="0" fontId="9" fillId="21" borderId="0" xfId="0" applyFont="1" applyFill="1" applyAlignment="1"/>
    <xf numFmtId="0" fontId="9" fillId="7" borderId="0" xfId="0" applyFont="1" applyFill="1" applyAlignment="1"/>
    <xf numFmtId="0" fontId="9" fillId="20" borderId="0" xfId="0" applyFont="1" applyFill="1" applyAlignment="1"/>
    <xf numFmtId="0" fontId="9" fillId="23" borderId="0" xfId="0" applyFont="1" applyFill="1" applyAlignment="1"/>
    <xf numFmtId="0" fontId="9" fillId="27" borderId="0" xfId="0" applyFont="1" applyFill="1" applyAlignment="1"/>
    <xf numFmtId="0" fontId="9" fillId="25" borderId="0" xfId="0" applyFont="1" applyFill="1" applyAlignment="1"/>
    <xf numFmtId="0" fontId="9" fillId="26" borderId="0" xfId="0" applyFont="1" applyFill="1" applyAlignment="1"/>
    <xf numFmtId="0" fontId="9" fillId="4" borderId="0" xfId="0" applyFont="1" applyFill="1" applyAlignment="1"/>
    <xf numFmtId="0" fontId="9" fillId="30" borderId="0" xfId="0" applyFont="1" applyFill="1" applyAlignment="1"/>
    <xf numFmtId="0" fontId="9" fillId="13" borderId="0" xfId="0" applyFont="1" applyFill="1" applyAlignment="1"/>
    <xf numFmtId="0" fontId="9" fillId="5" borderId="0" xfId="0" applyFont="1" applyFill="1" applyAlignment="1"/>
    <xf numFmtId="0" fontId="9" fillId="12" borderId="0" xfId="0" applyFont="1" applyFill="1" applyAlignment="1"/>
    <xf numFmtId="1" fontId="9" fillId="31" borderId="0" xfId="0" applyNumberFormat="1" applyFont="1" applyFill="1" applyAlignment="1"/>
    <xf numFmtId="0" fontId="9" fillId="14" borderId="0" xfId="0" applyFont="1" applyFill="1" applyAlignment="1"/>
    <xf numFmtId="0" fontId="9" fillId="29" borderId="0" xfId="0" applyFont="1" applyFill="1" applyAlignment="1"/>
    <xf numFmtId="0" fontId="9" fillId="28" borderId="0" xfId="0" applyFont="1" applyFill="1" applyAlignment="1"/>
    <xf numFmtId="0" fontId="9" fillId="32" borderId="0" xfId="0" applyFont="1" applyFill="1" applyAlignment="1"/>
    <xf numFmtId="0" fontId="30" fillId="0" borderId="0" xfId="0" applyFont="1" applyAlignment="1"/>
    <xf numFmtId="0" fontId="82" fillId="0" borderId="0" xfId="0" applyFont="1" applyAlignment="1">
      <alignment vertical="center"/>
    </xf>
    <xf numFmtId="0" fontId="6" fillId="0" borderId="0" xfId="0" applyFont="1" applyAlignment="1">
      <alignment horizontal="left" vertical="top" wrapText="1"/>
    </xf>
    <xf numFmtId="0" fontId="39" fillId="0" borderId="0" xfId="0" applyFont="1" applyAlignment="1">
      <alignment horizontal="left" vertical="top" wrapText="1"/>
    </xf>
    <xf numFmtId="0" fontId="8" fillId="0" borderId="0" xfId="0" applyFont="1" applyFill="1" applyAlignment="1">
      <alignment horizontal="left" vertical="center" wrapText="1"/>
    </xf>
    <xf numFmtId="0" fontId="10" fillId="22" borderId="0" xfId="0" applyFont="1" applyFill="1" applyAlignment="1">
      <alignment horizontal="left" wrapText="1"/>
    </xf>
    <xf numFmtId="0" fontId="14" fillId="0" borderId="0" xfId="0" applyFont="1" applyAlignment="1">
      <alignment horizontal="right"/>
    </xf>
    <xf numFmtId="0" fontId="29" fillId="24" borderId="2" xfId="0" applyFont="1" applyFill="1" applyBorder="1" applyAlignment="1" applyProtection="1">
      <alignment horizontal="left"/>
      <protection locked="0"/>
    </xf>
    <xf numFmtId="0" fontId="29" fillId="24" borderId="4" xfId="0" applyFont="1" applyFill="1" applyBorder="1" applyAlignment="1" applyProtection="1">
      <alignment horizontal="left"/>
      <protection locked="0"/>
    </xf>
    <xf numFmtId="0" fontId="79" fillId="0" borderId="2" xfId="0" applyFont="1" applyBorder="1" applyAlignment="1">
      <alignment horizontal="right"/>
    </xf>
    <xf numFmtId="0" fontId="79" fillId="0" borderId="3" xfId="0" applyFont="1" applyBorder="1" applyAlignment="1">
      <alignment horizontal="right"/>
    </xf>
    <xf numFmtId="0" fontId="29" fillId="24" borderId="2" xfId="0" applyFont="1" applyFill="1" applyBorder="1" applyAlignment="1" applyProtection="1">
      <alignment horizontal="center"/>
      <protection locked="0"/>
    </xf>
    <xf numFmtId="0" fontId="29" fillId="24" borderId="4" xfId="0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39" fillId="33" borderId="5" xfId="0" applyFont="1" applyFill="1" applyBorder="1" applyAlignment="1">
      <alignment horizontal="center" wrapText="1"/>
    </xf>
    <xf numFmtId="0" fontId="39" fillId="33" borderId="12" xfId="0" applyFont="1" applyFill="1" applyBorder="1" applyAlignment="1">
      <alignment horizontal="center" wrapText="1"/>
    </xf>
    <xf numFmtId="0" fontId="39" fillId="33" borderId="6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38" fillId="0" borderId="12" xfId="0" applyFont="1" applyBorder="1" applyAlignment="1">
      <alignment horizontal="left" vertical="top" wrapText="1"/>
    </xf>
    <xf numFmtId="0" fontId="38" fillId="0" borderId="0" xfId="0" applyFont="1" applyAlignment="1">
      <alignment horizontal="left" vertical="top" wrapText="1"/>
    </xf>
    <xf numFmtId="0" fontId="16" fillId="24" borderId="2" xfId="0" applyFont="1" applyFill="1" applyBorder="1" applyAlignment="1" applyProtection="1">
      <alignment horizontal="center"/>
      <protection locked="0"/>
    </xf>
    <xf numFmtId="0" fontId="16" fillId="24" borderId="3" xfId="0" applyFont="1" applyFill="1" applyBorder="1" applyAlignment="1" applyProtection="1">
      <alignment horizontal="center"/>
      <protection locked="0"/>
    </xf>
    <xf numFmtId="0" fontId="16" fillId="24" borderId="4" xfId="0" applyFont="1" applyFill="1" applyBorder="1" applyAlignment="1" applyProtection="1">
      <alignment horizontal="center"/>
      <protection locked="0"/>
    </xf>
    <xf numFmtId="0" fontId="28" fillId="0" borderId="0" xfId="0" applyFont="1" applyAlignment="1">
      <alignment horizontal="left" wrapText="1"/>
    </xf>
    <xf numFmtId="0" fontId="30" fillId="22" borderId="0" xfId="0" applyFont="1" applyFill="1" applyAlignment="1">
      <alignment horizontal="left" wrapText="1"/>
    </xf>
  </cellXfs>
  <cellStyles count="9">
    <cellStyle name="Bad" xfId="4" builtinId="27"/>
    <cellStyle name="Comma" xfId="1" builtinId="3"/>
    <cellStyle name="Currency" xfId="2" builtinId="4"/>
    <cellStyle name="Hyperlink" xfId="6" builtinId="8"/>
    <cellStyle name="Input" xfId="5" builtinId="20"/>
    <cellStyle name="Normal" xfId="0" builtinId="0"/>
    <cellStyle name="Output" xfId="7" builtinId="21"/>
    <cellStyle name="Percent" xfId="3" builtinId="5"/>
    <cellStyle name="Total" xfId="8" builtinId="25"/>
  </cellStyles>
  <dxfs count="221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339933"/>
      <color rgb="FFFFCCCC"/>
      <color rgb="FFFF9966"/>
      <color rgb="FFCCFF99"/>
      <color rgb="FFCC0099"/>
      <color rgb="FFCC66FF"/>
      <color rgb="FFCC00FF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28577</xdr:colOff>
      <xdr:row>6</xdr:row>
      <xdr:rowOff>85726</xdr:rowOff>
    </xdr:from>
    <xdr:to>
      <xdr:col>8</xdr:col>
      <xdr:colOff>571273</xdr:colOff>
      <xdr:row>12</xdr:row>
      <xdr:rowOff>38101</xdr:rowOff>
    </xdr:to>
    <xdr:pic>
      <xdr:nvPicPr>
        <xdr:cNvPr id="2" name="Picture 1" descr="http://www.heritageexchange.co.uk/sites/default/files/RSA_core_logo_RGB_nostrapline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2" y="1228726"/>
          <a:ext cx="1761896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361950</xdr:colOff>
      <xdr:row>13</xdr:row>
      <xdr:rowOff>28574</xdr:rowOff>
    </xdr:from>
    <xdr:to>
      <xdr:col>9</xdr:col>
      <xdr:colOff>140946</xdr:colOff>
      <xdr:row>21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0" y="3133724"/>
          <a:ext cx="2084046" cy="1524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hersa.org/heritage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greenflagaward.org.uk/" TargetMode="External"/><Relationship Id="rId117" Type="http://schemas.openxmlformats.org/officeDocument/2006/relationships/hyperlink" Target="http://www.heritage-railways.com/map.php" TargetMode="External"/><Relationship Id="rId21" Type="http://schemas.openxmlformats.org/officeDocument/2006/relationships/hyperlink" Target="https://www.gov.uk/government/organisations/companies-house" TargetMode="External"/><Relationship Id="rId42" Type="http://schemas.openxmlformats.org/officeDocument/2006/relationships/hyperlink" Target="http://openplaques.org/" TargetMode="External"/><Relationship Id="rId47" Type="http://schemas.openxmlformats.org/officeDocument/2006/relationships/hyperlink" Target="https://www.gov.uk/government/organisations/companies-house" TargetMode="External"/><Relationship Id="rId63" Type="http://schemas.openxmlformats.org/officeDocument/2006/relationships/hyperlink" Target="http://www.heritageopendays.org.uk/directory/map" TargetMode="External"/><Relationship Id="rId68" Type="http://schemas.openxmlformats.org/officeDocument/2006/relationships/hyperlink" Target="http://www.ons.gov.uk/ons/about-ons/business-transparency/freedom-of-information/what-can-i-request/published-ad-hoc-data/business-and-energy/june-2015/count--employment-and-turnover-of-enterprises-in-local-authority-districts-of-england.xls" TargetMode="External"/><Relationship Id="rId84" Type="http://schemas.openxmlformats.org/officeDocument/2006/relationships/hyperlink" Target="http://www.neighbourhood.statistics.gov.uk/HTMLDocs/dvc25/index.html" TargetMode="External"/><Relationship Id="rId89" Type="http://schemas.openxmlformats.org/officeDocument/2006/relationships/hyperlink" Target="http://www.heritageopendays.org.uk/directory/map" TargetMode="External"/><Relationship Id="rId112" Type="http://schemas.openxmlformats.org/officeDocument/2006/relationships/hyperlink" Target="https://www.gov.uk/guidance/taking-part-survey" TargetMode="External"/><Relationship Id="rId133" Type="http://schemas.openxmlformats.org/officeDocument/2006/relationships/hyperlink" Target="http://www.gis.naturalengland.org.uk/pubs/gis/GIS_register.asp" TargetMode="External"/><Relationship Id="rId138" Type="http://schemas.openxmlformats.org/officeDocument/2006/relationships/hyperlink" Target="http://www.gis.naturalengland.org.uk/pubs/gis/GIS_register.asp" TargetMode="External"/><Relationship Id="rId16" Type="http://schemas.openxmlformats.org/officeDocument/2006/relationships/hyperlink" Target="http://www.heritageopendays.org.uk/" TargetMode="External"/><Relationship Id="rId107" Type="http://schemas.openxmlformats.org/officeDocument/2006/relationships/hyperlink" Target="http://exploreyourarchive.org/" TargetMode="External"/><Relationship Id="rId11" Type="http://schemas.openxmlformats.org/officeDocument/2006/relationships/hyperlink" Target="http://www.hlf.org.uk/our-projects/search-our-projects" TargetMode="External"/><Relationship Id="rId32" Type="http://schemas.openxmlformats.org/officeDocument/2006/relationships/hyperlink" Target="http://www.wildlifetrusts.org/map" TargetMode="External"/><Relationship Id="rId37" Type="http://schemas.openxmlformats.org/officeDocument/2006/relationships/hyperlink" Target="http://www.heritageopendays.org.uk/" TargetMode="External"/><Relationship Id="rId53" Type="http://schemas.openxmlformats.org/officeDocument/2006/relationships/hyperlink" Target="http://www.heritageopendays.org.uk/" TargetMode="External"/><Relationship Id="rId58" Type="http://schemas.openxmlformats.org/officeDocument/2006/relationships/hyperlink" Target="http://www.gis.naturalengland.org.uk/pubs/gis/GIS_register.asp" TargetMode="External"/><Relationship Id="rId74" Type="http://schemas.openxmlformats.org/officeDocument/2006/relationships/hyperlink" Target="http://neighbourhoodplanner.org.uk/map" TargetMode="External"/><Relationship Id="rId79" Type="http://schemas.openxmlformats.org/officeDocument/2006/relationships/hyperlink" Target="http://www.yac-uk.org/join-a-club" TargetMode="External"/><Relationship Id="rId102" Type="http://schemas.openxmlformats.org/officeDocument/2006/relationships/hyperlink" Target="http://hc.historicengland.org.uk/indicator-data/" TargetMode="External"/><Relationship Id="rId123" Type="http://schemas.openxmlformats.org/officeDocument/2006/relationships/hyperlink" Target="http://hc.historicengland.org.uk/indicator-data/" TargetMode="External"/><Relationship Id="rId128" Type="http://schemas.openxmlformats.org/officeDocument/2006/relationships/hyperlink" Target="http://www.ancient-tree-hunt.org.uk/Discoveries/interactivemap" TargetMode="External"/><Relationship Id="rId144" Type="http://schemas.openxmlformats.org/officeDocument/2006/relationships/hyperlink" Target="https://www.visitbritain.org/sites/default/files/vb-corporate/Documents-Library/documents/England-documents/gb_tourist_report_2015.pdf" TargetMode="External"/><Relationship Id="rId5" Type="http://schemas.openxmlformats.org/officeDocument/2006/relationships/hyperlink" Target="http://www.heritagegateway.org.uk/Gateway/CHR/" TargetMode="External"/><Relationship Id="rId90" Type="http://schemas.openxmlformats.org/officeDocument/2006/relationships/hyperlink" Target="https://www.google.com/fusiontables/embedviz?q=select+col9+from+1fhVK1vzYIJXKVNQ9YwgyPd9vhGhnb2KrLtqaJoU&amp;viz=MAP&amp;h=false&amp;lat=52.81544839164636&amp;lng=-1.924491641113255&amp;t=1&amp;z=7&amp;l=col9&amp;y=2&amp;tmplt=2&amp;hml=ONE_COL_LAT_LNG" TargetMode="External"/><Relationship Id="rId95" Type="http://schemas.openxmlformats.org/officeDocument/2006/relationships/hyperlink" Target="http://www.nationalchurchestrust.org/discover-churches" TargetMode="External"/><Relationship Id="rId22" Type="http://schemas.openxmlformats.org/officeDocument/2006/relationships/hyperlink" Target="http://www.gis.naturalengland.org.uk/pubs/gis/GIS_register.asp" TargetMode="External"/><Relationship Id="rId27" Type="http://schemas.openxmlformats.org/officeDocument/2006/relationships/hyperlink" Target="http://www.blueflag.org/" TargetMode="External"/><Relationship Id="rId43" Type="http://schemas.openxmlformats.org/officeDocument/2006/relationships/hyperlink" Target="http://www.hlf.org.uk/our-projects/search-our-projects" TargetMode="External"/><Relationship Id="rId48" Type="http://schemas.openxmlformats.org/officeDocument/2006/relationships/hyperlink" Target="http://locality.org.uk/members/" TargetMode="External"/><Relationship Id="rId64" Type="http://schemas.openxmlformats.org/officeDocument/2006/relationships/hyperlink" Target="http://openplaques.org/about/data" TargetMode="External"/><Relationship Id="rId69" Type="http://schemas.openxmlformats.org/officeDocument/2006/relationships/hyperlink" Target="http://www.ons.gov.uk/ons/about-ons/business-transparency/freedom-of-information/what-can-i-request/published-ad-hoc-data/business-and-energy/june-2015/count--employment-and-turnover-of-enterprises-in-local-authority-districts-of-england.xls" TargetMode="External"/><Relationship Id="rId113" Type="http://schemas.openxmlformats.org/officeDocument/2006/relationships/hyperlink" Target="http://data.canalrivertrust.opendata.arcgis.com/" TargetMode="External"/><Relationship Id="rId118" Type="http://schemas.openxmlformats.org/officeDocument/2006/relationships/hyperlink" Target="http://historicengland.org.uk/listing/the-list/" TargetMode="External"/><Relationship Id="rId134" Type="http://schemas.openxmlformats.org/officeDocument/2006/relationships/hyperlink" Target="http://www.gis.naturalengland.org.uk/pubs/gis/GIS_register.asp" TargetMode="External"/><Relationship Id="rId139" Type="http://schemas.openxmlformats.org/officeDocument/2006/relationships/hyperlink" Target="http://www.gis.naturalengland.org.uk/pubs/gis/GIS_register.asp" TargetMode="External"/><Relationship Id="rId80" Type="http://schemas.openxmlformats.org/officeDocument/2006/relationships/hyperlink" Target="http://www.btcv.org.uk/volunteer/index2.html" TargetMode="External"/><Relationship Id="rId85" Type="http://schemas.openxmlformats.org/officeDocument/2006/relationships/hyperlink" Target="http://www.heritageopendays.org.uk/directory/map" TargetMode="External"/><Relationship Id="rId3" Type="http://schemas.openxmlformats.org/officeDocument/2006/relationships/hyperlink" Target="http://www.hlf.org.uk/our-projects/search-our-projects" TargetMode="External"/><Relationship Id="rId12" Type="http://schemas.openxmlformats.org/officeDocument/2006/relationships/hyperlink" Target="http://www.hlf.org.uk/our-projects/search-our-projects" TargetMode="External"/><Relationship Id="rId17" Type="http://schemas.openxmlformats.org/officeDocument/2006/relationships/hyperlink" Target="http://www.erih.net/index.php" TargetMode="External"/><Relationship Id="rId25" Type="http://schemas.openxmlformats.org/officeDocument/2006/relationships/hyperlink" Target="http://ptes.org/get-involved/surveys/countryside-2/traditional-orchard-survey/orchard-maps/" TargetMode="External"/><Relationship Id="rId33" Type="http://schemas.openxmlformats.org/officeDocument/2006/relationships/hyperlink" Target="http://whc.unesco.org/en/statesparties/gb" TargetMode="External"/><Relationship Id="rId38" Type="http://schemas.openxmlformats.org/officeDocument/2006/relationships/hyperlink" Target="http://www.wildlifetrusts.org/natureclubs" TargetMode="External"/><Relationship Id="rId46" Type="http://schemas.openxmlformats.org/officeDocument/2006/relationships/hyperlink" Target="http://ec.europa.eu/agriculture/quality/door/list.html" TargetMode="External"/><Relationship Id="rId59" Type="http://schemas.openxmlformats.org/officeDocument/2006/relationships/hyperlink" Target="http://www.heritageopendays.org.uk/directory/map" TargetMode="External"/><Relationship Id="rId67" Type="http://schemas.openxmlformats.org/officeDocument/2006/relationships/hyperlink" Target="http://www.ons.gov.uk/ons/about-ons/business-transparency/freedom-of-information/what-can-i-request/published-ad-hoc-data/business-and-energy/june-2015/count--employment-and-turnover-of-enterprises-in-local-authority-districts-of-england.xls" TargetMode="External"/><Relationship Id="rId103" Type="http://schemas.openxmlformats.org/officeDocument/2006/relationships/hyperlink" Target="http://www.arcgis.com/home/item.html?id=f02c41b602714d2ba4f1f440c8595ab0" TargetMode="External"/><Relationship Id="rId108" Type="http://schemas.openxmlformats.org/officeDocument/2006/relationships/hyperlink" Target="http://discovery.nationalarchives.gov.uk/results/a?_q=%2A&amp;_col=400&amp;_anc=42" TargetMode="External"/><Relationship Id="rId116" Type="http://schemas.openxmlformats.org/officeDocument/2006/relationships/hyperlink" Target="http://www.nationalhistoricships.org.uk/search_the_registers.php" TargetMode="External"/><Relationship Id="rId124" Type="http://schemas.openxmlformats.org/officeDocument/2006/relationships/hyperlink" Target="http://hc.historicengland.org.uk/indicator-data/" TargetMode="External"/><Relationship Id="rId129" Type="http://schemas.openxmlformats.org/officeDocument/2006/relationships/hyperlink" Target="http://doi.org/10.5285/fc65177d-b113-420e-a70b-05d3f42682d5" TargetMode="External"/><Relationship Id="rId137" Type="http://schemas.openxmlformats.org/officeDocument/2006/relationships/hyperlink" Target="http://www.gis.naturalengland.org.uk/pubs/gis/GIS_register.asp" TargetMode="External"/><Relationship Id="rId20" Type="http://schemas.openxmlformats.org/officeDocument/2006/relationships/hyperlink" Target="http://www.heritageopendays.org.uk/" TargetMode="External"/><Relationship Id="rId41" Type="http://schemas.openxmlformats.org/officeDocument/2006/relationships/hyperlink" Target="http://www.hlf.org.uk/our-projects/search-our-projects" TargetMode="External"/><Relationship Id="rId54" Type="http://schemas.openxmlformats.org/officeDocument/2006/relationships/hyperlink" Target="http://www.civicvoice.org.uk/" TargetMode="External"/><Relationship Id="rId62" Type="http://schemas.openxmlformats.org/officeDocument/2006/relationships/hyperlink" Target="https://www.gov.uk/government/statistics/local-authority-revenue-expenditure-and-financing-england-2013-to-2014-individual-local-authority-data-outturn" TargetMode="External"/><Relationship Id="rId70" Type="http://schemas.openxmlformats.org/officeDocument/2006/relationships/hyperlink" Target="http://list.historicengland.org.uk/mapsearch.aspx" TargetMode="External"/><Relationship Id="rId75" Type="http://schemas.openxmlformats.org/officeDocument/2006/relationships/hyperlink" Target="http://exploreyourarchive.org/" TargetMode="External"/><Relationship Id="rId83" Type="http://schemas.openxmlformats.org/officeDocument/2006/relationships/hyperlink" Target="http://openplaques.org/places/gb" TargetMode="External"/><Relationship Id="rId88" Type="http://schemas.openxmlformats.org/officeDocument/2006/relationships/hyperlink" Target="http://www.heritageopendays.org.uk/directory/map" TargetMode="External"/><Relationship Id="rId91" Type="http://schemas.openxmlformats.org/officeDocument/2006/relationships/hyperlink" Target="http://www.greenflagaward.org.uk/" TargetMode="External"/><Relationship Id="rId96" Type="http://schemas.openxmlformats.org/officeDocument/2006/relationships/hyperlink" Target="http://www.heritagegateway.org.uk/Gateway/CHR/" TargetMode="External"/><Relationship Id="rId111" Type="http://schemas.openxmlformats.org/officeDocument/2006/relationships/hyperlink" Target="https://www.gov.uk/guidance/taking-part-survey" TargetMode="External"/><Relationship Id="rId132" Type="http://schemas.openxmlformats.org/officeDocument/2006/relationships/hyperlink" Target="https://www.gov.uk/guidance/taking-part-survey" TargetMode="External"/><Relationship Id="rId140" Type="http://schemas.openxmlformats.org/officeDocument/2006/relationships/hyperlink" Target="http://www.gis.naturalengland.org.uk/pubs/gis/GIS_register.asp" TargetMode="External"/><Relationship Id="rId145" Type="http://schemas.openxmlformats.org/officeDocument/2006/relationships/printerSettings" Target="../printerSettings/printerSettings2.bin"/><Relationship Id="rId1" Type="http://schemas.openxmlformats.org/officeDocument/2006/relationships/hyperlink" Target="http://www.civicvoice.org.uk/societies/map/" TargetMode="External"/><Relationship Id="rId6" Type="http://schemas.openxmlformats.org/officeDocument/2006/relationships/hyperlink" Target="http://www.heritageopendays.org.uk/" TargetMode="External"/><Relationship Id="rId15" Type="http://schemas.openxmlformats.org/officeDocument/2006/relationships/hyperlink" Target="http://www.yac-uk.org/" TargetMode="External"/><Relationship Id="rId23" Type="http://schemas.openxmlformats.org/officeDocument/2006/relationships/hyperlink" Target="http://www.geostore.com/environment-agency/WebStore?xml=environment-agency/xml/ogcDataDownload.xml" TargetMode="External"/><Relationship Id="rId28" Type="http://schemas.openxmlformats.org/officeDocument/2006/relationships/hyperlink" Target="http://www.heritageopendays.org.uk/" TargetMode="External"/><Relationship Id="rId36" Type="http://schemas.openxmlformats.org/officeDocument/2006/relationships/hyperlink" Target="http://publications.naturalengland.org.uk/publication/2248731?category=47018" TargetMode="External"/><Relationship Id="rId49" Type="http://schemas.openxmlformats.org/officeDocument/2006/relationships/hyperlink" Target="http://www.lotc.org.uk/" TargetMode="External"/><Relationship Id="rId57" Type="http://schemas.openxmlformats.org/officeDocument/2006/relationships/hyperlink" Target="http://www.geostore.com/environment-agency/WebStore?xml=environment-agency/xml/ogcDataDownload.xml" TargetMode="External"/><Relationship Id="rId106" Type="http://schemas.openxmlformats.org/officeDocument/2006/relationships/hyperlink" Target="https://finds.org.uk/database/search" TargetMode="External"/><Relationship Id="rId114" Type="http://schemas.openxmlformats.org/officeDocument/2006/relationships/hyperlink" Target="http://data.canalrivertrust.opendata.arcgis.com/" TargetMode="External"/><Relationship Id="rId119" Type="http://schemas.openxmlformats.org/officeDocument/2006/relationships/hyperlink" Target="http://www.arcgis.com/home/item.html?id=f02c41b602714d2ba4f1f440c8595ab0" TargetMode="External"/><Relationship Id="rId127" Type="http://schemas.openxmlformats.org/officeDocument/2006/relationships/hyperlink" Target="http://www.arcgis.com/home/item.html?id=f02c41b602714d2ba4f1f440c8595ab0" TargetMode="External"/><Relationship Id="rId10" Type="http://schemas.openxmlformats.org/officeDocument/2006/relationships/hyperlink" Target="https://www.historypin.org/" TargetMode="External"/><Relationship Id="rId31" Type="http://schemas.openxmlformats.org/officeDocument/2006/relationships/hyperlink" Target="http://www.gis.naturalengland.org.uk/pubs/gis/GIS_register.asp" TargetMode="External"/><Relationship Id="rId44" Type="http://schemas.openxmlformats.org/officeDocument/2006/relationships/hyperlink" Target="http://www.hlf.org.uk/our-projects/search-our-projects" TargetMode="External"/><Relationship Id="rId52" Type="http://schemas.openxmlformats.org/officeDocument/2006/relationships/hyperlink" Target="http://www.ons.gov.uk/ons/about-ons/business-transparency/freedom-of-information/what-can-i-request/published-ad-hoc-data/business-and-energy/june-2015/count--employment-and-turnover-of-enterprises-in-local-authority-districts-of-england.xls" TargetMode="External"/><Relationship Id="rId60" Type="http://schemas.openxmlformats.org/officeDocument/2006/relationships/hyperlink" Target="https://www.gov.uk/government/statistics/local-authority-capital-expenditure-and-financing-in-england-2013-to-2014-individual-local-authority-data" TargetMode="External"/><Relationship Id="rId65" Type="http://schemas.openxmlformats.org/officeDocument/2006/relationships/hyperlink" Target="http://www.ons.gov.uk/ons/publications/re-reference-tables.html?edition=tcm%3A77-368706" TargetMode="External"/><Relationship Id="rId73" Type="http://schemas.openxmlformats.org/officeDocument/2006/relationships/hyperlink" Target="http://www.heritageopendays.org.uk/directory/map" TargetMode="External"/><Relationship Id="rId78" Type="http://schemas.openxmlformats.org/officeDocument/2006/relationships/hyperlink" Target="http://www.heritageopendays.org.uk/directory/map" TargetMode="External"/><Relationship Id="rId81" Type="http://schemas.openxmlformats.org/officeDocument/2006/relationships/hyperlink" Target="http://www.wildlifetrusts.org/natureclubs" TargetMode="External"/><Relationship Id="rId86" Type="http://schemas.openxmlformats.org/officeDocument/2006/relationships/hyperlink" Target="https://t.co/WaW9X2hZXD" TargetMode="External"/><Relationship Id="rId94" Type="http://schemas.openxmlformats.org/officeDocument/2006/relationships/hyperlink" Target="http://hc.historicengland.org.uk/indicator-data/" TargetMode="External"/><Relationship Id="rId99" Type="http://schemas.openxmlformats.org/officeDocument/2006/relationships/hyperlink" Target="http://hc.historicengland.org.uk/indicator-data/" TargetMode="External"/><Relationship Id="rId101" Type="http://schemas.openxmlformats.org/officeDocument/2006/relationships/hyperlink" Target="http://hc.historicengland.org.uk/indicator-data/" TargetMode="External"/><Relationship Id="rId122" Type="http://schemas.openxmlformats.org/officeDocument/2006/relationships/hyperlink" Target="http://hc.historicengland.org.uk/indicator-data/" TargetMode="External"/><Relationship Id="rId130" Type="http://schemas.openxmlformats.org/officeDocument/2006/relationships/hyperlink" Target="http://www.arcgis.com/home/item.html?id=1b005136b7e3446d8a9646e0926e0822" TargetMode="External"/><Relationship Id="rId135" Type="http://schemas.openxmlformats.org/officeDocument/2006/relationships/hyperlink" Target="http://www.gis.naturalengland.org.uk/pubs/gis/GIS_register.asp" TargetMode="External"/><Relationship Id="rId143" Type="http://schemas.openxmlformats.org/officeDocument/2006/relationships/hyperlink" Target="https://www.visitengland.com/explore" TargetMode="External"/><Relationship Id="rId4" Type="http://schemas.openxmlformats.org/officeDocument/2006/relationships/hyperlink" Target="http://www.hlf.org.uk/our-projects/search-our-projects" TargetMode="External"/><Relationship Id="rId9" Type="http://schemas.openxmlformats.org/officeDocument/2006/relationships/hyperlink" Target="https://finds.org.uk/" TargetMode="External"/><Relationship Id="rId13" Type="http://schemas.openxmlformats.org/officeDocument/2006/relationships/hyperlink" Target="https://www.gov.uk/government/organisations/companies-house" TargetMode="External"/><Relationship Id="rId18" Type="http://schemas.openxmlformats.org/officeDocument/2006/relationships/hyperlink" Target="http://www.hlf.org.uk/our-projects/search-our-projects" TargetMode="External"/><Relationship Id="rId39" Type="http://schemas.openxmlformats.org/officeDocument/2006/relationships/hyperlink" Target="http://www.tcv.org.uk/" TargetMode="External"/><Relationship Id="rId109" Type="http://schemas.openxmlformats.org/officeDocument/2006/relationships/hyperlink" Target="http://www.artscouncil.org.uk/supporting-collections-and-archives/designation-scheme" TargetMode="External"/><Relationship Id="rId34" Type="http://schemas.openxmlformats.org/officeDocument/2006/relationships/hyperlink" Target="http://publications.naturalengland.org.uk/publication/2248731?category=47018" TargetMode="External"/><Relationship Id="rId50" Type="http://schemas.openxmlformats.org/officeDocument/2006/relationships/hyperlink" Target="http://www.ons.gov.uk/ons/about-ons/business-transparency/freedom-of-information/what-can-i-request/published-ad-hoc-data/business-and-energy/june-2015/count--employment-and-turnover-of-enterprises-in-local-authority-districts-of-england.xls" TargetMode="External"/><Relationship Id="rId55" Type="http://schemas.openxmlformats.org/officeDocument/2006/relationships/hyperlink" Target="http://download.companieshouse.gov.uk/en_output.html" TargetMode="External"/><Relationship Id="rId76" Type="http://schemas.openxmlformats.org/officeDocument/2006/relationships/hyperlink" Target="https://www.historypin.org/en/explore/geo/52.301052,-0.555185,8/bounds/51.116589,-1.802133,53.454659,0.691763/paging/1" TargetMode="External"/><Relationship Id="rId97" Type="http://schemas.openxmlformats.org/officeDocument/2006/relationships/hyperlink" Target="http://whc.unesco.org/en/statesparties/gb" TargetMode="External"/><Relationship Id="rId104" Type="http://schemas.openxmlformats.org/officeDocument/2006/relationships/hyperlink" Target="https://www.gov.uk/guidance/taking-part-survey" TargetMode="External"/><Relationship Id="rId120" Type="http://schemas.openxmlformats.org/officeDocument/2006/relationships/hyperlink" Target="https://www.gov.uk/guidance/taking-part-survey" TargetMode="External"/><Relationship Id="rId125" Type="http://schemas.openxmlformats.org/officeDocument/2006/relationships/hyperlink" Target="http://hc.historicengland.org.uk/indicator-data/" TargetMode="External"/><Relationship Id="rId141" Type="http://schemas.openxmlformats.org/officeDocument/2006/relationships/hyperlink" Target="http://www.gis.naturalengland.org.uk/pubs/gis/GIS_register.asp" TargetMode="External"/><Relationship Id="rId7" Type="http://schemas.openxmlformats.org/officeDocument/2006/relationships/hyperlink" Target="http://neighbourhoodplanner.org.uk/" TargetMode="External"/><Relationship Id="rId71" Type="http://schemas.openxmlformats.org/officeDocument/2006/relationships/hyperlink" Target="http://list.historicengland.org.uk/mapsearch.aspx" TargetMode="External"/><Relationship Id="rId92" Type="http://schemas.openxmlformats.org/officeDocument/2006/relationships/hyperlink" Target="http://www.blueflag.org/menu/awarded-sites/2015/northern-hemisphere/england/List/Beaches" TargetMode="External"/><Relationship Id="rId2" Type="http://schemas.openxmlformats.org/officeDocument/2006/relationships/hyperlink" Target="http://www.ons.gov.uk/ons/rel/migration1/internal-migration-by-local-authorities-in-england-and-wales/year-ending-june-2014/index.html" TargetMode="External"/><Relationship Id="rId29" Type="http://schemas.openxmlformats.org/officeDocument/2006/relationships/hyperlink" Target="http://www.hlf.org.uk/our-projects/search-our-projects" TargetMode="External"/><Relationship Id="rId24" Type="http://schemas.openxmlformats.org/officeDocument/2006/relationships/hyperlink" Target="http://hc.historicengland.org.uk/indicator-data/" TargetMode="External"/><Relationship Id="rId40" Type="http://schemas.openxmlformats.org/officeDocument/2006/relationships/hyperlink" Target="http://www.hlf.org.uk/our-projects/search-our-projects" TargetMode="External"/><Relationship Id="rId45" Type="http://schemas.openxmlformats.org/officeDocument/2006/relationships/hyperlink" Target="http://www.heritageopendays.org.uk/" TargetMode="External"/><Relationship Id="rId66" Type="http://schemas.openxmlformats.org/officeDocument/2006/relationships/hyperlink" Target="http://locality.org.uk/our-members/?locality_knowledge=96" TargetMode="External"/><Relationship Id="rId87" Type="http://schemas.openxmlformats.org/officeDocument/2006/relationships/hyperlink" Target="http://www.lotc.org.uk/lotc-accreditations/lotc-mark/lotc-mark-accredited-schools/" TargetMode="External"/><Relationship Id="rId110" Type="http://schemas.openxmlformats.org/officeDocument/2006/relationships/hyperlink" Target="http://www.arcgis.com/home/item.html?id=f02c41b602714d2ba4f1f440c8595ab0" TargetMode="External"/><Relationship Id="rId115" Type="http://schemas.openxmlformats.org/officeDocument/2006/relationships/hyperlink" Target="https://canalrivertrust.maps.arcgis.com/apps/MapSeries/index.html?appid=bc85e84c7069427ca87174490b03a08d" TargetMode="External"/><Relationship Id="rId131" Type="http://schemas.openxmlformats.org/officeDocument/2006/relationships/hyperlink" Target="http://www.arcgis.com/home/item.html?id=f02c41b602714d2ba4f1f440c8595ab0" TargetMode="External"/><Relationship Id="rId136" Type="http://schemas.openxmlformats.org/officeDocument/2006/relationships/hyperlink" Target="http://www.gis.naturalengland.org.uk/pubs/gis/GIS_register.asp" TargetMode="External"/><Relationship Id="rId61" Type="http://schemas.openxmlformats.org/officeDocument/2006/relationships/hyperlink" Target="https://www.gov.uk/government/statistics/local-authority-revenue-expenditure-and-financing-england-2013-to-2014-individual-local-authority-data-outturn" TargetMode="External"/><Relationship Id="rId82" Type="http://schemas.openxmlformats.org/officeDocument/2006/relationships/hyperlink" Target="http://www.wildlondon.org.uk/wildlife/reserves" TargetMode="External"/><Relationship Id="rId19" Type="http://schemas.openxmlformats.org/officeDocument/2006/relationships/hyperlink" Target="http://www.hlf.org.uk/our-projects/search-our-projects" TargetMode="External"/><Relationship Id="rId14" Type="http://schemas.openxmlformats.org/officeDocument/2006/relationships/hyperlink" Target="http://www.artscouncil.org.uk/funding/our-investment-2015-18/major-partner-museums-15-18/" TargetMode="External"/><Relationship Id="rId30" Type="http://schemas.openxmlformats.org/officeDocument/2006/relationships/hyperlink" Target="http://www.hlf.org.uk/our-projects/search-our-projects" TargetMode="External"/><Relationship Id="rId35" Type="http://schemas.openxmlformats.org/officeDocument/2006/relationships/hyperlink" Target="http://publications.naturalengland.org.uk/publication/2248731?category=47018" TargetMode="External"/><Relationship Id="rId56" Type="http://schemas.openxmlformats.org/officeDocument/2006/relationships/hyperlink" Target="http://www.gis.naturalengland.org.uk/pubs/gis/GIS_register.asp" TargetMode="External"/><Relationship Id="rId77" Type="http://schemas.openxmlformats.org/officeDocument/2006/relationships/hyperlink" Target="http://www.artscouncil.org.uk/funding/our-investment-2015-18/national-portfolio/new-portfolio/interactive-map" TargetMode="External"/><Relationship Id="rId100" Type="http://schemas.openxmlformats.org/officeDocument/2006/relationships/hyperlink" Target="http://hc.historicengland.org.uk/indicator-data/" TargetMode="External"/><Relationship Id="rId105" Type="http://schemas.openxmlformats.org/officeDocument/2006/relationships/hyperlink" Target="https://finds.org.uk/database/search/spatial" TargetMode="External"/><Relationship Id="rId126" Type="http://schemas.openxmlformats.org/officeDocument/2006/relationships/hyperlink" Target="http://hc.historicengland.org.uk/indicator-data/" TargetMode="External"/><Relationship Id="rId8" Type="http://schemas.openxmlformats.org/officeDocument/2006/relationships/hyperlink" Target="http://www.artscouncil.org.uk/funding/our-investment-2015-18/major-partner-museums-15-18/" TargetMode="External"/><Relationship Id="rId51" Type="http://schemas.openxmlformats.org/officeDocument/2006/relationships/hyperlink" Target="http://www.ons.gov.uk/ons/about-ons/business-transparency/freedom-of-information/what-can-i-request/published-ad-hoc-data/business-and-energy/june-2015/count--employment-and-turnover-of-enterprises-in-local-authority-districts-of-england.xls" TargetMode="External"/><Relationship Id="rId72" Type="http://schemas.openxmlformats.org/officeDocument/2006/relationships/hyperlink" Target="http://list.historicengland.org.uk/mapsearch.aspx" TargetMode="External"/><Relationship Id="rId93" Type="http://schemas.openxmlformats.org/officeDocument/2006/relationships/hyperlink" Target="http://www.heritageopendays.org.uk/directory/map" TargetMode="External"/><Relationship Id="rId98" Type="http://schemas.openxmlformats.org/officeDocument/2006/relationships/hyperlink" Target="http://hc.historicengland.org.uk/indicator-data/" TargetMode="External"/><Relationship Id="rId121" Type="http://schemas.openxmlformats.org/officeDocument/2006/relationships/hyperlink" Target="https://www.cemeteryfriends.com/members/" TargetMode="External"/><Relationship Id="rId142" Type="http://schemas.openxmlformats.org/officeDocument/2006/relationships/hyperlink" Target="http://www.wildlifetrusts.org/satnav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artscouncil.org.uk/funding/our-investment-2015-18/major-partner-museums-15-18/" TargetMode="External"/><Relationship Id="rId18" Type="http://schemas.openxmlformats.org/officeDocument/2006/relationships/hyperlink" Target="http://www.hlf.org.uk/our-projects/search-our-projects" TargetMode="External"/><Relationship Id="rId26" Type="http://schemas.openxmlformats.org/officeDocument/2006/relationships/hyperlink" Target="http://www.blueflag.org/" TargetMode="External"/><Relationship Id="rId39" Type="http://schemas.openxmlformats.org/officeDocument/2006/relationships/hyperlink" Target="http://www.hlf.org.uk/our-projects/search-our-projects" TargetMode="External"/><Relationship Id="rId21" Type="http://schemas.openxmlformats.org/officeDocument/2006/relationships/hyperlink" Target="http://www.gis.naturalengland.org.uk/pubs/gis/GIS_register.asp" TargetMode="External"/><Relationship Id="rId34" Type="http://schemas.openxmlformats.org/officeDocument/2006/relationships/hyperlink" Target="http://publications.naturalengland.org.uk/publication/2248731?category=47018" TargetMode="External"/><Relationship Id="rId42" Type="http://schemas.openxmlformats.org/officeDocument/2006/relationships/hyperlink" Target="http://www.hlf.org.uk/our-projects/search-our-projects" TargetMode="External"/><Relationship Id="rId47" Type="http://schemas.openxmlformats.org/officeDocument/2006/relationships/hyperlink" Target="http://locality.org.uk/members/" TargetMode="External"/><Relationship Id="rId50" Type="http://schemas.openxmlformats.org/officeDocument/2006/relationships/hyperlink" Target="http://www.ons.gov.uk/ons/about-ons/business-transparency/freedom-of-information/what-can-i-request/published-ad-hoc-data/business-and-energy/june-2015/count--employment-and-turnover-of-enterprises-in-local-authority-districts-of-england.xls" TargetMode="External"/><Relationship Id="rId55" Type="http://schemas.openxmlformats.org/officeDocument/2006/relationships/hyperlink" Target="http://hc.historicengland.org.uk/indicator-data/" TargetMode="External"/><Relationship Id="rId63" Type="http://schemas.openxmlformats.org/officeDocument/2006/relationships/hyperlink" Target="http://hc.historicengland.org.uk/indicator-data/" TargetMode="External"/><Relationship Id="rId68" Type="http://schemas.openxmlformats.org/officeDocument/2006/relationships/hyperlink" Target="https://canalrivertrust.maps.arcgis.com/apps/MapSeries/index.html?appid=bc85e84c7069427ca87174490b03a08d" TargetMode="External"/><Relationship Id="rId76" Type="http://schemas.openxmlformats.org/officeDocument/2006/relationships/hyperlink" Target="http://hc.historicengland.org.uk/indicator-data/" TargetMode="External"/><Relationship Id="rId84" Type="http://schemas.openxmlformats.org/officeDocument/2006/relationships/hyperlink" Target="http://www.gis.naturalengland.org.uk/pubs/gis/GIS_register.asp" TargetMode="External"/><Relationship Id="rId89" Type="http://schemas.openxmlformats.org/officeDocument/2006/relationships/hyperlink" Target="https://www.visitengland.com/explore" TargetMode="External"/><Relationship Id="rId7" Type="http://schemas.openxmlformats.org/officeDocument/2006/relationships/hyperlink" Target="http://www.artscouncil.org.uk/funding/our-investment-2015-18/major-partner-museums-15-18/" TargetMode="External"/><Relationship Id="rId71" Type="http://schemas.openxmlformats.org/officeDocument/2006/relationships/hyperlink" Target="http://historicengland.org.uk/listing/the-list/" TargetMode="External"/><Relationship Id="rId2" Type="http://schemas.openxmlformats.org/officeDocument/2006/relationships/hyperlink" Target="http://www.hlf.org.uk/our-projects/search-our-projects" TargetMode="External"/><Relationship Id="rId16" Type="http://schemas.openxmlformats.org/officeDocument/2006/relationships/hyperlink" Target="http://www.erih.net/index.php" TargetMode="External"/><Relationship Id="rId29" Type="http://schemas.openxmlformats.org/officeDocument/2006/relationships/hyperlink" Target="http://www.hlf.org.uk/our-projects/search-our-projects" TargetMode="External"/><Relationship Id="rId11" Type="http://schemas.openxmlformats.org/officeDocument/2006/relationships/hyperlink" Target="http://www.hlf.org.uk/our-projects/search-our-projects" TargetMode="External"/><Relationship Id="rId24" Type="http://schemas.openxmlformats.org/officeDocument/2006/relationships/hyperlink" Target="http://ptes.org/get-involved/surveys/countryside-2/traditional-orchard-survey/orchard-maps/" TargetMode="External"/><Relationship Id="rId32" Type="http://schemas.openxmlformats.org/officeDocument/2006/relationships/hyperlink" Target="http://whc.unesco.org/en/statesparties/gb" TargetMode="External"/><Relationship Id="rId37" Type="http://schemas.openxmlformats.org/officeDocument/2006/relationships/hyperlink" Target="http://www.wildlifetrusts.org/natureclubs" TargetMode="External"/><Relationship Id="rId40" Type="http://schemas.openxmlformats.org/officeDocument/2006/relationships/hyperlink" Target="http://www.hlf.org.uk/our-projects/search-our-projects" TargetMode="External"/><Relationship Id="rId45" Type="http://schemas.openxmlformats.org/officeDocument/2006/relationships/hyperlink" Target="http://ec.europa.eu/agriculture/quality/door/list.html" TargetMode="External"/><Relationship Id="rId53" Type="http://schemas.openxmlformats.org/officeDocument/2006/relationships/hyperlink" Target="http://www.heritageopendays.org.uk/" TargetMode="External"/><Relationship Id="rId58" Type="http://schemas.openxmlformats.org/officeDocument/2006/relationships/hyperlink" Target="http://whc.unesco.org/en/statesparties/gb" TargetMode="External"/><Relationship Id="rId66" Type="http://schemas.openxmlformats.org/officeDocument/2006/relationships/hyperlink" Target="http://data.canalrivertrust.opendata.arcgis.com/" TargetMode="External"/><Relationship Id="rId74" Type="http://schemas.openxmlformats.org/officeDocument/2006/relationships/hyperlink" Target="http://hc.historicengland.org.uk/indicator-data/" TargetMode="External"/><Relationship Id="rId79" Type="http://schemas.openxmlformats.org/officeDocument/2006/relationships/hyperlink" Target="http://doi.org/10.5285/fc65177d-b113-420e-a70b-05d3f42682d5" TargetMode="External"/><Relationship Id="rId87" Type="http://schemas.openxmlformats.org/officeDocument/2006/relationships/hyperlink" Target="http://www.gis.naturalengland.org.uk/pubs/gis/GIS_register.asp" TargetMode="External"/><Relationship Id="rId5" Type="http://schemas.openxmlformats.org/officeDocument/2006/relationships/hyperlink" Target="http://www.heritageopendays.org.uk/" TargetMode="External"/><Relationship Id="rId61" Type="http://schemas.openxmlformats.org/officeDocument/2006/relationships/hyperlink" Target="http://hc.historicengland.org.uk/indicator-data/" TargetMode="External"/><Relationship Id="rId82" Type="http://schemas.openxmlformats.org/officeDocument/2006/relationships/hyperlink" Target="http://www.gis.naturalengland.org.uk/pubs/gis/GIS_register.asp" TargetMode="External"/><Relationship Id="rId19" Type="http://schemas.openxmlformats.org/officeDocument/2006/relationships/hyperlink" Target="http://www.heritageopendays.org.uk/" TargetMode="External"/><Relationship Id="rId4" Type="http://schemas.openxmlformats.org/officeDocument/2006/relationships/hyperlink" Target="http://www.heritagegateway.org.uk/Gateway/CHR/" TargetMode="External"/><Relationship Id="rId9" Type="http://schemas.openxmlformats.org/officeDocument/2006/relationships/hyperlink" Target="https://www.historypin.org/" TargetMode="External"/><Relationship Id="rId14" Type="http://schemas.openxmlformats.org/officeDocument/2006/relationships/hyperlink" Target="http://www.yac-uk.org/" TargetMode="External"/><Relationship Id="rId22" Type="http://schemas.openxmlformats.org/officeDocument/2006/relationships/hyperlink" Target="http://www.geostore.com/environment-agency/WebStore?xml=environment-agency/xml/ogcDataDownload.xml" TargetMode="External"/><Relationship Id="rId27" Type="http://schemas.openxmlformats.org/officeDocument/2006/relationships/hyperlink" Target="http://www.heritageopendays.org.uk/" TargetMode="External"/><Relationship Id="rId30" Type="http://schemas.openxmlformats.org/officeDocument/2006/relationships/hyperlink" Target="http://www.gis.naturalengland.org.uk/pubs/gis/GIS_register.asp" TargetMode="External"/><Relationship Id="rId35" Type="http://schemas.openxmlformats.org/officeDocument/2006/relationships/hyperlink" Target="http://publications.naturalengland.org.uk/publication/2248731?category=47018" TargetMode="External"/><Relationship Id="rId43" Type="http://schemas.openxmlformats.org/officeDocument/2006/relationships/hyperlink" Target="http://www.hlf.org.uk/our-projects/search-our-projects" TargetMode="External"/><Relationship Id="rId48" Type="http://schemas.openxmlformats.org/officeDocument/2006/relationships/hyperlink" Target="http://www.lotc.org.uk/" TargetMode="External"/><Relationship Id="rId56" Type="http://schemas.openxmlformats.org/officeDocument/2006/relationships/hyperlink" Target="http://www.nationalchurchestrust.org/discover-churches" TargetMode="External"/><Relationship Id="rId64" Type="http://schemas.openxmlformats.org/officeDocument/2006/relationships/hyperlink" Target="http://exploreyourarchive.org/" TargetMode="External"/><Relationship Id="rId69" Type="http://schemas.openxmlformats.org/officeDocument/2006/relationships/hyperlink" Target="http://www.nationalhistoricships.org.uk/search_the_registers.php" TargetMode="External"/><Relationship Id="rId77" Type="http://schemas.openxmlformats.org/officeDocument/2006/relationships/hyperlink" Target="http://hc.historicengland.org.uk/indicator-data/" TargetMode="External"/><Relationship Id="rId8" Type="http://schemas.openxmlformats.org/officeDocument/2006/relationships/hyperlink" Target="https://finds.org.uk/" TargetMode="External"/><Relationship Id="rId51" Type="http://schemas.openxmlformats.org/officeDocument/2006/relationships/hyperlink" Target="http://www.ons.gov.uk/ons/about-ons/business-transparency/freedom-of-information/what-can-i-request/published-ad-hoc-data/business-and-energy/june-2015/count--employment-and-turnover-of-enterprises-in-local-authority-districts-of-england.xls" TargetMode="External"/><Relationship Id="rId72" Type="http://schemas.openxmlformats.org/officeDocument/2006/relationships/hyperlink" Target="https://www.cemeteryfriends.com/members/" TargetMode="External"/><Relationship Id="rId80" Type="http://schemas.openxmlformats.org/officeDocument/2006/relationships/hyperlink" Target="http://www.arcgis.com/home/item.html?id=1b005136b7e3446d8a9646e0926e0822" TargetMode="External"/><Relationship Id="rId85" Type="http://schemas.openxmlformats.org/officeDocument/2006/relationships/hyperlink" Target="http://www.gis.naturalengland.org.uk/pubs/gis/GIS_register.asp" TargetMode="External"/><Relationship Id="rId3" Type="http://schemas.openxmlformats.org/officeDocument/2006/relationships/hyperlink" Target="http://www.hlf.org.uk/our-projects/search-our-projects" TargetMode="External"/><Relationship Id="rId12" Type="http://schemas.openxmlformats.org/officeDocument/2006/relationships/hyperlink" Target="https://www.gov.uk/government/organisations/companies-house" TargetMode="External"/><Relationship Id="rId17" Type="http://schemas.openxmlformats.org/officeDocument/2006/relationships/hyperlink" Target="http://www.hlf.org.uk/our-projects/search-our-projects" TargetMode="External"/><Relationship Id="rId25" Type="http://schemas.openxmlformats.org/officeDocument/2006/relationships/hyperlink" Target="http://www.greenflagaward.org.uk/" TargetMode="External"/><Relationship Id="rId33" Type="http://schemas.openxmlformats.org/officeDocument/2006/relationships/hyperlink" Target="http://publications.naturalengland.org.uk/publication/2248731?category=47018" TargetMode="External"/><Relationship Id="rId38" Type="http://schemas.openxmlformats.org/officeDocument/2006/relationships/hyperlink" Target="http://www.tcv.org.uk/" TargetMode="External"/><Relationship Id="rId46" Type="http://schemas.openxmlformats.org/officeDocument/2006/relationships/hyperlink" Target="https://www.gov.uk/government/organisations/companies-house" TargetMode="External"/><Relationship Id="rId59" Type="http://schemas.openxmlformats.org/officeDocument/2006/relationships/hyperlink" Target="http://hc.historicengland.org.uk/indicator-data/" TargetMode="External"/><Relationship Id="rId67" Type="http://schemas.openxmlformats.org/officeDocument/2006/relationships/hyperlink" Target="http://data.canalrivertrust.opendata.arcgis.com/" TargetMode="External"/><Relationship Id="rId20" Type="http://schemas.openxmlformats.org/officeDocument/2006/relationships/hyperlink" Target="https://www.gov.uk/government/organisations/companies-house" TargetMode="External"/><Relationship Id="rId41" Type="http://schemas.openxmlformats.org/officeDocument/2006/relationships/hyperlink" Target="http://openplaques.org/" TargetMode="External"/><Relationship Id="rId54" Type="http://schemas.openxmlformats.org/officeDocument/2006/relationships/hyperlink" Target="http://www.civicvoice.org.uk/" TargetMode="External"/><Relationship Id="rId62" Type="http://schemas.openxmlformats.org/officeDocument/2006/relationships/hyperlink" Target="http://hc.historicengland.org.uk/indicator-data/" TargetMode="External"/><Relationship Id="rId70" Type="http://schemas.openxmlformats.org/officeDocument/2006/relationships/hyperlink" Target="http://www.heritage-railways.com/map.php" TargetMode="External"/><Relationship Id="rId75" Type="http://schemas.openxmlformats.org/officeDocument/2006/relationships/hyperlink" Target="http://hc.historicengland.org.uk/indicator-data/" TargetMode="External"/><Relationship Id="rId83" Type="http://schemas.openxmlformats.org/officeDocument/2006/relationships/hyperlink" Target="http://www.gis.naturalengland.org.uk/pubs/gis/GIS_register.asp" TargetMode="External"/><Relationship Id="rId88" Type="http://schemas.openxmlformats.org/officeDocument/2006/relationships/hyperlink" Target="http://www.gis.naturalengland.org.uk/pubs/gis/GIS_register.asp" TargetMode="External"/><Relationship Id="rId1" Type="http://schemas.openxmlformats.org/officeDocument/2006/relationships/hyperlink" Target="http://www.ons.gov.uk/ons/rel/migration1/internal-migration-by-local-authorities-in-england-and-wales/year-ending-june-2014/index.html" TargetMode="External"/><Relationship Id="rId6" Type="http://schemas.openxmlformats.org/officeDocument/2006/relationships/hyperlink" Target="http://neighbourhoodplanner.org.uk/" TargetMode="External"/><Relationship Id="rId15" Type="http://schemas.openxmlformats.org/officeDocument/2006/relationships/hyperlink" Target="http://www.heritageopendays.org.uk/" TargetMode="External"/><Relationship Id="rId23" Type="http://schemas.openxmlformats.org/officeDocument/2006/relationships/hyperlink" Target="http://hc.historicengland.org.uk/indicator-data/" TargetMode="External"/><Relationship Id="rId28" Type="http://schemas.openxmlformats.org/officeDocument/2006/relationships/hyperlink" Target="http://www.hlf.org.uk/our-projects/search-our-projects" TargetMode="External"/><Relationship Id="rId36" Type="http://schemas.openxmlformats.org/officeDocument/2006/relationships/hyperlink" Target="http://www.heritageopendays.org.uk/" TargetMode="External"/><Relationship Id="rId49" Type="http://schemas.openxmlformats.org/officeDocument/2006/relationships/hyperlink" Target="http://www.ons.gov.uk/ons/about-ons/business-transparency/freedom-of-information/what-can-i-request/published-ad-hoc-data/business-and-energy/june-2015/count--employment-and-turnover-of-enterprises-in-local-authority-districts-of-england.xls" TargetMode="External"/><Relationship Id="rId57" Type="http://schemas.openxmlformats.org/officeDocument/2006/relationships/hyperlink" Target="http://www.heritagegateway.org.uk/Gateway/CHR/" TargetMode="External"/><Relationship Id="rId10" Type="http://schemas.openxmlformats.org/officeDocument/2006/relationships/hyperlink" Target="http://www.hlf.org.uk/our-projects/search-our-projects" TargetMode="External"/><Relationship Id="rId31" Type="http://schemas.openxmlformats.org/officeDocument/2006/relationships/hyperlink" Target="http://www.wildlifetrusts.org/map" TargetMode="External"/><Relationship Id="rId44" Type="http://schemas.openxmlformats.org/officeDocument/2006/relationships/hyperlink" Target="http://www.heritageopendays.org.uk/" TargetMode="External"/><Relationship Id="rId52" Type="http://schemas.openxmlformats.org/officeDocument/2006/relationships/hyperlink" Target="http://www.visitengland.com/biz/resources/insights-and-statistics/market-size-and-value/domestic-overnight-tourism-gbts/great-britain-tourism-survey-2013/trips-different-parts-england-2013" TargetMode="External"/><Relationship Id="rId60" Type="http://schemas.openxmlformats.org/officeDocument/2006/relationships/hyperlink" Target="http://hc.historicengland.org.uk/indicator-data/" TargetMode="External"/><Relationship Id="rId65" Type="http://schemas.openxmlformats.org/officeDocument/2006/relationships/hyperlink" Target="http://www.artscouncil.org.uk/supporting-collections-and-archives/designation-scheme" TargetMode="External"/><Relationship Id="rId73" Type="http://schemas.openxmlformats.org/officeDocument/2006/relationships/hyperlink" Target="http://hc.historicengland.org.uk/indicator-data/" TargetMode="External"/><Relationship Id="rId78" Type="http://schemas.openxmlformats.org/officeDocument/2006/relationships/hyperlink" Target="http://www.ancient-tree-hunt.org.uk/Discoveries/interactivemap" TargetMode="External"/><Relationship Id="rId81" Type="http://schemas.openxmlformats.org/officeDocument/2006/relationships/hyperlink" Target="http://www.gis.naturalengland.org.uk/pubs/gis/GIS_register.asp" TargetMode="External"/><Relationship Id="rId86" Type="http://schemas.openxmlformats.org/officeDocument/2006/relationships/hyperlink" Target="http://www.gis.naturalengland.org.uk/pubs/gis/GIS_register.asp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2:M8"/>
  <sheetViews>
    <sheetView showGridLines="0" workbookViewId="0">
      <selection activeCell="A3" sqref="A3"/>
    </sheetView>
  </sheetViews>
  <sheetFormatPr defaultColWidth="9.1796875" defaultRowHeight="14" x14ac:dyDescent="0.3"/>
  <cols>
    <col min="1" max="1" width="41.54296875" style="3" customWidth="1"/>
    <col min="2" max="2" width="33.1796875" style="3" customWidth="1"/>
    <col min="3" max="3" width="8.7265625" style="3" customWidth="1"/>
    <col min="4" max="4" width="3.81640625" style="3" customWidth="1"/>
    <col min="5" max="5" width="23" style="490" customWidth="1"/>
    <col min="6" max="6" width="7.1796875" style="490" customWidth="1"/>
    <col min="7" max="16384" width="9.1796875" style="3"/>
  </cols>
  <sheetData>
    <row r="2" spans="1:13" ht="17" thickBot="1" x14ac:dyDescent="0.4">
      <c r="A2" s="63" t="s">
        <v>715</v>
      </c>
      <c r="C2" s="196"/>
      <c r="E2" s="526" t="s">
        <v>696</v>
      </c>
      <c r="F2" s="491"/>
      <c r="G2" s="68" t="s">
        <v>519</v>
      </c>
    </row>
    <row r="3" spans="1:13" ht="29.25" customHeight="1" thickBot="1" x14ac:dyDescent="0.4">
      <c r="A3" s="63" t="s">
        <v>521</v>
      </c>
      <c r="C3" s="169"/>
      <c r="E3" s="526"/>
      <c r="F3" s="491"/>
    </row>
    <row r="4" spans="1:13" x14ac:dyDescent="0.3">
      <c r="A4" s="73"/>
      <c r="G4" s="525" t="s">
        <v>534</v>
      </c>
      <c r="H4" s="525"/>
      <c r="I4" s="525"/>
      <c r="J4" s="525"/>
      <c r="K4" s="525"/>
      <c r="L4" s="525"/>
      <c r="M4" s="525"/>
    </row>
    <row r="5" spans="1:13" ht="27" customHeight="1" x14ac:dyDescent="0.3">
      <c r="A5" s="74" t="s">
        <v>522</v>
      </c>
      <c r="B5" s="75" t="s">
        <v>525</v>
      </c>
      <c r="C5" s="75"/>
      <c r="G5" s="525"/>
      <c r="H5" s="525"/>
      <c r="I5" s="525"/>
      <c r="J5" s="525"/>
      <c r="K5" s="525"/>
      <c r="L5" s="525"/>
      <c r="M5" s="525"/>
    </row>
    <row r="6" spans="1:13" ht="28" x14ac:dyDescent="0.3">
      <c r="A6" s="74" t="s">
        <v>695</v>
      </c>
      <c r="B6" s="75" t="s">
        <v>694</v>
      </c>
      <c r="C6" s="75"/>
      <c r="G6" s="166" t="s">
        <v>520</v>
      </c>
    </row>
    <row r="7" spans="1:13" ht="44.25" customHeight="1" x14ac:dyDescent="0.3">
      <c r="A7" s="74" t="s">
        <v>523</v>
      </c>
      <c r="B7" s="75" t="s">
        <v>524</v>
      </c>
      <c r="C7" s="75"/>
    </row>
    <row r="8" spans="1:13" ht="54" hidden="1" customHeight="1" x14ac:dyDescent="0.3">
      <c r="A8" s="74" t="s">
        <v>553</v>
      </c>
      <c r="B8" s="75" t="s">
        <v>554</v>
      </c>
      <c r="C8" s="75"/>
    </row>
  </sheetData>
  <mergeCells count="2">
    <mergeCell ref="G4:M5"/>
    <mergeCell ref="E2:E3"/>
  </mergeCells>
  <hyperlinks>
    <hyperlink ref="G6" r:id="rId1" xr:uid="{00000000-0004-0000-0000-000000000000}"/>
    <hyperlink ref="B5" location="'League table results'!A1" display="'League table results'!A1" xr:uid="{00000000-0004-0000-0000-000001000000}"/>
    <hyperlink ref="B6" location="Dashboard!A1" display="Dashboard" xr:uid="{00000000-0004-0000-0000-000002000000}"/>
    <hyperlink ref="B7" location="'Local Data - Indicators+sources'!A1" display="'Local Data - Indicators+sources'!A1" xr:uid="{00000000-0004-0000-0000-000003000000}"/>
    <hyperlink ref="B8" location="'Change the weightings'!A1" display="Change the weightings --&gt;" xr:uid="{00000000-0004-0000-0000-000004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P329"/>
  <sheetViews>
    <sheetView topLeftCell="Q1" zoomScale="70" zoomScaleNormal="70" workbookViewId="0">
      <pane ySplit="3" topLeftCell="A17" activePane="bottomLeft" state="frozen"/>
      <selection pane="bottomLeft" activeCell="V28" sqref="V28"/>
    </sheetView>
  </sheetViews>
  <sheetFormatPr defaultColWidth="9.1796875" defaultRowHeight="16.5" x14ac:dyDescent="0.35"/>
  <cols>
    <col min="1" max="1" width="9.1796875" style="141"/>
    <col min="2" max="2" width="27.7265625" style="198" bestFit="1" customWidth="1"/>
    <col min="3" max="3" width="9.1796875" style="141"/>
    <col min="4" max="4" width="16.26953125" style="141" customWidth="1"/>
    <col min="5" max="5" width="9.1796875" style="141"/>
    <col min="6" max="6" width="16.26953125" style="141" customWidth="1"/>
    <col min="7" max="7" width="9.1796875" style="69"/>
    <col min="8" max="8" width="16.26953125" style="200" customWidth="1"/>
    <col min="9" max="9" width="9.1796875" style="141"/>
    <col min="10" max="10" width="16.26953125" style="141" customWidth="1"/>
    <col min="11" max="11" width="9.1796875" style="141"/>
    <col min="12" max="12" width="16.26953125" style="141" customWidth="1"/>
    <col min="13" max="13" width="9.1796875" style="141"/>
    <col min="14" max="14" width="16.26953125" style="141" customWidth="1"/>
    <col min="15" max="15" width="9.1796875" style="141"/>
    <col min="16" max="16" width="16.26953125" style="141" customWidth="1"/>
    <col min="17" max="17" width="9.1796875" style="141"/>
    <col min="18" max="18" width="16.26953125" style="141" customWidth="1"/>
    <col min="19" max="19" width="9.1796875" style="141"/>
    <col min="20" max="20" width="16.26953125" style="141" customWidth="1"/>
    <col min="21" max="21" width="9.1796875" style="141"/>
    <col min="22" max="22" width="16.26953125" style="141" customWidth="1"/>
    <col min="23" max="23" width="9.1796875" style="141"/>
    <col min="24" max="24" width="16.26953125" style="141" customWidth="1"/>
    <col min="25" max="25" width="9.1796875" style="141"/>
    <col min="26" max="26" width="16.26953125" style="141" customWidth="1"/>
    <col min="27" max="27" width="9.1796875" style="141"/>
    <col min="28" max="28" width="16.26953125" style="141" customWidth="1"/>
    <col min="29" max="29" width="9.1796875" style="141"/>
    <col min="30" max="30" width="16.26953125" style="141" customWidth="1"/>
    <col min="31" max="31" width="9.1796875" style="141"/>
    <col min="32" max="32" width="16.26953125" style="141" customWidth="1"/>
    <col min="33" max="33" width="9.1796875" style="141"/>
    <col min="34" max="34" width="16.26953125" style="141" customWidth="1"/>
    <col min="35" max="35" width="9.1796875" style="141"/>
    <col min="36" max="36" width="16.26953125" style="141" customWidth="1"/>
    <col min="37" max="37" width="9.1796875" style="141"/>
    <col min="38" max="38" width="16.26953125" style="141" customWidth="1"/>
    <col min="39" max="39" width="9.1796875" style="141"/>
    <col min="40" max="40" width="16.26953125" style="141" customWidth="1"/>
    <col min="41" max="41" width="13.26953125" style="141" customWidth="1"/>
    <col min="42" max="42" width="16.26953125" style="141" customWidth="1"/>
    <col min="43" max="16384" width="9.1796875" style="141"/>
  </cols>
  <sheetData>
    <row r="1" spans="1:42" s="4" customFormat="1" x14ac:dyDescent="0.35">
      <c r="A1" s="36" t="s">
        <v>0</v>
      </c>
      <c r="C1" s="37" t="s">
        <v>1</v>
      </c>
      <c r="D1" s="37"/>
      <c r="E1" s="38" t="s">
        <v>2</v>
      </c>
      <c r="F1" s="38"/>
      <c r="G1" s="56" t="s">
        <v>3</v>
      </c>
      <c r="H1" s="57"/>
      <c r="I1" s="39" t="s">
        <v>4</v>
      </c>
      <c r="J1" s="39"/>
      <c r="K1" s="40"/>
      <c r="L1" s="40"/>
      <c r="M1" s="41"/>
      <c r="N1" s="41"/>
      <c r="O1" s="42" t="s">
        <v>5</v>
      </c>
      <c r="P1" s="42"/>
      <c r="Q1" s="43"/>
      <c r="R1" s="43"/>
      <c r="S1" s="44"/>
      <c r="T1" s="45"/>
      <c r="U1" s="46" t="s">
        <v>6</v>
      </c>
      <c r="V1" s="46"/>
      <c r="W1" s="47"/>
      <c r="X1" s="47"/>
      <c r="Y1" s="48"/>
      <c r="Z1" s="48"/>
      <c r="AA1" s="49" t="s">
        <v>7</v>
      </c>
      <c r="AB1" s="49"/>
      <c r="AC1" s="50"/>
      <c r="AD1" s="50"/>
      <c r="AE1" s="51"/>
      <c r="AF1" s="51"/>
      <c r="AG1" s="50" t="s">
        <v>8</v>
      </c>
      <c r="AH1" s="50"/>
      <c r="AI1" s="52"/>
      <c r="AJ1" s="52"/>
      <c r="AK1" s="53"/>
      <c r="AL1" s="54"/>
      <c r="AM1" s="55" t="s">
        <v>9</v>
      </c>
      <c r="AN1" s="55"/>
      <c r="AO1" s="58" t="s">
        <v>10</v>
      </c>
      <c r="AP1" s="59"/>
    </row>
    <row r="2" spans="1:42" s="34" customFormat="1" ht="15" customHeight="1" x14ac:dyDescent="0.25">
      <c r="A2" s="527" t="s">
        <v>11</v>
      </c>
      <c r="B2" s="527"/>
      <c r="C2" s="5"/>
      <c r="D2" s="5"/>
      <c r="E2" s="6"/>
      <c r="F2" s="6"/>
      <c r="G2" s="528" t="s">
        <v>12</v>
      </c>
      <c r="H2" s="528"/>
      <c r="I2" s="7" t="s">
        <v>13</v>
      </c>
      <c r="J2" s="7"/>
      <c r="K2" s="8" t="s">
        <v>14</v>
      </c>
      <c r="L2" s="8"/>
      <c r="M2" s="9" t="s">
        <v>15</v>
      </c>
      <c r="N2" s="9"/>
      <c r="O2" s="10" t="s">
        <v>13</v>
      </c>
      <c r="P2" s="10"/>
      <c r="Q2" s="11" t="s">
        <v>14</v>
      </c>
      <c r="R2" s="11"/>
      <c r="S2" s="12" t="s">
        <v>15</v>
      </c>
      <c r="T2" s="13"/>
      <c r="U2" s="14" t="s">
        <v>13</v>
      </c>
      <c r="V2" s="14"/>
      <c r="W2" s="15" t="s">
        <v>14</v>
      </c>
      <c r="X2" s="15"/>
      <c r="Y2" s="16" t="s">
        <v>15</v>
      </c>
      <c r="Z2" s="16"/>
      <c r="AA2" s="17" t="s">
        <v>13</v>
      </c>
      <c r="AB2" s="17"/>
      <c r="AC2" s="18" t="s">
        <v>14</v>
      </c>
      <c r="AD2" s="18"/>
      <c r="AE2" s="19" t="s">
        <v>15</v>
      </c>
      <c r="AF2" s="19"/>
      <c r="AG2" s="18" t="s">
        <v>13</v>
      </c>
      <c r="AH2" s="18"/>
      <c r="AI2" s="20" t="s">
        <v>14</v>
      </c>
      <c r="AJ2" s="20"/>
      <c r="AK2" s="21" t="s">
        <v>15</v>
      </c>
      <c r="AL2" s="22"/>
      <c r="AM2" s="35" t="s">
        <v>16</v>
      </c>
      <c r="AN2" s="35"/>
      <c r="AO2" s="60" t="s">
        <v>16</v>
      </c>
      <c r="AP2" s="61"/>
    </row>
    <row r="3" spans="1:42" s="23" customFormat="1" ht="23.25" customHeight="1" x14ac:dyDescent="0.25">
      <c r="A3" s="527"/>
      <c r="B3" s="527"/>
      <c r="C3" s="5"/>
      <c r="D3" s="5"/>
      <c r="E3" s="6"/>
      <c r="F3" s="6"/>
      <c r="G3" s="528"/>
      <c r="H3" s="528"/>
      <c r="I3" s="7"/>
      <c r="J3" s="7"/>
      <c r="K3" s="8"/>
      <c r="L3" s="8"/>
      <c r="M3" s="9"/>
      <c r="N3" s="9"/>
      <c r="O3" s="10"/>
      <c r="P3" s="10"/>
      <c r="Q3" s="11"/>
      <c r="R3" s="11"/>
      <c r="S3" s="12"/>
      <c r="T3" s="13"/>
      <c r="U3" s="14"/>
      <c r="V3" s="14"/>
      <c r="W3" s="15"/>
      <c r="X3" s="15"/>
      <c r="Y3" s="16"/>
      <c r="Z3" s="16"/>
      <c r="AA3" s="17"/>
      <c r="AB3" s="17"/>
      <c r="AC3" s="18"/>
      <c r="AD3" s="18"/>
      <c r="AE3" s="19"/>
      <c r="AF3" s="19"/>
      <c r="AG3" s="18"/>
      <c r="AH3" s="18"/>
      <c r="AI3" s="20"/>
      <c r="AJ3" s="20"/>
      <c r="AK3" s="21"/>
      <c r="AL3" s="22"/>
      <c r="AM3" s="35"/>
      <c r="AN3" s="35"/>
      <c r="AO3" s="60"/>
      <c r="AP3" s="61"/>
    </row>
    <row r="4" spans="1:42" x14ac:dyDescent="0.35">
      <c r="A4" s="141">
        <v>1</v>
      </c>
      <c r="B4" s="198" t="s">
        <v>17</v>
      </c>
      <c r="C4" s="141">
        <v>1</v>
      </c>
      <c r="D4" s="141" t="s">
        <v>17</v>
      </c>
      <c r="E4" s="141">
        <v>1</v>
      </c>
      <c r="F4" s="141" t="s">
        <v>18</v>
      </c>
      <c r="G4" s="141">
        <v>1</v>
      </c>
      <c r="H4" s="203" t="s">
        <v>19</v>
      </c>
      <c r="I4" s="31">
        <v>1</v>
      </c>
      <c r="J4" s="31" t="s">
        <v>17</v>
      </c>
      <c r="K4" s="31">
        <v>1</v>
      </c>
      <c r="L4" s="31" t="s">
        <v>63</v>
      </c>
      <c r="M4" s="31">
        <v>1</v>
      </c>
      <c r="N4" s="31" t="s">
        <v>17</v>
      </c>
      <c r="O4" s="31">
        <v>1</v>
      </c>
      <c r="P4" s="31" t="s">
        <v>17</v>
      </c>
      <c r="Q4" s="31">
        <v>1</v>
      </c>
      <c r="R4" s="31" t="s">
        <v>22</v>
      </c>
      <c r="S4" s="31">
        <v>1</v>
      </c>
      <c r="T4" s="31" t="s">
        <v>17</v>
      </c>
      <c r="U4" s="31">
        <v>1</v>
      </c>
      <c r="V4" s="31" t="s">
        <v>59</v>
      </c>
      <c r="W4" s="31">
        <v>1</v>
      </c>
      <c r="X4" s="31" t="s">
        <v>147</v>
      </c>
      <c r="Y4" s="31">
        <v>1</v>
      </c>
      <c r="Z4" s="31" t="s">
        <v>59</v>
      </c>
      <c r="AA4" s="31">
        <v>1</v>
      </c>
      <c r="AB4" s="31" t="s">
        <v>197</v>
      </c>
      <c r="AC4" s="31">
        <v>1</v>
      </c>
      <c r="AD4" s="31" t="s">
        <v>18</v>
      </c>
      <c r="AE4" s="31">
        <v>1</v>
      </c>
      <c r="AF4" s="31" t="s">
        <v>197</v>
      </c>
      <c r="AG4" s="31">
        <v>1</v>
      </c>
      <c r="AH4" s="31" t="s">
        <v>26</v>
      </c>
      <c r="AI4" s="31">
        <v>1</v>
      </c>
      <c r="AJ4" s="31" t="s">
        <v>18</v>
      </c>
      <c r="AK4" s="31">
        <v>1</v>
      </c>
      <c r="AL4" s="31" t="s">
        <v>26</v>
      </c>
      <c r="AM4" s="31">
        <v>1</v>
      </c>
      <c r="AN4" s="31" t="s">
        <v>20</v>
      </c>
      <c r="AO4" s="31">
        <v>1</v>
      </c>
      <c r="AP4" s="31" t="s">
        <v>27</v>
      </c>
    </row>
    <row r="5" spans="1:42" x14ac:dyDescent="0.35">
      <c r="A5" s="141">
        <v>2</v>
      </c>
      <c r="B5" s="198" t="s">
        <v>21</v>
      </c>
      <c r="C5" s="141">
        <v>2</v>
      </c>
      <c r="D5" s="141" t="s">
        <v>59</v>
      </c>
      <c r="E5" s="141">
        <v>2</v>
      </c>
      <c r="F5" s="141" t="s">
        <v>27</v>
      </c>
      <c r="G5" s="141">
        <v>2</v>
      </c>
      <c r="H5" s="203" t="s">
        <v>28</v>
      </c>
      <c r="I5" s="31">
        <v>2</v>
      </c>
      <c r="J5" s="31" t="s">
        <v>29</v>
      </c>
      <c r="K5" s="31">
        <v>2</v>
      </c>
      <c r="L5" s="31" t="s">
        <v>42</v>
      </c>
      <c r="M5" s="31">
        <v>2</v>
      </c>
      <c r="N5" s="31" t="s">
        <v>29</v>
      </c>
      <c r="O5" s="31">
        <v>2</v>
      </c>
      <c r="P5" s="31" t="s">
        <v>22</v>
      </c>
      <c r="Q5" s="31">
        <v>2</v>
      </c>
      <c r="R5" s="31" t="s">
        <v>64</v>
      </c>
      <c r="S5" s="31">
        <v>2</v>
      </c>
      <c r="T5" s="31" t="s">
        <v>22</v>
      </c>
      <c r="U5" s="31">
        <v>2</v>
      </c>
      <c r="V5" s="31" t="s">
        <v>32</v>
      </c>
      <c r="W5" s="31">
        <v>2</v>
      </c>
      <c r="X5" s="31" t="s">
        <v>24</v>
      </c>
      <c r="Y5" s="31">
        <v>2</v>
      </c>
      <c r="Z5" s="31" t="s">
        <v>32</v>
      </c>
      <c r="AA5" s="31">
        <v>2</v>
      </c>
      <c r="AB5" s="31" t="s">
        <v>21</v>
      </c>
      <c r="AC5" s="31">
        <v>2</v>
      </c>
      <c r="AD5" s="31" t="s">
        <v>34</v>
      </c>
      <c r="AE5" s="31">
        <v>2</v>
      </c>
      <c r="AF5" s="31" t="s">
        <v>21</v>
      </c>
      <c r="AG5" s="31">
        <v>2</v>
      </c>
      <c r="AH5" s="31" t="s">
        <v>35</v>
      </c>
      <c r="AI5" s="31">
        <v>2</v>
      </c>
      <c r="AJ5" s="31" t="s">
        <v>36</v>
      </c>
      <c r="AK5" s="31">
        <v>2</v>
      </c>
      <c r="AL5" s="31" t="s">
        <v>35</v>
      </c>
      <c r="AM5" s="31">
        <v>2</v>
      </c>
      <c r="AN5" s="31" t="s">
        <v>27</v>
      </c>
      <c r="AO5" s="31">
        <v>2</v>
      </c>
      <c r="AP5" s="31" t="s">
        <v>62</v>
      </c>
    </row>
    <row r="6" spans="1:42" x14ac:dyDescent="0.35">
      <c r="A6" s="141">
        <v>3</v>
      </c>
      <c r="B6" s="198" t="s">
        <v>62</v>
      </c>
      <c r="C6" s="141">
        <v>3</v>
      </c>
      <c r="D6" s="141" t="s">
        <v>21</v>
      </c>
      <c r="E6" s="141">
        <v>3</v>
      </c>
      <c r="F6" s="141" t="s">
        <v>20</v>
      </c>
      <c r="G6" s="141">
        <v>3</v>
      </c>
      <c r="H6" s="203" t="s">
        <v>26</v>
      </c>
      <c r="I6" s="31">
        <v>3</v>
      </c>
      <c r="J6" s="31" t="s">
        <v>21</v>
      </c>
      <c r="K6" s="31">
        <v>3</v>
      </c>
      <c r="L6" s="31" t="s">
        <v>46</v>
      </c>
      <c r="M6" s="31">
        <v>3</v>
      </c>
      <c r="N6" s="31" t="s">
        <v>21</v>
      </c>
      <c r="O6" s="31">
        <v>3</v>
      </c>
      <c r="P6" s="31" t="s">
        <v>45</v>
      </c>
      <c r="Q6" s="31">
        <v>3</v>
      </c>
      <c r="R6" s="31" t="s">
        <v>21</v>
      </c>
      <c r="S6" s="31">
        <v>3</v>
      </c>
      <c r="T6" s="31" t="s">
        <v>45</v>
      </c>
      <c r="U6" s="31">
        <v>3</v>
      </c>
      <c r="V6" s="31" t="s">
        <v>52</v>
      </c>
      <c r="W6" s="31">
        <v>3</v>
      </c>
      <c r="X6" s="31" t="s">
        <v>32</v>
      </c>
      <c r="Y6" s="31">
        <v>3</v>
      </c>
      <c r="Z6" s="31" t="s">
        <v>52</v>
      </c>
      <c r="AA6" s="31">
        <v>3</v>
      </c>
      <c r="AB6" s="31" t="s">
        <v>53</v>
      </c>
      <c r="AC6" s="31">
        <v>3</v>
      </c>
      <c r="AD6" s="31" t="s">
        <v>48</v>
      </c>
      <c r="AE6" s="31">
        <v>3</v>
      </c>
      <c r="AF6" s="31" t="s">
        <v>53</v>
      </c>
      <c r="AG6" s="31">
        <v>3</v>
      </c>
      <c r="AH6" s="31" t="s">
        <v>28</v>
      </c>
      <c r="AI6" s="31">
        <v>3</v>
      </c>
      <c r="AJ6" s="31" t="s">
        <v>43</v>
      </c>
      <c r="AK6" s="31">
        <v>3</v>
      </c>
      <c r="AL6" s="31" t="s">
        <v>36</v>
      </c>
      <c r="AM6" s="31">
        <v>3</v>
      </c>
      <c r="AN6" s="31" t="s">
        <v>18</v>
      </c>
      <c r="AO6" s="31">
        <v>3</v>
      </c>
      <c r="AP6" s="31" t="s">
        <v>18</v>
      </c>
    </row>
    <row r="7" spans="1:42" x14ac:dyDescent="0.35">
      <c r="A7" s="141">
        <v>4</v>
      </c>
      <c r="B7" s="198" t="s">
        <v>18</v>
      </c>
      <c r="C7" s="141">
        <v>4</v>
      </c>
      <c r="D7" s="141" t="s">
        <v>29</v>
      </c>
      <c r="E7" s="141">
        <v>4</v>
      </c>
      <c r="F7" s="141" t="s">
        <v>43</v>
      </c>
      <c r="G7" s="141">
        <v>4</v>
      </c>
      <c r="H7" s="203" t="s">
        <v>66</v>
      </c>
      <c r="I7" s="31">
        <v>4</v>
      </c>
      <c r="J7" s="31" t="s">
        <v>62</v>
      </c>
      <c r="K7" s="31">
        <v>4</v>
      </c>
      <c r="L7" s="31" t="s">
        <v>330</v>
      </c>
      <c r="M7" s="31">
        <v>4</v>
      </c>
      <c r="N7" s="31" t="s">
        <v>20</v>
      </c>
      <c r="O7" s="31">
        <v>4</v>
      </c>
      <c r="P7" s="31" t="s">
        <v>62</v>
      </c>
      <c r="Q7" s="31">
        <v>4</v>
      </c>
      <c r="R7" s="31" t="s">
        <v>52</v>
      </c>
      <c r="S7" s="31">
        <v>4</v>
      </c>
      <c r="T7" s="31" t="s">
        <v>62</v>
      </c>
      <c r="U7" s="31">
        <v>4</v>
      </c>
      <c r="V7" s="31" t="s">
        <v>38</v>
      </c>
      <c r="W7" s="31">
        <v>4</v>
      </c>
      <c r="X7" s="31" t="s">
        <v>39</v>
      </c>
      <c r="Y7" s="31">
        <v>4</v>
      </c>
      <c r="Z7" s="31" t="s">
        <v>38</v>
      </c>
      <c r="AA7" s="31">
        <v>4</v>
      </c>
      <c r="AB7" s="31" t="s">
        <v>33</v>
      </c>
      <c r="AC7" s="31">
        <v>4</v>
      </c>
      <c r="AD7" s="31" t="s">
        <v>22</v>
      </c>
      <c r="AE7" s="31">
        <v>4</v>
      </c>
      <c r="AF7" s="31" t="s">
        <v>33</v>
      </c>
      <c r="AG7" s="31">
        <v>4</v>
      </c>
      <c r="AH7" s="31" t="s">
        <v>69</v>
      </c>
      <c r="AI7" s="31">
        <v>4</v>
      </c>
      <c r="AJ7" s="31" t="s">
        <v>46</v>
      </c>
      <c r="AK7" s="31">
        <v>4</v>
      </c>
      <c r="AL7" s="31" t="s">
        <v>28</v>
      </c>
      <c r="AM7" s="31">
        <v>4</v>
      </c>
      <c r="AN7" s="31" t="s">
        <v>44</v>
      </c>
      <c r="AO7" s="31">
        <v>4</v>
      </c>
      <c r="AP7" s="31" t="s">
        <v>46</v>
      </c>
    </row>
    <row r="8" spans="1:42" x14ac:dyDescent="0.35">
      <c r="A8" s="141">
        <v>5</v>
      </c>
      <c r="B8" s="198" t="s">
        <v>53</v>
      </c>
      <c r="C8" s="141">
        <v>5</v>
      </c>
      <c r="D8" s="141" t="s">
        <v>31</v>
      </c>
      <c r="E8" s="141">
        <v>5</v>
      </c>
      <c r="F8" s="141" t="s">
        <v>46</v>
      </c>
      <c r="G8" s="141">
        <v>5</v>
      </c>
      <c r="H8" s="203" t="s">
        <v>54</v>
      </c>
      <c r="I8" s="31">
        <v>5</v>
      </c>
      <c r="J8" s="31" t="s">
        <v>20</v>
      </c>
      <c r="K8" s="31">
        <v>5</v>
      </c>
      <c r="L8" s="31" t="s">
        <v>51</v>
      </c>
      <c r="M8" s="31">
        <v>5</v>
      </c>
      <c r="N8" s="31" t="s">
        <v>62</v>
      </c>
      <c r="O8" s="31">
        <v>5</v>
      </c>
      <c r="P8" s="31" t="s">
        <v>21</v>
      </c>
      <c r="Q8" s="31">
        <v>5</v>
      </c>
      <c r="R8" s="31" t="s">
        <v>94</v>
      </c>
      <c r="S8" s="31">
        <v>5</v>
      </c>
      <c r="T8" s="31" t="s">
        <v>21</v>
      </c>
      <c r="U8" s="31">
        <v>5</v>
      </c>
      <c r="V8" s="31" t="s">
        <v>23</v>
      </c>
      <c r="W8" s="31">
        <v>5</v>
      </c>
      <c r="X8" s="31" t="s">
        <v>41</v>
      </c>
      <c r="Y8" s="31">
        <v>5</v>
      </c>
      <c r="Z8" s="31" t="s">
        <v>23</v>
      </c>
      <c r="AA8" s="31">
        <v>5</v>
      </c>
      <c r="AB8" s="31" t="s">
        <v>42</v>
      </c>
      <c r="AC8" s="31">
        <v>5</v>
      </c>
      <c r="AD8" s="31" t="s">
        <v>171</v>
      </c>
      <c r="AE8" s="31">
        <v>5</v>
      </c>
      <c r="AF8" s="31" t="s">
        <v>42</v>
      </c>
      <c r="AG8" s="31">
        <v>5</v>
      </c>
      <c r="AH8" s="31" t="s">
        <v>36</v>
      </c>
      <c r="AI8" s="31">
        <v>5</v>
      </c>
      <c r="AJ8" s="31" t="s">
        <v>89</v>
      </c>
      <c r="AK8" s="31">
        <v>5</v>
      </c>
      <c r="AL8" s="31" t="s">
        <v>18</v>
      </c>
      <c r="AM8" s="31">
        <v>5</v>
      </c>
      <c r="AN8" s="31" t="s">
        <v>52</v>
      </c>
      <c r="AO8" s="31">
        <v>5</v>
      </c>
      <c r="AP8" s="31" t="s">
        <v>53</v>
      </c>
    </row>
    <row r="9" spans="1:42" x14ac:dyDescent="0.35">
      <c r="A9" s="141">
        <v>6</v>
      </c>
      <c r="B9" s="198" t="s">
        <v>27</v>
      </c>
      <c r="C9" s="141">
        <v>6</v>
      </c>
      <c r="D9" s="141" t="s">
        <v>26</v>
      </c>
      <c r="E9" s="141">
        <v>6</v>
      </c>
      <c r="F9" s="141" t="s">
        <v>70</v>
      </c>
      <c r="G9" s="141">
        <v>6</v>
      </c>
      <c r="H9" s="203" t="s">
        <v>97</v>
      </c>
      <c r="I9" s="31">
        <v>6</v>
      </c>
      <c r="J9" s="31" t="s">
        <v>82</v>
      </c>
      <c r="K9" s="31">
        <v>6</v>
      </c>
      <c r="L9" s="31" t="s">
        <v>94</v>
      </c>
      <c r="M9" s="31">
        <v>6</v>
      </c>
      <c r="N9" s="31" t="s">
        <v>82</v>
      </c>
      <c r="O9" s="31">
        <v>6</v>
      </c>
      <c r="P9" s="31" t="s">
        <v>55</v>
      </c>
      <c r="Q9" s="31">
        <v>6</v>
      </c>
      <c r="R9" s="31" t="s">
        <v>176</v>
      </c>
      <c r="S9" s="31">
        <v>6</v>
      </c>
      <c r="T9" s="31" t="s">
        <v>29</v>
      </c>
      <c r="U9" s="31">
        <v>6</v>
      </c>
      <c r="V9" s="31" t="s">
        <v>62</v>
      </c>
      <c r="W9" s="31">
        <v>6</v>
      </c>
      <c r="X9" s="31" t="s">
        <v>119</v>
      </c>
      <c r="Y9" s="31">
        <v>6</v>
      </c>
      <c r="Z9" s="31" t="s">
        <v>62</v>
      </c>
      <c r="AA9" s="31">
        <v>6</v>
      </c>
      <c r="AB9" s="31" t="s">
        <v>166</v>
      </c>
      <c r="AC9" s="31">
        <v>6</v>
      </c>
      <c r="AD9" s="31" t="s">
        <v>136</v>
      </c>
      <c r="AE9" s="31">
        <v>6</v>
      </c>
      <c r="AF9" s="31" t="s">
        <v>166</v>
      </c>
      <c r="AG9" s="31">
        <v>6</v>
      </c>
      <c r="AH9" s="31" t="s">
        <v>50</v>
      </c>
      <c r="AI9" s="31">
        <v>6</v>
      </c>
      <c r="AJ9" s="31" t="s">
        <v>58</v>
      </c>
      <c r="AK9" s="31">
        <v>6</v>
      </c>
      <c r="AL9" s="31" t="s">
        <v>69</v>
      </c>
      <c r="AM9" s="31">
        <v>6</v>
      </c>
      <c r="AN9" s="31" t="s">
        <v>21</v>
      </c>
      <c r="AO9" s="31">
        <v>6</v>
      </c>
      <c r="AP9" s="31" t="s">
        <v>77</v>
      </c>
    </row>
    <row r="10" spans="1:42" x14ac:dyDescent="0.35">
      <c r="A10" s="141">
        <v>7</v>
      </c>
      <c r="B10" s="198" t="s">
        <v>59</v>
      </c>
      <c r="C10" s="141">
        <v>7</v>
      </c>
      <c r="D10" s="141" t="s">
        <v>35</v>
      </c>
      <c r="E10" s="141">
        <v>7</v>
      </c>
      <c r="F10" s="141" t="s">
        <v>62</v>
      </c>
      <c r="G10" s="141">
        <v>7</v>
      </c>
      <c r="H10" s="203" t="s">
        <v>37</v>
      </c>
      <c r="I10" s="31">
        <v>7</v>
      </c>
      <c r="J10" s="31" t="s">
        <v>23</v>
      </c>
      <c r="K10" s="31">
        <v>7</v>
      </c>
      <c r="L10" s="31" t="s">
        <v>72</v>
      </c>
      <c r="M10" s="31">
        <v>7</v>
      </c>
      <c r="N10" s="31" t="s">
        <v>23</v>
      </c>
      <c r="O10" s="31">
        <v>7</v>
      </c>
      <c r="P10" s="31" t="s">
        <v>29</v>
      </c>
      <c r="Q10" s="31">
        <v>7</v>
      </c>
      <c r="R10" s="31" t="s">
        <v>120</v>
      </c>
      <c r="S10" s="31">
        <v>7</v>
      </c>
      <c r="T10" s="31" t="s">
        <v>55</v>
      </c>
      <c r="U10" s="31">
        <v>7</v>
      </c>
      <c r="V10" s="31" t="s">
        <v>29</v>
      </c>
      <c r="W10" s="31">
        <v>7</v>
      </c>
      <c r="X10" s="31" t="s">
        <v>70</v>
      </c>
      <c r="Y10" s="31">
        <v>7</v>
      </c>
      <c r="Z10" s="31" t="s">
        <v>29</v>
      </c>
      <c r="AA10" s="31">
        <v>7</v>
      </c>
      <c r="AB10" s="31" t="s">
        <v>31</v>
      </c>
      <c r="AC10" s="31">
        <v>7</v>
      </c>
      <c r="AD10" s="31" t="s">
        <v>25</v>
      </c>
      <c r="AE10" s="31">
        <v>7</v>
      </c>
      <c r="AF10" s="31" t="s">
        <v>31</v>
      </c>
      <c r="AG10" s="31">
        <v>7</v>
      </c>
      <c r="AH10" s="31" t="s">
        <v>68</v>
      </c>
      <c r="AI10" s="31">
        <v>7</v>
      </c>
      <c r="AJ10" s="31" t="s">
        <v>85</v>
      </c>
      <c r="AK10" s="31">
        <v>7</v>
      </c>
      <c r="AL10" s="31" t="s">
        <v>50</v>
      </c>
      <c r="AM10" s="31">
        <v>7</v>
      </c>
      <c r="AN10" s="31" t="s">
        <v>62</v>
      </c>
      <c r="AO10" s="31">
        <v>7</v>
      </c>
      <c r="AP10" s="31" t="s">
        <v>70</v>
      </c>
    </row>
    <row r="11" spans="1:42" x14ac:dyDescent="0.35">
      <c r="A11" s="141">
        <v>8</v>
      </c>
      <c r="B11" s="198" t="s">
        <v>29</v>
      </c>
      <c r="C11" s="141">
        <v>8</v>
      </c>
      <c r="D11" s="141" t="s">
        <v>32</v>
      </c>
      <c r="E11" s="141">
        <v>8</v>
      </c>
      <c r="F11" s="141" t="s">
        <v>22</v>
      </c>
      <c r="G11" s="141">
        <v>8</v>
      </c>
      <c r="H11" s="203" t="s">
        <v>35</v>
      </c>
      <c r="I11" s="31">
        <v>8</v>
      </c>
      <c r="J11" s="31" t="s">
        <v>22</v>
      </c>
      <c r="K11" s="31">
        <v>8</v>
      </c>
      <c r="L11" s="31" t="s">
        <v>194</v>
      </c>
      <c r="M11" s="31">
        <v>8</v>
      </c>
      <c r="N11" s="31" t="s">
        <v>42</v>
      </c>
      <c r="O11" s="31">
        <v>8</v>
      </c>
      <c r="P11" s="31" t="s">
        <v>56</v>
      </c>
      <c r="Q11" s="31">
        <v>8</v>
      </c>
      <c r="R11" s="31" t="s">
        <v>136</v>
      </c>
      <c r="S11" s="31">
        <v>8</v>
      </c>
      <c r="T11" s="31" t="s">
        <v>56</v>
      </c>
      <c r="U11" s="31">
        <v>8</v>
      </c>
      <c r="V11" s="31" t="s">
        <v>31</v>
      </c>
      <c r="W11" s="31">
        <v>8</v>
      </c>
      <c r="X11" s="31" t="s">
        <v>59</v>
      </c>
      <c r="Y11" s="31">
        <v>8</v>
      </c>
      <c r="Z11" s="31" t="s">
        <v>31</v>
      </c>
      <c r="AA11" s="31">
        <v>8</v>
      </c>
      <c r="AB11" s="31" t="s">
        <v>58</v>
      </c>
      <c r="AC11" s="31">
        <v>8</v>
      </c>
      <c r="AD11" s="31" t="s">
        <v>20</v>
      </c>
      <c r="AE11" s="31">
        <v>8</v>
      </c>
      <c r="AF11" s="31" t="s">
        <v>29</v>
      </c>
      <c r="AG11" s="31">
        <v>8</v>
      </c>
      <c r="AH11" s="31" t="s">
        <v>32</v>
      </c>
      <c r="AI11" s="31">
        <v>8</v>
      </c>
      <c r="AJ11" s="31" t="s">
        <v>27</v>
      </c>
      <c r="AK11" s="31">
        <v>8</v>
      </c>
      <c r="AL11" s="31" t="s">
        <v>68</v>
      </c>
      <c r="AM11" s="31">
        <v>8</v>
      </c>
      <c r="AN11" s="31" t="s">
        <v>87</v>
      </c>
      <c r="AO11" s="31">
        <v>8</v>
      </c>
      <c r="AP11" s="31" t="s">
        <v>43</v>
      </c>
    </row>
    <row r="12" spans="1:42" x14ac:dyDescent="0.35">
      <c r="A12" s="141">
        <v>9</v>
      </c>
      <c r="B12" s="198" t="s">
        <v>20</v>
      </c>
      <c r="C12" s="141">
        <v>9</v>
      </c>
      <c r="D12" s="141" t="s">
        <v>62</v>
      </c>
      <c r="E12" s="141">
        <v>9</v>
      </c>
      <c r="F12" s="141" t="s">
        <v>87</v>
      </c>
      <c r="G12" s="141">
        <v>9</v>
      </c>
      <c r="H12" s="203" t="s">
        <v>103</v>
      </c>
      <c r="I12" s="31">
        <v>9</v>
      </c>
      <c r="J12" s="31" t="s">
        <v>38</v>
      </c>
      <c r="K12" s="31">
        <v>9</v>
      </c>
      <c r="L12" s="31" t="s">
        <v>271</v>
      </c>
      <c r="M12" s="31">
        <v>9</v>
      </c>
      <c r="N12" s="31" t="s">
        <v>63</v>
      </c>
      <c r="O12" s="31">
        <v>9</v>
      </c>
      <c r="P12" s="31" t="s">
        <v>114</v>
      </c>
      <c r="Q12" s="31">
        <v>9</v>
      </c>
      <c r="R12" s="31" t="s">
        <v>29</v>
      </c>
      <c r="S12" s="31">
        <v>9</v>
      </c>
      <c r="T12" s="31" t="s">
        <v>114</v>
      </c>
      <c r="U12" s="31">
        <v>9</v>
      </c>
      <c r="V12" s="31" t="s">
        <v>189</v>
      </c>
      <c r="W12" s="31">
        <v>9</v>
      </c>
      <c r="X12" s="31" t="s">
        <v>188</v>
      </c>
      <c r="Y12" s="31">
        <v>9</v>
      </c>
      <c r="Z12" s="31" t="s">
        <v>189</v>
      </c>
      <c r="AA12" s="31">
        <v>9</v>
      </c>
      <c r="AB12" s="31" t="s">
        <v>29</v>
      </c>
      <c r="AC12" s="31">
        <v>9</v>
      </c>
      <c r="AD12" s="31" t="s">
        <v>65</v>
      </c>
      <c r="AE12" s="31">
        <v>9</v>
      </c>
      <c r="AF12" s="31" t="s">
        <v>73</v>
      </c>
      <c r="AG12" s="31">
        <v>9</v>
      </c>
      <c r="AH12" s="31" t="s">
        <v>109</v>
      </c>
      <c r="AI12" s="31">
        <v>9</v>
      </c>
      <c r="AJ12" s="31" t="s">
        <v>77</v>
      </c>
      <c r="AK12" s="31">
        <v>9</v>
      </c>
      <c r="AL12" s="31" t="s">
        <v>32</v>
      </c>
      <c r="AM12" s="31">
        <v>9</v>
      </c>
      <c r="AN12" s="31" t="s">
        <v>53</v>
      </c>
      <c r="AO12" s="31">
        <v>9</v>
      </c>
      <c r="AP12" s="31" t="s">
        <v>60</v>
      </c>
    </row>
    <row r="13" spans="1:42" x14ac:dyDescent="0.35">
      <c r="A13" s="141">
        <v>10</v>
      </c>
      <c r="B13" s="198" t="s">
        <v>38</v>
      </c>
      <c r="C13" s="141">
        <v>10</v>
      </c>
      <c r="D13" s="141" t="s">
        <v>38</v>
      </c>
      <c r="E13" s="141">
        <v>10</v>
      </c>
      <c r="F13" s="141" t="s">
        <v>63</v>
      </c>
      <c r="G13" s="141">
        <v>10</v>
      </c>
      <c r="H13" s="203" t="s">
        <v>61</v>
      </c>
      <c r="I13" s="31">
        <v>10</v>
      </c>
      <c r="J13" s="31" t="s">
        <v>45</v>
      </c>
      <c r="K13" s="31">
        <v>10</v>
      </c>
      <c r="L13" s="31" t="s">
        <v>124</v>
      </c>
      <c r="M13" s="31">
        <v>10</v>
      </c>
      <c r="N13" s="31" t="s">
        <v>22</v>
      </c>
      <c r="O13" s="31">
        <v>10</v>
      </c>
      <c r="P13" s="31" t="s">
        <v>61</v>
      </c>
      <c r="Q13" s="31">
        <v>10</v>
      </c>
      <c r="R13" s="31" t="s">
        <v>43</v>
      </c>
      <c r="S13" s="31">
        <v>10</v>
      </c>
      <c r="T13" s="31" t="s">
        <v>61</v>
      </c>
      <c r="U13" s="31">
        <v>10</v>
      </c>
      <c r="V13" s="31" t="s">
        <v>73</v>
      </c>
      <c r="W13" s="31">
        <v>10</v>
      </c>
      <c r="X13" s="31" t="s">
        <v>129</v>
      </c>
      <c r="Y13" s="31">
        <v>10</v>
      </c>
      <c r="Z13" s="31" t="s">
        <v>86</v>
      </c>
      <c r="AA13" s="31">
        <v>10</v>
      </c>
      <c r="AB13" s="31" t="s">
        <v>73</v>
      </c>
      <c r="AC13" s="31">
        <v>10</v>
      </c>
      <c r="AD13" s="31" t="s">
        <v>76</v>
      </c>
      <c r="AE13" s="31">
        <v>10</v>
      </c>
      <c r="AF13" s="31" t="s">
        <v>59</v>
      </c>
      <c r="AG13" s="31">
        <v>10</v>
      </c>
      <c r="AH13" s="31" t="s">
        <v>86</v>
      </c>
      <c r="AI13" s="31">
        <v>10</v>
      </c>
      <c r="AJ13" s="31" t="s">
        <v>76</v>
      </c>
      <c r="AK13" s="31">
        <v>10</v>
      </c>
      <c r="AL13" s="31" t="s">
        <v>109</v>
      </c>
      <c r="AM13" s="31">
        <v>10</v>
      </c>
      <c r="AN13" s="31" t="s">
        <v>76</v>
      </c>
      <c r="AO13" s="31">
        <v>10</v>
      </c>
      <c r="AP13" s="31" t="s">
        <v>92</v>
      </c>
    </row>
    <row r="14" spans="1:42" x14ac:dyDescent="0.35">
      <c r="A14" s="141">
        <v>11</v>
      </c>
      <c r="B14" s="198" t="s">
        <v>31</v>
      </c>
      <c r="C14" s="141">
        <v>11</v>
      </c>
      <c r="D14" s="141" t="s">
        <v>197</v>
      </c>
      <c r="E14" s="141">
        <v>11</v>
      </c>
      <c r="F14" s="141" t="s">
        <v>21</v>
      </c>
      <c r="G14" s="141">
        <v>11</v>
      </c>
      <c r="H14" s="203" t="s">
        <v>125</v>
      </c>
      <c r="I14" s="31">
        <v>11</v>
      </c>
      <c r="J14" s="31" t="s">
        <v>52</v>
      </c>
      <c r="K14" s="31">
        <v>11</v>
      </c>
      <c r="L14" s="31" t="s">
        <v>87</v>
      </c>
      <c r="M14" s="31">
        <v>11</v>
      </c>
      <c r="N14" s="31" t="s">
        <v>30</v>
      </c>
      <c r="O14" s="31">
        <v>11</v>
      </c>
      <c r="P14" s="31" t="s">
        <v>105</v>
      </c>
      <c r="Q14" s="31">
        <v>11</v>
      </c>
      <c r="R14" s="31" t="s">
        <v>255</v>
      </c>
      <c r="S14" s="31">
        <v>11</v>
      </c>
      <c r="T14" s="31" t="s">
        <v>105</v>
      </c>
      <c r="U14" s="31">
        <v>11</v>
      </c>
      <c r="V14" s="31" t="s">
        <v>136</v>
      </c>
      <c r="W14" s="31">
        <v>11</v>
      </c>
      <c r="X14" s="31" t="s">
        <v>127</v>
      </c>
      <c r="Y14" s="31">
        <v>11</v>
      </c>
      <c r="Z14" s="31" t="s">
        <v>73</v>
      </c>
      <c r="AA14" s="31">
        <v>11</v>
      </c>
      <c r="AB14" s="31" t="s">
        <v>66</v>
      </c>
      <c r="AC14" s="31">
        <v>11</v>
      </c>
      <c r="AD14" s="31" t="s">
        <v>49</v>
      </c>
      <c r="AE14" s="31">
        <v>11</v>
      </c>
      <c r="AF14" s="31" t="s">
        <v>58</v>
      </c>
      <c r="AG14" s="31">
        <v>11</v>
      </c>
      <c r="AH14" s="31" t="s">
        <v>107</v>
      </c>
      <c r="AI14" s="31">
        <v>11</v>
      </c>
      <c r="AJ14" s="31" t="s">
        <v>38</v>
      </c>
      <c r="AK14" s="31">
        <v>11</v>
      </c>
      <c r="AL14" s="31" t="s">
        <v>58</v>
      </c>
      <c r="AM14" s="31">
        <v>11</v>
      </c>
      <c r="AN14" s="31" t="s">
        <v>34</v>
      </c>
      <c r="AO14" s="31">
        <v>11</v>
      </c>
      <c r="AP14" s="31" t="s">
        <v>21</v>
      </c>
    </row>
    <row r="15" spans="1:42" x14ac:dyDescent="0.35">
      <c r="A15" s="141">
        <v>12</v>
      </c>
      <c r="B15" s="198" t="s">
        <v>22</v>
      </c>
      <c r="C15" s="141">
        <v>12</v>
      </c>
      <c r="D15" s="141" t="s">
        <v>22</v>
      </c>
      <c r="E15" s="141">
        <v>12</v>
      </c>
      <c r="F15" s="141" t="s">
        <v>53</v>
      </c>
      <c r="G15" s="141">
        <v>12</v>
      </c>
      <c r="H15" s="203" t="s">
        <v>133</v>
      </c>
      <c r="I15" s="31">
        <v>12</v>
      </c>
      <c r="J15" s="31" t="s">
        <v>61</v>
      </c>
      <c r="K15" s="31">
        <v>12</v>
      </c>
      <c r="L15" s="31" t="s">
        <v>33</v>
      </c>
      <c r="M15" s="31">
        <v>12</v>
      </c>
      <c r="N15" s="31" t="s">
        <v>89</v>
      </c>
      <c r="O15" s="31">
        <v>12</v>
      </c>
      <c r="P15" s="31" t="s">
        <v>20</v>
      </c>
      <c r="Q15" s="31">
        <v>12</v>
      </c>
      <c r="R15" s="31" t="s">
        <v>59</v>
      </c>
      <c r="S15" s="31">
        <v>12</v>
      </c>
      <c r="T15" s="31" t="s">
        <v>20</v>
      </c>
      <c r="U15" s="31">
        <v>12</v>
      </c>
      <c r="V15" s="31" t="s">
        <v>86</v>
      </c>
      <c r="W15" s="31">
        <v>12</v>
      </c>
      <c r="X15" s="31" t="s">
        <v>85</v>
      </c>
      <c r="Y15" s="31">
        <v>12</v>
      </c>
      <c r="Z15" s="31" t="s">
        <v>136</v>
      </c>
      <c r="AA15" s="31">
        <v>12</v>
      </c>
      <c r="AB15" s="31" t="s">
        <v>59</v>
      </c>
      <c r="AC15" s="31">
        <v>12</v>
      </c>
      <c r="AD15" s="31" t="s">
        <v>39</v>
      </c>
      <c r="AE15" s="31">
        <v>12</v>
      </c>
      <c r="AF15" s="31" t="s">
        <v>66</v>
      </c>
      <c r="AG15" s="31">
        <v>12</v>
      </c>
      <c r="AH15" s="31" t="s">
        <v>30</v>
      </c>
      <c r="AI15" s="31">
        <v>12</v>
      </c>
      <c r="AJ15" s="31" t="s">
        <v>172</v>
      </c>
      <c r="AK15" s="31">
        <v>12</v>
      </c>
      <c r="AL15" s="31" t="s">
        <v>86</v>
      </c>
      <c r="AM15" s="31">
        <v>12</v>
      </c>
      <c r="AN15" s="31" t="s">
        <v>80</v>
      </c>
      <c r="AO15" s="31">
        <v>12</v>
      </c>
      <c r="AP15" s="31" t="s">
        <v>47</v>
      </c>
    </row>
    <row r="16" spans="1:42" x14ac:dyDescent="0.35">
      <c r="A16" s="141">
        <v>13</v>
      </c>
      <c r="B16" s="198" t="s">
        <v>52</v>
      </c>
      <c r="C16" s="141">
        <v>13</v>
      </c>
      <c r="D16" s="141" t="s">
        <v>53</v>
      </c>
      <c r="E16" s="141">
        <v>13</v>
      </c>
      <c r="F16" s="141" t="s">
        <v>39</v>
      </c>
      <c r="G16" s="141">
        <v>13</v>
      </c>
      <c r="H16" s="203" t="s">
        <v>186</v>
      </c>
      <c r="I16" s="31">
        <v>13</v>
      </c>
      <c r="J16" s="31" t="s">
        <v>30</v>
      </c>
      <c r="K16" s="31">
        <v>13</v>
      </c>
      <c r="L16" s="31" t="s">
        <v>134</v>
      </c>
      <c r="M16" s="31">
        <v>13</v>
      </c>
      <c r="N16" s="31" t="s">
        <v>38</v>
      </c>
      <c r="O16" s="31">
        <v>13</v>
      </c>
      <c r="P16" s="31" t="s">
        <v>95</v>
      </c>
      <c r="Q16" s="31">
        <v>13</v>
      </c>
      <c r="R16" s="31" t="s">
        <v>85</v>
      </c>
      <c r="S16" s="31">
        <v>13</v>
      </c>
      <c r="T16" s="31" t="s">
        <v>95</v>
      </c>
      <c r="U16" s="31">
        <v>13</v>
      </c>
      <c r="V16" s="31" t="s">
        <v>19</v>
      </c>
      <c r="W16" s="31">
        <v>13</v>
      </c>
      <c r="X16" s="31" t="s">
        <v>140</v>
      </c>
      <c r="Y16" s="31">
        <v>13</v>
      </c>
      <c r="Z16" s="31" t="s">
        <v>19</v>
      </c>
      <c r="AA16" s="31">
        <v>13</v>
      </c>
      <c r="AB16" s="31" t="s">
        <v>160</v>
      </c>
      <c r="AC16" s="31">
        <v>13</v>
      </c>
      <c r="AD16" s="31" t="s">
        <v>70</v>
      </c>
      <c r="AE16" s="31">
        <v>13</v>
      </c>
      <c r="AF16" s="31" t="s">
        <v>76</v>
      </c>
      <c r="AG16" s="31">
        <v>13</v>
      </c>
      <c r="AH16" s="31" t="s">
        <v>99</v>
      </c>
      <c r="AI16" s="31">
        <v>13</v>
      </c>
      <c r="AJ16" s="31" t="s">
        <v>49</v>
      </c>
      <c r="AK16" s="31">
        <v>13</v>
      </c>
      <c r="AL16" s="31" t="s">
        <v>117</v>
      </c>
      <c r="AM16" s="31">
        <v>13</v>
      </c>
      <c r="AN16" s="31" t="s">
        <v>45</v>
      </c>
      <c r="AO16" s="31">
        <v>13</v>
      </c>
      <c r="AP16" s="31" t="s">
        <v>38</v>
      </c>
    </row>
    <row r="17" spans="1:42" x14ac:dyDescent="0.35">
      <c r="A17" s="141">
        <v>14</v>
      </c>
      <c r="B17" s="198" t="s">
        <v>30</v>
      </c>
      <c r="C17" s="141">
        <v>14</v>
      </c>
      <c r="D17" s="141" t="s">
        <v>36</v>
      </c>
      <c r="E17" s="141">
        <v>14</v>
      </c>
      <c r="F17" s="141" t="s">
        <v>139</v>
      </c>
      <c r="G17" s="141">
        <v>14</v>
      </c>
      <c r="H17" s="203" t="s">
        <v>270</v>
      </c>
      <c r="I17" s="31">
        <v>14</v>
      </c>
      <c r="J17" s="31" t="s">
        <v>99</v>
      </c>
      <c r="K17" s="31">
        <v>14</v>
      </c>
      <c r="L17" s="31" t="s">
        <v>89</v>
      </c>
      <c r="M17" s="31">
        <v>14</v>
      </c>
      <c r="N17" s="31" t="s">
        <v>46</v>
      </c>
      <c r="O17" s="31">
        <v>14</v>
      </c>
      <c r="P17" s="31" t="s">
        <v>23</v>
      </c>
      <c r="Q17" s="31">
        <v>14</v>
      </c>
      <c r="R17" s="31" t="s">
        <v>30</v>
      </c>
      <c r="S17" s="31">
        <v>14</v>
      </c>
      <c r="T17" s="31" t="s">
        <v>23</v>
      </c>
      <c r="U17" s="31">
        <v>14</v>
      </c>
      <c r="V17" s="31" t="s">
        <v>40</v>
      </c>
      <c r="W17" s="31">
        <v>14</v>
      </c>
      <c r="X17" s="31" t="s">
        <v>58</v>
      </c>
      <c r="Y17" s="31">
        <v>14</v>
      </c>
      <c r="Z17" s="31" t="s">
        <v>40</v>
      </c>
      <c r="AA17" s="31">
        <v>14</v>
      </c>
      <c r="AB17" s="31" t="s">
        <v>97</v>
      </c>
      <c r="AC17" s="31">
        <v>14</v>
      </c>
      <c r="AD17" s="31" t="s">
        <v>247</v>
      </c>
      <c r="AE17" s="31">
        <v>14</v>
      </c>
      <c r="AF17" s="31" t="s">
        <v>30</v>
      </c>
      <c r="AG17" s="31">
        <v>14</v>
      </c>
      <c r="AH17" s="31" t="s">
        <v>166</v>
      </c>
      <c r="AI17" s="31">
        <v>14</v>
      </c>
      <c r="AJ17" s="31" t="s">
        <v>240</v>
      </c>
      <c r="AK17" s="31">
        <v>14</v>
      </c>
      <c r="AL17" s="31" t="s">
        <v>46</v>
      </c>
      <c r="AM17" s="31">
        <v>14</v>
      </c>
      <c r="AN17" s="31" t="s">
        <v>84</v>
      </c>
      <c r="AO17" s="31">
        <v>14</v>
      </c>
      <c r="AP17" s="31" t="s">
        <v>102</v>
      </c>
    </row>
    <row r="18" spans="1:42" x14ac:dyDescent="0.35">
      <c r="A18" s="141">
        <v>15</v>
      </c>
      <c r="B18" s="198" t="s">
        <v>197</v>
      </c>
      <c r="C18" s="141">
        <v>15</v>
      </c>
      <c r="D18" s="141" t="s">
        <v>99</v>
      </c>
      <c r="E18" s="141">
        <v>15</v>
      </c>
      <c r="F18" s="141" t="s">
        <v>51</v>
      </c>
      <c r="G18" s="141">
        <v>15</v>
      </c>
      <c r="H18" s="203" t="s">
        <v>158</v>
      </c>
      <c r="I18" s="31">
        <v>15</v>
      </c>
      <c r="J18" s="31" t="s">
        <v>141</v>
      </c>
      <c r="K18" s="31">
        <v>15</v>
      </c>
      <c r="L18" s="31" t="s">
        <v>130</v>
      </c>
      <c r="M18" s="31">
        <v>15</v>
      </c>
      <c r="N18" s="31" t="s">
        <v>52</v>
      </c>
      <c r="O18" s="31">
        <v>15</v>
      </c>
      <c r="P18" s="31" t="s">
        <v>104</v>
      </c>
      <c r="Q18" s="31">
        <v>15</v>
      </c>
      <c r="R18" s="31" t="s">
        <v>56</v>
      </c>
      <c r="S18" s="31">
        <v>15</v>
      </c>
      <c r="T18" s="31" t="s">
        <v>104</v>
      </c>
      <c r="U18" s="31">
        <v>15</v>
      </c>
      <c r="V18" s="31" t="s">
        <v>22</v>
      </c>
      <c r="W18" s="31">
        <v>15</v>
      </c>
      <c r="X18" s="31" t="s">
        <v>271</v>
      </c>
      <c r="Y18" s="31">
        <v>15</v>
      </c>
      <c r="Z18" s="31" t="s">
        <v>106</v>
      </c>
      <c r="AA18" s="31">
        <v>15</v>
      </c>
      <c r="AB18" s="31" t="s">
        <v>30</v>
      </c>
      <c r="AC18" s="31">
        <v>15</v>
      </c>
      <c r="AD18" s="31" t="s">
        <v>168</v>
      </c>
      <c r="AE18" s="31">
        <v>15</v>
      </c>
      <c r="AF18" s="31" t="s">
        <v>34</v>
      </c>
      <c r="AG18" s="31">
        <v>15</v>
      </c>
      <c r="AH18" s="31" t="s">
        <v>117</v>
      </c>
      <c r="AI18" s="31">
        <v>15</v>
      </c>
      <c r="AJ18" s="31" t="s">
        <v>314</v>
      </c>
      <c r="AK18" s="31">
        <v>15</v>
      </c>
      <c r="AL18" s="31" t="s">
        <v>27</v>
      </c>
      <c r="AM18" s="31">
        <v>15</v>
      </c>
      <c r="AN18" s="31" t="s">
        <v>64</v>
      </c>
      <c r="AO18" s="31">
        <v>15</v>
      </c>
      <c r="AP18" s="31" t="s">
        <v>139</v>
      </c>
    </row>
    <row r="19" spans="1:42" x14ac:dyDescent="0.35">
      <c r="A19" s="141">
        <v>16</v>
      </c>
      <c r="B19" s="198" t="s">
        <v>99</v>
      </c>
      <c r="C19" s="141">
        <v>16</v>
      </c>
      <c r="D19" s="141" t="s">
        <v>19</v>
      </c>
      <c r="E19" s="141">
        <v>16</v>
      </c>
      <c r="F19" s="141" t="s">
        <v>127</v>
      </c>
      <c r="G19" s="141">
        <v>16</v>
      </c>
      <c r="H19" s="203" t="s">
        <v>155</v>
      </c>
      <c r="I19" s="31">
        <v>16</v>
      </c>
      <c r="J19" s="31" t="s">
        <v>55</v>
      </c>
      <c r="K19" s="31">
        <v>16</v>
      </c>
      <c r="L19" s="31" t="s">
        <v>245</v>
      </c>
      <c r="M19" s="31">
        <v>16</v>
      </c>
      <c r="N19" s="31" t="s">
        <v>45</v>
      </c>
      <c r="O19" s="31">
        <v>16</v>
      </c>
      <c r="P19" s="31" t="s">
        <v>82</v>
      </c>
      <c r="Q19" s="31">
        <v>16</v>
      </c>
      <c r="R19" s="31" t="s">
        <v>20</v>
      </c>
      <c r="S19" s="31">
        <v>16</v>
      </c>
      <c r="T19" s="31" t="s">
        <v>82</v>
      </c>
      <c r="U19" s="31">
        <v>16</v>
      </c>
      <c r="V19" s="31" t="s">
        <v>61</v>
      </c>
      <c r="W19" s="31">
        <v>16</v>
      </c>
      <c r="X19" s="31" t="s">
        <v>116</v>
      </c>
      <c r="Y19" s="31">
        <v>16</v>
      </c>
      <c r="Z19" s="31" t="s">
        <v>22</v>
      </c>
      <c r="AA19" s="31">
        <v>16</v>
      </c>
      <c r="AB19" s="31" t="s">
        <v>99</v>
      </c>
      <c r="AC19" s="31">
        <v>16</v>
      </c>
      <c r="AD19" s="31" t="s">
        <v>114</v>
      </c>
      <c r="AE19" s="31">
        <v>16</v>
      </c>
      <c r="AF19" s="31" t="s">
        <v>160</v>
      </c>
      <c r="AG19" s="31">
        <v>16</v>
      </c>
      <c r="AH19" s="31" t="s">
        <v>19</v>
      </c>
      <c r="AI19" s="31">
        <v>16</v>
      </c>
      <c r="AJ19" s="31" t="s">
        <v>72</v>
      </c>
      <c r="AK19" s="31">
        <v>16</v>
      </c>
      <c r="AL19" s="31" t="s">
        <v>38</v>
      </c>
      <c r="AM19" s="31">
        <v>16</v>
      </c>
      <c r="AN19" s="31" t="s">
        <v>29</v>
      </c>
      <c r="AO19" s="31">
        <v>16</v>
      </c>
      <c r="AP19" s="31" t="s">
        <v>75</v>
      </c>
    </row>
    <row r="20" spans="1:42" x14ac:dyDescent="0.35">
      <c r="A20" s="141">
        <v>17</v>
      </c>
      <c r="B20" s="198" t="s">
        <v>46</v>
      </c>
      <c r="C20" s="141">
        <v>17</v>
      </c>
      <c r="D20" s="141" t="s">
        <v>30</v>
      </c>
      <c r="E20" s="141">
        <v>17</v>
      </c>
      <c r="F20" s="141" t="s">
        <v>76</v>
      </c>
      <c r="G20" s="141">
        <v>17</v>
      </c>
      <c r="H20" s="203" t="s">
        <v>108</v>
      </c>
      <c r="I20" s="31">
        <v>17</v>
      </c>
      <c r="J20" s="31" t="s">
        <v>80</v>
      </c>
      <c r="K20" s="31">
        <v>17</v>
      </c>
      <c r="L20" s="31" t="s">
        <v>140</v>
      </c>
      <c r="M20" s="31">
        <v>17</v>
      </c>
      <c r="N20" s="31" t="s">
        <v>53</v>
      </c>
      <c r="O20" s="31">
        <v>17</v>
      </c>
      <c r="P20" s="31" t="s">
        <v>80</v>
      </c>
      <c r="Q20" s="31">
        <v>17</v>
      </c>
      <c r="R20" s="31" t="s">
        <v>150</v>
      </c>
      <c r="S20" s="31">
        <v>17</v>
      </c>
      <c r="T20" s="31" t="s">
        <v>80</v>
      </c>
      <c r="U20" s="31">
        <v>17</v>
      </c>
      <c r="V20" s="31" t="s">
        <v>180</v>
      </c>
      <c r="W20" s="31">
        <v>17</v>
      </c>
      <c r="X20" s="31" t="s">
        <v>170</v>
      </c>
      <c r="Y20" s="31">
        <v>17</v>
      </c>
      <c r="Z20" s="31" t="s">
        <v>180</v>
      </c>
      <c r="AA20" s="31">
        <v>17</v>
      </c>
      <c r="AB20" s="31" t="s">
        <v>19</v>
      </c>
      <c r="AC20" s="31">
        <v>17</v>
      </c>
      <c r="AD20" s="31" t="s">
        <v>127</v>
      </c>
      <c r="AE20" s="31">
        <v>17</v>
      </c>
      <c r="AF20" s="31" t="s">
        <v>99</v>
      </c>
      <c r="AG20" s="31">
        <v>17</v>
      </c>
      <c r="AH20" s="31" t="s">
        <v>31</v>
      </c>
      <c r="AI20" s="31">
        <v>17</v>
      </c>
      <c r="AJ20" s="31" t="s">
        <v>207</v>
      </c>
      <c r="AK20" s="31">
        <v>17</v>
      </c>
      <c r="AL20" s="31" t="s">
        <v>107</v>
      </c>
      <c r="AM20" s="31">
        <v>17</v>
      </c>
      <c r="AN20" s="31" t="s">
        <v>31</v>
      </c>
      <c r="AO20" s="31">
        <v>17</v>
      </c>
      <c r="AP20" s="31" t="s">
        <v>124</v>
      </c>
    </row>
    <row r="21" spans="1:42" x14ac:dyDescent="0.35">
      <c r="A21" s="141">
        <v>18</v>
      </c>
      <c r="B21" s="198" t="s">
        <v>32</v>
      </c>
      <c r="C21" s="141">
        <v>18</v>
      </c>
      <c r="D21" s="141" t="s">
        <v>166</v>
      </c>
      <c r="E21" s="141">
        <v>18</v>
      </c>
      <c r="F21" s="141" t="s">
        <v>85</v>
      </c>
      <c r="G21" s="141">
        <v>18</v>
      </c>
      <c r="H21" s="203" t="s">
        <v>225</v>
      </c>
      <c r="I21" s="31">
        <v>18</v>
      </c>
      <c r="J21" s="31" t="s">
        <v>114</v>
      </c>
      <c r="K21" s="31">
        <v>18</v>
      </c>
      <c r="L21" s="31" t="s">
        <v>142</v>
      </c>
      <c r="M21" s="31">
        <v>18</v>
      </c>
      <c r="N21" s="31" t="s">
        <v>51</v>
      </c>
      <c r="O21" s="31">
        <v>18</v>
      </c>
      <c r="P21" s="31" t="s">
        <v>32</v>
      </c>
      <c r="Q21" s="31">
        <v>18</v>
      </c>
      <c r="R21" s="31" t="s">
        <v>282</v>
      </c>
      <c r="S21" s="31">
        <v>18</v>
      </c>
      <c r="T21" s="31" t="s">
        <v>32</v>
      </c>
      <c r="U21" s="31">
        <v>18</v>
      </c>
      <c r="V21" s="31" t="s">
        <v>106</v>
      </c>
      <c r="W21" s="31">
        <v>18</v>
      </c>
      <c r="X21" s="31" t="s">
        <v>314</v>
      </c>
      <c r="Y21" s="31">
        <v>18</v>
      </c>
      <c r="Z21" s="31" t="s">
        <v>61</v>
      </c>
      <c r="AA21" s="31">
        <v>18</v>
      </c>
      <c r="AB21" s="31" t="s">
        <v>103</v>
      </c>
      <c r="AC21" s="31">
        <v>18</v>
      </c>
      <c r="AD21" s="31" t="s">
        <v>123</v>
      </c>
      <c r="AE21" s="31">
        <v>18</v>
      </c>
      <c r="AF21" s="31" t="s">
        <v>103</v>
      </c>
      <c r="AG21" s="31">
        <v>18</v>
      </c>
      <c r="AH21" s="31" t="s">
        <v>137</v>
      </c>
      <c r="AI21" s="31">
        <v>18</v>
      </c>
      <c r="AJ21" s="31" t="s">
        <v>75</v>
      </c>
      <c r="AK21" s="31">
        <v>18</v>
      </c>
      <c r="AL21" s="31" t="s">
        <v>166</v>
      </c>
      <c r="AM21" s="31">
        <v>18</v>
      </c>
      <c r="AN21" s="31" t="s">
        <v>42</v>
      </c>
      <c r="AO21" s="31">
        <v>18</v>
      </c>
      <c r="AP21" s="31" t="s">
        <v>44</v>
      </c>
    </row>
    <row r="22" spans="1:42" x14ac:dyDescent="0.35">
      <c r="A22" s="141">
        <v>19</v>
      </c>
      <c r="B22" s="198" t="s">
        <v>26</v>
      </c>
      <c r="C22" s="141">
        <v>19</v>
      </c>
      <c r="D22" s="141" t="s">
        <v>73</v>
      </c>
      <c r="E22" s="141">
        <v>19</v>
      </c>
      <c r="F22" s="141" t="s">
        <v>29</v>
      </c>
      <c r="G22" s="141">
        <v>19</v>
      </c>
      <c r="H22" s="203" t="s">
        <v>286</v>
      </c>
      <c r="I22" s="31">
        <v>19</v>
      </c>
      <c r="J22" s="31" t="s">
        <v>89</v>
      </c>
      <c r="K22" s="31">
        <v>19</v>
      </c>
      <c r="L22" s="31" t="s">
        <v>43</v>
      </c>
      <c r="M22" s="31">
        <v>19</v>
      </c>
      <c r="N22" s="31" t="s">
        <v>87</v>
      </c>
      <c r="O22" s="31">
        <v>19</v>
      </c>
      <c r="P22" s="31" t="s">
        <v>99</v>
      </c>
      <c r="Q22" s="31">
        <v>19</v>
      </c>
      <c r="R22" s="31" t="s">
        <v>211</v>
      </c>
      <c r="S22" s="31">
        <v>19</v>
      </c>
      <c r="T22" s="31" t="s">
        <v>99</v>
      </c>
      <c r="U22" s="31">
        <v>19</v>
      </c>
      <c r="V22" s="31" t="s">
        <v>36</v>
      </c>
      <c r="W22" s="31">
        <v>19</v>
      </c>
      <c r="X22" s="31" t="s">
        <v>62</v>
      </c>
      <c r="Y22" s="31">
        <v>19</v>
      </c>
      <c r="Z22" s="31" t="s">
        <v>36</v>
      </c>
      <c r="AA22" s="31">
        <v>19</v>
      </c>
      <c r="AB22" s="31" t="s">
        <v>122</v>
      </c>
      <c r="AC22" s="31">
        <v>19</v>
      </c>
      <c r="AD22" s="31" t="s">
        <v>29</v>
      </c>
      <c r="AE22" s="31">
        <v>19</v>
      </c>
      <c r="AF22" s="31" t="s">
        <v>97</v>
      </c>
      <c r="AG22" s="31">
        <v>19</v>
      </c>
      <c r="AH22" s="31" t="s">
        <v>186</v>
      </c>
      <c r="AI22" s="31">
        <v>19</v>
      </c>
      <c r="AJ22" s="31" t="s">
        <v>138</v>
      </c>
      <c r="AK22" s="31">
        <v>19</v>
      </c>
      <c r="AL22" s="31" t="s">
        <v>30</v>
      </c>
      <c r="AM22" s="31">
        <v>19</v>
      </c>
      <c r="AN22" s="31" t="s">
        <v>145</v>
      </c>
      <c r="AO22" s="31">
        <v>19</v>
      </c>
      <c r="AP22" s="31" t="s">
        <v>30</v>
      </c>
    </row>
    <row r="23" spans="1:42" x14ac:dyDescent="0.35">
      <c r="A23" s="141">
        <v>20</v>
      </c>
      <c r="B23" s="198" t="s">
        <v>42</v>
      </c>
      <c r="C23" s="141">
        <v>20</v>
      </c>
      <c r="D23" s="141" t="s">
        <v>52</v>
      </c>
      <c r="E23" s="141">
        <v>20</v>
      </c>
      <c r="F23" s="141" t="s">
        <v>140</v>
      </c>
      <c r="G23" s="141">
        <v>20</v>
      </c>
      <c r="H23" s="203" t="s">
        <v>93</v>
      </c>
      <c r="I23" s="31">
        <v>20</v>
      </c>
      <c r="J23" s="31" t="s">
        <v>59</v>
      </c>
      <c r="K23" s="31">
        <v>20</v>
      </c>
      <c r="L23" s="31" t="s">
        <v>156</v>
      </c>
      <c r="M23" s="31">
        <v>20</v>
      </c>
      <c r="N23" s="31" t="s">
        <v>124</v>
      </c>
      <c r="O23" s="31">
        <v>20</v>
      </c>
      <c r="P23" s="31" t="s">
        <v>84</v>
      </c>
      <c r="Q23" s="31">
        <v>20</v>
      </c>
      <c r="R23" s="31" t="s">
        <v>60</v>
      </c>
      <c r="S23" s="31">
        <v>20</v>
      </c>
      <c r="T23" s="31" t="s">
        <v>84</v>
      </c>
      <c r="U23" s="31">
        <v>20</v>
      </c>
      <c r="V23" s="31" t="s">
        <v>67</v>
      </c>
      <c r="W23" s="31">
        <v>20</v>
      </c>
      <c r="X23" s="31" t="s">
        <v>89</v>
      </c>
      <c r="Y23" s="31">
        <v>20</v>
      </c>
      <c r="Z23" s="31" t="s">
        <v>67</v>
      </c>
      <c r="AA23" s="31">
        <v>20</v>
      </c>
      <c r="AB23" s="31" t="s">
        <v>76</v>
      </c>
      <c r="AC23" s="31">
        <v>20</v>
      </c>
      <c r="AD23" s="31" t="s">
        <v>128</v>
      </c>
      <c r="AE23" s="31">
        <v>20</v>
      </c>
      <c r="AF23" s="31" t="s">
        <v>19</v>
      </c>
      <c r="AG23" s="31">
        <v>20</v>
      </c>
      <c r="AH23" s="31" t="s">
        <v>179</v>
      </c>
      <c r="AI23" s="31">
        <v>20</v>
      </c>
      <c r="AJ23" s="31" t="s">
        <v>188</v>
      </c>
      <c r="AK23" s="31">
        <v>20</v>
      </c>
      <c r="AL23" s="31" t="s">
        <v>49</v>
      </c>
      <c r="AM23" s="31">
        <v>20</v>
      </c>
      <c r="AN23" s="31" t="s">
        <v>22</v>
      </c>
      <c r="AO23" s="31">
        <v>20</v>
      </c>
      <c r="AP23" s="31" t="s">
        <v>160</v>
      </c>
    </row>
    <row r="24" spans="1:42" x14ac:dyDescent="0.35">
      <c r="A24" s="141">
        <v>21</v>
      </c>
      <c r="B24" s="198" t="s">
        <v>45</v>
      </c>
      <c r="C24" s="141">
        <v>21</v>
      </c>
      <c r="D24" s="141" t="s">
        <v>23</v>
      </c>
      <c r="E24" s="141">
        <v>21</v>
      </c>
      <c r="F24" s="141" t="s">
        <v>65</v>
      </c>
      <c r="G24" s="141">
        <v>21</v>
      </c>
      <c r="H24" s="203" t="s">
        <v>223</v>
      </c>
      <c r="I24" s="31">
        <v>21</v>
      </c>
      <c r="J24" s="31" t="s">
        <v>189</v>
      </c>
      <c r="K24" s="31">
        <v>21</v>
      </c>
      <c r="L24" s="31" t="s">
        <v>44</v>
      </c>
      <c r="M24" s="31">
        <v>21</v>
      </c>
      <c r="N24" s="31" t="s">
        <v>61</v>
      </c>
      <c r="O24" s="31">
        <v>21</v>
      </c>
      <c r="P24" s="31" t="s">
        <v>163</v>
      </c>
      <c r="Q24" s="31">
        <v>21</v>
      </c>
      <c r="R24" s="31" t="s">
        <v>44</v>
      </c>
      <c r="S24" s="31">
        <v>21</v>
      </c>
      <c r="T24" s="31" t="s">
        <v>52</v>
      </c>
      <c r="U24" s="31">
        <v>21</v>
      </c>
      <c r="V24" s="31" t="s">
        <v>35</v>
      </c>
      <c r="W24" s="31">
        <v>21</v>
      </c>
      <c r="X24" s="31" t="s">
        <v>257</v>
      </c>
      <c r="Y24" s="31">
        <v>21</v>
      </c>
      <c r="Z24" s="31" t="s">
        <v>56</v>
      </c>
      <c r="AA24" s="31">
        <v>21</v>
      </c>
      <c r="AB24" s="31" t="s">
        <v>37</v>
      </c>
      <c r="AC24" s="31">
        <v>21</v>
      </c>
      <c r="AD24" s="31" t="s">
        <v>277</v>
      </c>
      <c r="AE24" s="31">
        <v>21</v>
      </c>
      <c r="AF24" s="31" t="s">
        <v>122</v>
      </c>
      <c r="AG24" s="31">
        <v>21</v>
      </c>
      <c r="AH24" s="31" t="s">
        <v>93</v>
      </c>
      <c r="AI24" s="31">
        <v>21</v>
      </c>
      <c r="AJ24" s="31" t="s">
        <v>140</v>
      </c>
      <c r="AK24" s="31">
        <v>21</v>
      </c>
      <c r="AL24" s="31" t="s">
        <v>172</v>
      </c>
      <c r="AM24" s="31">
        <v>21</v>
      </c>
      <c r="AN24" s="31" t="s">
        <v>147</v>
      </c>
      <c r="AO24" s="31">
        <v>21</v>
      </c>
      <c r="AP24" s="31" t="s">
        <v>140</v>
      </c>
    </row>
    <row r="25" spans="1:42" x14ac:dyDescent="0.35">
      <c r="A25" s="141">
        <v>22</v>
      </c>
      <c r="B25" s="198" t="s">
        <v>35</v>
      </c>
      <c r="C25" s="141">
        <v>22</v>
      </c>
      <c r="D25" s="141" t="s">
        <v>28</v>
      </c>
      <c r="E25" s="141">
        <v>22</v>
      </c>
      <c r="F25" s="141" t="s">
        <v>59</v>
      </c>
      <c r="G25" s="141">
        <v>22</v>
      </c>
      <c r="H25" s="203" t="s">
        <v>50</v>
      </c>
      <c r="I25" s="31">
        <v>22</v>
      </c>
      <c r="J25" s="31" t="s">
        <v>267</v>
      </c>
      <c r="K25" s="31">
        <v>22</v>
      </c>
      <c r="L25" s="31" t="s">
        <v>53</v>
      </c>
      <c r="M25" s="31">
        <v>22</v>
      </c>
      <c r="N25" s="31" t="s">
        <v>59</v>
      </c>
      <c r="O25" s="31">
        <v>22</v>
      </c>
      <c r="P25" s="31" t="s">
        <v>79</v>
      </c>
      <c r="Q25" s="31">
        <v>22</v>
      </c>
      <c r="R25" s="31" t="s">
        <v>48</v>
      </c>
      <c r="S25" s="31">
        <v>22</v>
      </c>
      <c r="T25" s="31" t="s">
        <v>163</v>
      </c>
      <c r="U25" s="31">
        <v>22</v>
      </c>
      <c r="V25" s="31" t="s">
        <v>26</v>
      </c>
      <c r="W25" s="31">
        <v>22</v>
      </c>
      <c r="X25" s="31" t="s">
        <v>53</v>
      </c>
      <c r="Y25" s="31">
        <v>22</v>
      </c>
      <c r="Z25" s="31" t="s">
        <v>35</v>
      </c>
      <c r="AA25" s="31">
        <v>22</v>
      </c>
      <c r="AB25" s="31" t="s">
        <v>130</v>
      </c>
      <c r="AC25" s="31">
        <v>22</v>
      </c>
      <c r="AD25" s="31" t="s">
        <v>59</v>
      </c>
      <c r="AE25" s="31">
        <v>22</v>
      </c>
      <c r="AF25" s="31" t="s">
        <v>225</v>
      </c>
      <c r="AG25" s="31">
        <v>22</v>
      </c>
      <c r="AH25" s="31" t="s">
        <v>154</v>
      </c>
      <c r="AI25" s="31">
        <v>22</v>
      </c>
      <c r="AJ25" s="31" t="s">
        <v>146</v>
      </c>
      <c r="AK25" s="31">
        <v>22</v>
      </c>
      <c r="AL25" s="31" t="s">
        <v>99</v>
      </c>
      <c r="AM25" s="31">
        <v>22</v>
      </c>
      <c r="AN25" s="31" t="s">
        <v>113</v>
      </c>
      <c r="AO25" s="31">
        <v>22</v>
      </c>
      <c r="AP25" s="31" t="s">
        <v>174</v>
      </c>
    </row>
    <row r="26" spans="1:42" x14ac:dyDescent="0.35">
      <c r="A26" s="141">
        <v>23</v>
      </c>
      <c r="B26" s="198" t="s">
        <v>36</v>
      </c>
      <c r="C26" s="141">
        <v>23</v>
      </c>
      <c r="D26" s="141" t="s">
        <v>86</v>
      </c>
      <c r="E26" s="141">
        <v>23</v>
      </c>
      <c r="F26" s="141" t="s">
        <v>52</v>
      </c>
      <c r="G26" s="141">
        <v>23</v>
      </c>
      <c r="H26" s="203" t="s">
        <v>107</v>
      </c>
      <c r="I26" s="31">
        <v>23</v>
      </c>
      <c r="J26" s="31" t="s">
        <v>53</v>
      </c>
      <c r="K26" s="31">
        <v>23</v>
      </c>
      <c r="L26" s="31" t="s">
        <v>139</v>
      </c>
      <c r="M26" s="31">
        <v>23</v>
      </c>
      <c r="N26" s="31" t="s">
        <v>80</v>
      </c>
      <c r="O26" s="31">
        <v>23</v>
      </c>
      <c r="P26" s="31" t="s">
        <v>191</v>
      </c>
      <c r="Q26" s="31">
        <v>23</v>
      </c>
      <c r="R26" s="31" t="s">
        <v>34</v>
      </c>
      <c r="S26" s="31">
        <v>23</v>
      </c>
      <c r="T26" s="31" t="s">
        <v>64</v>
      </c>
      <c r="U26" s="31">
        <v>23</v>
      </c>
      <c r="V26" s="31" t="s">
        <v>56</v>
      </c>
      <c r="W26" s="31">
        <v>23</v>
      </c>
      <c r="X26" s="31" t="s">
        <v>76</v>
      </c>
      <c r="Y26" s="31">
        <v>23</v>
      </c>
      <c r="Z26" s="31" t="s">
        <v>107</v>
      </c>
      <c r="AA26" s="31">
        <v>23</v>
      </c>
      <c r="AB26" s="31" t="s">
        <v>158</v>
      </c>
      <c r="AC26" s="31">
        <v>23</v>
      </c>
      <c r="AD26" s="31" t="s">
        <v>208</v>
      </c>
      <c r="AE26" s="31">
        <v>23</v>
      </c>
      <c r="AF26" s="31" t="s">
        <v>22</v>
      </c>
      <c r="AG26" s="31">
        <v>23</v>
      </c>
      <c r="AH26" s="31" t="s">
        <v>38</v>
      </c>
      <c r="AI26" s="31">
        <v>23</v>
      </c>
      <c r="AJ26" s="31" t="s">
        <v>279</v>
      </c>
      <c r="AK26" s="31">
        <v>23</v>
      </c>
      <c r="AL26" s="31" t="s">
        <v>137</v>
      </c>
      <c r="AM26" s="31">
        <v>23</v>
      </c>
      <c r="AN26" s="31" t="s">
        <v>140</v>
      </c>
      <c r="AO26" s="31">
        <v>23</v>
      </c>
      <c r="AP26" s="31" t="s">
        <v>169</v>
      </c>
    </row>
    <row r="27" spans="1:42" x14ac:dyDescent="0.35">
      <c r="A27" s="141">
        <v>24</v>
      </c>
      <c r="B27" s="198" t="s">
        <v>166</v>
      </c>
      <c r="C27" s="141">
        <v>24</v>
      </c>
      <c r="D27" s="141" t="s">
        <v>42</v>
      </c>
      <c r="E27" s="141">
        <v>24</v>
      </c>
      <c r="F27" s="141" t="s">
        <v>44</v>
      </c>
      <c r="G27" s="141">
        <v>24</v>
      </c>
      <c r="H27" s="203" t="s">
        <v>71</v>
      </c>
      <c r="I27" s="31">
        <v>24</v>
      </c>
      <c r="J27" s="31" t="s">
        <v>79</v>
      </c>
      <c r="K27" s="31">
        <v>24</v>
      </c>
      <c r="L27" s="31" t="s">
        <v>175</v>
      </c>
      <c r="M27" s="31">
        <v>24</v>
      </c>
      <c r="N27" s="31" t="s">
        <v>99</v>
      </c>
      <c r="O27" s="31">
        <v>24</v>
      </c>
      <c r="P27" s="31" t="s">
        <v>31</v>
      </c>
      <c r="Q27" s="31">
        <v>24</v>
      </c>
      <c r="R27" s="31" t="s">
        <v>227</v>
      </c>
      <c r="S27" s="31">
        <v>24</v>
      </c>
      <c r="T27" s="31" t="s">
        <v>79</v>
      </c>
      <c r="U27" s="31">
        <v>24</v>
      </c>
      <c r="V27" s="31" t="s">
        <v>107</v>
      </c>
      <c r="W27" s="31">
        <v>24</v>
      </c>
      <c r="X27" s="31" t="s">
        <v>203</v>
      </c>
      <c r="Y27" s="31">
        <v>24</v>
      </c>
      <c r="Z27" s="31" t="s">
        <v>26</v>
      </c>
      <c r="AA27" s="31">
        <v>24</v>
      </c>
      <c r="AB27" s="31" t="s">
        <v>225</v>
      </c>
      <c r="AC27" s="31">
        <v>24</v>
      </c>
      <c r="AD27" s="31" t="s">
        <v>67</v>
      </c>
      <c r="AE27" s="31">
        <v>24</v>
      </c>
      <c r="AF27" s="31" t="s">
        <v>37</v>
      </c>
      <c r="AG27" s="31">
        <v>24</v>
      </c>
      <c r="AH27" s="31" t="s">
        <v>261</v>
      </c>
      <c r="AI27" s="31">
        <v>24</v>
      </c>
      <c r="AJ27" s="31" t="s">
        <v>292</v>
      </c>
      <c r="AK27" s="31">
        <v>24</v>
      </c>
      <c r="AL27" s="31" t="s">
        <v>186</v>
      </c>
      <c r="AM27" s="31">
        <v>24</v>
      </c>
      <c r="AN27" s="31" t="s">
        <v>46</v>
      </c>
      <c r="AO27" s="31">
        <v>24</v>
      </c>
      <c r="AP27" s="31" t="s">
        <v>126</v>
      </c>
    </row>
    <row r="28" spans="1:42" x14ac:dyDescent="0.35">
      <c r="A28" s="141">
        <v>25</v>
      </c>
      <c r="B28" s="198" t="s">
        <v>87</v>
      </c>
      <c r="C28" s="141">
        <v>25</v>
      </c>
      <c r="D28" s="141" t="s">
        <v>45</v>
      </c>
      <c r="E28" s="141">
        <v>25</v>
      </c>
      <c r="F28" s="141" t="s">
        <v>64</v>
      </c>
      <c r="G28" s="141">
        <v>25</v>
      </c>
      <c r="H28" s="203" t="s">
        <v>68</v>
      </c>
      <c r="I28" s="31">
        <v>25</v>
      </c>
      <c r="J28" s="31" t="s">
        <v>104</v>
      </c>
      <c r="K28" s="31">
        <v>25</v>
      </c>
      <c r="L28" s="31" t="s">
        <v>169</v>
      </c>
      <c r="M28" s="31">
        <v>25</v>
      </c>
      <c r="N28" s="31" t="s">
        <v>330</v>
      </c>
      <c r="O28" s="31">
        <v>25</v>
      </c>
      <c r="P28" s="31" t="s">
        <v>52</v>
      </c>
      <c r="Q28" s="31">
        <v>25</v>
      </c>
      <c r="R28" s="31" t="s">
        <v>139</v>
      </c>
      <c r="S28" s="31">
        <v>25</v>
      </c>
      <c r="T28" s="31" t="s">
        <v>191</v>
      </c>
      <c r="U28" s="31">
        <v>25</v>
      </c>
      <c r="V28" s="31" t="s">
        <v>54</v>
      </c>
      <c r="W28" s="31">
        <v>25</v>
      </c>
      <c r="X28" s="31" t="s">
        <v>234</v>
      </c>
      <c r="Y28" s="31">
        <v>25</v>
      </c>
      <c r="Z28" s="31" t="s">
        <v>185</v>
      </c>
      <c r="AA28" s="31">
        <v>25</v>
      </c>
      <c r="AB28" s="31" t="s">
        <v>54</v>
      </c>
      <c r="AC28" s="31">
        <v>25</v>
      </c>
      <c r="AD28" s="31" t="s">
        <v>222</v>
      </c>
      <c r="AE28" s="31">
        <v>25</v>
      </c>
      <c r="AF28" s="31" t="s">
        <v>130</v>
      </c>
      <c r="AG28" s="31">
        <v>25</v>
      </c>
      <c r="AH28" s="31" t="s">
        <v>27</v>
      </c>
      <c r="AI28" s="31">
        <v>25</v>
      </c>
      <c r="AJ28" s="31" t="s">
        <v>182</v>
      </c>
      <c r="AK28" s="31">
        <v>25</v>
      </c>
      <c r="AL28" s="31" t="s">
        <v>43</v>
      </c>
      <c r="AM28" s="31">
        <v>25</v>
      </c>
      <c r="AN28" s="31" t="s">
        <v>43</v>
      </c>
      <c r="AO28" s="31">
        <v>25</v>
      </c>
      <c r="AP28" s="31" t="s">
        <v>87</v>
      </c>
    </row>
    <row r="29" spans="1:42" x14ac:dyDescent="0.35">
      <c r="A29" s="141">
        <v>26</v>
      </c>
      <c r="B29" s="198" t="s">
        <v>76</v>
      </c>
      <c r="C29" s="141">
        <v>26</v>
      </c>
      <c r="D29" s="141" t="s">
        <v>33</v>
      </c>
      <c r="E29" s="141">
        <v>26</v>
      </c>
      <c r="F29" s="141" t="s">
        <v>60</v>
      </c>
      <c r="G29" s="141">
        <v>26</v>
      </c>
      <c r="H29" s="203" t="s">
        <v>69</v>
      </c>
      <c r="I29" s="31">
        <v>26</v>
      </c>
      <c r="J29" s="31" t="s">
        <v>84</v>
      </c>
      <c r="K29" s="31">
        <v>26</v>
      </c>
      <c r="L29" s="31" t="s">
        <v>92</v>
      </c>
      <c r="M29" s="31">
        <v>26</v>
      </c>
      <c r="N29" s="31" t="s">
        <v>141</v>
      </c>
      <c r="O29" s="31">
        <v>26</v>
      </c>
      <c r="P29" s="31" t="s">
        <v>267</v>
      </c>
      <c r="Q29" s="31">
        <v>26</v>
      </c>
      <c r="R29" s="31" t="s">
        <v>51</v>
      </c>
      <c r="S29" s="31">
        <v>26</v>
      </c>
      <c r="T29" s="31" t="s">
        <v>31</v>
      </c>
      <c r="U29" s="31">
        <v>26</v>
      </c>
      <c r="V29" s="31" t="s">
        <v>83</v>
      </c>
      <c r="W29" s="31">
        <v>26</v>
      </c>
      <c r="X29" s="31" t="s">
        <v>212</v>
      </c>
      <c r="Y29" s="31">
        <v>26</v>
      </c>
      <c r="Z29" s="31" t="s">
        <v>98</v>
      </c>
      <c r="AA29" s="31">
        <v>26</v>
      </c>
      <c r="AB29" s="31" t="s">
        <v>133</v>
      </c>
      <c r="AC29" s="31">
        <v>26</v>
      </c>
      <c r="AD29" s="31" t="s">
        <v>105</v>
      </c>
      <c r="AE29" s="31">
        <v>26</v>
      </c>
      <c r="AF29" s="31" t="s">
        <v>38</v>
      </c>
      <c r="AG29" s="31">
        <v>26</v>
      </c>
      <c r="AH29" s="31" t="s">
        <v>200</v>
      </c>
      <c r="AI29" s="31">
        <v>26</v>
      </c>
      <c r="AJ29" s="31" t="s">
        <v>194</v>
      </c>
      <c r="AK29" s="31">
        <v>26</v>
      </c>
      <c r="AL29" s="31" t="s">
        <v>179</v>
      </c>
      <c r="AM29" s="31">
        <v>26</v>
      </c>
      <c r="AN29" s="31" t="s">
        <v>169</v>
      </c>
      <c r="AO29" s="31">
        <v>26</v>
      </c>
      <c r="AP29" s="31" t="s">
        <v>99</v>
      </c>
    </row>
    <row r="30" spans="1:42" x14ac:dyDescent="0.35">
      <c r="A30" s="141">
        <v>27</v>
      </c>
      <c r="B30" s="198" t="s">
        <v>58</v>
      </c>
      <c r="C30" s="141">
        <v>27</v>
      </c>
      <c r="D30" s="141" t="s">
        <v>58</v>
      </c>
      <c r="E30" s="141">
        <v>27</v>
      </c>
      <c r="F30" s="141" t="s">
        <v>34</v>
      </c>
      <c r="G30" s="141">
        <v>27</v>
      </c>
      <c r="H30" s="203" t="s">
        <v>235</v>
      </c>
      <c r="I30" s="31">
        <v>27</v>
      </c>
      <c r="J30" s="31" t="s">
        <v>218</v>
      </c>
      <c r="K30" s="31">
        <v>27</v>
      </c>
      <c r="L30" s="31" t="s">
        <v>30</v>
      </c>
      <c r="M30" s="31">
        <v>27</v>
      </c>
      <c r="N30" s="31" t="s">
        <v>72</v>
      </c>
      <c r="O30" s="31">
        <v>27</v>
      </c>
      <c r="P30" s="31" t="s">
        <v>195</v>
      </c>
      <c r="Q30" s="31">
        <v>27</v>
      </c>
      <c r="R30" s="31" t="s">
        <v>164</v>
      </c>
      <c r="S30" s="31">
        <v>27</v>
      </c>
      <c r="T30" s="31" t="s">
        <v>59</v>
      </c>
      <c r="U30" s="31">
        <v>27</v>
      </c>
      <c r="V30" s="31" t="s">
        <v>21</v>
      </c>
      <c r="W30" s="31">
        <v>27</v>
      </c>
      <c r="X30" s="31" t="s">
        <v>183</v>
      </c>
      <c r="Y30" s="31">
        <v>27</v>
      </c>
      <c r="Z30" s="31" t="s">
        <v>21</v>
      </c>
      <c r="AA30" s="31">
        <v>27</v>
      </c>
      <c r="AB30" s="31" t="s">
        <v>38</v>
      </c>
      <c r="AC30" s="31">
        <v>27</v>
      </c>
      <c r="AD30" s="31" t="s">
        <v>111</v>
      </c>
      <c r="AE30" s="31">
        <v>27</v>
      </c>
      <c r="AF30" s="31" t="s">
        <v>158</v>
      </c>
      <c r="AG30" s="31">
        <v>27</v>
      </c>
      <c r="AH30" s="31" t="s">
        <v>58</v>
      </c>
      <c r="AI30" s="31">
        <v>27</v>
      </c>
      <c r="AJ30" s="31" t="s">
        <v>239</v>
      </c>
      <c r="AK30" s="31">
        <v>27</v>
      </c>
      <c r="AL30" s="31" t="s">
        <v>77</v>
      </c>
      <c r="AM30" s="31">
        <v>27</v>
      </c>
      <c r="AN30" s="31" t="s">
        <v>59</v>
      </c>
      <c r="AO30" s="31">
        <v>27</v>
      </c>
      <c r="AP30" s="31" t="s">
        <v>111</v>
      </c>
    </row>
    <row r="31" spans="1:42" x14ac:dyDescent="0.35">
      <c r="A31" s="141">
        <v>28</v>
      </c>
      <c r="B31" s="198" t="s">
        <v>44</v>
      </c>
      <c r="C31" s="141">
        <v>28</v>
      </c>
      <c r="D31" s="141" t="s">
        <v>40</v>
      </c>
      <c r="E31" s="141">
        <v>28</v>
      </c>
      <c r="F31" s="141" t="s">
        <v>77</v>
      </c>
      <c r="G31" s="141">
        <v>28</v>
      </c>
      <c r="H31" s="203" t="s">
        <v>132</v>
      </c>
      <c r="I31" s="31">
        <v>28</v>
      </c>
      <c r="J31" s="31" t="s">
        <v>254</v>
      </c>
      <c r="K31" s="31">
        <v>28</v>
      </c>
      <c r="L31" s="31" t="s">
        <v>75</v>
      </c>
      <c r="M31" s="31">
        <v>28</v>
      </c>
      <c r="N31" s="31" t="s">
        <v>43</v>
      </c>
      <c r="O31" s="31">
        <v>28</v>
      </c>
      <c r="P31" s="31" t="s">
        <v>241</v>
      </c>
      <c r="Q31" s="31">
        <v>28</v>
      </c>
      <c r="R31" s="31" t="s">
        <v>119</v>
      </c>
      <c r="S31" s="31">
        <v>28</v>
      </c>
      <c r="T31" s="31" t="s">
        <v>195</v>
      </c>
      <c r="U31" s="31">
        <v>28</v>
      </c>
      <c r="V31" s="31" t="s">
        <v>185</v>
      </c>
      <c r="W31" s="31">
        <v>28</v>
      </c>
      <c r="X31" s="31" t="s">
        <v>201</v>
      </c>
      <c r="Y31" s="31">
        <v>28</v>
      </c>
      <c r="Z31" s="31" t="s">
        <v>20</v>
      </c>
      <c r="AA31" s="31">
        <v>28</v>
      </c>
      <c r="AB31" s="31" t="s">
        <v>34</v>
      </c>
      <c r="AC31" s="31">
        <v>28</v>
      </c>
      <c r="AD31" s="31" t="s">
        <v>224</v>
      </c>
      <c r="AE31" s="31">
        <v>28</v>
      </c>
      <c r="AF31" s="31" t="s">
        <v>54</v>
      </c>
      <c r="AG31" s="31">
        <v>28</v>
      </c>
      <c r="AH31" s="31" t="s">
        <v>192</v>
      </c>
      <c r="AI31" s="31">
        <v>28</v>
      </c>
      <c r="AJ31" s="31" t="s">
        <v>51</v>
      </c>
      <c r="AK31" s="31">
        <v>28</v>
      </c>
      <c r="AL31" s="31" t="s">
        <v>76</v>
      </c>
      <c r="AM31" s="31">
        <v>28</v>
      </c>
      <c r="AN31" s="31" t="s">
        <v>181</v>
      </c>
      <c r="AO31" s="31">
        <v>28</v>
      </c>
      <c r="AP31" s="31" t="s">
        <v>164</v>
      </c>
    </row>
    <row r="32" spans="1:42" x14ac:dyDescent="0.35">
      <c r="A32" s="141">
        <v>29</v>
      </c>
      <c r="B32" s="198" t="s">
        <v>43</v>
      </c>
      <c r="C32" s="141">
        <v>29</v>
      </c>
      <c r="D32" s="141" t="s">
        <v>66</v>
      </c>
      <c r="E32" s="141">
        <v>29</v>
      </c>
      <c r="F32" s="141" t="s">
        <v>94</v>
      </c>
      <c r="G32" s="141">
        <v>29</v>
      </c>
      <c r="H32" s="203" t="s">
        <v>83</v>
      </c>
      <c r="I32" s="31">
        <v>29</v>
      </c>
      <c r="J32" s="31" t="s">
        <v>31</v>
      </c>
      <c r="K32" s="31">
        <v>29</v>
      </c>
      <c r="L32" s="31" t="s">
        <v>29</v>
      </c>
      <c r="M32" s="31">
        <v>29</v>
      </c>
      <c r="N32" s="31" t="s">
        <v>94</v>
      </c>
      <c r="O32" s="31">
        <v>29</v>
      </c>
      <c r="P32" s="31" t="s">
        <v>64</v>
      </c>
      <c r="Q32" s="31">
        <v>29</v>
      </c>
      <c r="R32" s="31" t="s">
        <v>102</v>
      </c>
      <c r="S32" s="31">
        <v>29</v>
      </c>
      <c r="T32" s="31" t="s">
        <v>136</v>
      </c>
      <c r="U32" s="31">
        <v>29</v>
      </c>
      <c r="V32" s="31" t="s">
        <v>98</v>
      </c>
      <c r="W32" s="31">
        <v>29</v>
      </c>
      <c r="X32" s="31" t="s">
        <v>263</v>
      </c>
      <c r="Y32" s="31">
        <v>29</v>
      </c>
      <c r="Z32" s="31" t="s">
        <v>54</v>
      </c>
      <c r="AA32" s="31">
        <v>29</v>
      </c>
      <c r="AB32" s="31" t="s">
        <v>57</v>
      </c>
      <c r="AC32" s="31">
        <v>29</v>
      </c>
      <c r="AD32" s="31" t="s">
        <v>79</v>
      </c>
      <c r="AE32" s="31">
        <v>29</v>
      </c>
      <c r="AF32" s="31" t="s">
        <v>133</v>
      </c>
      <c r="AG32" s="31">
        <v>29</v>
      </c>
      <c r="AH32" s="31" t="s">
        <v>49</v>
      </c>
      <c r="AI32" s="31">
        <v>29</v>
      </c>
      <c r="AJ32" s="31" t="s">
        <v>47</v>
      </c>
      <c r="AK32" s="31">
        <v>29</v>
      </c>
      <c r="AL32" s="31" t="s">
        <v>19</v>
      </c>
      <c r="AM32" s="31">
        <v>29</v>
      </c>
      <c r="AN32" s="31" t="s">
        <v>139</v>
      </c>
      <c r="AO32" s="31">
        <v>29</v>
      </c>
      <c r="AP32" s="31" t="s">
        <v>116</v>
      </c>
    </row>
    <row r="33" spans="1:42" x14ac:dyDescent="0.35">
      <c r="A33" s="141">
        <v>30</v>
      </c>
      <c r="B33" s="198" t="s">
        <v>40</v>
      </c>
      <c r="C33" s="141">
        <v>30</v>
      </c>
      <c r="D33" s="141" t="s">
        <v>68</v>
      </c>
      <c r="E33" s="141">
        <v>30</v>
      </c>
      <c r="F33" s="141" t="s">
        <v>42</v>
      </c>
      <c r="G33" s="141">
        <v>30</v>
      </c>
      <c r="H33" s="203" t="s">
        <v>81</v>
      </c>
      <c r="I33" s="31">
        <v>30</v>
      </c>
      <c r="J33" s="31" t="s">
        <v>136</v>
      </c>
      <c r="K33" s="31">
        <v>30</v>
      </c>
      <c r="L33" s="31" t="s">
        <v>226</v>
      </c>
      <c r="M33" s="31">
        <v>30</v>
      </c>
      <c r="N33" s="31" t="s">
        <v>194</v>
      </c>
      <c r="O33" s="31">
        <v>30</v>
      </c>
      <c r="P33" s="31" t="s">
        <v>66</v>
      </c>
      <c r="Q33" s="31">
        <v>30</v>
      </c>
      <c r="R33" s="31" t="s">
        <v>82</v>
      </c>
      <c r="S33" s="31">
        <v>30</v>
      </c>
      <c r="T33" s="31" t="s">
        <v>267</v>
      </c>
      <c r="U33" s="31">
        <v>30</v>
      </c>
      <c r="V33" s="31" t="s">
        <v>143</v>
      </c>
      <c r="W33" s="31">
        <v>30</v>
      </c>
      <c r="X33" s="31" t="s">
        <v>157</v>
      </c>
      <c r="Y33" s="31">
        <v>30</v>
      </c>
      <c r="Z33" s="31" t="s">
        <v>83</v>
      </c>
      <c r="AA33" s="31">
        <v>30</v>
      </c>
      <c r="AB33" s="31" t="s">
        <v>207</v>
      </c>
      <c r="AC33" s="31">
        <v>30</v>
      </c>
      <c r="AD33" s="31" t="s">
        <v>121</v>
      </c>
      <c r="AE33" s="31">
        <v>30</v>
      </c>
      <c r="AF33" s="31" t="s">
        <v>270</v>
      </c>
      <c r="AG33" s="31">
        <v>30</v>
      </c>
      <c r="AH33" s="31" t="s">
        <v>172</v>
      </c>
      <c r="AI33" s="31">
        <v>30</v>
      </c>
      <c r="AJ33" s="31" t="s">
        <v>250</v>
      </c>
      <c r="AK33" s="31">
        <v>30</v>
      </c>
      <c r="AL33" s="31" t="s">
        <v>31</v>
      </c>
      <c r="AM33" s="31">
        <v>30</v>
      </c>
      <c r="AN33" s="31" t="s">
        <v>129</v>
      </c>
      <c r="AO33" s="31">
        <v>30</v>
      </c>
      <c r="AP33" s="31" t="s">
        <v>40</v>
      </c>
    </row>
    <row r="34" spans="1:42" x14ac:dyDescent="0.35">
      <c r="A34" s="141">
        <v>31</v>
      </c>
      <c r="B34" s="198" t="s">
        <v>33</v>
      </c>
      <c r="C34" s="141">
        <v>31</v>
      </c>
      <c r="D34" s="141" t="s">
        <v>20</v>
      </c>
      <c r="E34" s="141">
        <v>31</v>
      </c>
      <c r="F34" s="141" t="s">
        <v>30</v>
      </c>
      <c r="G34" s="141">
        <v>31</v>
      </c>
      <c r="H34" s="203" t="s">
        <v>137</v>
      </c>
      <c r="I34" s="31">
        <v>31</v>
      </c>
      <c r="J34" s="31" t="s">
        <v>95</v>
      </c>
      <c r="K34" s="31">
        <v>31</v>
      </c>
      <c r="L34" s="31" t="s">
        <v>190</v>
      </c>
      <c r="M34" s="31">
        <v>31</v>
      </c>
      <c r="N34" s="31" t="s">
        <v>130</v>
      </c>
      <c r="O34" s="31">
        <v>31</v>
      </c>
      <c r="P34" s="31" t="s">
        <v>59</v>
      </c>
      <c r="Q34" s="31">
        <v>31</v>
      </c>
      <c r="R34" s="31" t="s">
        <v>65</v>
      </c>
      <c r="S34" s="31">
        <v>31</v>
      </c>
      <c r="T34" s="31" t="s">
        <v>241</v>
      </c>
      <c r="U34" s="31">
        <v>31</v>
      </c>
      <c r="V34" s="31" t="s">
        <v>99</v>
      </c>
      <c r="W34" s="31">
        <v>31</v>
      </c>
      <c r="X34" s="31" t="s">
        <v>149</v>
      </c>
      <c r="Y34" s="31">
        <v>31</v>
      </c>
      <c r="Z34" s="31" t="s">
        <v>143</v>
      </c>
      <c r="AA34" s="31">
        <v>31</v>
      </c>
      <c r="AB34" s="31" t="s">
        <v>62</v>
      </c>
      <c r="AC34" s="31">
        <v>31</v>
      </c>
      <c r="AD34" s="31" t="s">
        <v>75</v>
      </c>
      <c r="AE34" s="31">
        <v>31</v>
      </c>
      <c r="AF34" s="31" t="s">
        <v>57</v>
      </c>
      <c r="AG34" s="31">
        <v>31</v>
      </c>
      <c r="AH34" s="31" t="s">
        <v>18</v>
      </c>
      <c r="AI34" s="31">
        <v>31</v>
      </c>
      <c r="AJ34" s="31" t="s">
        <v>90</v>
      </c>
      <c r="AK34" s="31">
        <v>31</v>
      </c>
      <c r="AL34" s="31" t="s">
        <v>89</v>
      </c>
      <c r="AM34" s="31">
        <v>31</v>
      </c>
      <c r="AN34" s="31" t="s">
        <v>33</v>
      </c>
      <c r="AO34" s="31">
        <v>31</v>
      </c>
      <c r="AP34" s="31" t="s">
        <v>104</v>
      </c>
    </row>
    <row r="35" spans="1:42" x14ac:dyDescent="0.35">
      <c r="A35" s="141">
        <v>32</v>
      </c>
      <c r="B35" s="198" t="s">
        <v>73</v>
      </c>
      <c r="C35" s="141">
        <v>32</v>
      </c>
      <c r="D35" s="141" t="s">
        <v>69</v>
      </c>
      <c r="E35" s="141">
        <v>32</v>
      </c>
      <c r="F35" s="141" t="s">
        <v>129</v>
      </c>
      <c r="G35" s="141">
        <v>32</v>
      </c>
      <c r="H35" s="203" t="s">
        <v>143</v>
      </c>
      <c r="I35" s="31">
        <v>32</v>
      </c>
      <c r="J35" s="31" t="s">
        <v>32</v>
      </c>
      <c r="K35" s="31">
        <v>32</v>
      </c>
      <c r="L35" s="31" t="s">
        <v>159</v>
      </c>
      <c r="M35" s="31">
        <v>32</v>
      </c>
      <c r="N35" s="31" t="s">
        <v>140</v>
      </c>
      <c r="O35" s="31">
        <v>32</v>
      </c>
      <c r="P35" s="31" t="s">
        <v>25</v>
      </c>
      <c r="Q35" s="31">
        <v>32</v>
      </c>
      <c r="R35" s="31" t="s">
        <v>39</v>
      </c>
      <c r="S35" s="31">
        <v>32</v>
      </c>
      <c r="T35" s="31" t="s">
        <v>211</v>
      </c>
      <c r="U35" s="31">
        <v>32</v>
      </c>
      <c r="V35" s="31" t="s">
        <v>20</v>
      </c>
      <c r="W35" s="31">
        <v>32</v>
      </c>
      <c r="X35" s="31" t="s">
        <v>282</v>
      </c>
      <c r="Y35" s="31">
        <v>32</v>
      </c>
      <c r="Z35" s="31" t="s">
        <v>25</v>
      </c>
      <c r="AA35" s="31">
        <v>32</v>
      </c>
      <c r="AB35" s="31" t="s">
        <v>270</v>
      </c>
      <c r="AC35" s="31">
        <v>32</v>
      </c>
      <c r="AD35" s="31" t="s">
        <v>185</v>
      </c>
      <c r="AE35" s="31">
        <v>32</v>
      </c>
      <c r="AF35" s="31" t="s">
        <v>159</v>
      </c>
      <c r="AG35" s="31">
        <v>32</v>
      </c>
      <c r="AH35" s="31" t="s">
        <v>141</v>
      </c>
      <c r="AI35" s="31">
        <v>32</v>
      </c>
      <c r="AJ35" s="31" t="s">
        <v>126</v>
      </c>
      <c r="AK35" s="31">
        <v>32</v>
      </c>
      <c r="AL35" s="31" t="s">
        <v>200</v>
      </c>
      <c r="AM35" s="31">
        <v>32</v>
      </c>
      <c r="AN35" s="31" t="s">
        <v>127</v>
      </c>
      <c r="AO35" s="31">
        <v>32</v>
      </c>
      <c r="AP35" s="31" t="s">
        <v>65</v>
      </c>
    </row>
    <row r="36" spans="1:42" x14ac:dyDescent="0.35">
      <c r="A36" s="141">
        <v>33</v>
      </c>
      <c r="B36" s="198" t="s">
        <v>80</v>
      </c>
      <c r="C36" s="141">
        <v>33</v>
      </c>
      <c r="D36" s="141" t="s">
        <v>107</v>
      </c>
      <c r="E36" s="141">
        <v>33</v>
      </c>
      <c r="F36" s="141" t="s">
        <v>58</v>
      </c>
      <c r="G36" s="141">
        <v>33</v>
      </c>
      <c r="H36" s="203" t="s">
        <v>267</v>
      </c>
      <c r="I36" s="31">
        <v>33</v>
      </c>
      <c r="J36" s="31" t="s">
        <v>191</v>
      </c>
      <c r="K36" s="31">
        <v>33</v>
      </c>
      <c r="L36" s="31" t="s">
        <v>272</v>
      </c>
      <c r="M36" s="31">
        <v>33</v>
      </c>
      <c r="N36" s="31" t="s">
        <v>75</v>
      </c>
      <c r="O36" s="31">
        <v>33</v>
      </c>
      <c r="P36" s="31" t="s">
        <v>136</v>
      </c>
      <c r="Q36" s="31">
        <v>33</v>
      </c>
      <c r="R36" s="31" t="s">
        <v>109</v>
      </c>
      <c r="S36" s="31">
        <v>33</v>
      </c>
      <c r="T36" s="31" t="s">
        <v>176</v>
      </c>
      <c r="U36" s="31">
        <v>33</v>
      </c>
      <c r="V36" s="31" t="s">
        <v>25</v>
      </c>
      <c r="W36" s="31">
        <v>33</v>
      </c>
      <c r="X36" s="31" t="s">
        <v>124</v>
      </c>
      <c r="Y36" s="31">
        <v>33</v>
      </c>
      <c r="Z36" s="31" t="s">
        <v>172</v>
      </c>
      <c r="AA36" s="31">
        <v>33</v>
      </c>
      <c r="AB36" s="31" t="s">
        <v>159</v>
      </c>
      <c r="AC36" s="31">
        <v>33</v>
      </c>
      <c r="AD36" s="31" t="s">
        <v>206</v>
      </c>
      <c r="AE36" s="31">
        <v>33</v>
      </c>
      <c r="AF36" s="31" t="s">
        <v>40</v>
      </c>
      <c r="AG36" s="31">
        <v>33</v>
      </c>
      <c r="AH36" s="31" t="s">
        <v>160</v>
      </c>
      <c r="AI36" s="31">
        <v>33</v>
      </c>
      <c r="AJ36" s="31" t="s">
        <v>74</v>
      </c>
      <c r="AK36" s="31">
        <v>33</v>
      </c>
      <c r="AL36" s="31" t="s">
        <v>192</v>
      </c>
      <c r="AM36" s="31">
        <v>33</v>
      </c>
      <c r="AN36" s="31" t="s">
        <v>119</v>
      </c>
      <c r="AO36" s="31">
        <v>33</v>
      </c>
      <c r="AP36" s="31" t="s">
        <v>51</v>
      </c>
    </row>
    <row r="37" spans="1:42" x14ac:dyDescent="0.35">
      <c r="A37" s="141">
        <v>34</v>
      </c>
      <c r="B37" s="198" t="s">
        <v>34</v>
      </c>
      <c r="C37" s="141">
        <v>34</v>
      </c>
      <c r="D37" s="141" t="s">
        <v>50</v>
      </c>
      <c r="E37" s="141">
        <v>34</v>
      </c>
      <c r="F37" s="141" t="s">
        <v>147</v>
      </c>
      <c r="G37" s="141">
        <v>34</v>
      </c>
      <c r="H37" s="203" t="s">
        <v>233</v>
      </c>
      <c r="I37" s="31">
        <v>34</v>
      </c>
      <c r="J37" s="31" t="s">
        <v>87</v>
      </c>
      <c r="K37" s="31">
        <v>34</v>
      </c>
      <c r="L37" s="31" t="s">
        <v>127</v>
      </c>
      <c r="M37" s="31">
        <v>34</v>
      </c>
      <c r="N37" s="31" t="s">
        <v>55</v>
      </c>
      <c r="O37" s="31">
        <v>34</v>
      </c>
      <c r="P37" s="31" t="s">
        <v>208</v>
      </c>
      <c r="Q37" s="31">
        <v>34</v>
      </c>
      <c r="R37" s="31" t="s">
        <v>152</v>
      </c>
      <c r="S37" s="31">
        <v>34</v>
      </c>
      <c r="T37" s="31" t="s">
        <v>66</v>
      </c>
      <c r="U37" s="31">
        <v>34</v>
      </c>
      <c r="V37" s="31" t="s">
        <v>223</v>
      </c>
      <c r="W37" s="31">
        <v>34</v>
      </c>
      <c r="X37" s="31" t="s">
        <v>304</v>
      </c>
      <c r="Y37" s="31">
        <v>34</v>
      </c>
      <c r="Z37" s="31" t="s">
        <v>99</v>
      </c>
      <c r="AA37" s="31">
        <v>34</v>
      </c>
      <c r="AB37" s="31" t="s">
        <v>17</v>
      </c>
      <c r="AC37" s="31">
        <v>34</v>
      </c>
      <c r="AD37" s="31" t="s">
        <v>60</v>
      </c>
      <c r="AE37" s="31">
        <v>34</v>
      </c>
      <c r="AF37" s="31" t="s">
        <v>207</v>
      </c>
      <c r="AG37" s="31">
        <v>34</v>
      </c>
      <c r="AH37" s="31" t="s">
        <v>91</v>
      </c>
      <c r="AI37" s="31">
        <v>34</v>
      </c>
      <c r="AJ37" s="31" t="s">
        <v>180</v>
      </c>
      <c r="AK37" s="31">
        <v>34</v>
      </c>
      <c r="AL37" s="31" t="s">
        <v>154</v>
      </c>
      <c r="AM37" s="31">
        <v>34</v>
      </c>
      <c r="AN37" s="31" t="s">
        <v>164</v>
      </c>
      <c r="AO37" s="31">
        <v>34</v>
      </c>
      <c r="AP37" s="31" t="s">
        <v>213</v>
      </c>
    </row>
    <row r="38" spans="1:42" x14ac:dyDescent="0.35">
      <c r="A38" s="141">
        <v>35</v>
      </c>
      <c r="B38" s="198" t="s">
        <v>139</v>
      </c>
      <c r="C38" s="141">
        <v>35</v>
      </c>
      <c r="D38" s="141" t="s">
        <v>54</v>
      </c>
      <c r="E38" s="141">
        <v>35</v>
      </c>
      <c r="F38" s="141" t="s">
        <v>124</v>
      </c>
      <c r="G38" s="141">
        <v>35</v>
      </c>
      <c r="H38" s="203" t="s">
        <v>23</v>
      </c>
      <c r="I38" s="31">
        <v>35</v>
      </c>
      <c r="J38" s="31" t="s">
        <v>119</v>
      </c>
      <c r="K38" s="31">
        <v>35</v>
      </c>
      <c r="L38" s="31" t="s">
        <v>122</v>
      </c>
      <c r="M38" s="31">
        <v>35</v>
      </c>
      <c r="N38" s="31" t="s">
        <v>33</v>
      </c>
      <c r="O38" s="31">
        <v>35</v>
      </c>
      <c r="P38" s="31" t="s">
        <v>115</v>
      </c>
      <c r="Q38" s="31">
        <v>35</v>
      </c>
      <c r="R38" s="31" t="s">
        <v>321</v>
      </c>
      <c r="S38" s="31">
        <v>35</v>
      </c>
      <c r="T38" s="31" t="s">
        <v>135</v>
      </c>
      <c r="U38" s="31">
        <v>35</v>
      </c>
      <c r="V38" s="31" t="s">
        <v>286</v>
      </c>
      <c r="W38" s="31">
        <v>35</v>
      </c>
      <c r="X38" s="31" t="s">
        <v>239</v>
      </c>
      <c r="Y38" s="31">
        <v>35</v>
      </c>
      <c r="Z38" s="31" t="s">
        <v>147</v>
      </c>
      <c r="AA38" s="31">
        <v>35</v>
      </c>
      <c r="AB38" s="31" t="s">
        <v>155</v>
      </c>
      <c r="AC38" s="31">
        <v>35</v>
      </c>
      <c r="AD38" s="31" t="s">
        <v>36</v>
      </c>
      <c r="AE38" s="31">
        <v>35</v>
      </c>
      <c r="AF38" s="31" t="s">
        <v>62</v>
      </c>
      <c r="AG38" s="31">
        <v>35</v>
      </c>
      <c r="AH38" s="31" t="s">
        <v>170</v>
      </c>
      <c r="AI38" s="31">
        <v>35</v>
      </c>
      <c r="AJ38" s="31" t="s">
        <v>70</v>
      </c>
      <c r="AK38" s="31">
        <v>35</v>
      </c>
      <c r="AL38" s="31" t="s">
        <v>53</v>
      </c>
      <c r="AM38" s="31">
        <v>35</v>
      </c>
      <c r="AN38" s="31" t="s">
        <v>17</v>
      </c>
      <c r="AO38" s="31">
        <v>35</v>
      </c>
      <c r="AP38" s="31" t="s">
        <v>127</v>
      </c>
    </row>
    <row r="39" spans="1:42" x14ac:dyDescent="0.35">
      <c r="A39" s="141">
        <v>36</v>
      </c>
      <c r="B39" s="198" t="s">
        <v>77</v>
      </c>
      <c r="C39" s="141">
        <v>36</v>
      </c>
      <c r="D39" s="141" t="s">
        <v>189</v>
      </c>
      <c r="E39" s="141">
        <v>36</v>
      </c>
      <c r="F39" s="141" t="s">
        <v>89</v>
      </c>
      <c r="G39" s="141">
        <v>36</v>
      </c>
      <c r="H39" s="203" t="s">
        <v>247</v>
      </c>
      <c r="I39" s="31">
        <v>36</v>
      </c>
      <c r="J39" s="31" t="s">
        <v>187</v>
      </c>
      <c r="K39" s="31">
        <v>36</v>
      </c>
      <c r="L39" s="31" t="s">
        <v>147</v>
      </c>
      <c r="M39" s="31">
        <v>36</v>
      </c>
      <c r="N39" s="31" t="s">
        <v>226</v>
      </c>
      <c r="O39" s="31">
        <v>36</v>
      </c>
      <c r="P39" s="31" t="s">
        <v>135</v>
      </c>
      <c r="Q39" s="31">
        <v>36</v>
      </c>
      <c r="R39" s="31" t="s">
        <v>126</v>
      </c>
      <c r="S39" s="31">
        <v>36</v>
      </c>
      <c r="T39" s="31" t="s">
        <v>120</v>
      </c>
      <c r="U39" s="31">
        <v>36</v>
      </c>
      <c r="V39" s="31" t="s">
        <v>172</v>
      </c>
      <c r="W39" s="31">
        <v>36</v>
      </c>
      <c r="X39" s="31" t="s">
        <v>171</v>
      </c>
      <c r="Y39" s="31">
        <v>36</v>
      </c>
      <c r="Z39" s="31" t="s">
        <v>57</v>
      </c>
      <c r="AA39" s="31">
        <v>36</v>
      </c>
      <c r="AB39" s="31" t="s">
        <v>81</v>
      </c>
      <c r="AC39" s="31">
        <v>36</v>
      </c>
      <c r="AD39" s="31" t="s">
        <v>87</v>
      </c>
      <c r="AE39" s="31">
        <v>36</v>
      </c>
      <c r="AF39" s="31" t="s">
        <v>87</v>
      </c>
      <c r="AG39" s="31">
        <v>36</v>
      </c>
      <c r="AH39" s="31" t="s">
        <v>53</v>
      </c>
      <c r="AI39" s="31">
        <v>36</v>
      </c>
      <c r="AJ39" s="31" t="s">
        <v>228</v>
      </c>
      <c r="AK39" s="31">
        <v>36</v>
      </c>
      <c r="AL39" s="31" t="s">
        <v>261</v>
      </c>
      <c r="AM39" s="31">
        <v>36</v>
      </c>
      <c r="AN39" s="31" t="s">
        <v>141</v>
      </c>
      <c r="AO39" s="31">
        <v>36</v>
      </c>
      <c r="AP39" s="31" t="s">
        <v>69</v>
      </c>
    </row>
    <row r="40" spans="1:42" x14ac:dyDescent="0.35">
      <c r="A40" s="141">
        <v>37</v>
      </c>
      <c r="B40" s="198" t="s">
        <v>75</v>
      </c>
      <c r="C40" s="141">
        <v>37</v>
      </c>
      <c r="D40" s="141" t="s">
        <v>137</v>
      </c>
      <c r="E40" s="141">
        <v>37</v>
      </c>
      <c r="F40" s="141" t="s">
        <v>102</v>
      </c>
      <c r="G40" s="141">
        <v>37</v>
      </c>
      <c r="H40" s="203" t="s">
        <v>153</v>
      </c>
      <c r="I40" s="31">
        <v>37</v>
      </c>
      <c r="J40" s="31" t="s">
        <v>42</v>
      </c>
      <c r="K40" s="31">
        <v>37</v>
      </c>
      <c r="L40" s="31" t="s">
        <v>219</v>
      </c>
      <c r="M40" s="31">
        <v>37</v>
      </c>
      <c r="N40" s="31" t="s">
        <v>114</v>
      </c>
      <c r="O40" s="31">
        <v>37</v>
      </c>
      <c r="P40" s="31" t="s">
        <v>211</v>
      </c>
      <c r="Q40" s="31">
        <v>37</v>
      </c>
      <c r="R40" s="31" t="s">
        <v>62</v>
      </c>
      <c r="S40" s="31">
        <v>37</v>
      </c>
      <c r="T40" s="31" t="s">
        <v>25</v>
      </c>
      <c r="U40" s="31">
        <v>37</v>
      </c>
      <c r="V40" s="31" t="s">
        <v>313</v>
      </c>
      <c r="W40" s="31">
        <v>37</v>
      </c>
      <c r="X40" s="31" t="s">
        <v>280</v>
      </c>
      <c r="Y40" s="31">
        <v>37</v>
      </c>
      <c r="Z40" s="31" t="s">
        <v>286</v>
      </c>
      <c r="AA40" s="31">
        <v>37</v>
      </c>
      <c r="AB40" s="31" t="s">
        <v>227</v>
      </c>
      <c r="AC40" s="31">
        <v>37</v>
      </c>
      <c r="AD40" s="31" t="s">
        <v>71</v>
      </c>
      <c r="AE40" s="31">
        <v>37</v>
      </c>
      <c r="AF40" s="31" t="s">
        <v>75</v>
      </c>
      <c r="AG40" s="31">
        <v>37</v>
      </c>
      <c r="AH40" s="31" t="s">
        <v>127</v>
      </c>
      <c r="AI40" s="31">
        <v>37</v>
      </c>
      <c r="AJ40" s="31" t="s">
        <v>57</v>
      </c>
      <c r="AK40" s="31">
        <v>37</v>
      </c>
      <c r="AL40" s="31" t="s">
        <v>51</v>
      </c>
      <c r="AM40" s="31">
        <v>37</v>
      </c>
      <c r="AN40" s="31" t="s">
        <v>183</v>
      </c>
      <c r="AO40" s="31">
        <v>37</v>
      </c>
      <c r="AP40" s="31" t="s">
        <v>170</v>
      </c>
    </row>
    <row r="41" spans="1:42" x14ac:dyDescent="0.35">
      <c r="A41" s="141">
        <v>38</v>
      </c>
      <c r="B41" s="198" t="s">
        <v>23</v>
      </c>
      <c r="C41" s="141">
        <v>38</v>
      </c>
      <c r="D41" s="141" t="s">
        <v>160</v>
      </c>
      <c r="E41" s="141">
        <v>38</v>
      </c>
      <c r="F41" s="141" t="s">
        <v>75</v>
      </c>
      <c r="G41" s="141">
        <v>38</v>
      </c>
      <c r="H41" s="203" t="s">
        <v>57</v>
      </c>
      <c r="I41" s="31">
        <v>38</v>
      </c>
      <c r="J41" s="31" t="s">
        <v>124</v>
      </c>
      <c r="K41" s="31">
        <v>38</v>
      </c>
      <c r="L41" s="31" t="s">
        <v>27</v>
      </c>
      <c r="M41" s="31">
        <v>38</v>
      </c>
      <c r="N41" s="31" t="s">
        <v>271</v>
      </c>
      <c r="O41" s="31">
        <v>38</v>
      </c>
      <c r="P41" s="31" t="s">
        <v>35</v>
      </c>
      <c r="Q41" s="31">
        <v>38</v>
      </c>
      <c r="R41" s="31" t="s">
        <v>159</v>
      </c>
      <c r="S41" s="31">
        <v>38</v>
      </c>
      <c r="T41" s="31" t="s">
        <v>115</v>
      </c>
      <c r="U41" s="31">
        <v>38</v>
      </c>
      <c r="V41" s="31" t="s">
        <v>57</v>
      </c>
      <c r="W41" s="31">
        <v>38</v>
      </c>
      <c r="X41" s="31" t="s">
        <v>46</v>
      </c>
      <c r="Y41" s="31">
        <v>38</v>
      </c>
      <c r="Z41" s="31" t="s">
        <v>223</v>
      </c>
      <c r="AA41" s="31">
        <v>38</v>
      </c>
      <c r="AB41" s="31" t="s">
        <v>80</v>
      </c>
      <c r="AC41" s="31">
        <v>38</v>
      </c>
      <c r="AD41" s="31" t="s">
        <v>184</v>
      </c>
      <c r="AE41" s="31">
        <v>38</v>
      </c>
      <c r="AF41" s="31" t="s">
        <v>80</v>
      </c>
      <c r="AG41" s="31">
        <v>38</v>
      </c>
      <c r="AH41" s="31" t="s">
        <v>39</v>
      </c>
      <c r="AI41" s="31">
        <v>38</v>
      </c>
      <c r="AJ41" s="31" t="s">
        <v>266</v>
      </c>
      <c r="AK41" s="31">
        <v>38</v>
      </c>
      <c r="AL41" s="31" t="s">
        <v>91</v>
      </c>
      <c r="AM41" s="31">
        <v>38</v>
      </c>
      <c r="AN41" s="31" t="s">
        <v>200</v>
      </c>
      <c r="AO41" s="31">
        <v>38</v>
      </c>
      <c r="AP41" s="31" t="s">
        <v>85</v>
      </c>
    </row>
    <row r="42" spans="1:42" x14ac:dyDescent="0.35">
      <c r="A42" s="141">
        <v>39</v>
      </c>
      <c r="B42" s="198" t="s">
        <v>160</v>
      </c>
      <c r="C42" s="141">
        <v>39</v>
      </c>
      <c r="D42" s="141" t="s">
        <v>82</v>
      </c>
      <c r="E42" s="141">
        <v>39</v>
      </c>
      <c r="F42" s="141" t="s">
        <v>174</v>
      </c>
      <c r="G42" s="141">
        <v>39</v>
      </c>
      <c r="H42" s="203" t="s">
        <v>144</v>
      </c>
      <c r="I42" s="31">
        <v>39</v>
      </c>
      <c r="J42" s="31" t="s">
        <v>75</v>
      </c>
      <c r="K42" s="31">
        <v>39</v>
      </c>
      <c r="L42" s="31" t="s">
        <v>207</v>
      </c>
      <c r="M42" s="31">
        <v>39</v>
      </c>
      <c r="N42" s="31" t="s">
        <v>245</v>
      </c>
      <c r="O42" s="31">
        <v>39</v>
      </c>
      <c r="P42" s="31" t="s">
        <v>193</v>
      </c>
      <c r="Q42" s="31">
        <v>39</v>
      </c>
      <c r="R42" s="31" t="s">
        <v>222</v>
      </c>
      <c r="S42" s="31">
        <v>39</v>
      </c>
      <c r="T42" s="31" t="s">
        <v>164</v>
      </c>
      <c r="U42" s="31">
        <v>39</v>
      </c>
      <c r="V42" s="31" t="s">
        <v>111</v>
      </c>
      <c r="W42" s="31">
        <v>39</v>
      </c>
      <c r="X42" s="31" t="s">
        <v>146</v>
      </c>
      <c r="Y42" s="31">
        <v>39</v>
      </c>
      <c r="Z42" s="31" t="s">
        <v>48</v>
      </c>
      <c r="AA42" s="31">
        <v>39</v>
      </c>
      <c r="AB42" s="31" t="s">
        <v>40</v>
      </c>
      <c r="AC42" s="31">
        <v>39</v>
      </c>
      <c r="AD42" s="31" t="s">
        <v>199</v>
      </c>
      <c r="AE42" s="31">
        <v>39</v>
      </c>
      <c r="AF42" s="31" t="s">
        <v>81</v>
      </c>
      <c r="AG42" s="31">
        <v>39</v>
      </c>
      <c r="AH42" s="31" t="s">
        <v>46</v>
      </c>
      <c r="AI42" s="31">
        <v>39</v>
      </c>
      <c r="AJ42" s="31" t="s">
        <v>124</v>
      </c>
      <c r="AK42" s="31">
        <v>39</v>
      </c>
      <c r="AL42" s="31" t="s">
        <v>93</v>
      </c>
      <c r="AM42" s="31">
        <v>39</v>
      </c>
      <c r="AN42" s="31" t="s">
        <v>39</v>
      </c>
      <c r="AO42" s="31">
        <v>39</v>
      </c>
      <c r="AP42" s="31" t="s">
        <v>17</v>
      </c>
    </row>
    <row r="43" spans="1:42" x14ac:dyDescent="0.35">
      <c r="A43" s="141">
        <v>40</v>
      </c>
      <c r="B43" s="198" t="s">
        <v>86</v>
      </c>
      <c r="C43" s="141">
        <v>40</v>
      </c>
      <c r="D43" s="141" t="s">
        <v>57</v>
      </c>
      <c r="E43" s="141">
        <v>40</v>
      </c>
      <c r="F43" s="141" t="s">
        <v>119</v>
      </c>
      <c r="G43" s="141">
        <v>40</v>
      </c>
      <c r="H43" s="203" t="s">
        <v>148</v>
      </c>
      <c r="I43" s="31">
        <v>40</v>
      </c>
      <c r="J43" s="31" t="s">
        <v>71</v>
      </c>
      <c r="K43" s="31">
        <v>40</v>
      </c>
      <c r="L43" s="31" t="s">
        <v>232</v>
      </c>
      <c r="M43" s="31">
        <v>40</v>
      </c>
      <c r="N43" s="31" t="s">
        <v>119</v>
      </c>
      <c r="O43" s="31">
        <v>40</v>
      </c>
      <c r="P43" s="31" t="s">
        <v>187</v>
      </c>
      <c r="Q43" s="31">
        <v>40</v>
      </c>
      <c r="R43" s="31" t="s">
        <v>185</v>
      </c>
      <c r="S43" s="31">
        <v>40</v>
      </c>
      <c r="T43" s="31" t="s">
        <v>208</v>
      </c>
      <c r="U43" s="31">
        <v>40</v>
      </c>
      <c r="V43" s="31" t="s">
        <v>30</v>
      </c>
      <c r="W43" s="31">
        <v>40</v>
      </c>
      <c r="X43" s="31" t="s">
        <v>241</v>
      </c>
      <c r="Y43" s="31">
        <v>40</v>
      </c>
      <c r="Z43" s="31" t="s">
        <v>111</v>
      </c>
      <c r="AA43" s="31">
        <v>40</v>
      </c>
      <c r="AB43" s="31" t="s">
        <v>22</v>
      </c>
      <c r="AC43" s="31">
        <v>40</v>
      </c>
      <c r="AD43" s="31" t="s">
        <v>237</v>
      </c>
      <c r="AE43" s="31">
        <v>40</v>
      </c>
      <c r="AF43" s="31" t="s">
        <v>20</v>
      </c>
      <c r="AG43" s="31">
        <v>40</v>
      </c>
      <c r="AH43" s="31" t="s">
        <v>278</v>
      </c>
      <c r="AI43" s="31">
        <v>40</v>
      </c>
      <c r="AJ43" s="31" t="s">
        <v>201</v>
      </c>
      <c r="AK43" s="31">
        <v>40</v>
      </c>
      <c r="AL43" s="31" t="s">
        <v>207</v>
      </c>
      <c r="AM43" s="31">
        <v>40</v>
      </c>
      <c r="AN43" s="31" t="s">
        <v>100</v>
      </c>
      <c r="AO43" s="31">
        <v>40</v>
      </c>
      <c r="AP43" s="31" t="s">
        <v>166</v>
      </c>
    </row>
    <row r="44" spans="1:42" x14ac:dyDescent="0.35">
      <c r="A44" s="141">
        <v>41</v>
      </c>
      <c r="B44" s="198" t="s">
        <v>19</v>
      </c>
      <c r="C44" s="141">
        <v>41</v>
      </c>
      <c r="D44" s="141" t="s">
        <v>109</v>
      </c>
      <c r="E44" s="141">
        <v>41</v>
      </c>
      <c r="F44" s="141" t="s">
        <v>92</v>
      </c>
      <c r="G44" s="141">
        <v>41</v>
      </c>
      <c r="H44" s="203" t="s">
        <v>55</v>
      </c>
      <c r="I44" s="31">
        <v>41</v>
      </c>
      <c r="J44" s="31" t="s">
        <v>73</v>
      </c>
      <c r="K44" s="31">
        <v>41</v>
      </c>
      <c r="L44" s="31" t="s">
        <v>65</v>
      </c>
      <c r="M44" s="31">
        <v>41</v>
      </c>
      <c r="N44" s="31" t="s">
        <v>44</v>
      </c>
      <c r="O44" s="31">
        <v>41</v>
      </c>
      <c r="P44" s="31" t="s">
        <v>71</v>
      </c>
      <c r="Q44" s="31">
        <v>41</v>
      </c>
      <c r="R44" s="31" t="s">
        <v>23</v>
      </c>
      <c r="S44" s="31">
        <v>41</v>
      </c>
      <c r="T44" s="31" t="s">
        <v>54</v>
      </c>
      <c r="U44" s="31">
        <v>41</v>
      </c>
      <c r="V44" s="31" t="s">
        <v>95</v>
      </c>
      <c r="W44" s="31">
        <v>41</v>
      </c>
      <c r="X44" s="31" t="s">
        <v>65</v>
      </c>
      <c r="Y44" s="31">
        <v>41</v>
      </c>
      <c r="Z44" s="31" t="s">
        <v>313</v>
      </c>
      <c r="AA44" s="31">
        <v>41</v>
      </c>
      <c r="AB44" s="31" t="s">
        <v>137</v>
      </c>
      <c r="AC44" s="31">
        <v>41</v>
      </c>
      <c r="AD44" s="31" t="s">
        <v>131</v>
      </c>
      <c r="AE44" s="31">
        <v>41</v>
      </c>
      <c r="AF44" s="31" t="s">
        <v>227</v>
      </c>
      <c r="AG44" s="31">
        <v>41</v>
      </c>
      <c r="AH44" s="31" t="s">
        <v>129</v>
      </c>
      <c r="AI44" s="31">
        <v>41</v>
      </c>
      <c r="AJ44" s="31" t="s">
        <v>335</v>
      </c>
      <c r="AK44" s="31">
        <v>41</v>
      </c>
      <c r="AL44" s="31" t="s">
        <v>170</v>
      </c>
      <c r="AM44" s="31">
        <v>41</v>
      </c>
      <c r="AN44" s="31" t="s">
        <v>229</v>
      </c>
      <c r="AO44" s="31">
        <v>41</v>
      </c>
      <c r="AP44" s="31" t="s">
        <v>52</v>
      </c>
    </row>
    <row r="45" spans="1:42" x14ac:dyDescent="0.35">
      <c r="A45" s="141">
        <v>42</v>
      </c>
      <c r="B45" s="198" t="s">
        <v>69</v>
      </c>
      <c r="C45" s="141">
        <v>42</v>
      </c>
      <c r="D45" s="141" t="s">
        <v>136</v>
      </c>
      <c r="E45" s="141">
        <v>42</v>
      </c>
      <c r="F45" s="141" t="s">
        <v>136</v>
      </c>
      <c r="G45" s="141">
        <v>42</v>
      </c>
      <c r="H45" s="203" t="s">
        <v>293</v>
      </c>
      <c r="I45" s="31">
        <v>42</v>
      </c>
      <c r="J45" s="31" t="s">
        <v>193</v>
      </c>
      <c r="K45" s="31">
        <v>42</v>
      </c>
      <c r="L45" s="31" t="s">
        <v>149</v>
      </c>
      <c r="M45" s="31">
        <v>42</v>
      </c>
      <c r="N45" s="31" t="s">
        <v>134</v>
      </c>
      <c r="O45" s="31">
        <v>42</v>
      </c>
      <c r="P45" s="31" t="s">
        <v>54</v>
      </c>
      <c r="Q45" s="31">
        <v>42</v>
      </c>
      <c r="R45" s="31" t="s">
        <v>205</v>
      </c>
      <c r="S45" s="31">
        <v>42</v>
      </c>
      <c r="T45" s="31" t="s">
        <v>35</v>
      </c>
      <c r="U45" s="31">
        <v>42</v>
      </c>
      <c r="V45" s="31" t="s">
        <v>235</v>
      </c>
      <c r="W45" s="31">
        <v>42</v>
      </c>
      <c r="X45" s="31" t="s">
        <v>20</v>
      </c>
      <c r="Y45" s="31">
        <v>42</v>
      </c>
      <c r="Z45" s="31" t="s">
        <v>30</v>
      </c>
      <c r="AA45" s="31">
        <v>42</v>
      </c>
      <c r="AB45" s="31" t="s">
        <v>45</v>
      </c>
      <c r="AC45" s="31">
        <v>42</v>
      </c>
      <c r="AD45" s="31" t="s">
        <v>98</v>
      </c>
      <c r="AE45" s="31">
        <v>42</v>
      </c>
      <c r="AF45" s="31" t="s">
        <v>17</v>
      </c>
      <c r="AG45" s="31">
        <v>42</v>
      </c>
      <c r="AH45" s="31" t="s">
        <v>293</v>
      </c>
      <c r="AI45" s="31">
        <v>42</v>
      </c>
      <c r="AJ45" s="31" t="s">
        <v>150</v>
      </c>
      <c r="AK45" s="31">
        <v>42</v>
      </c>
      <c r="AL45" s="31" t="s">
        <v>127</v>
      </c>
      <c r="AM45" s="31">
        <v>42</v>
      </c>
      <c r="AN45" s="31" t="s">
        <v>55</v>
      </c>
      <c r="AO45" s="31">
        <v>42</v>
      </c>
      <c r="AP45" s="31" t="s">
        <v>250</v>
      </c>
    </row>
    <row r="46" spans="1:42" x14ac:dyDescent="0.35">
      <c r="A46" s="141">
        <v>43</v>
      </c>
      <c r="B46" s="198" t="s">
        <v>129</v>
      </c>
      <c r="C46" s="141">
        <v>43</v>
      </c>
      <c r="D46" s="141" t="s">
        <v>61</v>
      </c>
      <c r="E46" s="141">
        <v>43</v>
      </c>
      <c r="F46" s="141" t="s">
        <v>126</v>
      </c>
      <c r="G46" s="141">
        <v>43</v>
      </c>
      <c r="H46" s="203" t="s">
        <v>118</v>
      </c>
      <c r="I46" s="31">
        <v>43</v>
      </c>
      <c r="J46" s="31" t="s">
        <v>208</v>
      </c>
      <c r="K46" s="31">
        <v>43</v>
      </c>
      <c r="L46" s="31" t="s">
        <v>20</v>
      </c>
      <c r="M46" s="31">
        <v>43</v>
      </c>
      <c r="N46" s="31" t="s">
        <v>139</v>
      </c>
      <c r="O46" s="31">
        <v>43</v>
      </c>
      <c r="P46" s="31" t="s">
        <v>235</v>
      </c>
      <c r="Q46" s="31">
        <v>43</v>
      </c>
      <c r="R46" s="31" t="s">
        <v>135</v>
      </c>
      <c r="S46" s="31">
        <v>43</v>
      </c>
      <c r="T46" s="31" t="s">
        <v>235</v>
      </c>
      <c r="U46" s="31">
        <v>43</v>
      </c>
      <c r="V46" s="31" t="s">
        <v>71</v>
      </c>
      <c r="W46" s="31">
        <v>43</v>
      </c>
      <c r="X46" s="31" t="s">
        <v>51</v>
      </c>
      <c r="Y46" s="31">
        <v>43</v>
      </c>
      <c r="Z46" s="31" t="s">
        <v>95</v>
      </c>
      <c r="AA46" s="31">
        <v>43</v>
      </c>
      <c r="AB46" s="31" t="s">
        <v>87</v>
      </c>
      <c r="AC46" s="31">
        <v>43</v>
      </c>
      <c r="AD46" s="31" t="s">
        <v>21</v>
      </c>
      <c r="AE46" s="31">
        <v>43</v>
      </c>
      <c r="AF46" s="31" t="s">
        <v>45</v>
      </c>
      <c r="AG46" s="31">
        <v>43</v>
      </c>
      <c r="AH46" s="31" t="s">
        <v>241</v>
      </c>
      <c r="AI46" s="31">
        <v>43</v>
      </c>
      <c r="AJ46" s="31" t="s">
        <v>149</v>
      </c>
      <c r="AK46" s="31">
        <v>43</v>
      </c>
      <c r="AL46" s="31" t="s">
        <v>126</v>
      </c>
      <c r="AM46" s="31">
        <v>43</v>
      </c>
      <c r="AN46" s="31" t="s">
        <v>60</v>
      </c>
      <c r="AO46" s="31">
        <v>43</v>
      </c>
      <c r="AP46" s="31" t="s">
        <v>63</v>
      </c>
    </row>
    <row r="47" spans="1:42" x14ac:dyDescent="0.35">
      <c r="A47" s="141">
        <v>44</v>
      </c>
      <c r="B47" s="198" t="s">
        <v>140</v>
      </c>
      <c r="C47" s="141">
        <v>44</v>
      </c>
      <c r="D47" s="141" t="s">
        <v>80</v>
      </c>
      <c r="E47" s="141">
        <v>44</v>
      </c>
      <c r="F47" s="141" t="s">
        <v>48</v>
      </c>
      <c r="G47" s="141">
        <v>44</v>
      </c>
      <c r="H47" s="203" t="s">
        <v>313</v>
      </c>
      <c r="I47" s="31">
        <v>44</v>
      </c>
      <c r="J47" s="31" t="s">
        <v>66</v>
      </c>
      <c r="K47" s="31">
        <v>44</v>
      </c>
      <c r="L47" s="31" t="s">
        <v>70</v>
      </c>
      <c r="M47" s="31">
        <v>44</v>
      </c>
      <c r="N47" s="31" t="s">
        <v>189</v>
      </c>
      <c r="O47" s="31">
        <v>44</v>
      </c>
      <c r="P47" s="31" t="s">
        <v>176</v>
      </c>
      <c r="Q47" s="31">
        <v>44</v>
      </c>
      <c r="R47" s="31" t="s">
        <v>259</v>
      </c>
      <c r="S47" s="31">
        <v>44</v>
      </c>
      <c r="T47" s="31" t="s">
        <v>193</v>
      </c>
      <c r="U47" s="31">
        <v>44</v>
      </c>
      <c r="V47" s="31" t="s">
        <v>48</v>
      </c>
      <c r="W47" s="31">
        <v>44</v>
      </c>
      <c r="X47" s="31" t="s">
        <v>48</v>
      </c>
      <c r="Y47" s="31">
        <v>44</v>
      </c>
      <c r="Z47" s="31" t="s">
        <v>24</v>
      </c>
      <c r="AA47" s="31">
        <v>44</v>
      </c>
      <c r="AB47" s="31" t="s">
        <v>239</v>
      </c>
      <c r="AC47" s="31">
        <v>44</v>
      </c>
      <c r="AD47" s="31" t="s">
        <v>196</v>
      </c>
      <c r="AE47" s="31">
        <v>44</v>
      </c>
      <c r="AF47" s="31" t="s">
        <v>247</v>
      </c>
      <c r="AG47" s="31">
        <v>44</v>
      </c>
      <c r="AH47" s="31" t="s">
        <v>223</v>
      </c>
      <c r="AI47" s="31">
        <v>44</v>
      </c>
      <c r="AJ47" s="31" t="s">
        <v>167</v>
      </c>
      <c r="AK47" s="31">
        <v>44</v>
      </c>
      <c r="AL47" s="31" t="s">
        <v>85</v>
      </c>
      <c r="AM47" s="31">
        <v>44</v>
      </c>
      <c r="AN47" s="31" t="s">
        <v>211</v>
      </c>
      <c r="AO47" s="31">
        <v>44</v>
      </c>
      <c r="AP47" s="31" t="s">
        <v>22</v>
      </c>
    </row>
    <row r="48" spans="1:42" x14ac:dyDescent="0.35">
      <c r="A48" s="141">
        <v>45</v>
      </c>
      <c r="B48" s="198" t="s">
        <v>70</v>
      </c>
      <c r="C48" s="141">
        <v>45</v>
      </c>
      <c r="D48" s="141" t="s">
        <v>103</v>
      </c>
      <c r="E48" s="141">
        <v>45</v>
      </c>
      <c r="F48" s="141" t="s">
        <v>169</v>
      </c>
      <c r="G48" s="141">
        <v>45</v>
      </c>
      <c r="H48" s="203" t="s">
        <v>252</v>
      </c>
      <c r="I48" s="31">
        <v>45</v>
      </c>
      <c r="J48" s="31" t="s">
        <v>43</v>
      </c>
      <c r="K48" s="31">
        <v>45</v>
      </c>
      <c r="L48" s="31" t="s">
        <v>77</v>
      </c>
      <c r="M48" s="31">
        <v>45</v>
      </c>
      <c r="N48" s="31" t="s">
        <v>84</v>
      </c>
      <c r="O48" s="31">
        <v>45</v>
      </c>
      <c r="P48" s="31" t="s">
        <v>164</v>
      </c>
      <c r="Q48" s="31">
        <v>45</v>
      </c>
      <c r="R48" s="31" t="s">
        <v>228</v>
      </c>
      <c r="S48" s="31">
        <v>45</v>
      </c>
      <c r="T48" s="31" t="s">
        <v>253</v>
      </c>
      <c r="U48" s="31">
        <v>45</v>
      </c>
      <c r="V48" s="31" t="s">
        <v>135</v>
      </c>
      <c r="W48" s="31">
        <v>45</v>
      </c>
      <c r="X48" s="31" t="s">
        <v>182</v>
      </c>
      <c r="Y48" s="31">
        <v>45</v>
      </c>
      <c r="Z48" s="31" t="s">
        <v>41</v>
      </c>
      <c r="AA48" s="31">
        <v>45</v>
      </c>
      <c r="AB48" s="31" t="s">
        <v>75</v>
      </c>
      <c r="AC48" s="31">
        <v>45</v>
      </c>
      <c r="AD48" s="31" t="s">
        <v>40</v>
      </c>
      <c r="AE48" s="31">
        <v>45</v>
      </c>
      <c r="AF48" s="31" t="s">
        <v>136</v>
      </c>
      <c r="AG48" s="31">
        <v>45</v>
      </c>
      <c r="AH48" s="31" t="s">
        <v>67</v>
      </c>
      <c r="AI48" s="31">
        <v>45</v>
      </c>
      <c r="AJ48" s="31" t="s">
        <v>133</v>
      </c>
      <c r="AK48" s="31">
        <v>45</v>
      </c>
      <c r="AL48" s="31" t="s">
        <v>279</v>
      </c>
      <c r="AM48" s="31">
        <v>45</v>
      </c>
      <c r="AN48" s="31" t="s">
        <v>150</v>
      </c>
      <c r="AO48" s="31">
        <v>45</v>
      </c>
      <c r="AP48" s="31" t="s">
        <v>20</v>
      </c>
    </row>
    <row r="49" spans="1:42" x14ac:dyDescent="0.35">
      <c r="A49" s="141">
        <v>46</v>
      </c>
      <c r="B49" s="198" t="s">
        <v>60</v>
      </c>
      <c r="C49" s="141">
        <v>46</v>
      </c>
      <c r="D49" s="141" t="s">
        <v>97</v>
      </c>
      <c r="E49" s="141">
        <v>46</v>
      </c>
      <c r="F49" s="141" t="s">
        <v>282</v>
      </c>
      <c r="G49" s="141">
        <v>46</v>
      </c>
      <c r="H49" s="203" t="s">
        <v>189</v>
      </c>
      <c r="I49" s="31">
        <v>46</v>
      </c>
      <c r="J49" s="31" t="s">
        <v>88</v>
      </c>
      <c r="K49" s="31">
        <v>46</v>
      </c>
      <c r="L49" s="31" t="s">
        <v>268</v>
      </c>
      <c r="M49" s="31">
        <v>46</v>
      </c>
      <c r="N49" s="31" t="s">
        <v>142</v>
      </c>
      <c r="O49" s="31">
        <v>46</v>
      </c>
      <c r="P49" s="31" t="s">
        <v>120</v>
      </c>
      <c r="Q49" s="31">
        <v>46</v>
      </c>
      <c r="R49" s="31" t="s">
        <v>253</v>
      </c>
      <c r="S49" s="31">
        <v>46</v>
      </c>
      <c r="T49" s="31" t="s">
        <v>106</v>
      </c>
      <c r="U49" s="31">
        <v>46</v>
      </c>
      <c r="V49" s="31" t="s">
        <v>82</v>
      </c>
      <c r="W49" s="31">
        <v>46</v>
      </c>
      <c r="X49" s="31" t="s">
        <v>101</v>
      </c>
      <c r="Y49" s="31">
        <v>46</v>
      </c>
      <c r="Z49" s="31" t="s">
        <v>82</v>
      </c>
      <c r="AA49" s="31">
        <v>46</v>
      </c>
      <c r="AB49" s="31" t="s">
        <v>231</v>
      </c>
      <c r="AC49" s="31">
        <v>46</v>
      </c>
      <c r="AD49" s="31" t="s">
        <v>193</v>
      </c>
      <c r="AE49" s="31">
        <v>46</v>
      </c>
      <c r="AF49" s="31" t="s">
        <v>137</v>
      </c>
      <c r="AG49" s="31">
        <v>46</v>
      </c>
      <c r="AH49" s="31" t="s">
        <v>77</v>
      </c>
      <c r="AI49" s="31">
        <v>46</v>
      </c>
      <c r="AJ49" s="31" t="s">
        <v>53</v>
      </c>
      <c r="AK49" s="31">
        <v>46</v>
      </c>
      <c r="AL49" s="31" t="s">
        <v>139</v>
      </c>
      <c r="AM49" s="31">
        <v>46</v>
      </c>
      <c r="AN49" s="31" t="s">
        <v>206</v>
      </c>
      <c r="AO49" s="31">
        <v>46</v>
      </c>
      <c r="AP49" s="31" t="s">
        <v>197</v>
      </c>
    </row>
    <row r="50" spans="1:42" x14ac:dyDescent="0.35">
      <c r="A50" s="141">
        <v>47</v>
      </c>
      <c r="B50" s="198" t="s">
        <v>189</v>
      </c>
      <c r="C50" s="141">
        <v>47</v>
      </c>
      <c r="D50" s="141" t="s">
        <v>55</v>
      </c>
      <c r="E50" s="141">
        <v>47</v>
      </c>
      <c r="F50" s="141" t="s">
        <v>164</v>
      </c>
      <c r="G50" s="141">
        <v>47</v>
      </c>
      <c r="H50" s="203" t="s">
        <v>324</v>
      </c>
      <c r="I50" s="31">
        <v>47</v>
      </c>
      <c r="J50" s="31" t="s">
        <v>105</v>
      </c>
      <c r="K50" s="31">
        <v>47</v>
      </c>
      <c r="L50" s="31" t="s">
        <v>151</v>
      </c>
      <c r="M50" s="31">
        <v>47</v>
      </c>
      <c r="N50" s="31" t="s">
        <v>79</v>
      </c>
      <c r="O50" s="31">
        <v>47</v>
      </c>
      <c r="P50" s="31" t="s">
        <v>216</v>
      </c>
      <c r="Q50" s="31">
        <v>47</v>
      </c>
      <c r="R50" s="31" t="s">
        <v>217</v>
      </c>
      <c r="S50" s="31">
        <v>47</v>
      </c>
      <c r="T50" s="31" t="s">
        <v>216</v>
      </c>
      <c r="U50" s="31">
        <v>47</v>
      </c>
      <c r="V50" s="31" t="s">
        <v>47</v>
      </c>
      <c r="W50" s="31">
        <v>47</v>
      </c>
      <c r="X50" s="31" t="s">
        <v>106</v>
      </c>
      <c r="Y50" s="31">
        <v>47</v>
      </c>
      <c r="Z50" s="31" t="s">
        <v>235</v>
      </c>
      <c r="AA50" s="31">
        <v>47</v>
      </c>
      <c r="AB50" s="31" t="s">
        <v>63</v>
      </c>
      <c r="AC50" s="31">
        <v>47</v>
      </c>
      <c r="AD50" s="31" t="s">
        <v>51</v>
      </c>
      <c r="AE50" s="31">
        <v>47</v>
      </c>
      <c r="AF50" s="31" t="s">
        <v>155</v>
      </c>
      <c r="AG50" s="31">
        <v>47</v>
      </c>
      <c r="AH50" s="31" t="s">
        <v>76</v>
      </c>
      <c r="AI50" s="31">
        <v>47</v>
      </c>
      <c r="AJ50" s="31" t="s">
        <v>102</v>
      </c>
      <c r="AK50" s="31">
        <v>47</v>
      </c>
      <c r="AL50" s="31" t="s">
        <v>141</v>
      </c>
      <c r="AM50" s="31">
        <v>47</v>
      </c>
      <c r="AN50" s="31" t="s">
        <v>174</v>
      </c>
      <c r="AO50" s="31">
        <v>47</v>
      </c>
      <c r="AP50" s="31" t="s">
        <v>278</v>
      </c>
    </row>
    <row r="51" spans="1:42" x14ac:dyDescent="0.35">
      <c r="A51" s="141">
        <v>48</v>
      </c>
      <c r="B51" s="198" t="s">
        <v>127</v>
      </c>
      <c r="C51" s="141">
        <v>48</v>
      </c>
      <c r="D51" s="141" t="s">
        <v>76</v>
      </c>
      <c r="E51" s="141">
        <v>48</v>
      </c>
      <c r="F51" s="141" t="s">
        <v>49</v>
      </c>
      <c r="G51" s="141">
        <v>48</v>
      </c>
      <c r="H51" s="203" t="s">
        <v>215</v>
      </c>
      <c r="I51" s="31">
        <v>48</v>
      </c>
      <c r="J51" s="31" t="s">
        <v>106</v>
      </c>
      <c r="K51" s="31">
        <v>48</v>
      </c>
      <c r="L51" s="31" t="s">
        <v>119</v>
      </c>
      <c r="M51" s="31">
        <v>48</v>
      </c>
      <c r="N51" s="31" t="s">
        <v>156</v>
      </c>
      <c r="O51" s="31">
        <v>48</v>
      </c>
      <c r="P51" s="31" t="s">
        <v>38</v>
      </c>
      <c r="Q51" s="31">
        <v>48</v>
      </c>
      <c r="R51" s="31" t="s">
        <v>45</v>
      </c>
      <c r="S51" s="31">
        <v>48</v>
      </c>
      <c r="T51" s="31" t="s">
        <v>187</v>
      </c>
      <c r="U51" s="31">
        <v>48</v>
      </c>
      <c r="V51" s="31" t="s">
        <v>125</v>
      </c>
      <c r="W51" s="31">
        <v>48</v>
      </c>
      <c r="X51" s="31" t="s">
        <v>254</v>
      </c>
      <c r="Y51" s="31">
        <v>48</v>
      </c>
      <c r="Z51" s="31" t="s">
        <v>135</v>
      </c>
      <c r="AA51" s="31">
        <v>48</v>
      </c>
      <c r="AB51" s="31" t="s">
        <v>125</v>
      </c>
      <c r="AC51" s="31">
        <v>48</v>
      </c>
      <c r="AD51" s="31" t="s">
        <v>43</v>
      </c>
      <c r="AE51" s="31">
        <v>48</v>
      </c>
      <c r="AF51" s="31" t="s">
        <v>129</v>
      </c>
      <c r="AG51" s="31">
        <v>48</v>
      </c>
      <c r="AH51" s="31" t="s">
        <v>263</v>
      </c>
      <c r="AI51" s="31">
        <v>48</v>
      </c>
      <c r="AJ51" s="31" t="s">
        <v>289</v>
      </c>
      <c r="AK51" s="31">
        <v>48</v>
      </c>
      <c r="AL51" s="31" t="s">
        <v>160</v>
      </c>
      <c r="AM51" s="31">
        <v>48</v>
      </c>
      <c r="AN51" s="31" t="s">
        <v>99</v>
      </c>
      <c r="AO51" s="31">
        <v>48</v>
      </c>
      <c r="AP51" s="31" t="s">
        <v>273</v>
      </c>
    </row>
    <row r="52" spans="1:42" x14ac:dyDescent="0.35">
      <c r="A52" s="141">
        <v>49</v>
      </c>
      <c r="B52" s="198" t="s">
        <v>64</v>
      </c>
      <c r="C52" s="141">
        <v>49</v>
      </c>
      <c r="D52" s="141" t="s">
        <v>67</v>
      </c>
      <c r="E52" s="141">
        <v>49</v>
      </c>
      <c r="F52" s="141" t="s">
        <v>32</v>
      </c>
      <c r="G52" s="141">
        <v>49</v>
      </c>
      <c r="H52" s="203" t="s">
        <v>298</v>
      </c>
      <c r="I52" s="31">
        <v>49</v>
      </c>
      <c r="J52" s="31" t="s">
        <v>235</v>
      </c>
      <c r="K52" s="31">
        <v>49</v>
      </c>
      <c r="L52" s="31" t="s">
        <v>145</v>
      </c>
      <c r="M52" s="31">
        <v>49</v>
      </c>
      <c r="N52" s="31" t="s">
        <v>104</v>
      </c>
      <c r="O52" s="31">
        <v>49</v>
      </c>
      <c r="P52" s="31" t="s">
        <v>106</v>
      </c>
      <c r="Q52" s="31">
        <v>49</v>
      </c>
      <c r="R52" s="31" t="s">
        <v>80</v>
      </c>
      <c r="S52" s="31">
        <v>49</v>
      </c>
      <c r="T52" s="31" t="s">
        <v>71</v>
      </c>
      <c r="U52" s="31">
        <v>49</v>
      </c>
      <c r="V52" s="31" t="s">
        <v>273</v>
      </c>
      <c r="W52" s="31">
        <v>49</v>
      </c>
      <c r="X52" s="31" t="s">
        <v>159</v>
      </c>
      <c r="Y52" s="31">
        <v>49</v>
      </c>
      <c r="Z52" s="31" t="s">
        <v>71</v>
      </c>
      <c r="AA52" s="31">
        <v>49</v>
      </c>
      <c r="AB52" s="31" t="s">
        <v>153</v>
      </c>
      <c r="AC52" s="31">
        <v>49</v>
      </c>
      <c r="AD52" s="31" t="s">
        <v>174</v>
      </c>
      <c r="AE52" s="31">
        <v>49</v>
      </c>
      <c r="AF52" s="31" t="s">
        <v>36</v>
      </c>
      <c r="AG52" s="31">
        <v>49</v>
      </c>
      <c r="AH52" s="31" t="s">
        <v>51</v>
      </c>
      <c r="AI52" s="31">
        <v>49</v>
      </c>
      <c r="AJ52" s="31" t="s">
        <v>65</v>
      </c>
      <c r="AK52" s="31">
        <v>49</v>
      </c>
      <c r="AL52" s="31" t="s">
        <v>75</v>
      </c>
      <c r="AM52" s="31">
        <v>49</v>
      </c>
      <c r="AN52" s="31" t="s">
        <v>78</v>
      </c>
      <c r="AO52" s="31">
        <v>49</v>
      </c>
      <c r="AP52" s="31" t="s">
        <v>45</v>
      </c>
    </row>
    <row r="53" spans="1:42" x14ac:dyDescent="0.35">
      <c r="A53" s="141">
        <v>50</v>
      </c>
      <c r="B53" s="198" t="s">
        <v>137</v>
      </c>
      <c r="C53" s="141">
        <v>50</v>
      </c>
      <c r="D53" s="141" t="s">
        <v>37</v>
      </c>
      <c r="E53" s="141">
        <v>50</v>
      </c>
      <c r="F53" s="141" t="s">
        <v>111</v>
      </c>
      <c r="G53" s="141">
        <v>50</v>
      </c>
      <c r="H53" s="203" t="s">
        <v>33</v>
      </c>
      <c r="I53" s="31">
        <v>50</v>
      </c>
      <c r="J53" s="31" t="s">
        <v>56</v>
      </c>
      <c r="K53" s="31">
        <v>50</v>
      </c>
      <c r="L53" s="31" t="s">
        <v>39</v>
      </c>
      <c r="M53" s="31">
        <v>50</v>
      </c>
      <c r="N53" s="31" t="s">
        <v>159</v>
      </c>
      <c r="O53" s="31">
        <v>50</v>
      </c>
      <c r="P53" s="31" t="s">
        <v>125</v>
      </c>
      <c r="Q53" s="31">
        <v>50</v>
      </c>
      <c r="R53" s="31" t="s">
        <v>87</v>
      </c>
      <c r="S53" s="31">
        <v>50</v>
      </c>
      <c r="T53" s="31" t="s">
        <v>67</v>
      </c>
      <c r="U53" s="31">
        <v>50</v>
      </c>
      <c r="V53" s="31" t="s">
        <v>196</v>
      </c>
      <c r="W53" s="31">
        <v>50</v>
      </c>
      <c r="X53" s="31" t="s">
        <v>94</v>
      </c>
      <c r="Y53" s="31">
        <v>50</v>
      </c>
      <c r="Z53" s="31" t="s">
        <v>64</v>
      </c>
      <c r="AA53" s="31">
        <v>50</v>
      </c>
      <c r="AB53" s="31" t="s">
        <v>129</v>
      </c>
      <c r="AC53" s="31">
        <v>50</v>
      </c>
      <c r="AD53" s="31" t="s">
        <v>241</v>
      </c>
      <c r="AE53" s="31">
        <v>50</v>
      </c>
      <c r="AF53" s="31" t="s">
        <v>63</v>
      </c>
      <c r="AG53" s="31">
        <v>50</v>
      </c>
      <c r="AH53" s="31" t="s">
        <v>44</v>
      </c>
      <c r="AI53" s="31">
        <v>50</v>
      </c>
      <c r="AJ53" s="31" t="s">
        <v>50</v>
      </c>
      <c r="AK53" s="31">
        <v>50</v>
      </c>
      <c r="AL53" s="31" t="s">
        <v>129</v>
      </c>
      <c r="AM53" s="31">
        <v>50</v>
      </c>
      <c r="AN53" s="31" t="s">
        <v>128</v>
      </c>
      <c r="AO53" s="31">
        <v>50</v>
      </c>
      <c r="AP53" s="31" t="s">
        <v>138</v>
      </c>
    </row>
    <row r="54" spans="1:42" x14ac:dyDescent="0.35">
      <c r="A54" s="141">
        <v>51</v>
      </c>
      <c r="B54" s="198" t="s">
        <v>126</v>
      </c>
      <c r="C54" s="141">
        <v>51</v>
      </c>
      <c r="D54" s="141" t="s">
        <v>56</v>
      </c>
      <c r="E54" s="141">
        <v>51</v>
      </c>
      <c r="F54" s="141" t="s">
        <v>80</v>
      </c>
      <c r="G54" s="141">
        <v>51</v>
      </c>
      <c r="H54" s="203" t="s">
        <v>73</v>
      </c>
      <c r="I54" s="31">
        <v>51</v>
      </c>
      <c r="J54" s="31" t="s">
        <v>226</v>
      </c>
      <c r="K54" s="31">
        <v>51</v>
      </c>
      <c r="L54" s="31" t="s">
        <v>297</v>
      </c>
      <c r="M54" s="31">
        <v>51</v>
      </c>
      <c r="N54" s="31" t="s">
        <v>147</v>
      </c>
      <c r="O54" s="31">
        <v>51</v>
      </c>
      <c r="P54" s="31" t="s">
        <v>40</v>
      </c>
      <c r="Q54" s="31">
        <v>51</v>
      </c>
      <c r="R54" s="31" t="s">
        <v>78</v>
      </c>
      <c r="S54" s="31">
        <v>51</v>
      </c>
      <c r="T54" s="31" t="s">
        <v>125</v>
      </c>
      <c r="U54" s="31">
        <v>51</v>
      </c>
      <c r="V54" s="31" t="s">
        <v>17</v>
      </c>
      <c r="W54" s="31">
        <v>51</v>
      </c>
      <c r="X54" s="31" t="s">
        <v>113</v>
      </c>
      <c r="Y54" s="31">
        <v>51</v>
      </c>
      <c r="Z54" s="31" t="s">
        <v>221</v>
      </c>
      <c r="AA54" s="31">
        <v>51</v>
      </c>
      <c r="AB54" s="31" t="s">
        <v>88</v>
      </c>
      <c r="AC54" s="31">
        <v>51</v>
      </c>
      <c r="AD54" s="31" t="s">
        <v>117</v>
      </c>
      <c r="AE54" s="31">
        <v>51</v>
      </c>
      <c r="AF54" s="31" t="s">
        <v>239</v>
      </c>
      <c r="AG54" s="31">
        <v>51</v>
      </c>
      <c r="AH54" s="31" t="s">
        <v>113</v>
      </c>
      <c r="AI54" s="31">
        <v>51</v>
      </c>
      <c r="AJ54" s="31" t="s">
        <v>42</v>
      </c>
      <c r="AK54" s="31">
        <v>51</v>
      </c>
      <c r="AL54" s="31" t="s">
        <v>278</v>
      </c>
      <c r="AM54" s="31">
        <v>51</v>
      </c>
      <c r="AN54" s="31" t="s">
        <v>241</v>
      </c>
      <c r="AO54" s="31">
        <v>51</v>
      </c>
      <c r="AP54" s="31" t="s">
        <v>31</v>
      </c>
    </row>
    <row r="55" spans="1:42" x14ac:dyDescent="0.35">
      <c r="A55" s="141">
        <v>52</v>
      </c>
      <c r="B55" s="198" t="s">
        <v>51</v>
      </c>
      <c r="C55" s="141">
        <v>52</v>
      </c>
      <c r="D55" s="141" t="s">
        <v>207</v>
      </c>
      <c r="E55" s="141">
        <v>52</v>
      </c>
      <c r="F55" s="141" t="s">
        <v>176</v>
      </c>
      <c r="G55" s="141">
        <v>52</v>
      </c>
      <c r="H55" s="203" t="s">
        <v>244</v>
      </c>
      <c r="I55" s="31">
        <v>52</v>
      </c>
      <c r="J55" s="31" t="s">
        <v>60</v>
      </c>
      <c r="K55" s="31">
        <v>52</v>
      </c>
      <c r="L55" s="31" t="s">
        <v>76</v>
      </c>
      <c r="M55" s="31">
        <v>52</v>
      </c>
      <c r="N55" s="31" t="s">
        <v>207</v>
      </c>
      <c r="O55" s="31">
        <v>52</v>
      </c>
      <c r="P55" s="31" t="s">
        <v>253</v>
      </c>
      <c r="Q55" s="31">
        <v>52</v>
      </c>
      <c r="R55" s="31" t="s">
        <v>200</v>
      </c>
      <c r="S55" s="31">
        <v>52</v>
      </c>
      <c r="T55" s="31" t="s">
        <v>48</v>
      </c>
      <c r="U55" s="31">
        <v>52</v>
      </c>
      <c r="V55" s="31" t="s">
        <v>126</v>
      </c>
      <c r="W55" s="31">
        <v>52</v>
      </c>
      <c r="X55" s="31" t="s">
        <v>52</v>
      </c>
      <c r="Y55" s="31">
        <v>52</v>
      </c>
      <c r="Z55" s="31" t="s">
        <v>273</v>
      </c>
      <c r="AA55" s="31">
        <v>52</v>
      </c>
      <c r="AB55" s="31" t="s">
        <v>252</v>
      </c>
      <c r="AC55" s="31">
        <v>52</v>
      </c>
      <c r="AD55" s="31" t="s">
        <v>139</v>
      </c>
      <c r="AE55" s="31">
        <v>52</v>
      </c>
      <c r="AF55" s="31" t="s">
        <v>18</v>
      </c>
      <c r="AG55" s="31">
        <v>52</v>
      </c>
      <c r="AH55" s="31" t="s">
        <v>148</v>
      </c>
      <c r="AI55" s="31">
        <v>52</v>
      </c>
      <c r="AJ55" s="31" t="s">
        <v>139</v>
      </c>
      <c r="AK55" s="31">
        <v>52</v>
      </c>
      <c r="AL55" s="31" t="s">
        <v>240</v>
      </c>
      <c r="AM55" s="31">
        <v>52</v>
      </c>
      <c r="AN55" s="31" t="s">
        <v>63</v>
      </c>
      <c r="AO55" s="31">
        <v>52</v>
      </c>
      <c r="AP55" s="31" t="s">
        <v>239</v>
      </c>
    </row>
    <row r="56" spans="1:42" x14ac:dyDescent="0.35">
      <c r="A56" s="141">
        <v>53</v>
      </c>
      <c r="B56" s="198" t="s">
        <v>109</v>
      </c>
      <c r="C56" s="141">
        <v>53</v>
      </c>
      <c r="D56" s="141" t="s">
        <v>106</v>
      </c>
      <c r="E56" s="141">
        <v>53</v>
      </c>
      <c r="F56" s="141" t="s">
        <v>116</v>
      </c>
      <c r="G56" s="141">
        <v>53</v>
      </c>
      <c r="H56" s="203" t="s">
        <v>17</v>
      </c>
      <c r="I56" s="31">
        <v>53</v>
      </c>
      <c r="J56" s="31" t="s">
        <v>195</v>
      </c>
      <c r="K56" s="31">
        <v>53</v>
      </c>
      <c r="L56" s="31" t="s">
        <v>98</v>
      </c>
      <c r="M56" s="31">
        <v>53</v>
      </c>
      <c r="N56" s="31" t="s">
        <v>92</v>
      </c>
      <c r="O56" s="31">
        <v>53</v>
      </c>
      <c r="P56" s="31" t="s">
        <v>67</v>
      </c>
      <c r="Q56" s="31">
        <v>53</v>
      </c>
      <c r="R56" s="31" t="s">
        <v>160</v>
      </c>
      <c r="S56" s="31">
        <v>53</v>
      </c>
      <c r="T56" s="31" t="s">
        <v>38</v>
      </c>
      <c r="U56" s="31">
        <v>53</v>
      </c>
      <c r="V56" s="31" t="s">
        <v>64</v>
      </c>
      <c r="W56" s="31">
        <v>53</v>
      </c>
      <c r="X56" s="31" t="s">
        <v>198</v>
      </c>
      <c r="Y56" s="31">
        <v>53</v>
      </c>
      <c r="Z56" s="31" t="s">
        <v>119</v>
      </c>
      <c r="AA56" s="31">
        <v>53</v>
      </c>
      <c r="AB56" s="31" t="s">
        <v>177</v>
      </c>
      <c r="AC56" s="31">
        <v>53</v>
      </c>
      <c r="AD56" s="31" t="s">
        <v>212</v>
      </c>
      <c r="AE56" s="31">
        <v>53</v>
      </c>
      <c r="AF56" s="31" t="s">
        <v>153</v>
      </c>
      <c r="AG56" s="31">
        <v>53</v>
      </c>
      <c r="AH56" s="31" t="s">
        <v>259</v>
      </c>
      <c r="AI56" s="31">
        <v>53</v>
      </c>
      <c r="AJ56" s="31" t="s">
        <v>20</v>
      </c>
      <c r="AK56" s="31">
        <v>53</v>
      </c>
      <c r="AL56" s="31" t="s">
        <v>39</v>
      </c>
      <c r="AM56" s="31">
        <v>53</v>
      </c>
      <c r="AN56" s="31" t="s">
        <v>117</v>
      </c>
      <c r="AO56" s="31">
        <v>53</v>
      </c>
      <c r="AP56" s="31" t="s">
        <v>129</v>
      </c>
    </row>
    <row r="57" spans="1:42" x14ac:dyDescent="0.35">
      <c r="A57" s="141">
        <v>54</v>
      </c>
      <c r="B57" s="198" t="s">
        <v>63</v>
      </c>
      <c r="C57" s="141">
        <v>54</v>
      </c>
      <c r="D57" s="141" t="s">
        <v>225</v>
      </c>
      <c r="E57" s="141">
        <v>54</v>
      </c>
      <c r="F57" s="141" t="s">
        <v>271</v>
      </c>
      <c r="G57" s="141">
        <v>54</v>
      </c>
      <c r="H57" s="203" t="s">
        <v>141</v>
      </c>
      <c r="I57" s="31">
        <v>54</v>
      </c>
      <c r="J57" s="31" t="s">
        <v>18</v>
      </c>
      <c r="K57" s="31">
        <v>54</v>
      </c>
      <c r="L57" s="31" t="s">
        <v>308</v>
      </c>
      <c r="M57" s="31">
        <v>54</v>
      </c>
      <c r="N57" s="31" t="s">
        <v>88</v>
      </c>
      <c r="O57" s="31">
        <v>54</v>
      </c>
      <c r="P57" s="31" t="s">
        <v>311</v>
      </c>
      <c r="Q57" s="31">
        <v>54</v>
      </c>
      <c r="R57" s="31" t="s">
        <v>326</v>
      </c>
      <c r="S57" s="31">
        <v>54</v>
      </c>
      <c r="T57" s="31" t="s">
        <v>40</v>
      </c>
      <c r="U57" s="31">
        <v>54</v>
      </c>
      <c r="V57" s="31" t="s">
        <v>221</v>
      </c>
      <c r="W57" s="31">
        <v>54</v>
      </c>
      <c r="X57" s="31" t="s">
        <v>224</v>
      </c>
      <c r="Y57" s="31">
        <v>54</v>
      </c>
      <c r="Z57" s="31" t="s">
        <v>17</v>
      </c>
      <c r="AA57" s="31">
        <v>54</v>
      </c>
      <c r="AB57" s="31" t="s">
        <v>250</v>
      </c>
      <c r="AC57" s="31">
        <v>54</v>
      </c>
      <c r="AD57" s="31" t="s">
        <v>129</v>
      </c>
      <c r="AE57" s="31">
        <v>54</v>
      </c>
      <c r="AF57" s="31" t="s">
        <v>231</v>
      </c>
      <c r="AG57" s="31">
        <v>54</v>
      </c>
      <c r="AH57" s="31" t="s">
        <v>66</v>
      </c>
      <c r="AI57" s="31">
        <v>54</v>
      </c>
      <c r="AJ57" s="31" t="s">
        <v>325</v>
      </c>
      <c r="AK57" s="31">
        <v>54</v>
      </c>
      <c r="AL57" s="31" t="s">
        <v>223</v>
      </c>
      <c r="AM57" s="31">
        <v>54</v>
      </c>
      <c r="AN57" s="31" t="s">
        <v>38</v>
      </c>
      <c r="AO57" s="31">
        <v>54</v>
      </c>
      <c r="AP57" s="31" t="s">
        <v>149</v>
      </c>
    </row>
    <row r="58" spans="1:42" x14ac:dyDescent="0.35">
      <c r="A58" s="141">
        <v>55</v>
      </c>
      <c r="B58" s="198" t="s">
        <v>28</v>
      </c>
      <c r="C58" s="141">
        <v>55</v>
      </c>
      <c r="D58" s="141" t="s">
        <v>180</v>
      </c>
      <c r="E58" s="141">
        <v>55</v>
      </c>
      <c r="F58" s="141" t="s">
        <v>113</v>
      </c>
      <c r="G58" s="141">
        <v>55</v>
      </c>
      <c r="H58" s="203" t="s">
        <v>36</v>
      </c>
      <c r="I58" s="31">
        <v>55</v>
      </c>
      <c r="J58" s="31" t="s">
        <v>26</v>
      </c>
      <c r="K58" s="31">
        <v>55</v>
      </c>
      <c r="L58" s="31" t="s">
        <v>49</v>
      </c>
      <c r="M58" s="31">
        <v>55</v>
      </c>
      <c r="N58" s="31" t="s">
        <v>272</v>
      </c>
      <c r="O58" s="31">
        <v>55</v>
      </c>
      <c r="P58" s="31" t="s">
        <v>254</v>
      </c>
      <c r="Q58" s="31">
        <v>55</v>
      </c>
      <c r="R58" s="31" t="s">
        <v>58</v>
      </c>
      <c r="S58" s="31">
        <v>55</v>
      </c>
      <c r="T58" s="31" t="s">
        <v>83</v>
      </c>
      <c r="U58" s="31">
        <v>55</v>
      </c>
      <c r="V58" s="31" t="s">
        <v>79</v>
      </c>
      <c r="W58" s="31">
        <v>55</v>
      </c>
      <c r="X58" s="31" t="s">
        <v>255</v>
      </c>
      <c r="Y58" s="31">
        <v>55</v>
      </c>
      <c r="Z58" s="31" t="s">
        <v>196</v>
      </c>
      <c r="AA58" s="31">
        <v>55</v>
      </c>
      <c r="AB58" s="31" t="s">
        <v>55</v>
      </c>
      <c r="AC58" s="31">
        <v>55</v>
      </c>
      <c r="AD58" s="31" t="s">
        <v>180</v>
      </c>
      <c r="AE58" s="31">
        <v>55</v>
      </c>
      <c r="AF58" s="31" t="s">
        <v>177</v>
      </c>
      <c r="AG58" s="31">
        <v>55</v>
      </c>
      <c r="AH58" s="31" t="s">
        <v>139</v>
      </c>
      <c r="AI58" s="31">
        <v>55</v>
      </c>
      <c r="AJ58" s="31" t="s">
        <v>282</v>
      </c>
      <c r="AK58" s="31">
        <v>55</v>
      </c>
      <c r="AL58" s="31" t="s">
        <v>113</v>
      </c>
      <c r="AM58" s="31">
        <v>55</v>
      </c>
      <c r="AN58" s="31" t="s">
        <v>201</v>
      </c>
      <c r="AO58" s="31">
        <v>55</v>
      </c>
      <c r="AP58" s="31" t="s">
        <v>214</v>
      </c>
    </row>
    <row r="59" spans="1:42" x14ac:dyDescent="0.35">
      <c r="A59" s="141">
        <v>56</v>
      </c>
      <c r="B59" s="198" t="s">
        <v>89</v>
      </c>
      <c r="C59" s="141">
        <v>56</v>
      </c>
      <c r="D59" s="141" t="s">
        <v>130</v>
      </c>
      <c r="E59" s="141">
        <v>56</v>
      </c>
      <c r="F59" s="141" t="s">
        <v>45</v>
      </c>
      <c r="G59" s="141">
        <v>56</v>
      </c>
      <c r="H59" s="203" t="s">
        <v>230</v>
      </c>
      <c r="I59" s="31">
        <v>56</v>
      </c>
      <c r="J59" s="31" t="s">
        <v>204</v>
      </c>
      <c r="K59" s="31">
        <v>56</v>
      </c>
      <c r="L59" s="31" t="s">
        <v>327</v>
      </c>
      <c r="M59" s="31">
        <v>56</v>
      </c>
      <c r="N59" s="31" t="s">
        <v>169</v>
      </c>
      <c r="O59" s="31">
        <v>56</v>
      </c>
      <c r="P59" s="31" t="s">
        <v>100</v>
      </c>
      <c r="Q59" s="31">
        <v>56</v>
      </c>
      <c r="R59" s="31" t="s">
        <v>174</v>
      </c>
      <c r="S59" s="31">
        <v>56</v>
      </c>
      <c r="T59" s="31" t="s">
        <v>47</v>
      </c>
      <c r="U59" s="31">
        <v>56</v>
      </c>
      <c r="V59" s="31" t="s">
        <v>265</v>
      </c>
      <c r="W59" s="31">
        <v>56</v>
      </c>
      <c r="X59" s="31" t="s">
        <v>144</v>
      </c>
      <c r="Y59" s="31">
        <v>56</v>
      </c>
      <c r="Z59" s="31" t="s">
        <v>265</v>
      </c>
      <c r="AA59" s="31">
        <v>56</v>
      </c>
      <c r="AB59" s="31" t="s">
        <v>84</v>
      </c>
      <c r="AC59" s="31">
        <v>56</v>
      </c>
      <c r="AD59" s="31" t="s">
        <v>225</v>
      </c>
      <c r="AE59" s="31">
        <v>56</v>
      </c>
      <c r="AF59" s="31" t="s">
        <v>125</v>
      </c>
      <c r="AG59" s="31">
        <v>56</v>
      </c>
      <c r="AH59" s="31" t="s">
        <v>40</v>
      </c>
      <c r="AI59" s="31">
        <v>56</v>
      </c>
      <c r="AJ59" s="31" t="s">
        <v>87</v>
      </c>
      <c r="AK59" s="31">
        <v>56</v>
      </c>
      <c r="AL59" s="31" t="s">
        <v>293</v>
      </c>
      <c r="AM59" s="31">
        <v>56</v>
      </c>
      <c r="AN59" s="31" t="s">
        <v>137</v>
      </c>
      <c r="AO59" s="31">
        <v>56</v>
      </c>
      <c r="AP59" s="31" t="s">
        <v>89</v>
      </c>
    </row>
    <row r="60" spans="1:42" x14ac:dyDescent="0.35">
      <c r="A60" s="141">
        <v>57</v>
      </c>
      <c r="B60" s="198" t="s">
        <v>124</v>
      </c>
      <c r="C60" s="141">
        <v>57</v>
      </c>
      <c r="D60" s="141" t="s">
        <v>34</v>
      </c>
      <c r="E60" s="141">
        <v>57</v>
      </c>
      <c r="F60" s="141" t="s">
        <v>159</v>
      </c>
      <c r="G60" s="141">
        <v>57</v>
      </c>
      <c r="H60" s="203" t="s">
        <v>197</v>
      </c>
      <c r="I60" s="31">
        <v>57</v>
      </c>
      <c r="J60" s="31" t="s">
        <v>25</v>
      </c>
      <c r="K60" s="31">
        <v>57</v>
      </c>
      <c r="L60" s="31" t="s">
        <v>203</v>
      </c>
      <c r="M60" s="31">
        <v>57</v>
      </c>
      <c r="N60" s="31" t="s">
        <v>95</v>
      </c>
      <c r="O60" s="31">
        <v>57</v>
      </c>
      <c r="P60" s="31" t="s">
        <v>112</v>
      </c>
      <c r="Q60" s="31">
        <v>57</v>
      </c>
      <c r="R60" s="31" t="s">
        <v>303</v>
      </c>
      <c r="S60" s="31">
        <v>57</v>
      </c>
      <c r="T60" s="31" t="s">
        <v>109</v>
      </c>
      <c r="U60" s="31">
        <v>57</v>
      </c>
      <c r="V60" s="31" t="s">
        <v>137</v>
      </c>
      <c r="W60" s="31">
        <v>57</v>
      </c>
      <c r="X60" s="31" t="s">
        <v>177</v>
      </c>
      <c r="Y60" s="31">
        <v>57</v>
      </c>
      <c r="Z60" s="31" t="s">
        <v>171</v>
      </c>
      <c r="AA60" s="31">
        <v>57</v>
      </c>
      <c r="AB60" s="31" t="s">
        <v>108</v>
      </c>
      <c r="AC60" s="31">
        <v>57</v>
      </c>
      <c r="AD60" s="31" t="s">
        <v>328</v>
      </c>
      <c r="AE60" s="31">
        <v>57</v>
      </c>
      <c r="AF60" s="31" t="s">
        <v>27</v>
      </c>
      <c r="AG60" s="31">
        <v>57</v>
      </c>
      <c r="AH60" s="31" t="s">
        <v>255</v>
      </c>
      <c r="AI60" s="31">
        <v>57</v>
      </c>
      <c r="AJ60" s="31" t="s">
        <v>321</v>
      </c>
      <c r="AK60" s="31">
        <v>57</v>
      </c>
      <c r="AL60" s="31" t="s">
        <v>57</v>
      </c>
      <c r="AM60" s="31">
        <v>57</v>
      </c>
      <c r="AN60" s="31" t="s">
        <v>278</v>
      </c>
      <c r="AO60" s="31">
        <v>57</v>
      </c>
      <c r="AP60" s="31" t="s">
        <v>117</v>
      </c>
    </row>
    <row r="61" spans="1:42" x14ac:dyDescent="0.35">
      <c r="A61" s="141">
        <v>58</v>
      </c>
      <c r="B61" s="198" t="s">
        <v>92</v>
      </c>
      <c r="C61" s="141">
        <v>58</v>
      </c>
      <c r="D61" s="141" t="s">
        <v>75</v>
      </c>
      <c r="E61" s="141">
        <v>58</v>
      </c>
      <c r="F61" s="141" t="s">
        <v>72</v>
      </c>
      <c r="G61" s="141">
        <v>58</v>
      </c>
      <c r="H61" s="203" t="s">
        <v>218</v>
      </c>
      <c r="I61" s="31">
        <v>58</v>
      </c>
      <c r="J61" s="31" t="s">
        <v>40</v>
      </c>
      <c r="K61" s="31">
        <v>58</v>
      </c>
      <c r="L61" s="31" t="s">
        <v>113</v>
      </c>
      <c r="M61" s="31">
        <v>58</v>
      </c>
      <c r="N61" s="31" t="s">
        <v>175</v>
      </c>
      <c r="O61" s="31">
        <v>58</v>
      </c>
      <c r="P61" s="31" t="s">
        <v>141</v>
      </c>
      <c r="Q61" s="31">
        <v>58</v>
      </c>
      <c r="R61" s="31" t="s">
        <v>111</v>
      </c>
      <c r="S61" s="31">
        <v>58</v>
      </c>
      <c r="T61" s="31" t="s">
        <v>254</v>
      </c>
      <c r="U61" s="31">
        <v>58</v>
      </c>
      <c r="V61" s="31" t="s">
        <v>283</v>
      </c>
      <c r="W61" s="31">
        <v>58</v>
      </c>
      <c r="X61" s="31" t="s">
        <v>56</v>
      </c>
      <c r="Y61" s="31">
        <v>58</v>
      </c>
      <c r="Z61" s="31" t="s">
        <v>47</v>
      </c>
      <c r="AA61" s="31">
        <v>58</v>
      </c>
      <c r="AB61" s="31" t="s">
        <v>36</v>
      </c>
      <c r="AC61" s="31">
        <v>58</v>
      </c>
      <c r="AD61" s="31" t="s">
        <v>165</v>
      </c>
      <c r="AE61" s="31">
        <v>58</v>
      </c>
      <c r="AF61" s="31" t="s">
        <v>84</v>
      </c>
      <c r="AG61" s="31">
        <v>58</v>
      </c>
      <c r="AH61" s="31" t="s">
        <v>296</v>
      </c>
      <c r="AI61" s="31">
        <v>58</v>
      </c>
      <c r="AJ61" s="31" t="s">
        <v>197</v>
      </c>
      <c r="AK61" s="31">
        <v>58</v>
      </c>
      <c r="AL61" s="31" t="s">
        <v>138</v>
      </c>
      <c r="AM61" s="31">
        <v>58</v>
      </c>
      <c r="AN61" s="31" t="s">
        <v>185</v>
      </c>
      <c r="AO61" s="31">
        <v>58</v>
      </c>
      <c r="AP61" s="31" t="s">
        <v>207</v>
      </c>
    </row>
    <row r="62" spans="1:42" x14ac:dyDescent="0.35">
      <c r="A62" s="141">
        <v>59</v>
      </c>
      <c r="B62" s="198" t="s">
        <v>82</v>
      </c>
      <c r="C62" s="141">
        <v>59</v>
      </c>
      <c r="D62" s="141" t="s">
        <v>185</v>
      </c>
      <c r="E62" s="141">
        <v>59</v>
      </c>
      <c r="F62" s="141" t="s">
        <v>185</v>
      </c>
      <c r="G62" s="141">
        <v>59</v>
      </c>
      <c r="H62" s="203" t="s">
        <v>96</v>
      </c>
      <c r="I62" s="31">
        <v>59</v>
      </c>
      <c r="J62" s="31" t="s">
        <v>176</v>
      </c>
      <c r="K62" s="31">
        <v>59</v>
      </c>
      <c r="L62" s="31" t="s">
        <v>59</v>
      </c>
      <c r="M62" s="31">
        <v>59</v>
      </c>
      <c r="N62" s="31" t="s">
        <v>254</v>
      </c>
      <c r="O62" s="31">
        <v>59</v>
      </c>
      <c r="P62" s="31" t="s">
        <v>218</v>
      </c>
      <c r="Q62" s="31">
        <v>59</v>
      </c>
      <c r="R62" s="31" t="s">
        <v>192</v>
      </c>
      <c r="S62" s="31">
        <v>59</v>
      </c>
      <c r="T62" s="31" t="s">
        <v>311</v>
      </c>
      <c r="U62" s="31">
        <v>59</v>
      </c>
      <c r="V62" s="31" t="s">
        <v>247</v>
      </c>
      <c r="W62" s="31">
        <v>59</v>
      </c>
      <c r="X62" s="31" t="s">
        <v>222</v>
      </c>
      <c r="Y62" s="31">
        <v>59</v>
      </c>
      <c r="Z62" s="31" t="s">
        <v>126</v>
      </c>
      <c r="AA62" s="31">
        <v>59</v>
      </c>
      <c r="AB62" s="31" t="s">
        <v>27</v>
      </c>
      <c r="AC62" s="31">
        <v>59</v>
      </c>
      <c r="AD62" s="31" t="s">
        <v>341</v>
      </c>
      <c r="AE62" s="31">
        <v>59</v>
      </c>
      <c r="AF62" s="31" t="s">
        <v>250</v>
      </c>
      <c r="AG62" s="31">
        <v>59</v>
      </c>
      <c r="AH62" s="31" t="s">
        <v>126</v>
      </c>
      <c r="AI62" s="31">
        <v>59</v>
      </c>
      <c r="AJ62" s="31" t="s">
        <v>232</v>
      </c>
      <c r="AK62" s="31">
        <v>59</v>
      </c>
      <c r="AL62" s="31" t="s">
        <v>263</v>
      </c>
      <c r="AM62" s="31">
        <v>59</v>
      </c>
      <c r="AN62" s="31" t="s">
        <v>105</v>
      </c>
      <c r="AO62" s="31">
        <v>59</v>
      </c>
      <c r="AP62" s="31" t="s">
        <v>94</v>
      </c>
    </row>
    <row r="63" spans="1:42" x14ac:dyDescent="0.35">
      <c r="A63" s="141">
        <v>60</v>
      </c>
      <c r="B63" s="198" t="s">
        <v>207</v>
      </c>
      <c r="C63" s="141">
        <v>60</v>
      </c>
      <c r="D63" s="141" t="s">
        <v>27</v>
      </c>
      <c r="E63" s="141">
        <v>60</v>
      </c>
      <c r="F63" s="141" t="s">
        <v>160</v>
      </c>
      <c r="G63" s="141">
        <v>60</v>
      </c>
      <c r="H63" s="203" t="s">
        <v>86</v>
      </c>
      <c r="I63" s="31">
        <v>60</v>
      </c>
      <c r="J63" s="31" t="s">
        <v>130</v>
      </c>
      <c r="K63" s="31">
        <v>60</v>
      </c>
      <c r="L63" s="31" t="s">
        <v>58</v>
      </c>
      <c r="M63" s="31">
        <v>60</v>
      </c>
      <c r="N63" s="31" t="s">
        <v>98</v>
      </c>
      <c r="O63" s="31">
        <v>60</v>
      </c>
      <c r="P63" s="31" t="s">
        <v>47</v>
      </c>
      <c r="Q63" s="31">
        <v>60</v>
      </c>
      <c r="R63" s="31" t="s">
        <v>84</v>
      </c>
      <c r="S63" s="31">
        <v>60</v>
      </c>
      <c r="T63" s="31" t="s">
        <v>85</v>
      </c>
      <c r="U63" s="31">
        <v>60</v>
      </c>
      <c r="V63" s="31" t="s">
        <v>153</v>
      </c>
      <c r="W63" s="31">
        <v>60</v>
      </c>
      <c r="X63" s="31" t="s">
        <v>291</v>
      </c>
      <c r="Y63" s="31">
        <v>60</v>
      </c>
      <c r="Z63" s="31" t="s">
        <v>125</v>
      </c>
      <c r="AA63" s="31">
        <v>60</v>
      </c>
      <c r="AB63" s="31" t="s">
        <v>257</v>
      </c>
      <c r="AC63" s="31">
        <v>60</v>
      </c>
      <c r="AD63" s="31" t="s">
        <v>64</v>
      </c>
      <c r="AE63" s="31">
        <v>60</v>
      </c>
      <c r="AF63" s="31" t="s">
        <v>52</v>
      </c>
      <c r="AG63" s="31">
        <v>60</v>
      </c>
      <c r="AH63" s="31" t="s">
        <v>288</v>
      </c>
      <c r="AI63" s="31">
        <v>60</v>
      </c>
      <c r="AJ63" s="31" t="s">
        <v>219</v>
      </c>
      <c r="AK63" s="31">
        <v>60</v>
      </c>
      <c r="AL63" s="31" t="s">
        <v>288</v>
      </c>
      <c r="AM63" s="31">
        <v>60</v>
      </c>
      <c r="AN63" s="31" t="s">
        <v>228</v>
      </c>
      <c r="AO63" s="31">
        <v>60</v>
      </c>
      <c r="AP63" s="31" t="s">
        <v>154</v>
      </c>
    </row>
    <row r="64" spans="1:42" x14ac:dyDescent="0.35">
      <c r="A64" s="141">
        <v>61</v>
      </c>
      <c r="B64" s="198" t="s">
        <v>84</v>
      </c>
      <c r="C64" s="141">
        <v>61</v>
      </c>
      <c r="D64" s="141" t="s">
        <v>158</v>
      </c>
      <c r="E64" s="141">
        <v>61</v>
      </c>
      <c r="F64" s="141" t="s">
        <v>78</v>
      </c>
      <c r="G64" s="141">
        <v>61</v>
      </c>
      <c r="H64" s="203" t="s">
        <v>221</v>
      </c>
      <c r="I64" s="31">
        <v>61</v>
      </c>
      <c r="J64" s="31" t="s">
        <v>140</v>
      </c>
      <c r="K64" s="31">
        <v>61</v>
      </c>
      <c r="L64" s="31" t="s">
        <v>250</v>
      </c>
      <c r="M64" s="31">
        <v>61</v>
      </c>
      <c r="N64" s="31" t="s">
        <v>219</v>
      </c>
      <c r="O64" s="31">
        <v>61</v>
      </c>
      <c r="P64" s="31" t="s">
        <v>188</v>
      </c>
      <c r="Q64" s="31">
        <v>61</v>
      </c>
      <c r="R64" s="31" t="s">
        <v>72</v>
      </c>
      <c r="S64" s="31">
        <v>61</v>
      </c>
      <c r="T64" s="31" t="s">
        <v>100</v>
      </c>
      <c r="U64" s="31">
        <v>61</v>
      </c>
      <c r="V64" s="31" t="s">
        <v>75</v>
      </c>
      <c r="W64" s="31">
        <v>61</v>
      </c>
      <c r="X64" s="31" t="s">
        <v>228</v>
      </c>
      <c r="Y64" s="31">
        <v>61</v>
      </c>
      <c r="Z64" s="31" t="s">
        <v>109</v>
      </c>
      <c r="AA64" s="31">
        <v>61</v>
      </c>
      <c r="AB64" s="31" t="s">
        <v>52</v>
      </c>
      <c r="AC64" s="31">
        <v>61</v>
      </c>
      <c r="AD64" s="31" t="s">
        <v>95</v>
      </c>
      <c r="AE64" s="31">
        <v>61</v>
      </c>
      <c r="AF64" s="31" t="s">
        <v>257</v>
      </c>
      <c r="AG64" s="31">
        <v>61</v>
      </c>
      <c r="AH64" s="31" t="s">
        <v>209</v>
      </c>
      <c r="AI64" s="31">
        <v>61</v>
      </c>
      <c r="AJ64" s="31" t="s">
        <v>69</v>
      </c>
      <c r="AK64" s="31">
        <v>61</v>
      </c>
      <c r="AL64" s="31" t="s">
        <v>124</v>
      </c>
      <c r="AM64" s="31">
        <v>61</v>
      </c>
      <c r="AN64" s="31" t="s">
        <v>102</v>
      </c>
      <c r="AO64" s="31">
        <v>61</v>
      </c>
      <c r="AP64" s="31" t="s">
        <v>189</v>
      </c>
    </row>
    <row r="65" spans="1:42" x14ac:dyDescent="0.35">
      <c r="A65" s="141">
        <v>62</v>
      </c>
      <c r="B65" s="198" t="s">
        <v>68</v>
      </c>
      <c r="C65" s="141">
        <v>62</v>
      </c>
      <c r="D65" s="141" t="s">
        <v>154</v>
      </c>
      <c r="E65" s="141">
        <v>62</v>
      </c>
      <c r="F65" s="141" t="s">
        <v>150</v>
      </c>
      <c r="G65" s="141">
        <v>62</v>
      </c>
      <c r="H65" s="203" t="s">
        <v>258</v>
      </c>
      <c r="I65" s="31">
        <v>62</v>
      </c>
      <c r="J65" s="31" t="s">
        <v>163</v>
      </c>
      <c r="K65" s="31">
        <v>62</v>
      </c>
      <c r="L65" s="31" t="s">
        <v>81</v>
      </c>
      <c r="M65" s="31">
        <v>62</v>
      </c>
      <c r="N65" s="31" t="s">
        <v>267</v>
      </c>
      <c r="O65" s="31">
        <v>62</v>
      </c>
      <c r="P65" s="31" t="s">
        <v>83</v>
      </c>
      <c r="Q65" s="31">
        <v>62</v>
      </c>
      <c r="R65" s="31" t="s">
        <v>129</v>
      </c>
      <c r="S65" s="31">
        <v>62</v>
      </c>
      <c r="T65" s="31" t="s">
        <v>185</v>
      </c>
      <c r="U65" s="31">
        <v>62</v>
      </c>
      <c r="V65" s="31" t="s">
        <v>109</v>
      </c>
      <c r="W65" s="31">
        <v>62</v>
      </c>
      <c r="X65" s="31" t="s">
        <v>278</v>
      </c>
      <c r="Y65" s="31">
        <v>62</v>
      </c>
      <c r="Z65" s="31" t="s">
        <v>79</v>
      </c>
      <c r="AA65" s="31">
        <v>62</v>
      </c>
      <c r="AB65" s="31" t="s">
        <v>46</v>
      </c>
      <c r="AC65" s="31">
        <v>62</v>
      </c>
      <c r="AD65" s="31" t="s">
        <v>68</v>
      </c>
      <c r="AE65" s="31">
        <v>62</v>
      </c>
      <c r="AF65" s="31" t="s">
        <v>154</v>
      </c>
      <c r="AG65" s="31">
        <v>62</v>
      </c>
      <c r="AH65" s="31" t="s">
        <v>185</v>
      </c>
      <c r="AI65" s="31">
        <v>62</v>
      </c>
      <c r="AJ65" s="31" t="s">
        <v>329</v>
      </c>
      <c r="AK65" s="31">
        <v>62</v>
      </c>
      <c r="AL65" s="31" t="s">
        <v>174</v>
      </c>
      <c r="AM65" s="31">
        <v>62</v>
      </c>
      <c r="AN65" s="31" t="s">
        <v>58</v>
      </c>
      <c r="AO65" s="31">
        <v>62</v>
      </c>
      <c r="AP65" s="31" t="s">
        <v>64</v>
      </c>
    </row>
    <row r="66" spans="1:42" x14ac:dyDescent="0.35">
      <c r="A66" s="141">
        <v>63</v>
      </c>
      <c r="B66" s="198" t="s">
        <v>169</v>
      </c>
      <c r="C66" s="141">
        <v>63</v>
      </c>
      <c r="D66" s="141" t="s">
        <v>122</v>
      </c>
      <c r="E66" s="141">
        <v>63</v>
      </c>
      <c r="F66" s="141" t="s">
        <v>171</v>
      </c>
      <c r="G66" s="141">
        <v>63</v>
      </c>
      <c r="H66" s="203" t="s">
        <v>210</v>
      </c>
      <c r="I66" s="31">
        <v>63</v>
      </c>
      <c r="J66" s="31" t="s">
        <v>250</v>
      </c>
      <c r="K66" s="31">
        <v>63</v>
      </c>
      <c r="L66" s="31" t="s">
        <v>237</v>
      </c>
      <c r="M66" s="31">
        <v>63</v>
      </c>
      <c r="N66" s="31" t="s">
        <v>60</v>
      </c>
      <c r="O66" s="31">
        <v>63</v>
      </c>
      <c r="P66" s="31" t="s">
        <v>161</v>
      </c>
      <c r="Q66" s="31">
        <v>63</v>
      </c>
      <c r="R66" s="31" t="s">
        <v>240</v>
      </c>
      <c r="S66" s="31">
        <v>63</v>
      </c>
      <c r="T66" s="31" t="s">
        <v>224</v>
      </c>
      <c r="U66" s="31">
        <v>63</v>
      </c>
      <c r="V66" s="31" t="s">
        <v>28</v>
      </c>
      <c r="W66" s="31">
        <v>63</v>
      </c>
      <c r="X66" s="31" t="s">
        <v>277</v>
      </c>
      <c r="Y66" s="31">
        <v>63</v>
      </c>
      <c r="Z66" s="31" t="s">
        <v>283</v>
      </c>
      <c r="AA66" s="31">
        <v>63</v>
      </c>
      <c r="AB66" s="31" t="s">
        <v>190</v>
      </c>
      <c r="AC66" s="31">
        <v>63</v>
      </c>
      <c r="AD66" s="31" t="s">
        <v>280</v>
      </c>
      <c r="AE66" s="31">
        <v>63</v>
      </c>
      <c r="AF66" s="31" t="s">
        <v>71</v>
      </c>
      <c r="AG66" s="31">
        <v>63</v>
      </c>
      <c r="AH66" s="31" t="s">
        <v>242</v>
      </c>
      <c r="AI66" s="31">
        <v>63</v>
      </c>
      <c r="AJ66" s="31" t="s">
        <v>213</v>
      </c>
      <c r="AK66" s="31">
        <v>63</v>
      </c>
      <c r="AL66" s="31" t="s">
        <v>255</v>
      </c>
      <c r="AM66" s="31">
        <v>63</v>
      </c>
      <c r="AN66" s="31" t="s">
        <v>275</v>
      </c>
      <c r="AO66" s="31">
        <v>63</v>
      </c>
      <c r="AP66" s="31" t="s">
        <v>84</v>
      </c>
    </row>
    <row r="67" spans="1:42" x14ac:dyDescent="0.35">
      <c r="A67" s="141">
        <v>64</v>
      </c>
      <c r="B67" s="198" t="s">
        <v>111</v>
      </c>
      <c r="C67" s="141">
        <v>64</v>
      </c>
      <c r="D67" s="141" t="s">
        <v>172</v>
      </c>
      <c r="E67" s="141">
        <v>64</v>
      </c>
      <c r="F67" s="141" t="s">
        <v>228</v>
      </c>
      <c r="G67" s="141">
        <v>64</v>
      </c>
      <c r="H67" s="203" t="s">
        <v>166</v>
      </c>
      <c r="I67" s="31">
        <v>64</v>
      </c>
      <c r="J67" s="31" t="s">
        <v>35</v>
      </c>
      <c r="K67" s="31">
        <v>64</v>
      </c>
      <c r="L67" s="31" t="s">
        <v>126</v>
      </c>
      <c r="M67" s="31">
        <v>64</v>
      </c>
      <c r="N67" s="31" t="s">
        <v>122</v>
      </c>
      <c r="O67" s="31">
        <v>64</v>
      </c>
      <c r="P67" s="31" t="s">
        <v>96</v>
      </c>
      <c r="Q67" s="31">
        <v>64</v>
      </c>
      <c r="R67" s="31" t="s">
        <v>55</v>
      </c>
      <c r="S67" s="31">
        <v>64</v>
      </c>
      <c r="T67" s="31" t="s">
        <v>188</v>
      </c>
      <c r="U67" s="31">
        <v>64</v>
      </c>
      <c r="V67" s="31" t="s">
        <v>80</v>
      </c>
      <c r="W67" s="31">
        <v>64</v>
      </c>
      <c r="X67" s="31" t="s">
        <v>88</v>
      </c>
      <c r="Y67" s="31">
        <v>64</v>
      </c>
      <c r="Z67" s="31" t="s">
        <v>137</v>
      </c>
      <c r="AA67" s="31">
        <v>64</v>
      </c>
      <c r="AB67" s="31" t="s">
        <v>82</v>
      </c>
      <c r="AC67" s="31">
        <v>64</v>
      </c>
      <c r="AD67" s="31" t="s">
        <v>73</v>
      </c>
      <c r="AE67" s="31">
        <v>64</v>
      </c>
      <c r="AF67" s="31" t="s">
        <v>114</v>
      </c>
      <c r="AG67" s="31">
        <v>64</v>
      </c>
      <c r="AH67" s="31" t="s">
        <v>174</v>
      </c>
      <c r="AI67" s="31">
        <v>64</v>
      </c>
      <c r="AJ67" s="31" t="s">
        <v>271</v>
      </c>
      <c r="AK67" s="31">
        <v>64</v>
      </c>
      <c r="AL67" s="31" t="s">
        <v>66</v>
      </c>
      <c r="AM67" s="31">
        <v>64</v>
      </c>
      <c r="AN67" s="31" t="s">
        <v>104</v>
      </c>
      <c r="AO67" s="31">
        <v>64</v>
      </c>
      <c r="AP67" s="31" t="s">
        <v>282</v>
      </c>
    </row>
    <row r="68" spans="1:42" x14ac:dyDescent="0.35">
      <c r="A68" s="141">
        <v>65</v>
      </c>
      <c r="B68" s="198" t="s">
        <v>50</v>
      </c>
      <c r="C68" s="141">
        <v>65</v>
      </c>
      <c r="D68" s="141" t="s">
        <v>223</v>
      </c>
      <c r="E68" s="141">
        <v>65</v>
      </c>
      <c r="F68" s="141" t="s">
        <v>149</v>
      </c>
      <c r="G68" s="141">
        <v>65</v>
      </c>
      <c r="H68" s="203" t="s">
        <v>288</v>
      </c>
      <c r="I68" s="31">
        <v>65</v>
      </c>
      <c r="J68" s="31" t="s">
        <v>98</v>
      </c>
      <c r="K68" s="31">
        <v>65</v>
      </c>
      <c r="L68" s="31" t="s">
        <v>282</v>
      </c>
      <c r="M68" s="31">
        <v>65</v>
      </c>
      <c r="N68" s="31" t="s">
        <v>136</v>
      </c>
      <c r="O68" s="31">
        <v>65</v>
      </c>
      <c r="P68" s="31" t="s">
        <v>171</v>
      </c>
      <c r="Q68" s="31">
        <v>65</v>
      </c>
      <c r="R68" s="31" t="s">
        <v>83</v>
      </c>
      <c r="S68" s="31">
        <v>65</v>
      </c>
      <c r="T68" s="31" t="s">
        <v>218</v>
      </c>
      <c r="U68" s="31">
        <v>65</v>
      </c>
      <c r="V68" s="31" t="s">
        <v>37</v>
      </c>
      <c r="W68" s="31">
        <v>65</v>
      </c>
      <c r="X68" s="31" t="s">
        <v>18</v>
      </c>
      <c r="Y68" s="31">
        <v>65</v>
      </c>
      <c r="Z68" s="31" t="s">
        <v>254</v>
      </c>
      <c r="AA68" s="31">
        <v>65</v>
      </c>
      <c r="AB68" s="31" t="s">
        <v>215</v>
      </c>
      <c r="AC68" s="31">
        <v>65</v>
      </c>
      <c r="AD68" s="31" t="s">
        <v>283</v>
      </c>
      <c r="AE68" s="31">
        <v>65</v>
      </c>
      <c r="AF68" s="31" t="s">
        <v>168</v>
      </c>
      <c r="AG68" s="31">
        <v>65</v>
      </c>
      <c r="AH68" s="31" t="s">
        <v>207</v>
      </c>
      <c r="AI68" s="31">
        <v>65</v>
      </c>
      <c r="AJ68" s="31" t="s">
        <v>63</v>
      </c>
      <c r="AK68" s="31">
        <v>65</v>
      </c>
      <c r="AL68" s="31" t="s">
        <v>44</v>
      </c>
      <c r="AM68" s="31">
        <v>65</v>
      </c>
      <c r="AN68" s="31" t="s">
        <v>187</v>
      </c>
      <c r="AO68" s="31">
        <v>65</v>
      </c>
      <c r="AP68" s="31" t="s">
        <v>150</v>
      </c>
    </row>
    <row r="69" spans="1:42" x14ac:dyDescent="0.35">
      <c r="A69" s="141">
        <v>66</v>
      </c>
      <c r="B69" s="198" t="s">
        <v>185</v>
      </c>
      <c r="C69" s="141">
        <v>66</v>
      </c>
      <c r="D69" s="141" t="s">
        <v>81</v>
      </c>
      <c r="E69" s="141">
        <v>66</v>
      </c>
      <c r="F69" s="141" t="s">
        <v>98</v>
      </c>
      <c r="G69" s="141">
        <v>66</v>
      </c>
      <c r="H69" s="203" t="s">
        <v>106</v>
      </c>
      <c r="I69" s="31">
        <v>66</v>
      </c>
      <c r="J69" s="31" t="s">
        <v>200</v>
      </c>
      <c r="K69" s="31">
        <v>66</v>
      </c>
      <c r="L69" s="31" t="s">
        <v>85</v>
      </c>
      <c r="M69" s="31">
        <v>66</v>
      </c>
      <c r="N69" s="31" t="s">
        <v>250</v>
      </c>
      <c r="O69" s="31">
        <v>66</v>
      </c>
      <c r="P69" s="31" t="s">
        <v>180</v>
      </c>
      <c r="Q69" s="31">
        <v>66</v>
      </c>
      <c r="R69" s="31" t="s">
        <v>250</v>
      </c>
      <c r="S69" s="31">
        <v>66</v>
      </c>
      <c r="T69" s="31" t="s">
        <v>60</v>
      </c>
      <c r="U69" s="31">
        <v>66</v>
      </c>
      <c r="V69" s="31" t="s">
        <v>123</v>
      </c>
      <c r="W69" s="31">
        <v>66</v>
      </c>
      <c r="X69" s="31" t="s">
        <v>86</v>
      </c>
      <c r="Y69" s="31">
        <v>66</v>
      </c>
      <c r="Z69" s="31" t="s">
        <v>80</v>
      </c>
      <c r="AA69" s="31">
        <v>66</v>
      </c>
      <c r="AB69" s="31" t="s">
        <v>258</v>
      </c>
      <c r="AC69" s="31">
        <v>66</v>
      </c>
      <c r="AD69" s="31" t="s">
        <v>78</v>
      </c>
      <c r="AE69" s="31">
        <v>66</v>
      </c>
      <c r="AF69" s="31" t="s">
        <v>51</v>
      </c>
      <c r="AG69" s="31">
        <v>66</v>
      </c>
      <c r="AH69" s="31" t="s">
        <v>183</v>
      </c>
      <c r="AI69" s="31">
        <v>66</v>
      </c>
      <c r="AJ69" s="31" t="s">
        <v>174</v>
      </c>
      <c r="AK69" s="31">
        <v>66</v>
      </c>
      <c r="AL69" s="31" t="s">
        <v>67</v>
      </c>
      <c r="AM69" s="31">
        <v>66</v>
      </c>
      <c r="AN69" s="31" t="s">
        <v>25</v>
      </c>
      <c r="AO69" s="31">
        <v>66</v>
      </c>
      <c r="AP69" s="31" t="s">
        <v>208</v>
      </c>
    </row>
    <row r="70" spans="1:42" x14ac:dyDescent="0.35">
      <c r="A70" s="141">
        <v>67</v>
      </c>
      <c r="B70" s="198" t="s">
        <v>47</v>
      </c>
      <c r="C70" s="141">
        <v>67</v>
      </c>
      <c r="D70" s="141" t="s">
        <v>129</v>
      </c>
      <c r="E70" s="141">
        <v>67</v>
      </c>
      <c r="F70" s="141" t="s">
        <v>84</v>
      </c>
      <c r="G70" s="141">
        <v>67</v>
      </c>
      <c r="H70" s="203" t="s">
        <v>88</v>
      </c>
      <c r="I70" s="31">
        <v>67</v>
      </c>
      <c r="J70" s="31" t="s">
        <v>281</v>
      </c>
      <c r="K70" s="31">
        <v>67</v>
      </c>
      <c r="L70" s="31" t="s">
        <v>129</v>
      </c>
      <c r="M70" s="31">
        <v>67</v>
      </c>
      <c r="N70" s="31" t="s">
        <v>218</v>
      </c>
      <c r="O70" s="31">
        <v>67</v>
      </c>
      <c r="P70" s="31" t="s">
        <v>224</v>
      </c>
      <c r="Q70" s="31">
        <v>67</v>
      </c>
      <c r="R70" s="31" t="s">
        <v>105</v>
      </c>
      <c r="S70" s="31">
        <v>67</v>
      </c>
      <c r="T70" s="31" t="s">
        <v>205</v>
      </c>
      <c r="U70" s="31">
        <v>67</v>
      </c>
      <c r="V70" s="31" t="s">
        <v>194</v>
      </c>
      <c r="W70" s="31">
        <v>67</v>
      </c>
      <c r="X70" s="31" t="s">
        <v>78</v>
      </c>
      <c r="Y70" s="31">
        <v>67</v>
      </c>
      <c r="Z70" s="31" t="s">
        <v>263</v>
      </c>
      <c r="AA70" s="31">
        <v>67</v>
      </c>
      <c r="AB70" s="31" t="s">
        <v>20</v>
      </c>
      <c r="AC70" s="31">
        <v>67</v>
      </c>
      <c r="AD70" s="31" t="s">
        <v>109</v>
      </c>
      <c r="AE70" s="31">
        <v>67</v>
      </c>
      <c r="AF70" s="31" t="s">
        <v>82</v>
      </c>
      <c r="AG70" s="31">
        <v>67</v>
      </c>
      <c r="AH70" s="31" t="s">
        <v>132</v>
      </c>
      <c r="AI70" s="31">
        <v>67</v>
      </c>
      <c r="AJ70" s="31" t="s">
        <v>71</v>
      </c>
      <c r="AK70" s="31">
        <v>67</v>
      </c>
      <c r="AL70" s="31" t="s">
        <v>72</v>
      </c>
      <c r="AM70" s="31">
        <v>67</v>
      </c>
      <c r="AN70" s="31" t="s">
        <v>249</v>
      </c>
      <c r="AO70" s="31">
        <v>67</v>
      </c>
      <c r="AP70" s="31" t="s">
        <v>216</v>
      </c>
    </row>
    <row r="71" spans="1:42" x14ac:dyDescent="0.35">
      <c r="A71" s="141">
        <v>68</v>
      </c>
      <c r="B71" s="198" t="s">
        <v>55</v>
      </c>
      <c r="C71" s="141">
        <v>68</v>
      </c>
      <c r="D71" s="141" t="s">
        <v>98</v>
      </c>
      <c r="E71" s="141">
        <v>68</v>
      </c>
      <c r="F71" s="141" t="s">
        <v>38</v>
      </c>
      <c r="G71" s="141">
        <v>68</v>
      </c>
      <c r="H71" s="203" t="s">
        <v>172</v>
      </c>
      <c r="I71" s="31">
        <v>68</v>
      </c>
      <c r="J71" s="31" t="s">
        <v>67</v>
      </c>
      <c r="K71" s="31">
        <v>68</v>
      </c>
      <c r="L71" s="31" t="s">
        <v>279</v>
      </c>
      <c r="M71" s="31">
        <v>68</v>
      </c>
      <c r="N71" s="31" t="s">
        <v>203</v>
      </c>
      <c r="O71" s="31">
        <v>68</v>
      </c>
      <c r="P71" s="31" t="s">
        <v>247</v>
      </c>
      <c r="Q71" s="31">
        <v>68</v>
      </c>
      <c r="R71" s="31" t="s">
        <v>146</v>
      </c>
      <c r="S71" s="31">
        <v>68</v>
      </c>
      <c r="T71" s="31" t="s">
        <v>180</v>
      </c>
      <c r="U71" s="31">
        <v>68</v>
      </c>
      <c r="V71" s="31" t="s">
        <v>171</v>
      </c>
      <c r="W71" s="31">
        <v>68</v>
      </c>
      <c r="X71" s="31" t="s">
        <v>87</v>
      </c>
      <c r="Y71" s="31">
        <v>68</v>
      </c>
      <c r="Z71" s="31" t="s">
        <v>53</v>
      </c>
      <c r="AA71" s="31">
        <v>68</v>
      </c>
      <c r="AB71" s="31" t="s">
        <v>132</v>
      </c>
      <c r="AC71" s="31">
        <v>68</v>
      </c>
      <c r="AD71" s="31" t="s">
        <v>35</v>
      </c>
      <c r="AE71" s="31">
        <v>68</v>
      </c>
      <c r="AF71" s="31" t="s">
        <v>108</v>
      </c>
      <c r="AG71" s="31">
        <v>68</v>
      </c>
      <c r="AH71" s="31" t="s">
        <v>220</v>
      </c>
      <c r="AI71" s="31">
        <v>68</v>
      </c>
      <c r="AJ71" s="31" t="s">
        <v>108</v>
      </c>
      <c r="AK71" s="31">
        <v>68</v>
      </c>
      <c r="AL71" s="31" t="s">
        <v>239</v>
      </c>
      <c r="AM71" s="31">
        <v>68</v>
      </c>
      <c r="AN71" s="31" t="s">
        <v>95</v>
      </c>
      <c r="AO71" s="31">
        <v>68</v>
      </c>
      <c r="AP71" s="31" t="s">
        <v>177</v>
      </c>
    </row>
    <row r="72" spans="1:42" x14ac:dyDescent="0.35">
      <c r="A72" s="141">
        <v>69</v>
      </c>
      <c r="B72" s="198" t="s">
        <v>57</v>
      </c>
      <c r="C72" s="141">
        <v>69</v>
      </c>
      <c r="D72" s="141" t="s">
        <v>125</v>
      </c>
      <c r="E72" s="141">
        <v>69</v>
      </c>
      <c r="F72" s="141" t="s">
        <v>146</v>
      </c>
      <c r="G72" s="141">
        <v>69</v>
      </c>
      <c r="H72" s="203" t="s">
        <v>236</v>
      </c>
      <c r="I72" s="31">
        <v>69</v>
      </c>
      <c r="J72" s="31" t="s">
        <v>132</v>
      </c>
      <c r="K72" s="31">
        <v>69</v>
      </c>
      <c r="L72" s="31" t="s">
        <v>258</v>
      </c>
      <c r="M72" s="31">
        <v>69</v>
      </c>
      <c r="N72" s="31" t="s">
        <v>190</v>
      </c>
      <c r="O72" s="31">
        <v>69</v>
      </c>
      <c r="P72" s="31" t="s">
        <v>48</v>
      </c>
      <c r="Q72" s="31">
        <v>69</v>
      </c>
      <c r="R72" s="31" t="s">
        <v>32</v>
      </c>
      <c r="S72" s="31">
        <v>69</v>
      </c>
      <c r="T72" s="31" t="s">
        <v>171</v>
      </c>
      <c r="U72" s="31">
        <v>69</v>
      </c>
      <c r="V72" s="31" t="s">
        <v>184</v>
      </c>
      <c r="W72" s="31">
        <v>69</v>
      </c>
      <c r="X72" s="31" t="s">
        <v>151</v>
      </c>
      <c r="Y72" s="31">
        <v>69</v>
      </c>
      <c r="Z72" s="31" t="s">
        <v>153</v>
      </c>
      <c r="AA72" s="31">
        <v>69</v>
      </c>
      <c r="AB72" s="31" t="s">
        <v>247</v>
      </c>
      <c r="AC72" s="31">
        <v>69</v>
      </c>
      <c r="AD72" s="31" t="s">
        <v>205</v>
      </c>
      <c r="AE72" s="31">
        <v>69</v>
      </c>
      <c r="AF72" s="31" t="s">
        <v>215</v>
      </c>
      <c r="AG72" s="31">
        <v>69</v>
      </c>
      <c r="AH72" s="31" t="s">
        <v>57</v>
      </c>
      <c r="AI72" s="31">
        <v>69</v>
      </c>
      <c r="AJ72" s="31" t="s">
        <v>326</v>
      </c>
      <c r="AK72" s="31">
        <v>69</v>
      </c>
      <c r="AL72" s="31" t="s">
        <v>65</v>
      </c>
      <c r="AM72" s="31">
        <v>69</v>
      </c>
      <c r="AN72" s="31" t="s">
        <v>265</v>
      </c>
      <c r="AO72" s="31">
        <v>69</v>
      </c>
      <c r="AP72" s="31" t="s">
        <v>226</v>
      </c>
    </row>
    <row r="73" spans="1:42" x14ac:dyDescent="0.35">
      <c r="A73" s="141">
        <v>70</v>
      </c>
      <c r="B73" s="198" t="s">
        <v>136</v>
      </c>
      <c r="C73" s="141">
        <v>70</v>
      </c>
      <c r="D73" s="141" t="s">
        <v>87</v>
      </c>
      <c r="E73" s="141">
        <v>70</v>
      </c>
      <c r="F73" s="141" t="s">
        <v>47</v>
      </c>
      <c r="G73" s="141">
        <v>70</v>
      </c>
      <c r="H73" s="203" t="s">
        <v>180</v>
      </c>
      <c r="I73" s="31">
        <v>70</v>
      </c>
      <c r="J73" s="31" t="s">
        <v>247</v>
      </c>
      <c r="K73" s="31">
        <v>70</v>
      </c>
      <c r="L73" s="31" t="s">
        <v>280</v>
      </c>
      <c r="M73" s="31">
        <v>70</v>
      </c>
      <c r="N73" s="31" t="s">
        <v>187</v>
      </c>
      <c r="O73" s="31">
        <v>70</v>
      </c>
      <c r="P73" s="31" t="s">
        <v>109</v>
      </c>
      <c r="Q73" s="31">
        <v>70</v>
      </c>
      <c r="R73" s="31" t="s">
        <v>27</v>
      </c>
      <c r="S73" s="31">
        <v>70</v>
      </c>
      <c r="T73" s="31" t="s">
        <v>112</v>
      </c>
      <c r="U73" s="31">
        <v>70</v>
      </c>
      <c r="V73" s="31" t="s">
        <v>108</v>
      </c>
      <c r="W73" s="31">
        <v>70</v>
      </c>
      <c r="X73" s="31" t="s">
        <v>176</v>
      </c>
      <c r="Y73" s="31">
        <v>70</v>
      </c>
      <c r="Z73" s="31" t="s">
        <v>184</v>
      </c>
      <c r="AA73" s="31">
        <v>70</v>
      </c>
      <c r="AB73" s="31" t="s">
        <v>230</v>
      </c>
      <c r="AC73" s="31">
        <v>70</v>
      </c>
      <c r="AD73" s="31" t="s">
        <v>157</v>
      </c>
      <c r="AE73" s="31">
        <v>70</v>
      </c>
      <c r="AF73" s="31" t="s">
        <v>252</v>
      </c>
      <c r="AG73" s="31">
        <v>70</v>
      </c>
      <c r="AH73" s="31" t="s">
        <v>34</v>
      </c>
      <c r="AI73" s="31">
        <v>70</v>
      </c>
      <c r="AJ73" s="31" t="s">
        <v>117</v>
      </c>
      <c r="AK73" s="31">
        <v>70</v>
      </c>
      <c r="AL73" s="31" t="s">
        <v>70</v>
      </c>
      <c r="AM73" s="31">
        <v>70</v>
      </c>
      <c r="AN73" s="31" t="s">
        <v>291</v>
      </c>
      <c r="AO73" s="31">
        <v>70</v>
      </c>
      <c r="AP73" s="31" t="s">
        <v>113</v>
      </c>
    </row>
    <row r="74" spans="1:42" x14ac:dyDescent="0.35">
      <c r="A74" s="141">
        <v>71</v>
      </c>
      <c r="B74" s="198" t="s">
        <v>107</v>
      </c>
      <c r="C74" s="141">
        <v>71</v>
      </c>
      <c r="D74" s="141" t="s">
        <v>126</v>
      </c>
      <c r="E74" s="141">
        <v>71</v>
      </c>
      <c r="F74" s="141" t="s">
        <v>255</v>
      </c>
      <c r="G74" s="141">
        <v>71</v>
      </c>
      <c r="H74" s="203" t="s">
        <v>79</v>
      </c>
      <c r="I74" s="31">
        <v>71</v>
      </c>
      <c r="J74" s="31" t="s">
        <v>103</v>
      </c>
      <c r="K74" s="31">
        <v>71</v>
      </c>
      <c r="L74" s="31" t="s">
        <v>234</v>
      </c>
      <c r="M74" s="31">
        <v>71</v>
      </c>
      <c r="N74" s="31" t="s">
        <v>77</v>
      </c>
      <c r="O74" s="31">
        <v>71</v>
      </c>
      <c r="P74" s="31" t="s">
        <v>189</v>
      </c>
      <c r="Q74" s="31">
        <v>71</v>
      </c>
      <c r="R74" s="31" t="s">
        <v>95</v>
      </c>
      <c r="S74" s="31">
        <v>71</v>
      </c>
      <c r="T74" s="31" t="s">
        <v>141</v>
      </c>
      <c r="U74" s="31">
        <v>71</v>
      </c>
      <c r="V74" s="31" t="s">
        <v>100</v>
      </c>
      <c r="W74" s="31">
        <v>71</v>
      </c>
      <c r="X74" s="31" t="s">
        <v>207</v>
      </c>
      <c r="Y74" s="31">
        <v>71</v>
      </c>
      <c r="Z74" s="31" t="s">
        <v>170</v>
      </c>
      <c r="AA74" s="31">
        <v>71</v>
      </c>
      <c r="AB74" s="31" t="s">
        <v>244</v>
      </c>
      <c r="AC74" s="31">
        <v>71</v>
      </c>
      <c r="AD74" s="31" t="s">
        <v>284</v>
      </c>
      <c r="AE74" s="31">
        <v>71</v>
      </c>
      <c r="AF74" s="31" t="s">
        <v>212</v>
      </c>
      <c r="AG74" s="31">
        <v>71</v>
      </c>
      <c r="AH74" s="31" t="s">
        <v>196</v>
      </c>
      <c r="AI74" s="31">
        <v>71</v>
      </c>
      <c r="AJ74" s="31" t="s">
        <v>73</v>
      </c>
      <c r="AK74" s="31">
        <v>71</v>
      </c>
      <c r="AL74" s="31" t="s">
        <v>185</v>
      </c>
      <c r="AM74" s="31">
        <v>71</v>
      </c>
      <c r="AN74" s="31" t="s">
        <v>30</v>
      </c>
      <c r="AO74" s="31">
        <v>71</v>
      </c>
      <c r="AP74" s="31" t="s">
        <v>191</v>
      </c>
    </row>
    <row r="75" spans="1:42" x14ac:dyDescent="0.35">
      <c r="A75" s="141">
        <v>72</v>
      </c>
      <c r="B75" s="198" t="s">
        <v>39</v>
      </c>
      <c r="C75" s="141">
        <v>72</v>
      </c>
      <c r="D75" s="141" t="s">
        <v>227</v>
      </c>
      <c r="E75" s="141">
        <v>72</v>
      </c>
      <c r="F75" s="141" t="s">
        <v>250</v>
      </c>
      <c r="G75" s="141">
        <v>72</v>
      </c>
      <c r="H75" s="203" t="s">
        <v>276</v>
      </c>
      <c r="I75" s="31">
        <v>72</v>
      </c>
      <c r="J75" s="31" t="s">
        <v>309</v>
      </c>
      <c r="K75" s="31">
        <v>72</v>
      </c>
      <c r="L75" s="31" t="s">
        <v>240</v>
      </c>
      <c r="M75" s="31">
        <v>72</v>
      </c>
      <c r="N75" s="31" t="s">
        <v>31</v>
      </c>
      <c r="O75" s="31">
        <v>72</v>
      </c>
      <c r="P75" s="31" t="s">
        <v>243</v>
      </c>
      <c r="Q75" s="31">
        <v>72</v>
      </c>
      <c r="R75" s="31" t="s">
        <v>47</v>
      </c>
      <c r="S75" s="31">
        <v>72</v>
      </c>
      <c r="T75" s="31" t="s">
        <v>96</v>
      </c>
      <c r="U75" s="31">
        <v>72</v>
      </c>
      <c r="V75" s="31" t="s">
        <v>254</v>
      </c>
      <c r="W75" s="31">
        <v>72</v>
      </c>
      <c r="X75" s="31" t="s">
        <v>63</v>
      </c>
      <c r="Y75" s="31">
        <v>72</v>
      </c>
      <c r="Z75" s="31" t="s">
        <v>75</v>
      </c>
      <c r="AA75" s="31">
        <v>72</v>
      </c>
      <c r="AB75" s="31" t="s">
        <v>154</v>
      </c>
      <c r="AC75" s="31">
        <v>72</v>
      </c>
      <c r="AD75" s="31" t="s">
        <v>166</v>
      </c>
      <c r="AE75" s="31">
        <v>72</v>
      </c>
      <c r="AF75" s="31" t="s">
        <v>55</v>
      </c>
      <c r="AG75" s="31">
        <v>72</v>
      </c>
      <c r="AH75" s="31" t="s">
        <v>100</v>
      </c>
      <c r="AI75" s="31">
        <v>72</v>
      </c>
      <c r="AJ75" s="31" t="s">
        <v>272</v>
      </c>
      <c r="AK75" s="31">
        <v>72</v>
      </c>
      <c r="AL75" s="31" t="s">
        <v>180</v>
      </c>
      <c r="AM75" s="31">
        <v>72</v>
      </c>
      <c r="AN75" s="31" t="s">
        <v>197</v>
      </c>
      <c r="AO75" s="31">
        <v>72</v>
      </c>
      <c r="AP75" s="31" t="s">
        <v>297</v>
      </c>
    </row>
    <row r="76" spans="1:42" x14ac:dyDescent="0.35">
      <c r="A76" s="141">
        <v>73</v>
      </c>
      <c r="B76" s="198" t="s">
        <v>113</v>
      </c>
      <c r="C76" s="141">
        <v>73</v>
      </c>
      <c r="D76" s="141" t="s">
        <v>95</v>
      </c>
      <c r="E76" s="141">
        <v>73</v>
      </c>
      <c r="F76" s="141" t="s">
        <v>170</v>
      </c>
      <c r="G76" s="141">
        <v>73</v>
      </c>
      <c r="H76" s="203" t="s">
        <v>209</v>
      </c>
      <c r="I76" s="31">
        <v>73</v>
      </c>
      <c r="J76" s="31" t="s">
        <v>158</v>
      </c>
      <c r="K76" s="31">
        <v>73</v>
      </c>
      <c r="L76" s="31" t="s">
        <v>182</v>
      </c>
      <c r="M76" s="31">
        <v>73</v>
      </c>
      <c r="N76" s="31" t="s">
        <v>268</v>
      </c>
      <c r="O76" s="31">
        <v>73</v>
      </c>
      <c r="P76" s="31" t="s">
        <v>334</v>
      </c>
      <c r="Q76" s="31">
        <v>73</v>
      </c>
      <c r="R76" s="31" t="s">
        <v>63</v>
      </c>
      <c r="S76" s="31">
        <v>73</v>
      </c>
      <c r="T76" s="31" t="s">
        <v>161</v>
      </c>
      <c r="U76" s="31">
        <v>73</v>
      </c>
      <c r="V76" s="31" t="s">
        <v>275</v>
      </c>
      <c r="W76" s="31">
        <v>73</v>
      </c>
      <c r="X76" s="31" t="s">
        <v>134</v>
      </c>
      <c r="Y76" s="31">
        <v>73</v>
      </c>
      <c r="Z76" s="31" t="s">
        <v>100</v>
      </c>
      <c r="AA76" s="31">
        <v>73</v>
      </c>
      <c r="AB76" s="31" t="s">
        <v>291</v>
      </c>
      <c r="AC76" s="31">
        <v>73</v>
      </c>
      <c r="AD76" s="31" t="s">
        <v>176</v>
      </c>
      <c r="AE76" s="31">
        <v>73</v>
      </c>
      <c r="AF76" s="31" t="s">
        <v>171</v>
      </c>
      <c r="AG76" s="31">
        <v>73</v>
      </c>
      <c r="AH76" s="31" t="s">
        <v>152</v>
      </c>
      <c r="AI76" s="31">
        <v>73</v>
      </c>
      <c r="AJ76" s="31" t="s">
        <v>256</v>
      </c>
      <c r="AK76" s="31">
        <v>73</v>
      </c>
      <c r="AL76" s="31" t="s">
        <v>289</v>
      </c>
      <c r="AM76" s="31">
        <v>73</v>
      </c>
      <c r="AN76" s="31" t="s">
        <v>226</v>
      </c>
      <c r="AO76" s="31">
        <v>73</v>
      </c>
      <c r="AP76" s="31" t="s">
        <v>122</v>
      </c>
    </row>
    <row r="77" spans="1:42" x14ac:dyDescent="0.35">
      <c r="A77" s="141">
        <v>74</v>
      </c>
      <c r="B77" s="198" t="s">
        <v>117</v>
      </c>
      <c r="C77" s="141">
        <v>74</v>
      </c>
      <c r="D77" s="141" t="s">
        <v>46</v>
      </c>
      <c r="E77" s="141">
        <v>74</v>
      </c>
      <c r="F77" s="141" t="s">
        <v>183</v>
      </c>
      <c r="G77" s="141">
        <v>74</v>
      </c>
      <c r="H77" s="203" t="s">
        <v>67</v>
      </c>
      <c r="I77" s="31">
        <v>74</v>
      </c>
      <c r="J77" s="31" t="s">
        <v>188</v>
      </c>
      <c r="K77" s="31">
        <v>74</v>
      </c>
      <c r="L77" s="31" t="s">
        <v>78</v>
      </c>
      <c r="M77" s="31">
        <v>74</v>
      </c>
      <c r="N77" s="31" t="s">
        <v>127</v>
      </c>
      <c r="O77" s="31">
        <v>74</v>
      </c>
      <c r="P77" s="31" t="s">
        <v>185</v>
      </c>
      <c r="Q77" s="31">
        <v>74</v>
      </c>
      <c r="R77" s="31" t="s">
        <v>67</v>
      </c>
      <c r="S77" s="31">
        <v>74</v>
      </c>
      <c r="T77" s="31" t="s">
        <v>126</v>
      </c>
      <c r="U77" s="31">
        <v>74</v>
      </c>
      <c r="V77" s="31" t="s">
        <v>41</v>
      </c>
      <c r="W77" s="31">
        <v>74</v>
      </c>
      <c r="X77" s="31" t="s">
        <v>248</v>
      </c>
      <c r="Y77" s="31">
        <v>74</v>
      </c>
      <c r="Z77" s="31" t="s">
        <v>58</v>
      </c>
      <c r="AA77" s="31">
        <v>74</v>
      </c>
      <c r="AB77" s="31" t="s">
        <v>144</v>
      </c>
      <c r="AC77" s="31">
        <v>74</v>
      </c>
      <c r="AD77" s="31" t="s">
        <v>162</v>
      </c>
      <c r="AE77" s="31">
        <v>74</v>
      </c>
      <c r="AF77" s="31" t="s">
        <v>138</v>
      </c>
      <c r="AG77" s="31">
        <v>74</v>
      </c>
      <c r="AH77" s="31" t="s">
        <v>286</v>
      </c>
      <c r="AI77" s="31">
        <v>74</v>
      </c>
      <c r="AJ77" s="31" t="s">
        <v>179</v>
      </c>
      <c r="AK77" s="31">
        <v>74</v>
      </c>
      <c r="AL77" s="31" t="s">
        <v>40</v>
      </c>
      <c r="AM77" s="31">
        <v>74</v>
      </c>
      <c r="AN77" s="31" t="s">
        <v>130</v>
      </c>
      <c r="AO77" s="31">
        <v>74</v>
      </c>
      <c r="AP77" s="31" t="s">
        <v>141</v>
      </c>
    </row>
    <row r="78" spans="1:42" x14ac:dyDescent="0.35">
      <c r="A78" s="141">
        <v>75</v>
      </c>
      <c r="B78" s="198" t="s">
        <v>174</v>
      </c>
      <c r="C78" s="141">
        <v>75</v>
      </c>
      <c r="D78" s="141" t="s">
        <v>186</v>
      </c>
      <c r="E78" s="141">
        <v>75</v>
      </c>
      <c r="F78" s="141" t="s">
        <v>207</v>
      </c>
      <c r="G78" s="141">
        <v>75</v>
      </c>
      <c r="H78" s="203" t="s">
        <v>227</v>
      </c>
      <c r="I78" s="31">
        <v>75</v>
      </c>
      <c r="J78" s="31" t="s">
        <v>207</v>
      </c>
      <c r="K78" s="31">
        <v>75</v>
      </c>
      <c r="L78" s="31" t="s">
        <v>60</v>
      </c>
      <c r="M78" s="31">
        <v>75</v>
      </c>
      <c r="N78" s="31" t="s">
        <v>232</v>
      </c>
      <c r="O78" s="31">
        <v>75</v>
      </c>
      <c r="P78" s="31" t="s">
        <v>205</v>
      </c>
      <c r="Q78" s="31">
        <v>75</v>
      </c>
      <c r="R78" s="31" t="s">
        <v>231</v>
      </c>
      <c r="S78" s="31">
        <v>75</v>
      </c>
      <c r="T78" s="31" t="s">
        <v>94</v>
      </c>
      <c r="U78" s="31">
        <v>75</v>
      </c>
      <c r="V78" s="31" t="s">
        <v>253</v>
      </c>
      <c r="W78" s="31">
        <v>75</v>
      </c>
      <c r="X78" s="31" t="s">
        <v>261</v>
      </c>
      <c r="Y78" s="31">
        <v>75</v>
      </c>
      <c r="Z78" s="31" t="s">
        <v>194</v>
      </c>
      <c r="AA78" s="31">
        <v>75</v>
      </c>
      <c r="AB78" s="31" t="s">
        <v>89</v>
      </c>
      <c r="AC78" s="31">
        <v>75</v>
      </c>
      <c r="AD78" s="31" t="s">
        <v>163</v>
      </c>
      <c r="AE78" s="31">
        <v>75</v>
      </c>
      <c r="AF78" s="31" t="s">
        <v>258</v>
      </c>
      <c r="AG78" s="31">
        <v>75</v>
      </c>
      <c r="AH78" s="31" t="s">
        <v>249</v>
      </c>
      <c r="AI78" s="31">
        <v>75</v>
      </c>
      <c r="AJ78" s="31" t="s">
        <v>173</v>
      </c>
      <c r="AK78" s="31">
        <v>75</v>
      </c>
      <c r="AL78" s="31" t="s">
        <v>34</v>
      </c>
      <c r="AM78" s="31">
        <v>75</v>
      </c>
      <c r="AN78" s="31" t="s">
        <v>85</v>
      </c>
      <c r="AO78" s="31">
        <v>75</v>
      </c>
      <c r="AP78" s="31" t="s">
        <v>119</v>
      </c>
    </row>
    <row r="79" spans="1:42" x14ac:dyDescent="0.35">
      <c r="A79" s="141">
        <v>76</v>
      </c>
      <c r="B79" s="198" t="s">
        <v>130</v>
      </c>
      <c r="C79" s="141">
        <v>76</v>
      </c>
      <c r="D79" s="141" t="s">
        <v>79</v>
      </c>
      <c r="E79" s="141">
        <v>76</v>
      </c>
      <c r="F79" s="141" t="s">
        <v>157</v>
      </c>
      <c r="G79" s="141">
        <v>76</v>
      </c>
      <c r="H79" s="203" t="s">
        <v>91</v>
      </c>
      <c r="I79" s="31">
        <v>76</v>
      </c>
      <c r="J79" s="31" t="s">
        <v>168</v>
      </c>
      <c r="K79" s="31">
        <v>76</v>
      </c>
      <c r="L79" s="31" t="s">
        <v>86</v>
      </c>
      <c r="M79" s="31">
        <v>76</v>
      </c>
      <c r="N79" s="31" t="s">
        <v>32</v>
      </c>
      <c r="O79" s="31">
        <v>76</v>
      </c>
      <c r="P79" s="31" t="s">
        <v>199</v>
      </c>
      <c r="Q79" s="31">
        <v>76</v>
      </c>
      <c r="R79" s="31" t="s">
        <v>195</v>
      </c>
      <c r="S79" s="31">
        <v>76</v>
      </c>
      <c r="T79" s="31" t="s">
        <v>189</v>
      </c>
      <c r="U79" s="31">
        <v>76</v>
      </c>
      <c r="V79" s="31" t="s">
        <v>195</v>
      </c>
      <c r="W79" s="31">
        <v>76</v>
      </c>
      <c r="X79" s="31" t="s">
        <v>160</v>
      </c>
      <c r="Y79" s="31">
        <v>76</v>
      </c>
      <c r="Z79" s="31" t="s">
        <v>145</v>
      </c>
      <c r="AA79" s="31">
        <v>76</v>
      </c>
      <c r="AB79" s="31" t="s">
        <v>234</v>
      </c>
      <c r="AC79" s="31">
        <v>76</v>
      </c>
      <c r="AD79" s="31" t="s">
        <v>159</v>
      </c>
      <c r="AE79" s="31">
        <v>76</v>
      </c>
      <c r="AF79" s="31" t="s">
        <v>190</v>
      </c>
      <c r="AG79" s="31">
        <v>76</v>
      </c>
      <c r="AH79" s="31" t="s">
        <v>111</v>
      </c>
      <c r="AI79" s="31">
        <v>76</v>
      </c>
      <c r="AJ79" s="31" t="s">
        <v>91</v>
      </c>
      <c r="AK79" s="31">
        <v>76</v>
      </c>
      <c r="AL79" s="31" t="s">
        <v>209</v>
      </c>
      <c r="AM79" s="31">
        <v>76</v>
      </c>
      <c r="AN79" s="31" t="s">
        <v>40</v>
      </c>
      <c r="AO79" s="31">
        <v>76</v>
      </c>
      <c r="AP79" s="31" t="s">
        <v>130</v>
      </c>
    </row>
    <row r="80" spans="1:42" x14ac:dyDescent="0.35">
      <c r="A80" s="141">
        <v>77</v>
      </c>
      <c r="B80" s="198" t="s">
        <v>239</v>
      </c>
      <c r="C80" s="141">
        <v>77</v>
      </c>
      <c r="D80" s="141" t="s">
        <v>239</v>
      </c>
      <c r="E80" s="141">
        <v>77</v>
      </c>
      <c r="F80" s="141" t="s">
        <v>24</v>
      </c>
      <c r="G80" s="141">
        <v>77</v>
      </c>
      <c r="H80" s="203" t="s">
        <v>312</v>
      </c>
      <c r="I80" s="31">
        <v>77</v>
      </c>
      <c r="J80" s="31" t="s">
        <v>133</v>
      </c>
      <c r="K80" s="31">
        <v>77</v>
      </c>
      <c r="L80" s="31" t="s">
        <v>138</v>
      </c>
      <c r="M80" s="31">
        <v>77</v>
      </c>
      <c r="N80" s="31" t="s">
        <v>126</v>
      </c>
      <c r="O80" s="31">
        <v>77</v>
      </c>
      <c r="P80" s="31" t="s">
        <v>275</v>
      </c>
      <c r="Q80" s="31">
        <v>77</v>
      </c>
      <c r="R80" s="31" t="s">
        <v>90</v>
      </c>
      <c r="S80" s="31">
        <v>77</v>
      </c>
      <c r="T80" s="31" t="s">
        <v>30</v>
      </c>
      <c r="U80" s="31">
        <v>77</v>
      </c>
      <c r="V80" s="31" t="s">
        <v>227</v>
      </c>
      <c r="W80" s="31">
        <v>77</v>
      </c>
      <c r="X80" s="31" t="s">
        <v>221</v>
      </c>
      <c r="Y80" s="31">
        <v>77</v>
      </c>
      <c r="Z80" s="31" t="s">
        <v>123</v>
      </c>
      <c r="AA80" s="31">
        <v>77</v>
      </c>
      <c r="AB80" s="31" t="s">
        <v>233</v>
      </c>
      <c r="AC80" s="31">
        <v>77</v>
      </c>
      <c r="AD80" s="31" t="s">
        <v>30</v>
      </c>
      <c r="AE80" s="31">
        <v>77</v>
      </c>
      <c r="AF80" s="31" t="s">
        <v>46</v>
      </c>
      <c r="AG80" s="31">
        <v>77</v>
      </c>
      <c r="AH80" s="31" t="s">
        <v>243</v>
      </c>
      <c r="AI80" s="31">
        <v>77</v>
      </c>
      <c r="AJ80" s="31" t="s">
        <v>157</v>
      </c>
      <c r="AK80" s="31">
        <v>77</v>
      </c>
      <c r="AL80" s="31" t="s">
        <v>241</v>
      </c>
      <c r="AM80" s="31">
        <v>77</v>
      </c>
      <c r="AN80" s="31" t="s">
        <v>109</v>
      </c>
      <c r="AO80" s="31">
        <v>77</v>
      </c>
      <c r="AP80" s="31" t="s">
        <v>162</v>
      </c>
    </row>
    <row r="81" spans="1:42" x14ac:dyDescent="0.35">
      <c r="A81" s="141">
        <v>78</v>
      </c>
      <c r="B81" s="198" t="s">
        <v>102</v>
      </c>
      <c r="C81" s="141">
        <v>78</v>
      </c>
      <c r="D81" s="141" t="s">
        <v>108</v>
      </c>
      <c r="E81" s="141">
        <v>78</v>
      </c>
      <c r="F81" s="141" t="s">
        <v>222</v>
      </c>
      <c r="G81" s="141">
        <v>78</v>
      </c>
      <c r="H81" s="203" t="s">
        <v>31</v>
      </c>
      <c r="I81" s="31">
        <v>78</v>
      </c>
      <c r="J81" s="31" t="s">
        <v>203</v>
      </c>
      <c r="K81" s="31">
        <v>78</v>
      </c>
      <c r="L81" s="31" t="s">
        <v>274</v>
      </c>
      <c r="M81" s="31">
        <v>78</v>
      </c>
      <c r="N81" s="31" t="s">
        <v>151</v>
      </c>
      <c r="O81" s="31">
        <v>78</v>
      </c>
      <c r="P81" s="31" t="s">
        <v>204</v>
      </c>
      <c r="Q81" s="31">
        <v>78</v>
      </c>
      <c r="R81" s="31" t="s">
        <v>173</v>
      </c>
      <c r="S81" s="31">
        <v>78</v>
      </c>
      <c r="T81" s="31" t="s">
        <v>247</v>
      </c>
      <c r="U81" s="31">
        <v>78</v>
      </c>
      <c r="V81" s="31" t="s">
        <v>269</v>
      </c>
      <c r="W81" s="31">
        <v>78</v>
      </c>
      <c r="X81" s="31" t="s">
        <v>115</v>
      </c>
      <c r="Y81" s="31">
        <v>78</v>
      </c>
      <c r="Z81" s="31" t="s">
        <v>247</v>
      </c>
      <c r="AA81" s="31">
        <v>78</v>
      </c>
      <c r="AB81" s="31" t="s">
        <v>51</v>
      </c>
      <c r="AC81" s="31">
        <v>78</v>
      </c>
      <c r="AD81" s="31" t="s">
        <v>135</v>
      </c>
      <c r="AE81" s="31">
        <v>78</v>
      </c>
      <c r="AF81" s="31" t="s">
        <v>162</v>
      </c>
      <c r="AG81" s="31">
        <v>78</v>
      </c>
      <c r="AH81" s="31" t="s">
        <v>89</v>
      </c>
      <c r="AI81" s="31">
        <v>78</v>
      </c>
      <c r="AJ81" s="31" t="s">
        <v>231</v>
      </c>
      <c r="AK81" s="31">
        <v>78</v>
      </c>
      <c r="AL81" s="31" t="s">
        <v>292</v>
      </c>
      <c r="AM81" s="31">
        <v>78</v>
      </c>
      <c r="AN81" s="31" t="s">
        <v>176</v>
      </c>
      <c r="AO81" s="31">
        <v>78</v>
      </c>
      <c r="AP81" s="31" t="s">
        <v>279</v>
      </c>
    </row>
    <row r="82" spans="1:42" x14ac:dyDescent="0.35">
      <c r="A82" s="141">
        <v>79</v>
      </c>
      <c r="B82" s="198" t="s">
        <v>66</v>
      </c>
      <c r="C82" s="141">
        <v>79</v>
      </c>
      <c r="D82" s="141" t="s">
        <v>117</v>
      </c>
      <c r="E82" s="141">
        <v>79</v>
      </c>
      <c r="F82" s="141" t="s">
        <v>200</v>
      </c>
      <c r="G82" s="141">
        <v>79</v>
      </c>
      <c r="H82" s="203" t="s">
        <v>99</v>
      </c>
      <c r="I82" s="31">
        <v>79</v>
      </c>
      <c r="J82" s="31" t="s">
        <v>185</v>
      </c>
      <c r="K82" s="31">
        <v>79</v>
      </c>
      <c r="L82" s="31" t="s">
        <v>252</v>
      </c>
      <c r="M82" s="31">
        <v>79</v>
      </c>
      <c r="N82" s="31" t="s">
        <v>86</v>
      </c>
      <c r="O82" s="31">
        <v>79</v>
      </c>
      <c r="P82" s="31" t="s">
        <v>233</v>
      </c>
      <c r="Q82" s="31">
        <v>79</v>
      </c>
      <c r="R82" s="31" t="s">
        <v>116</v>
      </c>
      <c r="S82" s="31">
        <v>79</v>
      </c>
      <c r="T82" s="31" t="s">
        <v>128</v>
      </c>
      <c r="U82" s="31">
        <v>79</v>
      </c>
      <c r="V82" s="31" t="s">
        <v>145</v>
      </c>
      <c r="W82" s="31">
        <v>79</v>
      </c>
      <c r="X82" s="31" t="s">
        <v>90</v>
      </c>
      <c r="Y82" s="31">
        <v>79</v>
      </c>
      <c r="Z82" s="31" t="s">
        <v>255</v>
      </c>
      <c r="AA82" s="31">
        <v>79</v>
      </c>
      <c r="AB82" s="31" t="s">
        <v>189</v>
      </c>
      <c r="AC82" s="31">
        <v>79</v>
      </c>
      <c r="AD82" s="31" t="s">
        <v>187</v>
      </c>
      <c r="AE82" s="31">
        <v>79</v>
      </c>
      <c r="AF82" s="31" t="s">
        <v>234</v>
      </c>
      <c r="AG82" s="31">
        <v>79</v>
      </c>
      <c r="AH82" s="31" t="s">
        <v>142</v>
      </c>
      <c r="AI82" s="31">
        <v>79</v>
      </c>
      <c r="AJ82" s="31" t="s">
        <v>80</v>
      </c>
      <c r="AK82" s="31">
        <v>79</v>
      </c>
      <c r="AL82" s="31" t="s">
        <v>296</v>
      </c>
      <c r="AM82" s="31">
        <v>79</v>
      </c>
      <c r="AN82" s="31" t="s">
        <v>92</v>
      </c>
      <c r="AO82" s="31">
        <v>79</v>
      </c>
      <c r="AP82" s="31" t="s">
        <v>33</v>
      </c>
    </row>
    <row r="83" spans="1:42" x14ac:dyDescent="0.35">
      <c r="A83" s="141">
        <v>80</v>
      </c>
      <c r="B83" s="198" t="s">
        <v>85</v>
      </c>
      <c r="C83" s="141">
        <v>80</v>
      </c>
      <c r="D83" s="141" t="s">
        <v>247</v>
      </c>
      <c r="E83" s="141">
        <v>80</v>
      </c>
      <c r="F83" s="141" t="s">
        <v>56</v>
      </c>
      <c r="G83" s="141">
        <v>80</v>
      </c>
      <c r="H83" s="203" t="s">
        <v>283</v>
      </c>
      <c r="I83" s="31">
        <v>80</v>
      </c>
      <c r="J83" s="31" t="s">
        <v>83</v>
      </c>
      <c r="K83" s="31">
        <v>80</v>
      </c>
      <c r="L83" s="31" t="s">
        <v>88</v>
      </c>
      <c r="M83" s="31">
        <v>80</v>
      </c>
      <c r="N83" s="31" t="s">
        <v>58</v>
      </c>
      <c r="O83" s="31">
        <v>80</v>
      </c>
      <c r="P83" s="31" t="s">
        <v>248</v>
      </c>
      <c r="Q83" s="31">
        <v>80</v>
      </c>
      <c r="R83" s="31" t="s">
        <v>106</v>
      </c>
      <c r="S83" s="31">
        <v>80</v>
      </c>
      <c r="T83" s="31" t="s">
        <v>233</v>
      </c>
      <c r="U83" s="31">
        <v>80</v>
      </c>
      <c r="V83" s="31" t="s">
        <v>258</v>
      </c>
      <c r="W83" s="31">
        <v>80</v>
      </c>
      <c r="X83" s="31" t="s">
        <v>226</v>
      </c>
      <c r="Y83" s="31">
        <v>80</v>
      </c>
      <c r="Z83" s="31" t="s">
        <v>116</v>
      </c>
      <c r="AA83" s="31">
        <v>80</v>
      </c>
      <c r="AB83" s="31" t="s">
        <v>71</v>
      </c>
      <c r="AC83" s="31">
        <v>80</v>
      </c>
      <c r="AD83" s="31" t="s">
        <v>154</v>
      </c>
      <c r="AE83" s="31">
        <v>80</v>
      </c>
      <c r="AF83" s="31" t="s">
        <v>131</v>
      </c>
      <c r="AG83" s="31">
        <v>80</v>
      </c>
      <c r="AH83" s="31" t="s">
        <v>124</v>
      </c>
      <c r="AI83" s="31">
        <v>80</v>
      </c>
      <c r="AJ83" s="31" t="s">
        <v>203</v>
      </c>
      <c r="AK83" s="31">
        <v>80</v>
      </c>
      <c r="AL83" s="31" t="s">
        <v>111</v>
      </c>
      <c r="AM83" s="31">
        <v>80</v>
      </c>
      <c r="AN83" s="31" t="s">
        <v>65</v>
      </c>
      <c r="AO83" s="31">
        <v>80</v>
      </c>
      <c r="AP83" s="31" t="s">
        <v>285</v>
      </c>
    </row>
    <row r="84" spans="1:42" x14ac:dyDescent="0.35">
      <c r="A84" s="141">
        <v>81</v>
      </c>
      <c r="B84" s="198" t="s">
        <v>141</v>
      </c>
      <c r="C84" s="141">
        <v>81</v>
      </c>
      <c r="D84" s="141" t="s">
        <v>141</v>
      </c>
      <c r="E84" s="141">
        <v>81</v>
      </c>
      <c r="F84" s="141" t="s">
        <v>203</v>
      </c>
      <c r="G84" s="141">
        <v>81</v>
      </c>
      <c r="H84" s="203" t="s">
        <v>265</v>
      </c>
      <c r="I84" s="31">
        <v>81</v>
      </c>
      <c r="J84" s="31" t="s">
        <v>48</v>
      </c>
      <c r="K84" s="31">
        <v>81</v>
      </c>
      <c r="L84" s="31" t="s">
        <v>146</v>
      </c>
      <c r="M84" s="31">
        <v>81</v>
      </c>
      <c r="N84" s="31" t="s">
        <v>85</v>
      </c>
      <c r="O84" s="31">
        <v>81</v>
      </c>
      <c r="P84" s="31" t="s">
        <v>144</v>
      </c>
      <c r="Q84" s="31">
        <v>81</v>
      </c>
      <c r="R84" s="31" t="s">
        <v>140</v>
      </c>
      <c r="S84" s="31">
        <v>81</v>
      </c>
      <c r="T84" s="31" t="s">
        <v>275</v>
      </c>
      <c r="U84" s="31">
        <v>81</v>
      </c>
      <c r="V84" s="31" t="s">
        <v>225</v>
      </c>
      <c r="W84" s="31">
        <v>81</v>
      </c>
      <c r="X84" s="31" t="s">
        <v>181</v>
      </c>
      <c r="Y84" s="31">
        <v>81</v>
      </c>
      <c r="Z84" s="31" t="s">
        <v>304</v>
      </c>
      <c r="AA84" s="31">
        <v>81</v>
      </c>
      <c r="AB84" s="31" t="s">
        <v>212</v>
      </c>
      <c r="AC84" s="31">
        <v>81</v>
      </c>
      <c r="AD84" s="31" t="s">
        <v>138</v>
      </c>
      <c r="AE84" s="31">
        <v>81</v>
      </c>
      <c r="AF84" s="31" t="s">
        <v>88</v>
      </c>
      <c r="AG84" s="31">
        <v>81</v>
      </c>
      <c r="AH84" s="31" t="s">
        <v>279</v>
      </c>
      <c r="AI84" s="31">
        <v>81</v>
      </c>
      <c r="AJ84" s="31" t="s">
        <v>268</v>
      </c>
      <c r="AK84" s="31">
        <v>81</v>
      </c>
      <c r="AL84" s="31" t="s">
        <v>197</v>
      </c>
      <c r="AM84" s="31">
        <v>81</v>
      </c>
      <c r="AN84" s="31" t="s">
        <v>290</v>
      </c>
      <c r="AO84" s="31">
        <v>81</v>
      </c>
      <c r="AP84" s="31" t="s">
        <v>91</v>
      </c>
    </row>
    <row r="85" spans="1:42" x14ac:dyDescent="0.35">
      <c r="A85" s="141">
        <v>82</v>
      </c>
      <c r="B85" s="198" t="s">
        <v>119</v>
      </c>
      <c r="C85" s="141">
        <v>82</v>
      </c>
      <c r="D85" s="141" t="s">
        <v>111</v>
      </c>
      <c r="E85" s="141">
        <v>82</v>
      </c>
      <c r="F85" s="141" t="s">
        <v>31</v>
      </c>
      <c r="G85" s="141">
        <v>82</v>
      </c>
      <c r="H85" s="203" t="s">
        <v>40</v>
      </c>
      <c r="I85" s="31">
        <v>82</v>
      </c>
      <c r="J85" s="31" t="s">
        <v>51</v>
      </c>
      <c r="K85" s="31">
        <v>82</v>
      </c>
      <c r="L85" s="31" t="s">
        <v>102</v>
      </c>
      <c r="M85" s="31">
        <v>82</v>
      </c>
      <c r="N85" s="31" t="s">
        <v>39</v>
      </c>
      <c r="O85" s="31">
        <v>82</v>
      </c>
      <c r="P85" s="31" t="s">
        <v>26</v>
      </c>
      <c r="Q85" s="31">
        <v>82</v>
      </c>
      <c r="R85" s="31" t="s">
        <v>178</v>
      </c>
      <c r="S85" s="31">
        <v>82</v>
      </c>
      <c r="T85" s="31" t="s">
        <v>243</v>
      </c>
      <c r="U85" s="31">
        <v>82</v>
      </c>
      <c r="V85" s="31" t="s">
        <v>263</v>
      </c>
      <c r="W85" s="31">
        <v>82</v>
      </c>
      <c r="X85" s="31" t="s">
        <v>185</v>
      </c>
      <c r="Y85" s="31">
        <v>82</v>
      </c>
      <c r="Z85" s="31" t="s">
        <v>195</v>
      </c>
      <c r="AA85" s="31">
        <v>82</v>
      </c>
      <c r="AB85" s="31" t="s">
        <v>138</v>
      </c>
      <c r="AC85" s="31">
        <v>82</v>
      </c>
      <c r="AD85" s="31" t="s">
        <v>321</v>
      </c>
      <c r="AE85" s="31">
        <v>82</v>
      </c>
      <c r="AF85" s="31" t="s">
        <v>128</v>
      </c>
      <c r="AG85" s="31">
        <v>82</v>
      </c>
      <c r="AH85" s="31" t="s">
        <v>65</v>
      </c>
      <c r="AI85" s="31">
        <v>82</v>
      </c>
      <c r="AJ85" s="31" t="s">
        <v>34</v>
      </c>
      <c r="AK85" s="31">
        <v>82</v>
      </c>
      <c r="AL85" s="31" t="s">
        <v>140</v>
      </c>
      <c r="AM85" s="31">
        <v>82</v>
      </c>
      <c r="AN85" s="31" t="s">
        <v>86</v>
      </c>
      <c r="AO85" s="31">
        <v>82</v>
      </c>
      <c r="AP85" s="31" t="s">
        <v>29</v>
      </c>
    </row>
    <row r="86" spans="1:42" x14ac:dyDescent="0.35">
      <c r="A86" s="141">
        <v>83</v>
      </c>
      <c r="B86" s="198" t="s">
        <v>170</v>
      </c>
      <c r="C86" s="141">
        <v>83</v>
      </c>
      <c r="D86" s="141" t="s">
        <v>71</v>
      </c>
      <c r="E86" s="141">
        <v>83</v>
      </c>
      <c r="F86" s="141" t="s">
        <v>138</v>
      </c>
      <c r="G86" s="141">
        <v>83</v>
      </c>
      <c r="H86" s="203" t="s">
        <v>262</v>
      </c>
      <c r="I86" s="31">
        <v>83</v>
      </c>
      <c r="J86" s="31" t="s">
        <v>72</v>
      </c>
      <c r="K86" s="31">
        <v>83</v>
      </c>
      <c r="L86" s="31" t="s">
        <v>91</v>
      </c>
      <c r="M86" s="31">
        <v>83</v>
      </c>
      <c r="N86" s="31" t="s">
        <v>76</v>
      </c>
      <c r="O86" s="31">
        <v>83</v>
      </c>
      <c r="P86" s="31" t="s">
        <v>214</v>
      </c>
      <c r="Q86" s="31">
        <v>83</v>
      </c>
      <c r="R86" s="31" t="s">
        <v>308</v>
      </c>
      <c r="S86" s="31">
        <v>83</v>
      </c>
      <c r="T86" s="31" t="s">
        <v>227</v>
      </c>
      <c r="U86" s="31">
        <v>83</v>
      </c>
      <c r="V86" s="31" t="s">
        <v>147</v>
      </c>
      <c r="W86" s="31">
        <v>83</v>
      </c>
      <c r="X86" s="31" t="s">
        <v>45</v>
      </c>
      <c r="Y86" s="31">
        <v>83</v>
      </c>
      <c r="Z86" s="31" t="s">
        <v>314</v>
      </c>
      <c r="AA86" s="31">
        <v>83</v>
      </c>
      <c r="AB86" s="31" t="s">
        <v>136</v>
      </c>
      <c r="AC86" s="31">
        <v>83</v>
      </c>
      <c r="AD86" s="31" t="s">
        <v>103</v>
      </c>
      <c r="AE86" s="31">
        <v>83</v>
      </c>
      <c r="AF86" s="31" t="s">
        <v>144</v>
      </c>
      <c r="AG86" s="31">
        <v>83</v>
      </c>
      <c r="AH86" s="31" t="s">
        <v>64</v>
      </c>
      <c r="AI86" s="31">
        <v>83</v>
      </c>
      <c r="AJ86" s="31" t="s">
        <v>159</v>
      </c>
      <c r="AK86" s="31">
        <v>83</v>
      </c>
      <c r="AL86" s="31" t="s">
        <v>148</v>
      </c>
      <c r="AM86" s="31">
        <v>83</v>
      </c>
      <c r="AN86" s="31" t="s">
        <v>189</v>
      </c>
      <c r="AO86" s="31">
        <v>83</v>
      </c>
      <c r="AP86" s="31" t="s">
        <v>185</v>
      </c>
    </row>
    <row r="87" spans="1:42" x14ac:dyDescent="0.35">
      <c r="A87" s="141">
        <v>84</v>
      </c>
      <c r="B87" s="198" t="s">
        <v>98</v>
      </c>
      <c r="C87" s="141">
        <v>84</v>
      </c>
      <c r="D87" s="141" t="s">
        <v>89</v>
      </c>
      <c r="E87" s="141">
        <v>84</v>
      </c>
      <c r="F87" s="141" t="s">
        <v>239</v>
      </c>
      <c r="G87" s="141">
        <v>84</v>
      </c>
      <c r="H87" s="203" t="s">
        <v>307</v>
      </c>
      <c r="I87" s="31">
        <v>84</v>
      </c>
      <c r="J87" s="31" t="s">
        <v>64</v>
      </c>
      <c r="K87" s="31">
        <v>84</v>
      </c>
      <c r="L87" s="31" t="s">
        <v>213</v>
      </c>
      <c r="M87" s="31">
        <v>84</v>
      </c>
      <c r="N87" s="31" t="s">
        <v>200</v>
      </c>
      <c r="O87" s="31">
        <v>84</v>
      </c>
      <c r="P87" s="31" t="s">
        <v>128</v>
      </c>
      <c r="Q87" s="31">
        <v>84</v>
      </c>
      <c r="R87" s="31" t="s">
        <v>128</v>
      </c>
      <c r="S87" s="31">
        <v>84</v>
      </c>
      <c r="T87" s="31" t="s">
        <v>39</v>
      </c>
      <c r="U87" s="31">
        <v>84</v>
      </c>
      <c r="V87" s="31" t="s">
        <v>218</v>
      </c>
      <c r="W87" s="31">
        <v>84</v>
      </c>
      <c r="X87" s="31" t="s">
        <v>64</v>
      </c>
      <c r="Y87" s="31">
        <v>84</v>
      </c>
      <c r="Z87" s="31" t="s">
        <v>144</v>
      </c>
      <c r="AA87" s="31">
        <v>84</v>
      </c>
      <c r="AB87" s="31" t="s">
        <v>262</v>
      </c>
      <c r="AC87" s="31">
        <v>84</v>
      </c>
      <c r="AD87" s="31" t="s">
        <v>246</v>
      </c>
      <c r="AE87" s="31">
        <v>84</v>
      </c>
      <c r="AF87" s="31" t="s">
        <v>79</v>
      </c>
      <c r="AG87" s="31">
        <v>84</v>
      </c>
      <c r="AH87" s="31" t="s">
        <v>222</v>
      </c>
      <c r="AI87" s="31">
        <v>84</v>
      </c>
      <c r="AJ87" s="31" t="s">
        <v>288</v>
      </c>
      <c r="AK87" s="31">
        <v>84</v>
      </c>
      <c r="AL87" s="31" t="s">
        <v>64</v>
      </c>
      <c r="AM87" s="31">
        <v>84</v>
      </c>
      <c r="AN87" s="31" t="s">
        <v>146</v>
      </c>
      <c r="AO87" s="31">
        <v>84</v>
      </c>
      <c r="AP87" s="31" t="s">
        <v>303</v>
      </c>
    </row>
    <row r="88" spans="1:42" x14ac:dyDescent="0.35">
      <c r="A88" s="141">
        <v>85</v>
      </c>
      <c r="B88" s="198" t="s">
        <v>122</v>
      </c>
      <c r="C88" s="141">
        <v>85</v>
      </c>
      <c r="D88" s="141" t="s">
        <v>270</v>
      </c>
      <c r="E88" s="141">
        <v>85</v>
      </c>
      <c r="F88" s="141" t="s">
        <v>109</v>
      </c>
      <c r="G88" s="141">
        <v>85</v>
      </c>
      <c r="H88" s="203" t="s">
        <v>82</v>
      </c>
      <c r="I88" s="31">
        <v>85</v>
      </c>
      <c r="J88" s="31" t="s">
        <v>147</v>
      </c>
      <c r="K88" s="31">
        <v>85</v>
      </c>
      <c r="L88" s="31" t="s">
        <v>183</v>
      </c>
      <c r="M88" s="31">
        <v>85</v>
      </c>
      <c r="N88" s="31" t="s">
        <v>193</v>
      </c>
      <c r="O88" s="31">
        <v>85</v>
      </c>
      <c r="P88" s="31" t="s">
        <v>85</v>
      </c>
      <c r="Q88" s="31">
        <v>85</v>
      </c>
      <c r="R88" s="31" t="s">
        <v>92</v>
      </c>
      <c r="S88" s="31">
        <v>85</v>
      </c>
      <c r="T88" s="31" t="s">
        <v>119</v>
      </c>
      <c r="U88" s="31">
        <v>85</v>
      </c>
      <c r="V88" s="31" t="s">
        <v>238</v>
      </c>
      <c r="W88" s="31">
        <v>85</v>
      </c>
      <c r="X88" s="31" t="s">
        <v>145</v>
      </c>
      <c r="Y88" s="31">
        <v>85</v>
      </c>
      <c r="Z88" s="31" t="s">
        <v>239</v>
      </c>
      <c r="AA88" s="31">
        <v>85</v>
      </c>
      <c r="AB88" s="31" t="s">
        <v>324</v>
      </c>
      <c r="AC88" s="31">
        <v>85</v>
      </c>
      <c r="AD88" s="31" t="s">
        <v>126</v>
      </c>
      <c r="AE88" s="31">
        <v>85</v>
      </c>
      <c r="AF88" s="31" t="s">
        <v>89</v>
      </c>
      <c r="AG88" s="31">
        <v>85</v>
      </c>
      <c r="AH88" s="31" t="s">
        <v>120</v>
      </c>
      <c r="AI88" s="31">
        <v>85</v>
      </c>
      <c r="AJ88" s="31" t="s">
        <v>287</v>
      </c>
      <c r="AK88" s="31">
        <v>85</v>
      </c>
      <c r="AL88" s="31" t="s">
        <v>249</v>
      </c>
      <c r="AM88" s="31">
        <v>85</v>
      </c>
      <c r="AN88" s="31" t="s">
        <v>70</v>
      </c>
      <c r="AO88" s="31">
        <v>85</v>
      </c>
      <c r="AP88" s="31" t="s">
        <v>231</v>
      </c>
    </row>
    <row r="89" spans="1:42" x14ac:dyDescent="0.35">
      <c r="A89" s="141">
        <v>86</v>
      </c>
      <c r="B89" s="198" t="s">
        <v>61</v>
      </c>
      <c r="C89" s="141">
        <v>86</v>
      </c>
      <c r="D89" s="141" t="s">
        <v>133</v>
      </c>
      <c r="E89" s="141">
        <v>86</v>
      </c>
      <c r="F89" s="141" t="s">
        <v>257</v>
      </c>
      <c r="G89" s="141">
        <v>86</v>
      </c>
      <c r="H89" s="203" t="s">
        <v>254</v>
      </c>
      <c r="I89" s="31">
        <v>86</v>
      </c>
      <c r="J89" s="31" t="s">
        <v>241</v>
      </c>
      <c r="K89" s="31">
        <v>86</v>
      </c>
      <c r="L89" s="31" t="s">
        <v>52</v>
      </c>
      <c r="M89" s="31">
        <v>86</v>
      </c>
      <c r="N89" s="31" t="s">
        <v>27</v>
      </c>
      <c r="O89" s="31">
        <v>86</v>
      </c>
      <c r="P89" s="31" t="s">
        <v>270</v>
      </c>
      <c r="Q89" s="31">
        <v>86</v>
      </c>
      <c r="R89" s="31" t="s">
        <v>297</v>
      </c>
      <c r="S89" s="31">
        <v>86</v>
      </c>
      <c r="T89" s="31" t="s">
        <v>334</v>
      </c>
      <c r="U89" s="31">
        <v>86</v>
      </c>
      <c r="V89" s="31" t="s">
        <v>68</v>
      </c>
      <c r="W89" s="31">
        <v>86</v>
      </c>
      <c r="X89" s="31" t="s">
        <v>29</v>
      </c>
      <c r="Y89" s="31">
        <v>86</v>
      </c>
      <c r="Z89" s="31" t="s">
        <v>253</v>
      </c>
      <c r="AA89" s="31">
        <v>86</v>
      </c>
      <c r="AB89" s="31" t="s">
        <v>298</v>
      </c>
      <c r="AC89" s="31">
        <v>86</v>
      </c>
      <c r="AD89" s="31" t="s">
        <v>313</v>
      </c>
      <c r="AE89" s="31">
        <v>86</v>
      </c>
      <c r="AF89" s="31" t="s">
        <v>132</v>
      </c>
      <c r="AG89" s="31">
        <v>86</v>
      </c>
      <c r="AH89" s="31" t="s">
        <v>97</v>
      </c>
      <c r="AI89" s="31">
        <v>86</v>
      </c>
      <c r="AJ89" s="31" t="s">
        <v>111</v>
      </c>
      <c r="AK89" s="31">
        <v>86</v>
      </c>
      <c r="AL89" s="31" t="s">
        <v>108</v>
      </c>
      <c r="AM89" s="31">
        <v>86</v>
      </c>
      <c r="AN89" s="31" t="s">
        <v>77</v>
      </c>
      <c r="AO89" s="31">
        <v>86</v>
      </c>
      <c r="AP89" s="31" t="s">
        <v>39</v>
      </c>
    </row>
    <row r="90" spans="1:42" x14ac:dyDescent="0.35">
      <c r="A90" s="141">
        <v>87</v>
      </c>
      <c r="B90" s="198" t="s">
        <v>147</v>
      </c>
      <c r="C90" s="141">
        <v>87</v>
      </c>
      <c r="D90" s="141" t="s">
        <v>51</v>
      </c>
      <c r="E90" s="141">
        <v>87</v>
      </c>
      <c r="F90" s="141" t="s">
        <v>234</v>
      </c>
      <c r="G90" s="141">
        <v>87</v>
      </c>
      <c r="H90" s="203" t="s">
        <v>306</v>
      </c>
      <c r="I90" s="31">
        <v>87</v>
      </c>
      <c r="J90" s="31" t="s">
        <v>214</v>
      </c>
      <c r="K90" s="31">
        <v>87</v>
      </c>
      <c r="L90" s="31" t="s">
        <v>197</v>
      </c>
      <c r="M90" s="31">
        <v>87</v>
      </c>
      <c r="N90" s="31" t="s">
        <v>213</v>
      </c>
      <c r="O90" s="31">
        <v>87</v>
      </c>
      <c r="P90" s="31" t="s">
        <v>126</v>
      </c>
      <c r="Q90" s="31">
        <v>87</v>
      </c>
      <c r="R90" s="31" t="s">
        <v>17</v>
      </c>
      <c r="S90" s="31">
        <v>87</v>
      </c>
      <c r="T90" s="31" t="s">
        <v>199</v>
      </c>
      <c r="U90" s="31">
        <v>87</v>
      </c>
      <c r="V90" s="31" t="s">
        <v>53</v>
      </c>
      <c r="W90" s="31">
        <v>87</v>
      </c>
      <c r="X90" s="31" t="s">
        <v>42</v>
      </c>
      <c r="Y90" s="31">
        <v>87</v>
      </c>
      <c r="Z90" s="31" t="s">
        <v>37</v>
      </c>
      <c r="AA90" s="31">
        <v>87</v>
      </c>
      <c r="AB90" s="31" t="s">
        <v>254</v>
      </c>
      <c r="AC90" s="31">
        <v>87</v>
      </c>
      <c r="AD90" s="31" t="s">
        <v>214</v>
      </c>
      <c r="AE90" s="31">
        <v>87</v>
      </c>
      <c r="AF90" s="31" t="s">
        <v>208</v>
      </c>
      <c r="AG90" s="31">
        <v>87</v>
      </c>
      <c r="AH90" s="31" t="s">
        <v>289</v>
      </c>
      <c r="AI90" s="31">
        <v>87</v>
      </c>
      <c r="AJ90" s="31" t="s">
        <v>192</v>
      </c>
      <c r="AK90" s="31">
        <v>87</v>
      </c>
      <c r="AL90" s="31" t="s">
        <v>297</v>
      </c>
      <c r="AM90" s="31">
        <v>87</v>
      </c>
      <c r="AN90" s="31" t="s">
        <v>166</v>
      </c>
      <c r="AO90" s="31">
        <v>87</v>
      </c>
      <c r="AP90" s="31" t="s">
        <v>183</v>
      </c>
    </row>
    <row r="91" spans="1:42" x14ac:dyDescent="0.35">
      <c r="A91" s="141">
        <v>88</v>
      </c>
      <c r="B91" s="198" t="s">
        <v>164</v>
      </c>
      <c r="C91" s="141">
        <v>88</v>
      </c>
      <c r="D91" s="141" t="s">
        <v>159</v>
      </c>
      <c r="E91" s="141">
        <v>88</v>
      </c>
      <c r="F91" s="141" t="s">
        <v>280</v>
      </c>
      <c r="G91" s="141">
        <v>88</v>
      </c>
      <c r="H91" s="203" t="s">
        <v>112</v>
      </c>
      <c r="I91" s="31">
        <v>88</v>
      </c>
      <c r="J91" s="31" t="s">
        <v>283</v>
      </c>
      <c r="K91" s="31">
        <v>88</v>
      </c>
      <c r="L91" s="31" t="s">
        <v>262</v>
      </c>
      <c r="M91" s="31">
        <v>88</v>
      </c>
      <c r="N91" s="31" t="s">
        <v>73</v>
      </c>
      <c r="O91" s="31">
        <v>88</v>
      </c>
      <c r="P91" s="31" t="s">
        <v>313</v>
      </c>
      <c r="Q91" s="31">
        <v>88</v>
      </c>
      <c r="R91" s="31" t="s">
        <v>237</v>
      </c>
      <c r="S91" s="31">
        <v>88</v>
      </c>
      <c r="T91" s="31" t="s">
        <v>152</v>
      </c>
      <c r="U91" s="31">
        <v>88</v>
      </c>
      <c r="V91" s="31" t="s">
        <v>210</v>
      </c>
      <c r="W91" s="31">
        <v>88</v>
      </c>
      <c r="X91" s="31" t="s">
        <v>77</v>
      </c>
      <c r="Y91" s="31">
        <v>88</v>
      </c>
      <c r="Z91" s="31" t="s">
        <v>90</v>
      </c>
      <c r="AA91" s="31">
        <v>88</v>
      </c>
      <c r="AB91" s="31" t="s">
        <v>162</v>
      </c>
      <c r="AC91" s="31">
        <v>88</v>
      </c>
      <c r="AD91" s="31" t="s">
        <v>31</v>
      </c>
      <c r="AE91" s="31">
        <v>88</v>
      </c>
      <c r="AF91" s="31" t="s">
        <v>291</v>
      </c>
      <c r="AG91" s="31">
        <v>88</v>
      </c>
      <c r="AH91" s="31" t="s">
        <v>331</v>
      </c>
      <c r="AI91" s="31">
        <v>88</v>
      </c>
      <c r="AJ91" s="31" t="s">
        <v>92</v>
      </c>
      <c r="AK91" s="31">
        <v>88</v>
      </c>
      <c r="AL91" s="31" t="s">
        <v>73</v>
      </c>
      <c r="AM91" s="31">
        <v>88</v>
      </c>
      <c r="AN91" s="31" t="s">
        <v>48</v>
      </c>
      <c r="AO91" s="31">
        <v>88</v>
      </c>
      <c r="AP91" s="31" t="s">
        <v>72</v>
      </c>
    </row>
    <row r="92" spans="1:42" x14ac:dyDescent="0.35">
      <c r="A92" s="141">
        <v>89</v>
      </c>
      <c r="B92" s="198" t="s">
        <v>154</v>
      </c>
      <c r="C92" s="141">
        <v>89</v>
      </c>
      <c r="D92" s="141" t="s">
        <v>83</v>
      </c>
      <c r="E92" s="141">
        <v>89</v>
      </c>
      <c r="F92" s="141" t="s">
        <v>241</v>
      </c>
      <c r="G92" s="141">
        <v>89</v>
      </c>
      <c r="H92" s="203" t="s">
        <v>243</v>
      </c>
      <c r="I92" s="31">
        <v>89</v>
      </c>
      <c r="J92" s="31" t="s">
        <v>97</v>
      </c>
      <c r="K92" s="31">
        <v>89</v>
      </c>
      <c r="L92" s="31" t="s">
        <v>181</v>
      </c>
      <c r="M92" s="31">
        <v>89</v>
      </c>
      <c r="N92" s="31" t="s">
        <v>78</v>
      </c>
      <c r="O92" s="31">
        <v>89</v>
      </c>
      <c r="P92" s="31" t="s">
        <v>60</v>
      </c>
      <c r="Q92" s="31">
        <v>89</v>
      </c>
      <c r="R92" s="31" t="s">
        <v>98</v>
      </c>
      <c r="S92" s="31">
        <v>89</v>
      </c>
      <c r="T92" s="31" t="s">
        <v>303</v>
      </c>
      <c r="U92" s="31">
        <v>89</v>
      </c>
      <c r="V92" s="31" t="s">
        <v>90</v>
      </c>
      <c r="W92" s="31">
        <v>89</v>
      </c>
      <c r="X92" s="31" t="s">
        <v>184</v>
      </c>
      <c r="Y92" s="31">
        <v>89</v>
      </c>
      <c r="Z92" s="31" t="s">
        <v>241</v>
      </c>
      <c r="AA92" s="31">
        <v>89</v>
      </c>
      <c r="AB92" s="31" t="s">
        <v>146</v>
      </c>
      <c r="AC92" s="31">
        <v>89</v>
      </c>
      <c r="AD92" s="31" t="s">
        <v>27</v>
      </c>
      <c r="AE92" s="31">
        <v>89</v>
      </c>
      <c r="AF92" s="31" t="s">
        <v>244</v>
      </c>
      <c r="AG92" s="31">
        <v>89</v>
      </c>
      <c r="AH92" s="31" t="s">
        <v>307</v>
      </c>
      <c r="AI92" s="31">
        <v>89</v>
      </c>
      <c r="AJ92" s="31" t="s">
        <v>151</v>
      </c>
      <c r="AK92" s="31">
        <v>89</v>
      </c>
      <c r="AL92" s="31" t="s">
        <v>87</v>
      </c>
      <c r="AM92" s="31">
        <v>89</v>
      </c>
      <c r="AN92" s="31" t="s">
        <v>47</v>
      </c>
      <c r="AO92" s="31">
        <v>89</v>
      </c>
      <c r="AP92" s="31" t="s">
        <v>242</v>
      </c>
    </row>
    <row r="93" spans="1:42" x14ac:dyDescent="0.35">
      <c r="A93" s="141">
        <v>90</v>
      </c>
      <c r="B93" s="198" t="s">
        <v>200</v>
      </c>
      <c r="C93" s="141">
        <v>90</v>
      </c>
      <c r="D93" s="141" t="s">
        <v>114</v>
      </c>
      <c r="E93" s="141">
        <v>90</v>
      </c>
      <c r="F93" s="141" t="s">
        <v>105</v>
      </c>
      <c r="G93" s="141">
        <v>90</v>
      </c>
      <c r="H93" s="203" t="s">
        <v>154</v>
      </c>
      <c r="I93" s="31">
        <v>90</v>
      </c>
      <c r="J93" s="31" t="s">
        <v>86</v>
      </c>
      <c r="K93" s="31">
        <v>90</v>
      </c>
      <c r="L93" s="31" t="s">
        <v>174</v>
      </c>
      <c r="M93" s="31">
        <v>90</v>
      </c>
      <c r="N93" s="31" t="s">
        <v>191</v>
      </c>
      <c r="O93" s="31">
        <v>90</v>
      </c>
      <c r="P93" s="31" t="s">
        <v>301</v>
      </c>
      <c r="Q93" s="31">
        <v>90</v>
      </c>
      <c r="R93" s="31" t="s">
        <v>77</v>
      </c>
      <c r="S93" s="31">
        <v>90</v>
      </c>
      <c r="T93" s="31" t="s">
        <v>26</v>
      </c>
      <c r="U93" s="31">
        <v>90</v>
      </c>
      <c r="V93" s="31" t="s">
        <v>255</v>
      </c>
      <c r="W93" s="31">
        <v>90</v>
      </c>
      <c r="X93" s="31" t="s">
        <v>98</v>
      </c>
      <c r="Y93" s="31">
        <v>90</v>
      </c>
      <c r="Z93" s="31" t="s">
        <v>129</v>
      </c>
      <c r="AA93" s="31">
        <v>90</v>
      </c>
      <c r="AB93" s="31" t="s">
        <v>74</v>
      </c>
      <c r="AC93" s="31">
        <v>90</v>
      </c>
      <c r="AD93" s="31" t="s">
        <v>209</v>
      </c>
      <c r="AE93" s="31">
        <v>90</v>
      </c>
      <c r="AF93" s="31" t="s">
        <v>74</v>
      </c>
      <c r="AG93" s="31">
        <v>90</v>
      </c>
      <c r="AH93" s="31" t="s">
        <v>297</v>
      </c>
      <c r="AI93" s="31">
        <v>90</v>
      </c>
      <c r="AJ93" s="31" t="s">
        <v>200</v>
      </c>
      <c r="AK93" s="31">
        <v>90</v>
      </c>
      <c r="AL93" s="31" t="s">
        <v>102</v>
      </c>
      <c r="AM93" s="31">
        <v>90</v>
      </c>
      <c r="AN93" s="31" t="s">
        <v>261</v>
      </c>
      <c r="AO93" s="31">
        <v>90</v>
      </c>
      <c r="AP93" s="31" t="s">
        <v>98</v>
      </c>
    </row>
    <row r="94" spans="1:42" x14ac:dyDescent="0.35">
      <c r="A94" s="141">
        <v>91</v>
      </c>
      <c r="B94" s="198" t="s">
        <v>65</v>
      </c>
      <c r="C94" s="141">
        <v>91</v>
      </c>
      <c r="D94" s="141" t="s">
        <v>170</v>
      </c>
      <c r="E94" s="141">
        <v>91</v>
      </c>
      <c r="F94" s="141" t="s">
        <v>99</v>
      </c>
      <c r="G94" s="141">
        <v>91</v>
      </c>
      <c r="H94" s="203" t="s">
        <v>259</v>
      </c>
      <c r="I94" s="31">
        <v>91</v>
      </c>
      <c r="J94" s="31" t="s">
        <v>294</v>
      </c>
      <c r="K94" s="31">
        <v>91</v>
      </c>
      <c r="L94" s="31" t="s">
        <v>320</v>
      </c>
      <c r="M94" s="31">
        <v>91</v>
      </c>
      <c r="N94" s="31" t="s">
        <v>258</v>
      </c>
      <c r="O94" s="31">
        <v>91</v>
      </c>
      <c r="P94" s="31" t="s">
        <v>121</v>
      </c>
      <c r="Q94" s="31">
        <v>91</v>
      </c>
      <c r="R94" s="31" t="s">
        <v>317</v>
      </c>
      <c r="S94" s="31">
        <v>91</v>
      </c>
      <c r="T94" s="31" t="s">
        <v>204</v>
      </c>
      <c r="U94" s="31">
        <v>91</v>
      </c>
      <c r="V94" s="31" t="s">
        <v>103</v>
      </c>
      <c r="W94" s="31">
        <v>91</v>
      </c>
      <c r="X94" s="31" t="s">
        <v>60</v>
      </c>
      <c r="Y94" s="31">
        <v>91</v>
      </c>
      <c r="Z94" s="31" t="s">
        <v>275</v>
      </c>
      <c r="AA94" s="31">
        <v>91</v>
      </c>
      <c r="AB94" s="31" t="s">
        <v>96</v>
      </c>
      <c r="AC94" s="31">
        <v>91</v>
      </c>
      <c r="AD94" s="31" t="s">
        <v>269</v>
      </c>
      <c r="AE94" s="31">
        <v>91</v>
      </c>
      <c r="AF94" s="31" t="s">
        <v>277</v>
      </c>
      <c r="AG94" s="31">
        <v>91</v>
      </c>
      <c r="AH94" s="31" t="s">
        <v>177</v>
      </c>
      <c r="AI94" s="31">
        <v>91</v>
      </c>
      <c r="AJ94" s="31" t="s">
        <v>169</v>
      </c>
      <c r="AK94" s="31">
        <v>91</v>
      </c>
      <c r="AL94" s="31" t="s">
        <v>220</v>
      </c>
      <c r="AM94" s="31">
        <v>91</v>
      </c>
      <c r="AN94" s="31" t="s">
        <v>239</v>
      </c>
      <c r="AO94" s="31">
        <v>91</v>
      </c>
      <c r="AP94" s="31" t="s">
        <v>58</v>
      </c>
    </row>
    <row r="95" spans="1:42" x14ac:dyDescent="0.35">
      <c r="A95" s="141">
        <v>92</v>
      </c>
      <c r="B95" s="198" t="s">
        <v>49</v>
      </c>
      <c r="C95" s="141">
        <v>92</v>
      </c>
      <c r="D95" s="141" t="s">
        <v>18</v>
      </c>
      <c r="E95" s="141">
        <v>92</v>
      </c>
      <c r="F95" s="141" t="s">
        <v>237</v>
      </c>
      <c r="G95" s="141">
        <v>92</v>
      </c>
      <c r="H95" s="203" t="s">
        <v>269</v>
      </c>
      <c r="I95" s="31">
        <v>92</v>
      </c>
      <c r="J95" s="31" t="s">
        <v>213</v>
      </c>
      <c r="K95" s="31">
        <v>92</v>
      </c>
      <c r="L95" s="31" t="s">
        <v>170</v>
      </c>
      <c r="M95" s="31">
        <v>92</v>
      </c>
      <c r="N95" s="31" t="s">
        <v>113</v>
      </c>
      <c r="O95" s="31">
        <v>92</v>
      </c>
      <c r="P95" s="31" t="s">
        <v>278</v>
      </c>
      <c r="Q95" s="31">
        <v>92</v>
      </c>
      <c r="R95" s="31" t="s">
        <v>42</v>
      </c>
      <c r="S95" s="31">
        <v>92</v>
      </c>
      <c r="T95" s="31" t="s">
        <v>248</v>
      </c>
      <c r="U95" s="31">
        <v>92</v>
      </c>
      <c r="V95" s="31" t="s">
        <v>144</v>
      </c>
      <c r="W95" s="31">
        <v>92</v>
      </c>
      <c r="X95" s="31" t="s">
        <v>320</v>
      </c>
      <c r="Y95" s="31">
        <v>92</v>
      </c>
      <c r="Z95" s="31" t="s">
        <v>108</v>
      </c>
      <c r="AA95" s="31">
        <v>92</v>
      </c>
      <c r="AB95" s="31" t="s">
        <v>219</v>
      </c>
      <c r="AC95" s="31">
        <v>92</v>
      </c>
      <c r="AD95" s="31" t="s">
        <v>273</v>
      </c>
      <c r="AE95" s="31">
        <v>92</v>
      </c>
      <c r="AF95" s="31" t="s">
        <v>230</v>
      </c>
      <c r="AG95" s="31">
        <v>92</v>
      </c>
      <c r="AH95" s="31" t="s">
        <v>81</v>
      </c>
      <c r="AI95" s="31">
        <v>92</v>
      </c>
      <c r="AJ95" s="31" t="s">
        <v>170</v>
      </c>
      <c r="AK95" s="31">
        <v>92</v>
      </c>
      <c r="AL95" s="31" t="s">
        <v>177</v>
      </c>
      <c r="AM95" s="31">
        <v>92</v>
      </c>
      <c r="AN95" s="31" t="s">
        <v>263</v>
      </c>
      <c r="AO95" s="31">
        <v>92</v>
      </c>
      <c r="AP95" s="31" t="s">
        <v>42</v>
      </c>
    </row>
    <row r="96" spans="1:42" x14ac:dyDescent="0.35">
      <c r="A96" s="141">
        <v>93</v>
      </c>
      <c r="B96" s="198" t="s">
        <v>250</v>
      </c>
      <c r="C96" s="141">
        <v>93</v>
      </c>
      <c r="D96" s="141" t="s">
        <v>105</v>
      </c>
      <c r="E96" s="141">
        <v>93</v>
      </c>
      <c r="F96" s="141" t="s">
        <v>226</v>
      </c>
      <c r="G96" s="141">
        <v>93</v>
      </c>
      <c r="H96" s="203" t="s">
        <v>38</v>
      </c>
      <c r="I96" s="31">
        <v>93</v>
      </c>
      <c r="J96" s="31" t="s">
        <v>109</v>
      </c>
      <c r="K96" s="31">
        <v>93</v>
      </c>
      <c r="L96" s="31" t="s">
        <v>251</v>
      </c>
      <c r="M96" s="31">
        <v>93</v>
      </c>
      <c r="N96" s="31" t="s">
        <v>129</v>
      </c>
      <c r="O96" s="31">
        <v>93</v>
      </c>
      <c r="P96" s="31" t="s">
        <v>108</v>
      </c>
      <c r="Q96" s="31">
        <v>93</v>
      </c>
      <c r="R96" s="31" t="s">
        <v>257</v>
      </c>
      <c r="S96" s="31">
        <v>93</v>
      </c>
      <c r="T96" s="31" t="s">
        <v>255</v>
      </c>
      <c r="U96" s="31">
        <v>93</v>
      </c>
      <c r="V96" s="31" t="s">
        <v>45</v>
      </c>
      <c r="W96" s="31">
        <v>93</v>
      </c>
      <c r="X96" s="31" t="s">
        <v>110</v>
      </c>
      <c r="Y96" s="31">
        <v>93</v>
      </c>
      <c r="Z96" s="31" t="s">
        <v>39</v>
      </c>
      <c r="AA96" s="31">
        <v>93</v>
      </c>
      <c r="AB96" s="31" t="s">
        <v>118</v>
      </c>
      <c r="AC96" s="31">
        <v>93</v>
      </c>
      <c r="AD96" s="31" t="s">
        <v>104</v>
      </c>
      <c r="AE96" s="31">
        <v>93</v>
      </c>
      <c r="AF96" s="31" t="s">
        <v>39</v>
      </c>
      <c r="AG96" s="31">
        <v>93</v>
      </c>
      <c r="AH96" s="31" t="s">
        <v>103</v>
      </c>
      <c r="AI96" s="31">
        <v>93</v>
      </c>
      <c r="AJ96" s="31" t="s">
        <v>127</v>
      </c>
      <c r="AK96" s="31">
        <v>93</v>
      </c>
      <c r="AL96" s="31" t="s">
        <v>250</v>
      </c>
      <c r="AM96" s="31">
        <v>93</v>
      </c>
      <c r="AN96" s="31" t="s">
        <v>205</v>
      </c>
      <c r="AO96" s="31">
        <v>93</v>
      </c>
      <c r="AP96" s="31" t="s">
        <v>203</v>
      </c>
    </row>
    <row r="97" spans="1:42" x14ac:dyDescent="0.35">
      <c r="A97" s="141">
        <v>94</v>
      </c>
      <c r="B97" s="198" t="s">
        <v>67</v>
      </c>
      <c r="C97" s="141">
        <v>94</v>
      </c>
      <c r="D97" s="141" t="s">
        <v>93</v>
      </c>
      <c r="E97" s="141">
        <v>94</v>
      </c>
      <c r="F97" s="141" t="s">
        <v>134</v>
      </c>
      <c r="G97" s="141">
        <v>94</v>
      </c>
      <c r="H97" s="203" t="s">
        <v>100</v>
      </c>
      <c r="I97" s="31">
        <v>94</v>
      </c>
      <c r="J97" s="31" t="s">
        <v>126</v>
      </c>
      <c r="K97" s="31">
        <v>94</v>
      </c>
      <c r="L97" s="31" t="s">
        <v>339</v>
      </c>
      <c r="M97" s="31">
        <v>94</v>
      </c>
      <c r="N97" s="31" t="s">
        <v>308</v>
      </c>
      <c r="O97" s="31">
        <v>94</v>
      </c>
      <c r="P97" s="31" t="s">
        <v>300</v>
      </c>
      <c r="Q97" s="31">
        <v>94</v>
      </c>
      <c r="R97" s="31" t="s">
        <v>274</v>
      </c>
      <c r="S97" s="31">
        <v>94</v>
      </c>
      <c r="T97" s="31" t="s">
        <v>214</v>
      </c>
      <c r="U97" s="31">
        <v>94</v>
      </c>
      <c r="V97" s="31" t="s">
        <v>119</v>
      </c>
      <c r="W97" s="31">
        <v>94</v>
      </c>
      <c r="X97" s="31" t="s">
        <v>268</v>
      </c>
      <c r="Y97" s="31">
        <v>94</v>
      </c>
      <c r="Z97" s="31" t="s">
        <v>28</v>
      </c>
      <c r="AA97" s="31">
        <v>94</v>
      </c>
      <c r="AB97" s="31" t="s">
        <v>221</v>
      </c>
      <c r="AC97" s="31">
        <v>94</v>
      </c>
      <c r="AD97" s="31" t="s">
        <v>177</v>
      </c>
      <c r="AE97" s="31">
        <v>94</v>
      </c>
      <c r="AF97" s="31" t="s">
        <v>189</v>
      </c>
      <c r="AG97" s="31">
        <v>94</v>
      </c>
      <c r="AH97" s="31" t="s">
        <v>324</v>
      </c>
      <c r="AI97" s="31">
        <v>94</v>
      </c>
      <c r="AJ97" s="31" t="s">
        <v>113</v>
      </c>
      <c r="AK97" s="31">
        <v>94</v>
      </c>
      <c r="AL97" s="31" t="s">
        <v>80</v>
      </c>
      <c r="AM97" s="31">
        <v>94</v>
      </c>
      <c r="AN97" s="31" t="s">
        <v>224</v>
      </c>
      <c r="AO97" s="31">
        <v>94</v>
      </c>
      <c r="AP97" s="31" t="s">
        <v>32</v>
      </c>
    </row>
    <row r="98" spans="1:42" x14ac:dyDescent="0.35">
      <c r="A98" s="141">
        <v>95</v>
      </c>
      <c r="B98" s="198" t="s">
        <v>104</v>
      </c>
      <c r="C98" s="141">
        <v>95</v>
      </c>
      <c r="D98" s="141" t="s">
        <v>25</v>
      </c>
      <c r="E98" s="141">
        <v>95</v>
      </c>
      <c r="F98" s="141" t="s">
        <v>211</v>
      </c>
      <c r="G98" s="141">
        <v>95</v>
      </c>
      <c r="H98" s="203" t="s">
        <v>130</v>
      </c>
      <c r="I98" s="31">
        <v>95</v>
      </c>
      <c r="J98" s="31" t="s">
        <v>54</v>
      </c>
      <c r="K98" s="31">
        <v>95</v>
      </c>
      <c r="L98" s="31" t="s">
        <v>160</v>
      </c>
      <c r="M98" s="31">
        <v>95</v>
      </c>
      <c r="N98" s="31" t="s">
        <v>145</v>
      </c>
      <c r="O98" s="31">
        <v>95</v>
      </c>
      <c r="P98" s="31" t="s">
        <v>238</v>
      </c>
      <c r="Q98" s="31">
        <v>95</v>
      </c>
      <c r="R98" s="31" t="s">
        <v>179</v>
      </c>
      <c r="S98" s="31">
        <v>95</v>
      </c>
      <c r="T98" s="31" t="s">
        <v>111</v>
      </c>
      <c r="U98" s="31">
        <v>95</v>
      </c>
      <c r="V98" s="31" t="s">
        <v>120</v>
      </c>
      <c r="W98" s="31">
        <v>95</v>
      </c>
      <c r="X98" s="31" t="s">
        <v>326</v>
      </c>
      <c r="Y98" s="31">
        <v>95</v>
      </c>
      <c r="Z98" s="31" t="s">
        <v>45</v>
      </c>
      <c r="AA98" s="31">
        <v>95</v>
      </c>
      <c r="AB98" s="31" t="s">
        <v>41</v>
      </c>
      <c r="AC98" s="31">
        <v>95</v>
      </c>
      <c r="AD98" s="31" t="s">
        <v>175</v>
      </c>
      <c r="AE98" s="31">
        <v>95</v>
      </c>
      <c r="AF98" s="31" t="s">
        <v>324</v>
      </c>
      <c r="AG98" s="31">
        <v>95</v>
      </c>
      <c r="AH98" s="31" t="s">
        <v>197</v>
      </c>
      <c r="AI98" s="31">
        <v>95</v>
      </c>
      <c r="AJ98" s="31" t="s">
        <v>185</v>
      </c>
      <c r="AK98" s="31">
        <v>95</v>
      </c>
      <c r="AL98" s="31" t="s">
        <v>132</v>
      </c>
      <c r="AM98" s="31">
        <v>95</v>
      </c>
      <c r="AN98" s="31" t="s">
        <v>243</v>
      </c>
      <c r="AO98" s="31">
        <v>95</v>
      </c>
      <c r="AP98" s="31" t="s">
        <v>105</v>
      </c>
    </row>
    <row r="99" spans="1:42" x14ac:dyDescent="0.35">
      <c r="A99" s="141">
        <v>96</v>
      </c>
      <c r="B99" s="198" t="s">
        <v>56</v>
      </c>
      <c r="C99" s="141">
        <v>96</v>
      </c>
      <c r="D99" s="141" t="s">
        <v>286</v>
      </c>
      <c r="E99" s="141">
        <v>96</v>
      </c>
      <c r="F99" s="141" t="s">
        <v>279</v>
      </c>
      <c r="G99" s="141">
        <v>96</v>
      </c>
      <c r="H99" s="203" t="s">
        <v>320</v>
      </c>
      <c r="I99" s="31">
        <v>96</v>
      </c>
      <c r="J99" s="31" t="s">
        <v>312</v>
      </c>
      <c r="K99" s="31">
        <v>96</v>
      </c>
      <c r="L99" s="31" t="s">
        <v>242</v>
      </c>
      <c r="M99" s="31">
        <v>96</v>
      </c>
      <c r="N99" s="31" t="s">
        <v>240</v>
      </c>
      <c r="O99" s="31">
        <v>96</v>
      </c>
      <c r="P99" s="31" t="s">
        <v>309</v>
      </c>
      <c r="Q99" s="31">
        <v>96</v>
      </c>
      <c r="R99" s="31" t="s">
        <v>181</v>
      </c>
      <c r="S99" s="31">
        <v>96</v>
      </c>
      <c r="T99" s="31" t="s">
        <v>300</v>
      </c>
      <c r="U99" s="31">
        <v>96</v>
      </c>
      <c r="V99" s="31" t="s">
        <v>260</v>
      </c>
      <c r="W99" s="31">
        <v>96</v>
      </c>
      <c r="X99" s="31" t="s">
        <v>285</v>
      </c>
      <c r="Y99" s="31">
        <v>96</v>
      </c>
      <c r="Z99" s="31" t="s">
        <v>113</v>
      </c>
      <c r="AA99" s="31">
        <v>96</v>
      </c>
      <c r="AB99" s="31" t="s">
        <v>23</v>
      </c>
      <c r="AC99" s="31">
        <v>96</v>
      </c>
      <c r="AD99" s="31" t="s">
        <v>220</v>
      </c>
      <c r="AE99" s="31">
        <v>96</v>
      </c>
      <c r="AF99" s="31" t="s">
        <v>139</v>
      </c>
      <c r="AG99" s="31">
        <v>96</v>
      </c>
      <c r="AH99" s="31" t="s">
        <v>98</v>
      </c>
      <c r="AI99" s="31">
        <v>96</v>
      </c>
      <c r="AJ99" s="31" t="s">
        <v>130</v>
      </c>
      <c r="AK99" s="31">
        <v>96</v>
      </c>
      <c r="AL99" s="31" t="s">
        <v>335</v>
      </c>
      <c r="AM99" s="31">
        <v>96</v>
      </c>
      <c r="AN99" s="31" t="s">
        <v>94</v>
      </c>
      <c r="AO99" s="31">
        <v>96</v>
      </c>
      <c r="AP99" s="31" t="s">
        <v>80</v>
      </c>
    </row>
    <row r="100" spans="1:42" x14ac:dyDescent="0.35">
      <c r="A100" s="141">
        <v>97</v>
      </c>
      <c r="B100" s="198" t="s">
        <v>105</v>
      </c>
      <c r="C100" s="141">
        <v>97</v>
      </c>
      <c r="D100" s="141" t="s">
        <v>153</v>
      </c>
      <c r="E100" s="141">
        <v>97</v>
      </c>
      <c r="F100" s="141" t="s">
        <v>181</v>
      </c>
      <c r="G100" s="141">
        <v>97</v>
      </c>
      <c r="H100" s="203" t="s">
        <v>196</v>
      </c>
      <c r="I100" s="31">
        <v>97</v>
      </c>
      <c r="J100" s="31" t="s">
        <v>219</v>
      </c>
      <c r="K100" s="31">
        <v>97</v>
      </c>
      <c r="L100" s="31" t="s">
        <v>80</v>
      </c>
      <c r="M100" s="31">
        <v>97</v>
      </c>
      <c r="N100" s="31" t="s">
        <v>138</v>
      </c>
      <c r="O100" s="31">
        <v>97</v>
      </c>
      <c r="P100" s="31" t="s">
        <v>294</v>
      </c>
      <c r="Q100" s="31">
        <v>97</v>
      </c>
      <c r="R100" s="31" t="s">
        <v>216</v>
      </c>
      <c r="S100" s="31">
        <v>97</v>
      </c>
      <c r="T100" s="31" t="s">
        <v>121</v>
      </c>
      <c r="U100" s="31">
        <v>97</v>
      </c>
      <c r="V100" s="31" t="s">
        <v>96</v>
      </c>
      <c r="W100" s="31">
        <v>97</v>
      </c>
      <c r="X100" s="31" t="s">
        <v>109</v>
      </c>
      <c r="Y100" s="31">
        <v>97</v>
      </c>
      <c r="Z100" s="31" t="s">
        <v>212</v>
      </c>
      <c r="AA100" s="31">
        <v>97</v>
      </c>
      <c r="AB100" s="31" t="s">
        <v>124</v>
      </c>
      <c r="AC100" s="31">
        <v>97</v>
      </c>
      <c r="AD100" s="31" t="s">
        <v>161</v>
      </c>
      <c r="AE100" s="31">
        <v>97</v>
      </c>
      <c r="AF100" s="31" t="s">
        <v>233</v>
      </c>
      <c r="AG100" s="31">
        <v>97</v>
      </c>
      <c r="AH100" s="31" t="s">
        <v>70</v>
      </c>
      <c r="AI100" s="31">
        <v>97</v>
      </c>
      <c r="AJ100" s="31" t="s">
        <v>96</v>
      </c>
      <c r="AK100" s="31">
        <v>97</v>
      </c>
      <c r="AL100" s="31" t="s">
        <v>142</v>
      </c>
      <c r="AM100" s="31">
        <v>97</v>
      </c>
      <c r="AN100" s="31" t="s">
        <v>250</v>
      </c>
      <c r="AO100" s="31">
        <v>97</v>
      </c>
      <c r="AP100" s="31" t="s">
        <v>291</v>
      </c>
    </row>
    <row r="101" spans="1:42" x14ac:dyDescent="0.35">
      <c r="A101" s="141">
        <v>98</v>
      </c>
      <c r="B101" s="198" t="s">
        <v>95</v>
      </c>
      <c r="C101" s="141">
        <v>98</v>
      </c>
      <c r="D101" s="141" t="s">
        <v>64</v>
      </c>
      <c r="E101" s="141">
        <v>98</v>
      </c>
      <c r="F101" s="141" t="s">
        <v>263</v>
      </c>
      <c r="G101" s="141">
        <v>98</v>
      </c>
      <c r="H101" s="203" t="s">
        <v>287</v>
      </c>
      <c r="I101" s="31">
        <v>98</v>
      </c>
      <c r="J101" s="31" t="s">
        <v>325</v>
      </c>
      <c r="K101" s="31">
        <v>98</v>
      </c>
      <c r="L101" s="31" t="s">
        <v>200</v>
      </c>
      <c r="M101" s="31">
        <v>98</v>
      </c>
      <c r="N101" s="31" t="s">
        <v>149</v>
      </c>
      <c r="O101" s="31">
        <v>98</v>
      </c>
      <c r="P101" s="31" t="s">
        <v>168</v>
      </c>
      <c r="Q101" s="31">
        <v>98</v>
      </c>
      <c r="R101" s="31" t="s">
        <v>123</v>
      </c>
      <c r="S101" s="31">
        <v>98</v>
      </c>
      <c r="T101" s="31" t="s">
        <v>294</v>
      </c>
      <c r="U101" s="31">
        <v>98</v>
      </c>
      <c r="V101" s="31" t="s">
        <v>81</v>
      </c>
      <c r="W101" s="31">
        <v>98</v>
      </c>
      <c r="X101" s="31" t="s">
        <v>27</v>
      </c>
      <c r="Y101" s="31">
        <v>98</v>
      </c>
      <c r="Z101" s="31" t="s">
        <v>277</v>
      </c>
      <c r="AA101" s="31">
        <v>98</v>
      </c>
      <c r="AB101" s="31" t="s">
        <v>92</v>
      </c>
      <c r="AC101" s="31">
        <v>98</v>
      </c>
      <c r="AD101" s="31" t="s">
        <v>153</v>
      </c>
      <c r="AE101" s="31">
        <v>98</v>
      </c>
      <c r="AF101" s="31" t="s">
        <v>157</v>
      </c>
      <c r="AG101" s="31">
        <v>98</v>
      </c>
      <c r="AH101" s="31" t="s">
        <v>75</v>
      </c>
      <c r="AI101" s="31">
        <v>98</v>
      </c>
      <c r="AJ101" s="31" t="s">
        <v>137</v>
      </c>
      <c r="AK101" s="31">
        <v>98</v>
      </c>
      <c r="AL101" s="31" t="s">
        <v>98</v>
      </c>
      <c r="AM101" s="31">
        <v>98</v>
      </c>
      <c r="AN101" s="31" t="s">
        <v>111</v>
      </c>
      <c r="AO101" s="31">
        <v>98</v>
      </c>
      <c r="AP101" s="31" t="s">
        <v>339</v>
      </c>
    </row>
    <row r="102" spans="1:42" x14ac:dyDescent="0.35">
      <c r="A102" s="141">
        <v>99</v>
      </c>
      <c r="B102" s="198" t="s">
        <v>54</v>
      </c>
      <c r="C102" s="141">
        <v>99</v>
      </c>
      <c r="D102" s="141" t="s">
        <v>254</v>
      </c>
      <c r="E102" s="141">
        <v>99</v>
      </c>
      <c r="F102" s="141" t="s">
        <v>177</v>
      </c>
      <c r="G102" s="141">
        <v>99</v>
      </c>
      <c r="H102" s="203" t="s">
        <v>122</v>
      </c>
      <c r="I102" s="31">
        <v>99</v>
      </c>
      <c r="J102" s="31" t="s">
        <v>19</v>
      </c>
      <c r="K102" s="31">
        <v>99</v>
      </c>
      <c r="L102" s="31" t="s">
        <v>296</v>
      </c>
      <c r="M102" s="31">
        <v>99</v>
      </c>
      <c r="N102" s="31" t="s">
        <v>176</v>
      </c>
      <c r="O102" s="31">
        <v>99</v>
      </c>
      <c r="P102" s="31" t="s">
        <v>303</v>
      </c>
      <c r="Q102" s="31">
        <v>99</v>
      </c>
      <c r="R102" s="31" t="s">
        <v>54</v>
      </c>
      <c r="S102" s="31">
        <v>99</v>
      </c>
      <c r="T102" s="31" t="s">
        <v>78</v>
      </c>
      <c r="U102" s="31">
        <v>99</v>
      </c>
      <c r="V102" s="31" t="s">
        <v>170</v>
      </c>
      <c r="W102" s="31">
        <v>99</v>
      </c>
      <c r="X102" s="31" t="s">
        <v>84</v>
      </c>
      <c r="Y102" s="31">
        <v>99</v>
      </c>
      <c r="Z102" s="31" t="s">
        <v>224</v>
      </c>
      <c r="AA102" s="31">
        <v>99</v>
      </c>
      <c r="AB102" s="31" t="s">
        <v>131</v>
      </c>
      <c r="AC102" s="31">
        <v>99</v>
      </c>
      <c r="AD102" s="31" t="s">
        <v>99</v>
      </c>
      <c r="AE102" s="31">
        <v>99</v>
      </c>
      <c r="AF102" s="31" t="s">
        <v>105</v>
      </c>
      <c r="AG102" s="31">
        <v>99</v>
      </c>
      <c r="AH102" s="31" t="s">
        <v>214</v>
      </c>
      <c r="AI102" s="31">
        <v>99</v>
      </c>
      <c r="AJ102" s="31" t="s">
        <v>297</v>
      </c>
      <c r="AK102" s="31">
        <v>99</v>
      </c>
      <c r="AL102" s="31" t="s">
        <v>159</v>
      </c>
      <c r="AM102" s="31">
        <v>99</v>
      </c>
      <c r="AN102" s="31" t="s">
        <v>120</v>
      </c>
      <c r="AO102" s="31">
        <v>99</v>
      </c>
      <c r="AP102" s="31" t="s">
        <v>240</v>
      </c>
    </row>
    <row r="103" spans="1:42" x14ac:dyDescent="0.35">
      <c r="A103" s="141">
        <v>100</v>
      </c>
      <c r="B103" s="198" t="s">
        <v>180</v>
      </c>
      <c r="C103" s="141">
        <v>100</v>
      </c>
      <c r="D103" s="141" t="s">
        <v>77</v>
      </c>
      <c r="E103" s="141">
        <v>100</v>
      </c>
      <c r="F103" s="141" t="s">
        <v>145</v>
      </c>
      <c r="G103" s="141">
        <v>100</v>
      </c>
      <c r="H103" s="203" t="s">
        <v>208</v>
      </c>
      <c r="I103" s="31">
        <v>100</v>
      </c>
      <c r="J103" s="31" t="s">
        <v>262</v>
      </c>
      <c r="K103" s="31">
        <v>100</v>
      </c>
      <c r="L103" s="31" t="s">
        <v>336</v>
      </c>
      <c r="M103" s="31">
        <v>100</v>
      </c>
      <c r="N103" s="31" t="s">
        <v>262</v>
      </c>
      <c r="O103" s="31">
        <v>100</v>
      </c>
      <c r="P103" s="31" t="s">
        <v>287</v>
      </c>
      <c r="Q103" s="31">
        <v>100</v>
      </c>
      <c r="R103" s="31" t="s">
        <v>127</v>
      </c>
      <c r="S103" s="31">
        <v>100</v>
      </c>
      <c r="T103" s="31" t="s">
        <v>313</v>
      </c>
      <c r="U103" s="31">
        <v>100</v>
      </c>
      <c r="V103" s="31" t="s">
        <v>294</v>
      </c>
      <c r="W103" s="31">
        <v>100</v>
      </c>
      <c r="X103" s="31" t="s">
        <v>295</v>
      </c>
      <c r="Y103" s="31">
        <v>100</v>
      </c>
      <c r="Z103" s="31" t="s">
        <v>70</v>
      </c>
      <c r="AA103" s="31">
        <v>100</v>
      </c>
      <c r="AB103" s="31" t="s">
        <v>114</v>
      </c>
      <c r="AC103" s="31">
        <v>100</v>
      </c>
      <c r="AD103" s="31" t="s">
        <v>296</v>
      </c>
      <c r="AE103" s="31">
        <v>100</v>
      </c>
      <c r="AF103" s="31" t="s">
        <v>127</v>
      </c>
      <c r="AG103" s="31">
        <v>100</v>
      </c>
      <c r="AH103" s="31" t="s">
        <v>48</v>
      </c>
      <c r="AI103" s="31">
        <v>100</v>
      </c>
      <c r="AJ103" s="31" t="s">
        <v>68</v>
      </c>
      <c r="AK103" s="31">
        <v>100</v>
      </c>
      <c r="AL103" s="31" t="s">
        <v>183</v>
      </c>
      <c r="AM103" s="31">
        <v>100</v>
      </c>
      <c r="AN103" s="31" t="s">
        <v>227</v>
      </c>
      <c r="AO103" s="31">
        <v>100</v>
      </c>
      <c r="AP103" s="31" t="s">
        <v>82</v>
      </c>
    </row>
    <row r="104" spans="1:42" x14ac:dyDescent="0.35">
      <c r="A104" s="141">
        <v>101</v>
      </c>
      <c r="B104" s="198" t="s">
        <v>172</v>
      </c>
      <c r="C104" s="141">
        <v>101</v>
      </c>
      <c r="D104" s="141" t="s">
        <v>200</v>
      </c>
      <c r="E104" s="141">
        <v>101</v>
      </c>
      <c r="F104" s="141" t="s">
        <v>40</v>
      </c>
      <c r="G104" s="141">
        <v>101</v>
      </c>
      <c r="H104" s="203" t="s">
        <v>204</v>
      </c>
      <c r="I104" s="31">
        <v>101</v>
      </c>
      <c r="J104" s="31" t="s">
        <v>33</v>
      </c>
      <c r="K104" s="31">
        <v>101</v>
      </c>
      <c r="L104" s="31" t="s">
        <v>329</v>
      </c>
      <c r="M104" s="31">
        <v>101</v>
      </c>
      <c r="N104" s="31" t="s">
        <v>91</v>
      </c>
      <c r="O104" s="31">
        <v>101</v>
      </c>
      <c r="P104" s="31" t="s">
        <v>239</v>
      </c>
      <c r="Q104" s="31">
        <v>101</v>
      </c>
      <c r="R104" s="31" t="s">
        <v>220</v>
      </c>
      <c r="S104" s="31">
        <v>101</v>
      </c>
      <c r="T104" s="31" t="s">
        <v>34</v>
      </c>
      <c r="U104" s="31">
        <v>101</v>
      </c>
      <c r="V104" s="31" t="s">
        <v>304</v>
      </c>
      <c r="W104" s="31">
        <v>101</v>
      </c>
      <c r="X104" s="31" t="s">
        <v>136</v>
      </c>
      <c r="Y104" s="31">
        <v>101</v>
      </c>
      <c r="Z104" s="31" t="s">
        <v>227</v>
      </c>
      <c r="AA104" s="31">
        <v>101</v>
      </c>
      <c r="AB104" s="31" t="s">
        <v>106</v>
      </c>
      <c r="AC104" s="31">
        <v>101</v>
      </c>
      <c r="AD104" s="31" t="s">
        <v>74</v>
      </c>
      <c r="AE104" s="31">
        <v>101</v>
      </c>
      <c r="AF104" s="31" t="s">
        <v>206</v>
      </c>
      <c r="AG104" s="31">
        <v>101</v>
      </c>
      <c r="AH104" s="31" t="s">
        <v>234</v>
      </c>
      <c r="AI104" s="31">
        <v>101</v>
      </c>
      <c r="AJ104" s="31" t="s">
        <v>254</v>
      </c>
      <c r="AK104" s="31">
        <v>101</v>
      </c>
      <c r="AL104" s="31" t="s">
        <v>222</v>
      </c>
      <c r="AM104" s="31">
        <v>101</v>
      </c>
      <c r="AN104" s="31" t="s">
        <v>61</v>
      </c>
      <c r="AO104" s="31">
        <v>101</v>
      </c>
      <c r="AP104" s="31" t="s">
        <v>211</v>
      </c>
    </row>
    <row r="105" spans="1:42" x14ac:dyDescent="0.35">
      <c r="A105" s="141">
        <v>102</v>
      </c>
      <c r="B105" s="198" t="s">
        <v>145</v>
      </c>
      <c r="C105" s="141">
        <v>102</v>
      </c>
      <c r="D105" s="141" t="s">
        <v>84</v>
      </c>
      <c r="E105" s="141">
        <v>102</v>
      </c>
      <c r="F105" s="141" t="s">
        <v>120</v>
      </c>
      <c r="G105" s="141">
        <v>102</v>
      </c>
      <c r="H105" s="203" t="s">
        <v>249</v>
      </c>
      <c r="I105" s="31">
        <v>102</v>
      </c>
      <c r="J105" s="31" t="s">
        <v>155</v>
      </c>
      <c r="K105" s="31">
        <v>102</v>
      </c>
      <c r="L105" s="31" t="s">
        <v>228</v>
      </c>
      <c r="M105" s="31">
        <v>102</v>
      </c>
      <c r="N105" s="31" t="s">
        <v>70</v>
      </c>
      <c r="O105" s="31">
        <v>102</v>
      </c>
      <c r="P105" s="31" t="s">
        <v>39</v>
      </c>
      <c r="Q105" s="31">
        <v>102</v>
      </c>
      <c r="R105" s="31" t="s">
        <v>241</v>
      </c>
      <c r="S105" s="31">
        <v>102</v>
      </c>
      <c r="T105" s="31" t="s">
        <v>270</v>
      </c>
      <c r="U105" s="31">
        <v>102</v>
      </c>
      <c r="V105" s="31" t="s">
        <v>249</v>
      </c>
      <c r="W105" s="31">
        <v>102</v>
      </c>
      <c r="X105" s="31" t="s">
        <v>82</v>
      </c>
      <c r="Y105" s="31">
        <v>102</v>
      </c>
      <c r="Z105" s="31" t="s">
        <v>238</v>
      </c>
      <c r="AA105" s="31">
        <v>102</v>
      </c>
      <c r="AB105" s="31" t="s">
        <v>168</v>
      </c>
      <c r="AC105" s="31">
        <v>102</v>
      </c>
      <c r="AD105" s="31" t="s">
        <v>322</v>
      </c>
      <c r="AE105" s="31">
        <v>102</v>
      </c>
      <c r="AF105" s="31" t="s">
        <v>254</v>
      </c>
      <c r="AG105" s="31">
        <v>102</v>
      </c>
      <c r="AH105" s="31" t="s">
        <v>180</v>
      </c>
      <c r="AI105" s="31">
        <v>102</v>
      </c>
      <c r="AJ105" s="31" t="s">
        <v>94</v>
      </c>
      <c r="AK105" s="31">
        <v>102</v>
      </c>
      <c r="AL105" s="31" t="s">
        <v>149</v>
      </c>
      <c r="AM105" s="31">
        <v>102</v>
      </c>
      <c r="AN105" s="31" t="s">
        <v>23</v>
      </c>
      <c r="AO105" s="31">
        <v>102</v>
      </c>
      <c r="AP105" s="31" t="s">
        <v>147</v>
      </c>
    </row>
    <row r="106" spans="1:42" x14ac:dyDescent="0.35">
      <c r="A106" s="141">
        <v>103</v>
      </c>
      <c r="B106" s="198" t="s">
        <v>114</v>
      </c>
      <c r="C106" s="141">
        <v>103</v>
      </c>
      <c r="D106" s="141" t="s">
        <v>132</v>
      </c>
      <c r="E106" s="141">
        <v>103</v>
      </c>
      <c r="F106" s="141" t="s">
        <v>297</v>
      </c>
      <c r="G106" s="141">
        <v>103</v>
      </c>
      <c r="H106" s="203" t="s">
        <v>294</v>
      </c>
      <c r="I106" s="31">
        <v>103</v>
      </c>
      <c r="J106" s="31" t="s">
        <v>311</v>
      </c>
      <c r="K106" s="31">
        <v>103</v>
      </c>
      <c r="L106" s="31" t="s">
        <v>257</v>
      </c>
      <c r="M106" s="31">
        <v>103</v>
      </c>
      <c r="N106" s="31" t="s">
        <v>280</v>
      </c>
      <c r="O106" s="31">
        <v>103</v>
      </c>
      <c r="P106" s="31" t="s">
        <v>152</v>
      </c>
      <c r="Q106" s="31">
        <v>103</v>
      </c>
      <c r="R106" s="31" t="s">
        <v>235</v>
      </c>
      <c r="S106" s="31">
        <v>103</v>
      </c>
      <c r="T106" s="31" t="s">
        <v>72</v>
      </c>
      <c r="U106" s="31">
        <v>103</v>
      </c>
      <c r="V106" s="31" t="s">
        <v>216</v>
      </c>
      <c r="W106" s="31">
        <v>103</v>
      </c>
      <c r="X106" s="31" t="s">
        <v>73</v>
      </c>
      <c r="Y106" s="31">
        <v>103</v>
      </c>
      <c r="Z106" s="31" t="s">
        <v>87</v>
      </c>
      <c r="AA106" s="31">
        <v>103</v>
      </c>
      <c r="AB106" s="31" t="s">
        <v>44</v>
      </c>
      <c r="AC106" s="31">
        <v>103</v>
      </c>
      <c r="AD106" s="31" t="s">
        <v>332</v>
      </c>
      <c r="AE106" s="31">
        <v>103</v>
      </c>
      <c r="AF106" s="31" t="s">
        <v>48</v>
      </c>
      <c r="AG106" s="31">
        <v>103</v>
      </c>
      <c r="AH106" s="31" t="s">
        <v>320</v>
      </c>
      <c r="AI106" s="31">
        <v>103</v>
      </c>
      <c r="AJ106" s="31" t="s">
        <v>32</v>
      </c>
      <c r="AK106" s="31">
        <v>103</v>
      </c>
      <c r="AL106" s="31" t="s">
        <v>259</v>
      </c>
      <c r="AM106" s="31">
        <v>103</v>
      </c>
      <c r="AN106" s="31" t="s">
        <v>82</v>
      </c>
      <c r="AO106" s="31">
        <v>103</v>
      </c>
      <c r="AP106" s="31" t="s">
        <v>114</v>
      </c>
    </row>
    <row r="107" spans="1:42" x14ac:dyDescent="0.35">
      <c r="A107" s="141">
        <v>104</v>
      </c>
      <c r="B107" s="198" t="s">
        <v>100</v>
      </c>
      <c r="C107" s="141">
        <v>104</v>
      </c>
      <c r="D107" s="141" t="s">
        <v>48</v>
      </c>
      <c r="E107" s="141">
        <v>104</v>
      </c>
      <c r="F107" s="141" t="s">
        <v>82</v>
      </c>
      <c r="G107" s="141">
        <v>104</v>
      </c>
      <c r="H107" s="203" t="s">
        <v>163</v>
      </c>
      <c r="I107" s="31">
        <v>104</v>
      </c>
      <c r="J107" s="31" t="s">
        <v>44</v>
      </c>
      <c r="K107" s="31">
        <v>104</v>
      </c>
      <c r="L107" s="31" t="s">
        <v>201</v>
      </c>
      <c r="M107" s="31">
        <v>104</v>
      </c>
      <c r="N107" s="31" t="s">
        <v>65</v>
      </c>
      <c r="O107" s="31">
        <v>104</v>
      </c>
      <c r="P107" s="31" t="s">
        <v>41</v>
      </c>
      <c r="Q107" s="31">
        <v>104</v>
      </c>
      <c r="R107" s="31" t="s">
        <v>99</v>
      </c>
      <c r="S107" s="31">
        <v>104</v>
      </c>
      <c r="T107" s="31" t="s">
        <v>43</v>
      </c>
      <c r="U107" s="31">
        <v>104</v>
      </c>
      <c r="V107" s="31" t="s">
        <v>50</v>
      </c>
      <c r="W107" s="31">
        <v>104</v>
      </c>
      <c r="X107" s="31" t="s">
        <v>107</v>
      </c>
      <c r="Y107" s="31">
        <v>104</v>
      </c>
      <c r="Z107" s="31" t="s">
        <v>89</v>
      </c>
      <c r="AA107" s="31">
        <v>104</v>
      </c>
      <c r="AB107" s="31" t="s">
        <v>251</v>
      </c>
      <c r="AC107" s="31">
        <v>104</v>
      </c>
      <c r="AD107" s="31" t="s">
        <v>63</v>
      </c>
      <c r="AE107" s="31">
        <v>104</v>
      </c>
      <c r="AF107" s="31" t="s">
        <v>41</v>
      </c>
      <c r="AG107" s="31">
        <v>104</v>
      </c>
      <c r="AH107" s="31" t="s">
        <v>45</v>
      </c>
      <c r="AI107" s="31">
        <v>104</v>
      </c>
      <c r="AJ107" s="31" t="s">
        <v>257</v>
      </c>
      <c r="AK107" s="31">
        <v>104</v>
      </c>
      <c r="AL107" s="31" t="s">
        <v>321</v>
      </c>
      <c r="AM107" s="31">
        <v>104</v>
      </c>
      <c r="AN107" s="31" t="s">
        <v>252</v>
      </c>
      <c r="AO107" s="31">
        <v>104</v>
      </c>
      <c r="AP107" s="31" t="s">
        <v>268</v>
      </c>
    </row>
    <row r="108" spans="1:42" x14ac:dyDescent="0.35">
      <c r="A108" s="141">
        <v>105</v>
      </c>
      <c r="B108" s="198" t="s">
        <v>278</v>
      </c>
      <c r="C108" s="141">
        <v>105</v>
      </c>
      <c r="D108" s="141" t="s">
        <v>91</v>
      </c>
      <c r="E108" s="141">
        <v>105</v>
      </c>
      <c r="F108" s="141" t="s">
        <v>25</v>
      </c>
      <c r="G108" s="141">
        <v>105</v>
      </c>
      <c r="H108" s="203" t="s">
        <v>161</v>
      </c>
      <c r="I108" s="31">
        <v>105</v>
      </c>
      <c r="J108" s="31" t="s">
        <v>85</v>
      </c>
      <c r="K108" s="31">
        <v>105</v>
      </c>
      <c r="L108" s="31" t="s">
        <v>285</v>
      </c>
      <c r="M108" s="31">
        <v>105</v>
      </c>
      <c r="N108" s="31" t="s">
        <v>237</v>
      </c>
      <c r="O108" s="31">
        <v>105</v>
      </c>
      <c r="P108" s="31" t="s">
        <v>119</v>
      </c>
      <c r="Q108" s="31">
        <v>105</v>
      </c>
      <c r="R108" s="31" t="s">
        <v>233</v>
      </c>
      <c r="S108" s="31">
        <v>105</v>
      </c>
      <c r="T108" s="31" t="s">
        <v>144</v>
      </c>
      <c r="U108" s="31">
        <v>105</v>
      </c>
      <c r="V108" s="31" t="s">
        <v>277</v>
      </c>
      <c r="W108" s="31">
        <v>105</v>
      </c>
      <c r="X108" s="31" t="s">
        <v>49</v>
      </c>
      <c r="Y108" s="31">
        <v>105</v>
      </c>
      <c r="Z108" s="31" t="s">
        <v>269</v>
      </c>
      <c r="AA108" s="31">
        <v>105</v>
      </c>
      <c r="AB108" s="31" t="s">
        <v>119</v>
      </c>
      <c r="AC108" s="31">
        <v>105</v>
      </c>
      <c r="AD108" s="31" t="s">
        <v>323</v>
      </c>
      <c r="AE108" s="31">
        <v>105</v>
      </c>
      <c r="AF108" s="31" t="s">
        <v>60</v>
      </c>
      <c r="AG108" s="31">
        <v>105</v>
      </c>
      <c r="AH108" s="31" t="s">
        <v>240</v>
      </c>
      <c r="AI108" s="31">
        <v>105</v>
      </c>
      <c r="AJ108" s="31" t="s">
        <v>156</v>
      </c>
      <c r="AK108" s="31">
        <v>105</v>
      </c>
      <c r="AL108" s="31" t="s">
        <v>188</v>
      </c>
      <c r="AM108" s="31">
        <v>105</v>
      </c>
      <c r="AN108" s="31" t="s">
        <v>332</v>
      </c>
      <c r="AO108" s="31">
        <v>105</v>
      </c>
      <c r="AP108" s="31" t="s">
        <v>146</v>
      </c>
    </row>
    <row r="109" spans="1:42" x14ac:dyDescent="0.35">
      <c r="A109" s="141">
        <v>106</v>
      </c>
      <c r="B109" s="198" t="s">
        <v>138</v>
      </c>
      <c r="C109" s="141">
        <v>106</v>
      </c>
      <c r="D109" s="141" t="s">
        <v>177</v>
      </c>
      <c r="E109" s="141">
        <v>106</v>
      </c>
      <c r="F109" s="141" t="s">
        <v>90</v>
      </c>
      <c r="G109" s="141">
        <v>106</v>
      </c>
      <c r="H109" s="203" t="s">
        <v>190</v>
      </c>
      <c r="I109" s="31">
        <v>106</v>
      </c>
      <c r="J109" s="31" t="s">
        <v>239</v>
      </c>
      <c r="K109" s="31">
        <v>106</v>
      </c>
      <c r="L109" s="31" t="s">
        <v>150</v>
      </c>
      <c r="M109" s="31">
        <v>106</v>
      </c>
      <c r="N109" s="31" t="s">
        <v>234</v>
      </c>
      <c r="O109" s="31">
        <v>106</v>
      </c>
      <c r="P109" s="31" t="s">
        <v>111</v>
      </c>
      <c r="Q109" s="31">
        <v>106</v>
      </c>
      <c r="R109" s="31" t="s">
        <v>157</v>
      </c>
      <c r="S109" s="31">
        <v>106</v>
      </c>
      <c r="T109" s="31" t="s">
        <v>309</v>
      </c>
      <c r="U109" s="31">
        <v>106</v>
      </c>
      <c r="V109" s="31" t="s">
        <v>24</v>
      </c>
      <c r="W109" s="31">
        <v>106</v>
      </c>
      <c r="X109" s="31" t="s">
        <v>179</v>
      </c>
      <c r="Y109" s="31">
        <v>106</v>
      </c>
      <c r="Z109" s="31" t="s">
        <v>258</v>
      </c>
      <c r="AA109" s="31">
        <v>106</v>
      </c>
      <c r="AB109" s="31" t="s">
        <v>169</v>
      </c>
      <c r="AC109" s="31">
        <v>106</v>
      </c>
      <c r="AD109" s="31" t="s">
        <v>164</v>
      </c>
      <c r="AE109" s="31">
        <v>106</v>
      </c>
      <c r="AF109" s="31" t="s">
        <v>126</v>
      </c>
      <c r="AG109" s="31">
        <v>106</v>
      </c>
      <c r="AH109" s="31" t="s">
        <v>158</v>
      </c>
      <c r="AI109" s="31">
        <v>106</v>
      </c>
      <c r="AJ109" s="31" t="s">
        <v>177</v>
      </c>
      <c r="AK109" s="31">
        <v>106</v>
      </c>
      <c r="AL109" s="31" t="s">
        <v>228</v>
      </c>
      <c r="AM109" s="31">
        <v>106</v>
      </c>
      <c r="AN109" s="31" t="s">
        <v>318</v>
      </c>
      <c r="AO109" s="31">
        <v>106</v>
      </c>
      <c r="AP109" s="31" t="s">
        <v>34</v>
      </c>
    </row>
    <row r="110" spans="1:42" x14ac:dyDescent="0.35">
      <c r="A110" s="141">
        <v>107</v>
      </c>
      <c r="B110" s="198" t="s">
        <v>103</v>
      </c>
      <c r="C110" s="141">
        <v>107</v>
      </c>
      <c r="D110" s="141" t="s">
        <v>155</v>
      </c>
      <c r="E110" s="141">
        <v>107</v>
      </c>
      <c r="F110" s="141" t="s">
        <v>104</v>
      </c>
      <c r="G110" s="141">
        <v>107</v>
      </c>
      <c r="H110" s="203" t="s">
        <v>109</v>
      </c>
      <c r="I110" s="31">
        <v>107</v>
      </c>
      <c r="J110" s="31" t="s">
        <v>164</v>
      </c>
      <c r="K110" s="31">
        <v>107</v>
      </c>
      <c r="L110" s="31" t="s">
        <v>116</v>
      </c>
      <c r="M110" s="31">
        <v>107</v>
      </c>
      <c r="N110" s="31" t="s">
        <v>18</v>
      </c>
      <c r="O110" s="31">
        <v>107</v>
      </c>
      <c r="P110" s="31" t="s">
        <v>30</v>
      </c>
      <c r="Q110" s="31">
        <v>107</v>
      </c>
      <c r="R110" s="31" t="s">
        <v>341</v>
      </c>
      <c r="S110" s="31">
        <v>107</v>
      </c>
      <c r="T110" s="31" t="s">
        <v>159</v>
      </c>
      <c r="U110" s="31">
        <v>107</v>
      </c>
      <c r="V110" s="31" t="s">
        <v>128</v>
      </c>
      <c r="W110" s="31">
        <v>107</v>
      </c>
      <c r="X110" s="31" t="s">
        <v>323</v>
      </c>
      <c r="Y110" s="31">
        <v>107</v>
      </c>
      <c r="Z110" s="31" t="s">
        <v>68</v>
      </c>
      <c r="AA110" s="31">
        <v>107</v>
      </c>
      <c r="AB110" s="31" t="s">
        <v>157</v>
      </c>
      <c r="AC110" s="31">
        <v>107</v>
      </c>
      <c r="AD110" s="31" t="s">
        <v>263</v>
      </c>
      <c r="AE110" s="31">
        <v>107</v>
      </c>
      <c r="AF110" s="31" t="s">
        <v>262</v>
      </c>
      <c r="AG110" s="31">
        <v>107</v>
      </c>
      <c r="AH110" s="31" t="s">
        <v>239</v>
      </c>
      <c r="AI110" s="31">
        <v>107</v>
      </c>
      <c r="AJ110" s="31" t="s">
        <v>98</v>
      </c>
      <c r="AK110" s="31">
        <v>107</v>
      </c>
      <c r="AL110" s="31" t="s">
        <v>243</v>
      </c>
      <c r="AM110" s="31">
        <v>107</v>
      </c>
      <c r="AN110" s="31" t="s">
        <v>157</v>
      </c>
      <c r="AO110" s="31">
        <v>107</v>
      </c>
      <c r="AP110" s="31" t="s">
        <v>308</v>
      </c>
    </row>
    <row r="111" spans="1:42" x14ac:dyDescent="0.35">
      <c r="A111" s="141">
        <v>108</v>
      </c>
      <c r="B111" s="198" t="s">
        <v>158</v>
      </c>
      <c r="C111" s="141">
        <v>108</v>
      </c>
      <c r="D111" s="141" t="s">
        <v>100</v>
      </c>
      <c r="E111" s="141">
        <v>108</v>
      </c>
      <c r="F111" s="141" t="s">
        <v>41</v>
      </c>
      <c r="G111" s="141">
        <v>108</v>
      </c>
      <c r="H111" s="203" t="s">
        <v>32</v>
      </c>
      <c r="I111" s="31">
        <v>108</v>
      </c>
      <c r="J111" s="31" t="s">
        <v>209</v>
      </c>
      <c r="K111" s="31">
        <v>108</v>
      </c>
      <c r="L111" s="31" t="s">
        <v>34</v>
      </c>
      <c r="M111" s="31">
        <v>108</v>
      </c>
      <c r="N111" s="31" t="s">
        <v>168</v>
      </c>
      <c r="O111" s="31">
        <v>108</v>
      </c>
      <c r="P111" s="31" t="s">
        <v>110</v>
      </c>
      <c r="Q111" s="31">
        <v>108</v>
      </c>
      <c r="R111" s="31" t="s">
        <v>224</v>
      </c>
      <c r="S111" s="31">
        <v>108</v>
      </c>
      <c r="T111" s="31" t="s">
        <v>301</v>
      </c>
      <c r="U111" s="31">
        <v>108</v>
      </c>
      <c r="V111" s="31" t="s">
        <v>239</v>
      </c>
      <c r="W111" s="31">
        <v>108</v>
      </c>
      <c r="X111" s="31" t="s">
        <v>100</v>
      </c>
      <c r="Y111" s="31">
        <v>108</v>
      </c>
      <c r="Z111" s="31" t="s">
        <v>225</v>
      </c>
      <c r="AA111" s="31">
        <v>108</v>
      </c>
      <c r="AB111" s="31" t="s">
        <v>288</v>
      </c>
      <c r="AC111" s="31">
        <v>108</v>
      </c>
      <c r="AD111" s="31" t="s">
        <v>340</v>
      </c>
      <c r="AE111" s="31">
        <v>108</v>
      </c>
      <c r="AF111" s="31" t="s">
        <v>187</v>
      </c>
      <c r="AG111" s="31">
        <v>108</v>
      </c>
      <c r="AH111" s="31" t="s">
        <v>73</v>
      </c>
      <c r="AI111" s="31">
        <v>108</v>
      </c>
      <c r="AJ111" s="31" t="s">
        <v>64</v>
      </c>
      <c r="AK111" s="31">
        <v>108</v>
      </c>
      <c r="AL111" s="31" t="s">
        <v>314</v>
      </c>
      <c r="AM111" s="31">
        <v>108</v>
      </c>
      <c r="AN111" s="31" t="s">
        <v>219</v>
      </c>
      <c r="AO111" s="31">
        <v>108</v>
      </c>
      <c r="AP111" s="31" t="s">
        <v>229</v>
      </c>
    </row>
    <row r="112" spans="1:42" x14ac:dyDescent="0.35">
      <c r="A112" s="141">
        <v>109</v>
      </c>
      <c r="B112" s="198" t="s">
        <v>72</v>
      </c>
      <c r="C112" s="141">
        <v>109</v>
      </c>
      <c r="D112" s="141" t="s">
        <v>49</v>
      </c>
      <c r="E112" s="141">
        <v>109</v>
      </c>
      <c r="F112" s="141" t="s">
        <v>130</v>
      </c>
      <c r="G112" s="141">
        <v>109</v>
      </c>
      <c r="H112" s="203" t="s">
        <v>231</v>
      </c>
      <c r="I112" s="31">
        <v>109</v>
      </c>
      <c r="J112" s="31" t="s">
        <v>228</v>
      </c>
      <c r="K112" s="31">
        <v>109</v>
      </c>
      <c r="L112" s="31" t="s">
        <v>231</v>
      </c>
      <c r="M112" s="31">
        <v>109</v>
      </c>
      <c r="N112" s="31" t="s">
        <v>146</v>
      </c>
      <c r="O112" s="31">
        <v>109</v>
      </c>
      <c r="P112" s="31" t="s">
        <v>227</v>
      </c>
      <c r="Q112" s="31">
        <v>109</v>
      </c>
      <c r="R112" s="31" t="s">
        <v>149</v>
      </c>
      <c r="S112" s="31">
        <v>109</v>
      </c>
      <c r="T112" s="31" t="s">
        <v>200</v>
      </c>
      <c r="U112" s="31">
        <v>109</v>
      </c>
      <c r="V112" s="31" t="s">
        <v>241</v>
      </c>
      <c r="W112" s="31">
        <v>109</v>
      </c>
      <c r="X112" s="31" t="s">
        <v>236</v>
      </c>
      <c r="Y112" s="31">
        <v>109</v>
      </c>
      <c r="Z112" s="31" t="s">
        <v>78</v>
      </c>
      <c r="AA112" s="31">
        <v>109</v>
      </c>
      <c r="AB112" s="31" t="s">
        <v>181</v>
      </c>
      <c r="AC112" s="31">
        <v>109</v>
      </c>
      <c r="AD112" s="31" t="s">
        <v>179</v>
      </c>
      <c r="AE112" s="31">
        <v>109</v>
      </c>
      <c r="AF112" s="31" t="s">
        <v>146</v>
      </c>
      <c r="AG112" s="31">
        <v>109</v>
      </c>
      <c r="AH112" s="31" t="s">
        <v>59</v>
      </c>
      <c r="AI112" s="31">
        <v>109</v>
      </c>
      <c r="AJ112" s="31" t="s">
        <v>255</v>
      </c>
      <c r="AK112" s="31">
        <v>109</v>
      </c>
      <c r="AL112" s="31" t="s">
        <v>286</v>
      </c>
      <c r="AM112" s="31">
        <v>109</v>
      </c>
      <c r="AN112" s="31" t="s">
        <v>308</v>
      </c>
      <c r="AO112" s="31">
        <v>109</v>
      </c>
      <c r="AP112" s="31" t="s">
        <v>272</v>
      </c>
    </row>
    <row r="113" spans="1:42" x14ac:dyDescent="0.35">
      <c r="A113" s="141">
        <v>110</v>
      </c>
      <c r="B113" s="198" t="s">
        <v>241</v>
      </c>
      <c r="C113" s="141">
        <v>110</v>
      </c>
      <c r="D113" s="141" t="s">
        <v>179</v>
      </c>
      <c r="E113" s="141">
        <v>110</v>
      </c>
      <c r="F113" s="141" t="s">
        <v>212</v>
      </c>
      <c r="G113" s="141">
        <v>110</v>
      </c>
      <c r="H113" s="203" t="s">
        <v>95</v>
      </c>
      <c r="I113" s="31">
        <v>110</v>
      </c>
      <c r="J113" s="31" t="s">
        <v>74</v>
      </c>
      <c r="K113" s="31">
        <v>110</v>
      </c>
      <c r="L113" s="31" t="s">
        <v>312</v>
      </c>
      <c r="M113" s="31">
        <v>110</v>
      </c>
      <c r="N113" s="31" t="s">
        <v>170</v>
      </c>
      <c r="O113" s="31">
        <v>110</v>
      </c>
      <c r="P113" s="31" t="s">
        <v>333</v>
      </c>
      <c r="Q113" s="31">
        <v>110</v>
      </c>
      <c r="R113" s="31" t="s">
        <v>154</v>
      </c>
      <c r="S113" s="31">
        <v>110</v>
      </c>
      <c r="T113" s="31" t="s">
        <v>168</v>
      </c>
      <c r="U113" s="31">
        <v>110</v>
      </c>
      <c r="V113" s="31" t="s">
        <v>211</v>
      </c>
      <c r="W113" s="31">
        <v>110</v>
      </c>
      <c r="X113" s="31" t="s">
        <v>232</v>
      </c>
      <c r="Y113" s="31">
        <v>110</v>
      </c>
      <c r="Z113" s="31" t="s">
        <v>149</v>
      </c>
      <c r="AA113" s="31">
        <v>110</v>
      </c>
      <c r="AB113" s="31" t="s">
        <v>126</v>
      </c>
      <c r="AC113" s="31">
        <v>110</v>
      </c>
      <c r="AD113" s="31" t="s">
        <v>309</v>
      </c>
      <c r="AE113" s="31">
        <v>110</v>
      </c>
      <c r="AF113" s="31" t="s">
        <v>106</v>
      </c>
      <c r="AG113" s="31">
        <v>110</v>
      </c>
      <c r="AH113" s="31" t="s">
        <v>108</v>
      </c>
      <c r="AI113" s="31">
        <v>110</v>
      </c>
      <c r="AJ113" s="31" t="s">
        <v>190</v>
      </c>
      <c r="AK113" s="31">
        <v>110</v>
      </c>
      <c r="AL113" s="31" t="s">
        <v>272</v>
      </c>
      <c r="AM113" s="31">
        <v>110</v>
      </c>
      <c r="AN113" s="31" t="s">
        <v>274</v>
      </c>
      <c r="AO113" s="31">
        <v>110</v>
      </c>
      <c r="AP113" s="31" t="s">
        <v>67</v>
      </c>
    </row>
    <row r="114" spans="1:42" x14ac:dyDescent="0.35">
      <c r="A114" s="141">
        <v>111</v>
      </c>
      <c r="B114" s="198" t="s">
        <v>48</v>
      </c>
      <c r="C114" s="141">
        <v>111</v>
      </c>
      <c r="D114" s="141" t="s">
        <v>44</v>
      </c>
      <c r="E114" s="141">
        <v>111</v>
      </c>
      <c r="F114" s="141" t="s">
        <v>188</v>
      </c>
      <c r="G114" s="141">
        <v>111</v>
      </c>
      <c r="H114" s="203" t="s">
        <v>131</v>
      </c>
      <c r="I114" s="31">
        <v>111</v>
      </c>
      <c r="J114" s="31" t="s">
        <v>159</v>
      </c>
      <c r="K114" s="31">
        <v>111</v>
      </c>
      <c r="L114" s="31" t="s">
        <v>221</v>
      </c>
      <c r="M114" s="31">
        <v>111</v>
      </c>
      <c r="N114" s="31" t="s">
        <v>56</v>
      </c>
      <c r="O114" s="31">
        <v>111</v>
      </c>
      <c r="P114" s="31" t="s">
        <v>340</v>
      </c>
      <c r="Q114" s="31">
        <v>111</v>
      </c>
      <c r="R114" s="31" t="s">
        <v>89</v>
      </c>
      <c r="S114" s="31">
        <v>111</v>
      </c>
      <c r="T114" s="31" t="s">
        <v>150</v>
      </c>
      <c r="U114" s="31">
        <v>111</v>
      </c>
      <c r="V114" s="31" t="s">
        <v>325</v>
      </c>
      <c r="W114" s="31">
        <v>111</v>
      </c>
      <c r="X114" s="31" t="s">
        <v>172</v>
      </c>
      <c r="Y114" s="31">
        <v>111</v>
      </c>
      <c r="Z114" s="31" t="s">
        <v>96</v>
      </c>
      <c r="AA114" s="31">
        <v>111</v>
      </c>
      <c r="AB114" s="31" t="s">
        <v>72</v>
      </c>
      <c r="AC114" s="31">
        <v>111</v>
      </c>
      <c r="AD114" s="31" t="s">
        <v>218</v>
      </c>
      <c r="AE114" s="31">
        <v>111</v>
      </c>
      <c r="AF114" s="31" t="s">
        <v>25</v>
      </c>
      <c r="AG114" s="31">
        <v>111</v>
      </c>
      <c r="AH114" s="31" t="s">
        <v>80</v>
      </c>
      <c r="AI114" s="31">
        <v>111</v>
      </c>
      <c r="AJ114" s="31" t="s">
        <v>209</v>
      </c>
      <c r="AK114" s="31">
        <v>111</v>
      </c>
      <c r="AL114" s="31" t="s">
        <v>256</v>
      </c>
      <c r="AM114" s="31">
        <v>111</v>
      </c>
      <c r="AN114" s="31" t="s">
        <v>26</v>
      </c>
      <c r="AO114" s="31">
        <v>111</v>
      </c>
      <c r="AP114" s="31" t="s">
        <v>55</v>
      </c>
    </row>
    <row r="115" spans="1:42" x14ac:dyDescent="0.35">
      <c r="A115" s="141">
        <v>112</v>
      </c>
      <c r="B115" s="198" t="s">
        <v>25</v>
      </c>
      <c r="C115" s="141">
        <v>112</v>
      </c>
      <c r="D115" s="141" t="s">
        <v>241</v>
      </c>
      <c r="E115" s="141">
        <v>112</v>
      </c>
      <c r="F115" s="141" t="s">
        <v>128</v>
      </c>
      <c r="G115" s="141">
        <v>112</v>
      </c>
      <c r="H115" s="203" t="s">
        <v>191</v>
      </c>
      <c r="I115" s="31">
        <v>112</v>
      </c>
      <c r="J115" s="31" t="s">
        <v>46</v>
      </c>
      <c r="K115" s="31">
        <v>112</v>
      </c>
      <c r="L115" s="31" t="s">
        <v>154</v>
      </c>
      <c r="M115" s="31">
        <v>112</v>
      </c>
      <c r="N115" s="31" t="s">
        <v>81</v>
      </c>
      <c r="O115" s="31">
        <v>112</v>
      </c>
      <c r="P115" s="31" t="s">
        <v>103</v>
      </c>
      <c r="Q115" s="31">
        <v>112</v>
      </c>
      <c r="R115" s="31" t="s">
        <v>327</v>
      </c>
      <c r="S115" s="31">
        <v>112</v>
      </c>
      <c r="T115" s="31" t="s">
        <v>98</v>
      </c>
      <c r="U115" s="31">
        <v>112</v>
      </c>
      <c r="V115" s="31" t="s">
        <v>113</v>
      </c>
      <c r="W115" s="31">
        <v>112</v>
      </c>
      <c r="X115" s="31" t="s">
        <v>102</v>
      </c>
      <c r="Y115" s="31">
        <v>112</v>
      </c>
      <c r="Z115" s="31" t="s">
        <v>201</v>
      </c>
      <c r="AA115" s="31">
        <v>112</v>
      </c>
      <c r="AB115" s="31" t="s">
        <v>79</v>
      </c>
      <c r="AC115" s="31">
        <v>112</v>
      </c>
      <c r="AD115" s="31" t="s">
        <v>319</v>
      </c>
      <c r="AE115" s="31">
        <v>112</v>
      </c>
      <c r="AF115" s="31" t="s">
        <v>78</v>
      </c>
      <c r="AG115" s="31">
        <v>112</v>
      </c>
      <c r="AH115" s="31" t="s">
        <v>233</v>
      </c>
      <c r="AI115" s="31">
        <v>112</v>
      </c>
      <c r="AJ115" s="31" t="s">
        <v>164</v>
      </c>
      <c r="AK115" s="31">
        <v>112</v>
      </c>
      <c r="AL115" s="31" t="s">
        <v>242</v>
      </c>
      <c r="AM115" s="31">
        <v>112</v>
      </c>
      <c r="AN115" s="31" t="s">
        <v>331</v>
      </c>
      <c r="AO115" s="31">
        <v>112</v>
      </c>
      <c r="AP115" s="31" t="s">
        <v>200</v>
      </c>
    </row>
    <row r="116" spans="1:42" x14ac:dyDescent="0.35">
      <c r="A116" s="141">
        <v>113</v>
      </c>
      <c r="B116" s="198" t="s">
        <v>116</v>
      </c>
      <c r="C116" s="141">
        <v>113</v>
      </c>
      <c r="D116" s="141" t="s">
        <v>221</v>
      </c>
      <c r="E116" s="141">
        <v>113</v>
      </c>
      <c r="F116" s="141" t="s">
        <v>95</v>
      </c>
      <c r="G116" s="141">
        <v>113</v>
      </c>
      <c r="H116" s="203" t="s">
        <v>261</v>
      </c>
      <c r="I116" s="31">
        <v>113</v>
      </c>
      <c r="J116" s="31" t="s">
        <v>170</v>
      </c>
      <c r="K116" s="31">
        <v>113</v>
      </c>
      <c r="L116" s="31" t="s">
        <v>263</v>
      </c>
      <c r="M116" s="31">
        <v>113</v>
      </c>
      <c r="N116" s="31" t="s">
        <v>197</v>
      </c>
      <c r="O116" s="31">
        <v>113</v>
      </c>
      <c r="P116" s="31" t="s">
        <v>184</v>
      </c>
      <c r="Q116" s="31">
        <v>113</v>
      </c>
      <c r="R116" s="31" t="s">
        <v>124</v>
      </c>
      <c r="S116" s="31">
        <v>113</v>
      </c>
      <c r="T116" s="31" t="s">
        <v>278</v>
      </c>
      <c r="U116" s="31">
        <v>113</v>
      </c>
      <c r="V116" s="31" t="s">
        <v>224</v>
      </c>
      <c r="W116" s="31">
        <v>113</v>
      </c>
      <c r="X116" s="31" t="s">
        <v>289</v>
      </c>
      <c r="Y116" s="31">
        <v>113</v>
      </c>
      <c r="Z116" s="31" t="s">
        <v>81</v>
      </c>
      <c r="AA116" s="31">
        <v>113</v>
      </c>
      <c r="AB116" s="31" t="s">
        <v>139</v>
      </c>
      <c r="AC116" s="31">
        <v>113</v>
      </c>
      <c r="AD116" s="31" t="s">
        <v>270</v>
      </c>
      <c r="AE116" s="31">
        <v>113</v>
      </c>
      <c r="AF116" s="31" t="s">
        <v>96</v>
      </c>
      <c r="AG116" s="31">
        <v>113</v>
      </c>
      <c r="AH116" s="31" t="s">
        <v>105</v>
      </c>
      <c r="AI116" s="31">
        <v>113</v>
      </c>
      <c r="AJ116" s="31" t="s">
        <v>24</v>
      </c>
      <c r="AK116" s="31">
        <v>113</v>
      </c>
      <c r="AL116" s="31" t="s">
        <v>42</v>
      </c>
      <c r="AM116" s="31">
        <v>113</v>
      </c>
      <c r="AN116" s="31" t="s">
        <v>79</v>
      </c>
      <c r="AO116" s="31">
        <v>113</v>
      </c>
      <c r="AP116" s="31" t="s">
        <v>100</v>
      </c>
    </row>
    <row r="117" spans="1:42" x14ac:dyDescent="0.35">
      <c r="A117" s="141">
        <v>114</v>
      </c>
      <c r="B117" s="198" t="s">
        <v>159</v>
      </c>
      <c r="C117" s="141">
        <v>114</v>
      </c>
      <c r="D117" s="141" t="s">
        <v>139</v>
      </c>
      <c r="E117" s="141">
        <v>114</v>
      </c>
      <c r="F117" s="141" t="s">
        <v>122</v>
      </c>
      <c r="G117" s="141">
        <v>114</v>
      </c>
      <c r="H117" s="203" t="s">
        <v>135</v>
      </c>
      <c r="I117" s="31">
        <v>114</v>
      </c>
      <c r="J117" s="31" t="s">
        <v>139</v>
      </c>
      <c r="K117" s="31">
        <v>114</v>
      </c>
      <c r="L117" s="31" t="s">
        <v>171</v>
      </c>
      <c r="M117" s="31">
        <v>114</v>
      </c>
      <c r="N117" s="31" t="s">
        <v>297</v>
      </c>
      <c r="O117" s="31">
        <v>114</v>
      </c>
      <c r="P117" s="31" t="s">
        <v>57</v>
      </c>
      <c r="Q117" s="31">
        <v>114</v>
      </c>
      <c r="R117" s="31" t="s">
        <v>203</v>
      </c>
      <c r="S117" s="31">
        <v>114</v>
      </c>
      <c r="T117" s="31" t="s">
        <v>238</v>
      </c>
      <c r="U117" s="31">
        <v>114</v>
      </c>
      <c r="V117" s="31" t="s">
        <v>300</v>
      </c>
      <c r="W117" s="31">
        <v>114</v>
      </c>
      <c r="X117" s="31" t="s">
        <v>265</v>
      </c>
      <c r="Y117" s="31">
        <v>114</v>
      </c>
      <c r="Z117" s="31" t="s">
        <v>325</v>
      </c>
      <c r="AA117" s="31">
        <v>114</v>
      </c>
      <c r="AB117" s="31" t="s">
        <v>187</v>
      </c>
      <c r="AC117" s="31">
        <v>114</v>
      </c>
      <c r="AD117" s="31" t="s">
        <v>228</v>
      </c>
      <c r="AE117" s="31">
        <v>114</v>
      </c>
      <c r="AF117" s="31" t="s">
        <v>43</v>
      </c>
      <c r="AG117" s="31">
        <v>114</v>
      </c>
      <c r="AH117" s="31" t="s">
        <v>159</v>
      </c>
      <c r="AI117" s="31">
        <v>114</v>
      </c>
      <c r="AJ117" s="31" t="s">
        <v>291</v>
      </c>
      <c r="AK117" s="31">
        <v>114</v>
      </c>
      <c r="AL117" s="31" t="s">
        <v>81</v>
      </c>
      <c r="AM117" s="31">
        <v>114</v>
      </c>
      <c r="AN117" s="31" t="s">
        <v>297</v>
      </c>
      <c r="AO117" s="31">
        <v>114</v>
      </c>
      <c r="AP117" s="31" t="s">
        <v>245</v>
      </c>
    </row>
    <row r="118" spans="1:42" x14ac:dyDescent="0.35">
      <c r="A118" s="141">
        <v>115</v>
      </c>
      <c r="B118" s="198" t="s">
        <v>106</v>
      </c>
      <c r="C118" s="141">
        <v>115</v>
      </c>
      <c r="D118" s="141" t="s">
        <v>41</v>
      </c>
      <c r="E118" s="141">
        <v>115</v>
      </c>
      <c r="F118" s="141" t="s">
        <v>117</v>
      </c>
      <c r="G118" s="141">
        <v>115</v>
      </c>
      <c r="H118" s="203" t="s">
        <v>152</v>
      </c>
      <c r="I118" s="31">
        <v>115</v>
      </c>
      <c r="J118" s="31" t="s">
        <v>199</v>
      </c>
      <c r="K118" s="31">
        <v>115</v>
      </c>
      <c r="L118" s="31" t="s">
        <v>291</v>
      </c>
      <c r="M118" s="31">
        <v>115</v>
      </c>
      <c r="N118" s="31" t="s">
        <v>163</v>
      </c>
      <c r="O118" s="31">
        <v>115</v>
      </c>
      <c r="P118" s="31" t="s">
        <v>196</v>
      </c>
      <c r="Q118" s="31">
        <v>115</v>
      </c>
      <c r="R118" s="31" t="s">
        <v>310</v>
      </c>
      <c r="S118" s="31">
        <v>115</v>
      </c>
      <c r="T118" s="31" t="s">
        <v>108</v>
      </c>
      <c r="U118" s="31">
        <v>115</v>
      </c>
      <c r="V118" s="31" t="s">
        <v>91</v>
      </c>
      <c r="W118" s="31">
        <v>115</v>
      </c>
      <c r="X118" s="31" t="s">
        <v>322</v>
      </c>
      <c r="Y118" s="31">
        <v>115</v>
      </c>
      <c r="Z118" s="31" t="s">
        <v>218</v>
      </c>
      <c r="AA118" s="31">
        <v>115</v>
      </c>
      <c r="AB118" s="31" t="s">
        <v>140</v>
      </c>
      <c r="AC118" s="31">
        <v>115</v>
      </c>
      <c r="AD118" s="31" t="s">
        <v>238</v>
      </c>
      <c r="AE118" s="31">
        <v>115</v>
      </c>
      <c r="AF118" s="31" t="s">
        <v>111</v>
      </c>
      <c r="AG118" s="31">
        <v>115</v>
      </c>
      <c r="AH118" s="31" t="s">
        <v>138</v>
      </c>
      <c r="AI118" s="31">
        <v>115</v>
      </c>
      <c r="AJ118" s="31" t="s">
        <v>83</v>
      </c>
      <c r="AK118" s="31">
        <v>115</v>
      </c>
      <c r="AL118" s="31" t="s">
        <v>219</v>
      </c>
      <c r="AM118" s="31">
        <v>115</v>
      </c>
      <c r="AN118" s="31" t="s">
        <v>98</v>
      </c>
      <c r="AO118" s="31">
        <v>115</v>
      </c>
      <c r="AP118" s="31" t="s">
        <v>57</v>
      </c>
    </row>
    <row r="119" spans="1:42" x14ac:dyDescent="0.35">
      <c r="A119" s="141">
        <v>116</v>
      </c>
      <c r="B119" s="198" t="s">
        <v>183</v>
      </c>
      <c r="C119" s="141">
        <v>116</v>
      </c>
      <c r="D119" s="141" t="s">
        <v>252</v>
      </c>
      <c r="E119" s="141">
        <v>116</v>
      </c>
      <c r="F119" s="141" t="s">
        <v>17</v>
      </c>
      <c r="G119" s="141">
        <v>116</v>
      </c>
      <c r="H119" s="203" t="s">
        <v>316</v>
      </c>
      <c r="I119" s="31">
        <v>116</v>
      </c>
      <c r="J119" s="31" t="s">
        <v>243</v>
      </c>
      <c r="K119" s="31">
        <v>116</v>
      </c>
      <c r="L119" s="31" t="s">
        <v>229</v>
      </c>
      <c r="M119" s="31">
        <v>116</v>
      </c>
      <c r="N119" s="31" t="s">
        <v>132</v>
      </c>
      <c r="O119" s="31">
        <v>116</v>
      </c>
      <c r="P119" s="31" t="s">
        <v>72</v>
      </c>
      <c r="Q119" s="31">
        <v>116</v>
      </c>
      <c r="R119" s="31" t="s">
        <v>234</v>
      </c>
      <c r="S119" s="31">
        <v>116</v>
      </c>
      <c r="T119" s="31" t="s">
        <v>173</v>
      </c>
      <c r="U119" s="31">
        <v>116</v>
      </c>
      <c r="V119" s="31" t="s">
        <v>338</v>
      </c>
      <c r="W119" s="31">
        <v>116</v>
      </c>
      <c r="X119" s="31" t="s">
        <v>80</v>
      </c>
      <c r="Y119" s="31">
        <v>116</v>
      </c>
      <c r="Z119" s="31" t="s">
        <v>115</v>
      </c>
      <c r="AA119" s="31">
        <v>116</v>
      </c>
      <c r="AB119" s="31" t="s">
        <v>208</v>
      </c>
      <c r="AC119" s="31">
        <v>116</v>
      </c>
      <c r="AD119" s="31" t="s">
        <v>122</v>
      </c>
      <c r="AE119" s="31">
        <v>116</v>
      </c>
      <c r="AF119" s="31" t="s">
        <v>185</v>
      </c>
      <c r="AG119" s="31">
        <v>116</v>
      </c>
      <c r="AH119" s="31" t="s">
        <v>175</v>
      </c>
      <c r="AI119" s="31">
        <v>116</v>
      </c>
      <c r="AJ119" s="31" t="s">
        <v>290</v>
      </c>
      <c r="AK119" s="31">
        <v>116</v>
      </c>
      <c r="AL119" s="31" t="s">
        <v>63</v>
      </c>
      <c r="AM119" s="31">
        <v>116</v>
      </c>
      <c r="AN119" s="31" t="s">
        <v>170</v>
      </c>
      <c r="AO119" s="31">
        <v>116</v>
      </c>
      <c r="AP119" s="31" t="s">
        <v>212</v>
      </c>
    </row>
    <row r="120" spans="1:42" x14ac:dyDescent="0.35">
      <c r="A120" s="141">
        <v>117</v>
      </c>
      <c r="B120" s="198" t="s">
        <v>78</v>
      </c>
      <c r="C120" s="141">
        <v>117</v>
      </c>
      <c r="D120" s="141" t="s">
        <v>255</v>
      </c>
      <c r="E120" s="141">
        <v>117</v>
      </c>
      <c r="F120" s="141" t="s">
        <v>194</v>
      </c>
      <c r="G120" s="141">
        <v>117</v>
      </c>
      <c r="H120" s="203" t="s">
        <v>162</v>
      </c>
      <c r="I120" s="31">
        <v>117</v>
      </c>
      <c r="J120" s="31" t="s">
        <v>298</v>
      </c>
      <c r="K120" s="31">
        <v>117</v>
      </c>
      <c r="L120" s="31" t="s">
        <v>177</v>
      </c>
      <c r="M120" s="31">
        <v>117</v>
      </c>
      <c r="N120" s="31" t="s">
        <v>312</v>
      </c>
      <c r="O120" s="31">
        <v>117</v>
      </c>
      <c r="P120" s="31" t="s">
        <v>98</v>
      </c>
      <c r="Q120" s="31">
        <v>117</v>
      </c>
      <c r="R120" s="31" t="s">
        <v>86</v>
      </c>
      <c r="S120" s="31">
        <v>117</v>
      </c>
      <c r="T120" s="31" t="s">
        <v>217</v>
      </c>
      <c r="U120" s="31">
        <v>117</v>
      </c>
      <c r="V120" s="31" t="s">
        <v>87</v>
      </c>
      <c r="W120" s="31">
        <v>117</v>
      </c>
      <c r="X120" s="31" t="s">
        <v>325</v>
      </c>
      <c r="Y120" s="31">
        <v>117</v>
      </c>
      <c r="Z120" s="31" t="s">
        <v>207</v>
      </c>
      <c r="AA120" s="31">
        <v>117</v>
      </c>
      <c r="AB120" s="31" t="s">
        <v>287</v>
      </c>
      <c r="AC120" s="31">
        <v>117</v>
      </c>
      <c r="AD120" s="31" t="s">
        <v>90</v>
      </c>
      <c r="AE120" s="31">
        <v>117</v>
      </c>
      <c r="AF120" s="31" t="s">
        <v>298</v>
      </c>
      <c r="AG120" s="31">
        <v>117</v>
      </c>
      <c r="AH120" s="31" t="s">
        <v>302</v>
      </c>
      <c r="AI120" s="31">
        <v>117</v>
      </c>
      <c r="AJ120" s="31" t="s">
        <v>189</v>
      </c>
      <c r="AK120" s="31">
        <v>117</v>
      </c>
      <c r="AL120" s="31" t="s">
        <v>92</v>
      </c>
      <c r="AM120" s="31">
        <v>117</v>
      </c>
      <c r="AN120" s="31" t="s">
        <v>121</v>
      </c>
      <c r="AO120" s="31">
        <v>117</v>
      </c>
      <c r="AP120" s="31" t="s">
        <v>280</v>
      </c>
    </row>
    <row r="121" spans="1:42" x14ac:dyDescent="0.35">
      <c r="A121" s="141">
        <v>118</v>
      </c>
      <c r="B121" s="198" t="s">
        <v>150</v>
      </c>
      <c r="C121" s="141">
        <v>118</v>
      </c>
      <c r="D121" s="141" t="s">
        <v>119</v>
      </c>
      <c r="E121" s="141">
        <v>118</v>
      </c>
      <c r="F121" s="141" t="s">
        <v>224</v>
      </c>
      <c r="G121" s="141">
        <v>118</v>
      </c>
      <c r="H121" s="203" t="s">
        <v>114</v>
      </c>
      <c r="I121" s="31">
        <v>118</v>
      </c>
      <c r="J121" s="31" t="s">
        <v>110</v>
      </c>
      <c r="K121" s="31">
        <v>118</v>
      </c>
      <c r="L121" s="31" t="s">
        <v>24</v>
      </c>
      <c r="M121" s="31">
        <v>118</v>
      </c>
      <c r="N121" s="31" t="s">
        <v>204</v>
      </c>
      <c r="O121" s="31">
        <v>118</v>
      </c>
      <c r="P121" s="31" t="s">
        <v>78</v>
      </c>
      <c r="Q121" s="31">
        <v>118</v>
      </c>
      <c r="R121" s="31" t="s">
        <v>170</v>
      </c>
      <c r="S121" s="31">
        <v>118</v>
      </c>
      <c r="T121" s="31" t="s">
        <v>228</v>
      </c>
      <c r="U121" s="31">
        <v>118</v>
      </c>
      <c r="V121" s="31" t="s">
        <v>236</v>
      </c>
      <c r="W121" s="31">
        <v>118</v>
      </c>
      <c r="X121" s="31" t="s">
        <v>121</v>
      </c>
      <c r="Y121" s="31">
        <v>118</v>
      </c>
      <c r="Z121" s="31" t="s">
        <v>198</v>
      </c>
      <c r="AA121" s="31">
        <v>118</v>
      </c>
      <c r="AB121" s="31" t="s">
        <v>116</v>
      </c>
      <c r="AC121" s="31">
        <v>118</v>
      </c>
      <c r="AD121" s="31" t="s">
        <v>32</v>
      </c>
      <c r="AE121" s="31">
        <v>118</v>
      </c>
      <c r="AF121" s="31" t="s">
        <v>123</v>
      </c>
      <c r="AG121" s="31">
        <v>118</v>
      </c>
      <c r="AH121" s="31" t="s">
        <v>312</v>
      </c>
      <c r="AI121" s="31">
        <v>118</v>
      </c>
      <c r="AJ121" s="31" t="s">
        <v>35</v>
      </c>
      <c r="AK121" s="31">
        <v>118</v>
      </c>
      <c r="AL121" s="31" t="s">
        <v>234</v>
      </c>
      <c r="AM121" s="31">
        <v>118</v>
      </c>
      <c r="AN121" s="31" t="s">
        <v>193</v>
      </c>
      <c r="AO121" s="31">
        <v>118</v>
      </c>
      <c r="AP121" s="31" t="s">
        <v>257</v>
      </c>
    </row>
    <row r="122" spans="1:42" x14ac:dyDescent="0.35">
      <c r="A122" s="141">
        <v>119</v>
      </c>
      <c r="B122" s="198" t="s">
        <v>97</v>
      </c>
      <c r="C122" s="141">
        <v>119</v>
      </c>
      <c r="D122" s="141" t="s">
        <v>143</v>
      </c>
      <c r="E122" s="141">
        <v>119</v>
      </c>
      <c r="F122" s="141" t="s">
        <v>182</v>
      </c>
      <c r="G122" s="141">
        <v>119</v>
      </c>
      <c r="H122" s="203" t="s">
        <v>220</v>
      </c>
      <c r="I122" s="31">
        <v>119</v>
      </c>
      <c r="J122" s="31" t="s">
        <v>324</v>
      </c>
      <c r="K122" s="31">
        <v>119</v>
      </c>
      <c r="L122" s="31" t="s">
        <v>168</v>
      </c>
      <c r="M122" s="31">
        <v>119</v>
      </c>
      <c r="N122" s="31" t="s">
        <v>185</v>
      </c>
      <c r="O122" s="31">
        <v>119</v>
      </c>
      <c r="P122" s="31" t="s">
        <v>36</v>
      </c>
      <c r="Q122" s="31">
        <v>119</v>
      </c>
      <c r="R122" s="31" t="s">
        <v>113</v>
      </c>
      <c r="S122" s="31">
        <v>119</v>
      </c>
      <c r="T122" s="31" t="s">
        <v>287</v>
      </c>
      <c r="U122" s="31">
        <v>119</v>
      </c>
      <c r="V122" s="31" t="s">
        <v>341</v>
      </c>
      <c r="W122" s="31">
        <v>119</v>
      </c>
      <c r="X122" s="31" t="s">
        <v>256</v>
      </c>
      <c r="Y122" s="31">
        <v>119</v>
      </c>
      <c r="Z122" s="31" t="s">
        <v>42</v>
      </c>
      <c r="AA122" s="31">
        <v>119</v>
      </c>
      <c r="AB122" s="31" t="s">
        <v>128</v>
      </c>
      <c r="AC122" s="31">
        <v>119</v>
      </c>
      <c r="AD122" s="31" t="s">
        <v>58</v>
      </c>
      <c r="AE122" s="31">
        <v>119</v>
      </c>
      <c r="AF122" s="31" t="s">
        <v>49</v>
      </c>
      <c r="AG122" s="31">
        <v>119</v>
      </c>
      <c r="AH122" s="31" t="s">
        <v>236</v>
      </c>
      <c r="AI122" s="31">
        <v>119</v>
      </c>
      <c r="AJ122" s="31" t="s">
        <v>122</v>
      </c>
      <c r="AK122" s="31">
        <v>119</v>
      </c>
      <c r="AL122" s="31" t="s">
        <v>146</v>
      </c>
      <c r="AM122" s="31">
        <v>119</v>
      </c>
      <c r="AN122" s="31" t="s">
        <v>280</v>
      </c>
      <c r="AO122" s="31">
        <v>119</v>
      </c>
      <c r="AP122" s="31" t="s">
        <v>78</v>
      </c>
    </row>
    <row r="123" spans="1:42" x14ac:dyDescent="0.35">
      <c r="A123" s="141">
        <v>120</v>
      </c>
      <c r="B123" s="198" t="s">
        <v>79</v>
      </c>
      <c r="C123" s="141">
        <v>120</v>
      </c>
      <c r="D123" s="141" t="s">
        <v>235</v>
      </c>
      <c r="E123" s="141">
        <v>120</v>
      </c>
      <c r="F123" s="141" t="s">
        <v>240</v>
      </c>
      <c r="G123" s="141">
        <v>120</v>
      </c>
      <c r="H123" s="203" t="s">
        <v>117</v>
      </c>
      <c r="I123" s="31">
        <v>120</v>
      </c>
      <c r="J123" s="31" t="s">
        <v>58</v>
      </c>
      <c r="K123" s="31">
        <v>120</v>
      </c>
      <c r="L123" s="31" t="s">
        <v>192</v>
      </c>
      <c r="M123" s="31">
        <v>120</v>
      </c>
      <c r="N123" s="31" t="s">
        <v>279</v>
      </c>
      <c r="O123" s="31">
        <v>120</v>
      </c>
      <c r="P123" s="31" t="s">
        <v>236</v>
      </c>
      <c r="Q123" s="31">
        <v>120</v>
      </c>
      <c r="R123" s="31" t="s">
        <v>245</v>
      </c>
      <c r="S123" s="31">
        <v>120</v>
      </c>
      <c r="T123" s="31" t="s">
        <v>41</v>
      </c>
      <c r="U123" s="31">
        <v>120</v>
      </c>
      <c r="V123" s="31" t="s">
        <v>217</v>
      </c>
      <c r="W123" s="31">
        <v>120</v>
      </c>
      <c r="X123" s="31" t="s">
        <v>142</v>
      </c>
      <c r="Y123" s="31">
        <v>120</v>
      </c>
      <c r="Z123" s="31" t="s">
        <v>210</v>
      </c>
      <c r="AA123" s="31">
        <v>120</v>
      </c>
      <c r="AB123" s="31" t="s">
        <v>312</v>
      </c>
      <c r="AC123" s="31">
        <v>120</v>
      </c>
      <c r="AD123" s="31" t="s">
        <v>202</v>
      </c>
      <c r="AE123" s="31">
        <v>120</v>
      </c>
      <c r="AF123" s="31" t="s">
        <v>251</v>
      </c>
      <c r="AG123" s="31">
        <v>120</v>
      </c>
      <c r="AH123" s="31" t="s">
        <v>212</v>
      </c>
      <c r="AI123" s="31">
        <v>120</v>
      </c>
      <c r="AJ123" s="31" t="s">
        <v>129</v>
      </c>
      <c r="AK123" s="31">
        <v>120</v>
      </c>
      <c r="AL123" s="31" t="s">
        <v>157</v>
      </c>
      <c r="AM123" s="31">
        <v>120</v>
      </c>
      <c r="AN123" s="31" t="s">
        <v>83</v>
      </c>
      <c r="AO123" s="31">
        <v>120</v>
      </c>
      <c r="AP123" s="31" t="s">
        <v>120</v>
      </c>
    </row>
    <row r="124" spans="1:42" x14ac:dyDescent="0.35">
      <c r="A124" s="141">
        <v>121</v>
      </c>
      <c r="B124" s="198" t="s">
        <v>177</v>
      </c>
      <c r="C124" s="141">
        <v>121</v>
      </c>
      <c r="D124" s="141" t="s">
        <v>124</v>
      </c>
      <c r="E124" s="141">
        <v>121</v>
      </c>
      <c r="F124" s="141" t="s">
        <v>197</v>
      </c>
      <c r="G124" s="141">
        <v>121</v>
      </c>
      <c r="H124" s="203" t="s">
        <v>322</v>
      </c>
      <c r="I124" s="31">
        <v>121</v>
      </c>
      <c r="J124" s="31" t="s">
        <v>194</v>
      </c>
      <c r="K124" s="31">
        <v>121</v>
      </c>
      <c r="L124" s="31" t="s">
        <v>167</v>
      </c>
      <c r="M124" s="31">
        <v>121</v>
      </c>
      <c r="N124" s="31" t="s">
        <v>106</v>
      </c>
      <c r="O124" s="31">
        <v>121</v>
      </c>
      <c r="P124" s="31" t="s">
        <v>94</v>
      </c>
      <c r="Q124" s="31">
        <v>121</v>
      </c>
      <c r="R124" s="31" t="s">
        <v>318</v>
      </c>
      <c r="S124" s="31">
        <v>121</v>
      </c>
      <c r="T124" s="31" t="s">
        <v>57</v>
      </c>
      <c r="U124" s="31">
        <v>121</v>
      </c>
      <c r="V124" s="31" t="s">
        <v>78</v>
      </c>
      <c r="W124" s="31">
        <v>121</v>
      </c>
      <c r="X124" s="31" t="s">
        <v>195</v>
      </c>
      <c r="Y124" s="31">
        <v>121</v>
      </c>
      <c r="Z124" s="31" t="s">
        <v>236</v>
      </c>
      <c r="AA124" s="31">
        <v>121</v>
      </c>
      <c r="AB124" s="31" t="s">
        <v>188</v>
      </c>
      <c r="AC124" s="31">
        <v>121</v>
      </c>
      <c r="AD124" s="31" t="s">
        <v>56</v>
      </c>
      <c r="AE124" s="31">
        <v>121</v>
      </c>
      <c r="AF124" s="31" t="s">
        <v>169</v>
      </c>
      <c r="AG124" s="31">
        <v>121</v>
      </c>
      <c r="AH124" s="31" t="s">
        <v>87</v>
      </c>
      <c r="AI124" s="31">
        <v>121</v>
      </c>
      <c r="AJ124" s="31" t="s">
        <v>223</v>
      </c>
      <c r="AK124" s="31">
        <v>121</v>
      </c>
      <c r="AL124" s="31" t="s">
        <v>196</v>
      </c>
      <c r="AM124" s="31">
        <v>121</v>
      </c>
      <c r="AN124" s="31" t="s">
        <v>115</v>
      </c>
      <c r="AO124" s="31">
        <v>121</v>
      </c>
      <c r="AP124" s="31" t="s">
        <v>165</v>
      </c>
    </row>
    <row r="125" spans="1:42" x14ac:dyDescent="0.35">
      <c r="A125" s="141">
        <v>122</v>
      </c>
      <c r="B125" s="198" t="s">
        <v>263</v>
      </c>
      <c r="C125" s="141">
        <v>122</v>
      </c>
      <c r="D125" s="141" t="s">
        <v>120</v>
      </c>
      <c r="E125" s="141">
        <v>122</v>
      </c>
      <c r="F125" s="141" t="s">
        <v>166</v>
      </c>
      <c r="G125" s="141">
        <v>122</v>
      </c>
      <c r="H125" s="203" t="s">
        <v>260</v>
      </c>
      <c r="I125" s="31">
        <v>122</v>
      </c>
      <c r="J125" s="31" t="s">
        <v>333</v>
      </c>
      <c r="K125" s="31">
        <v>122</v>
      </c>
      <c r="L125" s="31" t="s">
        <v>57</v>
      </c>
      <c r="M125" s="31">
        <v>122</v>
      </c>
      <c r="N125" s="31" t="s">
        <v>195</v>
      </c>
      <c r="O125" s="31">
        <v>122</v>
      </c>
      <c r="P125" s="31" t="s">
        <v>173</v>
      </c>
      <c r="Q125" s="31">
        <v>122</v>
      </c>
      <c r="R125" s="31" t="s">
        <v>290</v>
      </c>
      <c r="S125" s="31">
        <v>122</v>
      </c>
      <c r="T125" s="31" t="s">
        <v>110</v>
      </c>
      <c r="U125" s="31">
        <v>122</v>
      </c>
      <c r="V125" s="31" t="s">
        <v>93</v>
      </c>
      <c r="W125" s="31">
        <v>122</v>
      </c>
      <c r="X125" s="31" t="s">
        <v>335</v>
      </c>
      <c r="Y125" s="31">
        <v>122</v>
      </c>
      <c r="Z125" s="31" t="s">
        <v>127</v>
      </c>
      <c r="AA125" s="31">
        <v>122</v>
      </c>
      <c r="AB125" s="31" t="s">
        <v>289</v>
      </c>
      <c r="AC125" s="31">
        <v>122</v>
      </c>
      <c r="AD125" s="31" t="s">
        <v>178</v>
      </c>
      <c r="AE125" s="31">
        <v>122</v>
      </c>
      <c r="AF125" s="31" t="s">
        <v>23</v>
      </c>
      <c r="AG125" s="31">
        <v>122</v>
      </c>
      <c r="AH125" s="31" t="s">
        <v>208</v>
      </c>
      <c r="AI125" s="31">
        <v>122</v>
      </c>
      <c r="AJ125" s="31" t="s">
        <v>66</v>
      </c>
      <c r="AK125" s="31">
        <v>122</v>
      </c>
      <c r="AL125" s="31" t="s">
        <v>47</v>
      </c>
      <c r="AM125" s="31">
        <v>122</v>
      </c>
      <c r="AN125" s="31" t="s">
        <v>158</v>
      </c>
      <c r="AO125" s="31">
        <v>122</v>
      </c>
      <c r="AP125" s="31" t="s">
        <v>228</v>
      </c>
    </row>
    <row r="126" spans="1:42" x14ac:dyDescent="0.35">
      <c r="A126" s="141">
        <v>123</v>
      </c>
      <c r="B126" s="198" t="s">
        <v>91</v>
      </c>
      <c r="C126" s="141">
        <v>123</v>
      </c>
      <c r="D126" s="141" t="s">
        <v>261</v>
      </c>
      <c r="E126" s="141">
        <v>123</v>
      </c>
      <c r="F126" s="141" t="s">
        <v>154</v>
      </c>
      <c r="G126" s="141">
        <v>123</v>
      </c>
      <c r="H126" s="203" t="s">
        <v>289</v>
      </c>
      <c r="I126" s="31">
        <v>123</v>
      </c>
      <c r="J126" s="31" t="s">
        <v>286</v>
      </c>
      <c r="K126" s="31">
        <v>123</v>
      </c>
      <c r="L126" s="31" t="s">
        <v>164</v>
      </c>
      <c r="M126" s="31">
        <v>123</v>
      </c>
      <c r="N126" s="31" t="s">
        <v>105</v>
      </c>
      <c r="O126" s="31">
        <v>123</v>
      </c>
      <c r="P126" s="31" t="s">
        <v>145</v>
      </c>
      <c r="Q126" s="31">
        <v>123</v>
      </c>
      <c r="R126" s="31" t="s">
        <v>76</v>
      </c>
      <c r="S126" s="31">
        <v>123</v>
      </c>
      <c r="T126" s="31" t="s">
        <v>51</v>
      </c>
      <c r="U126" s="31">
        <v>123</v>
      </c>
      <c r="V126" s="31" t="s">
        <v>58</v>
      </c>
      <c r="W126" s="31">
        <v>123</v>
      </c>
      <c r="X126" s="31" t="s">
        <v>200</v>
      </c>
      <c r="Y126" s="31">
        <v>123</v>
      </c>
      <c r="Z126" s="31" t="s">
        <v>51</v>
      </c>
      <c r="AA126" s="31">
        <v>123</v>
      </c>
      <c r="AB126" s="31" t="s">
        <v>107</v>
      </c>
      <c r="AC126" s="31">
        <v>123</v>
      </c>
      <c r="AD126" s="31" t="s">
        <v>217</v>
      </c>
      <c r="AE126" s="31">
        <v>123</v>
      </c>
      <c r="AF126" s="31" t="s">
        <v>92</v>
      </c>
      <c r="AG126" s="31">
        <v>123</v>
      </c>
      <c r="AH126" s="31" t="s">
        <v>328</v>
      </c>
      <c r="AI126" s="31">
        <v>123</v>
      </c>
      <c r="AJ126" s="31" t="s">
        <v>131</v>
      </c>
      <c r="AK126" s="31">
        <v>123</v>
      </c>
      <c r="AL126" s="31" t="s">
        <v>201</v>
      </c>
      <c r="AM126" s="31">
        <v>123</v>
      </c>
      <c r="AN126" s="31" t="s">
        <v>277</v>
      </c>
      <c r="AO126" s="31">
        <v>123</v>
      </c>
      <c r="AP126" s="31" t="s">
        <v>255</v>
      </c>
    </row>
    <row r="127" spans="1:42" x14ac:dyDescent="0.35">
      <c r="A127" s="141">
        <v>124</v>
      </c>
      <c r="B127" s="198" t="s">
        <v>227</v>
      </c>
      <c r="C127" s="141">
        <v>124</v>
      </c>
      <c r="D127" s="141" t="s">
        <v>263</v>
      </c>
      <c r="E127" s="141">
        <v>124</v>
      </c>
      <c r="F127" s="141" t="s">
        <v>277</v>
      </c>
      <c r="G127" s="141">
        <v>124</v>
      </c>
      <c r="H127" s="203" t="s">
        <v>45</v>
      </c>
      <c r="I127" s="31">
        <v>124</v>
      </c>
      <c r="J127" s="31" t="s">
        <v>78</v>
      </c>
      <c r="K127" s="31">
        <v>124</v>
      </c>
      <c r="L127" s="31" t="s">
        <v>185</v>
      </c>
      <c r="M127" s="31">
        <v>124</v>
      </c>
      <c r="N127" s="31" t="s">
        <v>228</v>
      </c>
      <c r="O127" s="31">
        <v>124</v>
      </c>
      <c r="P127" s="31" t="s">
        <v>186</v>
      </c>
      <c r="Q127" s="31">
        <v>124</v>
      </c>
      <c r="R127" s="31" t="s">
        <v>206</v>
      </c>
      <c r="S127" s="31">
        <v>124</v>
      </c>
      <c r="T127" s="31" t="s">
        <v>196</v>
      </c>
      <c r="U127" s="31">
        <v>124</v>
      </c>
      <c r="V127" s="31" t="s">
        <v>116</v>
      </c>
      <c r="W127" s="31">
        <v>124</v>
      </c>
      <c r="X127" s="31" t="s">
        <v>242</v>
      </c>
      <c r="Y127" s="31">
        <v>124</v>
      </c>
      <c r="Z127" s="31" t="s">
        <v>50</v>
      </c>
      <c r="AA127" s="31">
        <v>124</v>
      </c>
      <c r="AB127" s="31" t="s">
        <v>78</v>
      </c>
      <c r="AC127" s="31">
        <v>124</v>
      </c>
      <c r="AD127" s="31" t="s">
        <v>289</v>
      </c>
      <c r="AE127" s="31">
        <v>124</v>
      </c>
      <c r="AF127" s="31" t="s">
        <v>104</v>
      </c>
      <c r="AG127" s="31">
        <v>124</v>
      </c>
      <c r="AH127" s="31" t="s">
        <v>162</v>
      </c>
      <c r="AI127" s="31">
        <v>124</v>
      </c>
      <c r="AJ127" s="31" t="s">
        <v>278</v>
      </c>
      <c r="AK127" s="31">
        <v>124</v>
      </c>
      <c r="AL127" s="31" t="s">
        <v>232</v>
      </c>
      <c r="AM127" s="31">
        <v>124</v>
      </c>
      <c r="AN127" s="31" t="s">
        <v>114</v>
      </c>
      <c r="AO127" s="31">
        <v>124</v>
      </c>
      <c r="AP127" s="31" t="s">
        <v>237</v>
      </c>
    </row>
    <row r="128" spans="1:42" x14ac:dyDescent="0.35">
      <c r="A128" s="141">
        <v>125</v>
      </c>
      <c r="B128" s="198" t="s">
        <v>94</v>
      </c>
      <c r="C128" s="141">
        <v>125</v>
      </c>
      <c r="D128" s="141" t="s">
        <v>231</v>
      </c>
      <c r="E128" s="141">
        <v>125</v>
      </c>
      <c r="F128" s="141" t="s">
        <v>201</v>
      </c>
      <c r="G128" s="141">
        <v>125</v>
      </c>
      <c r="H128" s="203" t="s">
        <v>179</v>
      </c>
      <c r="I128" s="31">
        <v>125</v>
      </c>
      <c r="J128" s="31" t="s">
        <v>303</v>
      </c>
      <c r="K128" s="31">
        <v>125</v>
      </c>
      <c r="L128" s="31" t="s">
        <v>166</v>
      </c>
      <c r="M128" s="31">
        <v>125</v>
      </c>
      <c r="N128" s="31" t="s">
        <v>252</v>
      </c>
      <c r="O128" s="31">
        <v>125</v>
      </c>
      <c r="P128" s="31" t="s">
        <v>246</v>
      </c>
      <c r="Q128" s="31">
        <v>125</v>
      </c>
      <c r="R128" s="31" t="s">
        <v>107</v>
      </c>
      <c r="S128" s="31">
        <v>125</v>
      </c>
      <c r="T128" s="31" t="s">
        <v>340</v>
      </c>
      <c r="U128" s="31">
        <v>125</v>
      </c>
      <c r="V128" s="31" t="s">
        <v>214</v>
      </c>
      <c r="W128" s="31">
        <v>125</v>
      </c>
      <c r="X128" s="31" t="s">
        <v>297</v>
      </c>
      <c r="Y128" s="31">
        <v>125</v>
      </c>
      <c r="Z128" s="31" t="s">
        <v>257</v>
      </c>
      <c r="AA128" s="31">
        <v>125</v>
      </c>
      <c r="AB128" s="31" t="s">
        <v>277</v>
      </c>
      <c r="AC128" s="31">
        <v>125</v>
      </c>
      <c r="AD128" s="31" t="s">
        <v>300</v>
      </c>
      <c r="AE128" s="31">
        <v>125</v>
      </c>
      <c r="AF128" s="31" t="s">
        <v>98</v>
      </c>
      <c r="AG128" s="31">
        <v>125</v>
      </c>
      <c r="AH128" s="31" t="s">
        <v>43</v>
      </c>
      <c r="AI128" s="31">
        <v>125</v>
      </c>
      <c r="AJ128" s="31" t="s">
        <v>319</v>
      </c>
      <c r="AK128" s="31">
        <v>125</v>
      </c>
      <c r="AL128" s="31" t="s">
        <v>169</v>
      </c>
      <c r="AM128" s="31">
        <v>125</v>
      </c>
      <c r="AN128" s="31" t="s">
        <v>162</v>
      </c>
      <c r="AO128" s="31">
        <v>125</v>
      </c>
      <c r="AP128" s="31" t="s">
        <v>109</v>
      </c>
    </row>
    <row r="129" spans="1:42" x14ac:dyDescent="0.35">
      <c r="A129" s="141">
        <v>126</v>
      </c>
      <c r="B129" s="198" t="s">
        <v>146</v>
      </c>
      <c r="C129" s="141">
        <v>126</v>
      </c>
      <c r="D129" s="141" t="s">
        <v>250</v>
      </c>
      <c r="E129" s="141">
        <v>126</v>
      </c>
      <c r="F129" s="141" t="s">
        <v>114</v>
      </c>
      <c r="G129" s="141">
        <v>126</v>
      </c>
      <c r="H129" s="203" t="s">
        <v>56</v>
      </c>
      <c r="I129" s="31">
        <v>126</v>
      </c>
      <c r="J129" s="31" t="s">
        <v>111</v>
      </c>
      <c r="K129" s="31">
        <v>126</v>
      </c>
      <c r="L129" s="31" t="s">
        <v>21</v>
      </c>
      <c r="M129" s="31">
        <v>126</v>
      </c>
      <c r="N129" s="31" t="s">
        <v>208</v>
      </c>
      <c r="O129" s="31">
        <v>126</v>
      </c>
      <c r="P129" s="31" t="s">
        <v>223</v>
      </c>
      <c r="Q129" s="31">
        <v>126</v>
      </c>
      <c r="R129" s="31" t="s">
        <v>219</v>
      </c>
      <c r="S129" s="31">
        <v>126</v>
      </c>
      <c r="T129" s="31" t="s">
        <v>44</v>
      </c>
      <c r="U129" s="31">
        <v>126</v>
      </c>
      <c r="V129" s="31" t="s">
        <v>42</v>
      </c>
      <c r="W129" s="31">
        <v>126</v>
      </c>
      <c r="X129" s="31" t="s">
        <v>17</v>
      </c>
      <c r="Y129" s="31">
        <v>126</v>
      </c>
      <c r="Z129" s="31" t="s">
        <v>249</v>
      </c>
      <c r="AA129" s="31">
        <v>126</v>
      </c>
      <c r="AB129" s="31" t="s">
        <v>115</v>
      </c>
      <c r="AC129" s="31">
        <v>126</v>
      </c>
      <c r="AD129" s="31" t="s">
        <v>338</v>
      </c>
      <c r="AE129" s="31">
        <v>126</v>
      </c>
      <c r="AF129" s="31" t="s">
        <v>124</v>
      </c>
      <c r="AG129" s="31">
        <v>126</v>
      </c>
      <c r="AH129" s="31" t="s">
        <v>323</v>
      </c>
      <c r="AI129" s="31">
        <v>126</v>
      </c>
      <c r="AJ129" s="31" t="s">
        <v>249</v>
      </c>
      <c r="AK129" s="31">
        <v>126</v>
      </c>
      <c r="AL129" s="31" t="s">
        <v>150</v>
      </c>
      <c r="AM129" s="31">
        <v>126</v>
      </c>
      <c r="AN129" s="31" t="s">
        <v>149</v>
      </c>
      <c r="AO129" s="31">
        <v>126</v>
      </c>
      <c r="AP129" s="31" t="s">
        <v>95</v>
      </c>
    </row>
    <row r="130" spans="1:42" x14ac:dyDescent="0.35">
      <c r="A130" s="141">
        <v>127</v>
      </c>
      <c r="B130" s="198" t="s">
        <v>273</v>
      </c>
      <c r="C130" s="141">
        <v>127</v>
      </c>
      <c r="D130" s="141" t="s">
        <v>39</v>
      </c>
      <c r="E130" s="141">
        <v>127</v>
      </c>
      <c r="F130" s="141" t="s">
        <v>142</v>
      </c>
      <c r="G130" s="141">
        <v>127</v>
      </c>
      <c r="H130" s="203" t="s">
        <v>214</v>
      </c>
      <c r="I130" s="31">
        <v>127</v>
      </c>
      <c r="J130" s="31" t="s">
        <v>289</v>
      </c>
      <c r="K130" s="31">
        <v>127</v>
      </c>
      <c r="L130" s="31" t="s">
        <v>110</v>
      </c>
      <c r="M130" s="31">
        <v>127</v>
      </c>
      <c r="N130" s="31" t="s">
        <v>26</v>
      </c>
      <c r="O130" s="31">
        <v>127</v>
      </c>
      <c r="P130" s="31" t="s">
        <v>200</v>
      </c>
      <c r="Q130" s="31">
        <v>127</v>
      </c>
      <c r="R130" s="31" t="s">
        <v>300</v>
      </c>
      <c r="S130" s="31">
        <v>127</v>
      </c>
      <c r="T130" s="31" t="s">
        <v>239</v>
      </c>
      <c r="U130" s="31">
        <v>127</v>
      </c>
      <c r="V130" s="31" t="s">
        <v>49</v>
      </c>
      <c r="W130" s="31">
        <v>127</v>
      </c>
      <c r="X130" s="31" t="s">
        <v>174</v>
      </c>
      <c r="Y130" s="31">
        <v>127</v>
      </c>
      <c r="Z130" s="31" t="s">
        <v>103</v>
      </c>
      <c r="AA130" s="31">
        <v>127</v>
      </c>
      <c r="AB130" s="31" t="s">
        <v>206</v>
      </c>
      <c r="AC130" s="31">
        <v>127</v>
      </c>
      <c r="AD130" s="31" t="s">
        <v>216</v>
      </c>
      <c r="AE130" s="31">
        <v>127</v>
      </c>
      <c r="AF130" s="31" t="s">
        <v>289</v>
      </c>
      <c r="AG130" s="31">
        <v>127</v>
      </c>
      <c r="AH130" s="31" t="s">
        <v>292</v>
      </c>
      <c r="AI130" s="31">
        <v>127</v>
      </c>
      <c r="AJ130" s="31" t="s">
        <v>115</v>
      </c>
      <c r="AK130" s="31">
        <v>127</v>
      </c>
      <c r="AL130" s="31" t="s">
        <v>231</v>
      </c>
      <c r="AM130" s="31">
        <v>127</v>
      </c>
      <c r="AN130" s="31" t="s">
        <v>122</v>
      </c>
      <c r="AO130" s="31">
        <v>127</v>
      </c>
      <c r="AP130" s="31" t="s">
        <v>195</v>
      </c>
    </row>
    <row r="131" spans="1:42" x14ac:dyDescent="0.35">
      <c r="A131" s="141">
        <v>128</v>
      </c>
      <c r="B131" s="198" t="s">
        <v>223</v>
      </c>
      <c r="C131" s="141">
        <v>128</v>
      </c>
      <c r="D131" s="141" t="s">
        <v>258</v>
      </c>
      <c r="E131" s="141">
        <v>128</v>
      </c>
      <c r="F131" s="141" t="s">
        <v>36</v>
      </c>
      <c r="G131" s="141">
        <v>128</v>
      </c>
      <c r="H131" s="203" t="s">
        <v>299</v>
      </c>
      <c r="I131" s="31">
        <v>128</v>
      </c>
      <c r="J131" s="31" t="s">
        <v>245</v>
      </c>
      <c r="K131" s="31">
        <v>128</v>
      </c>
      <c r="L131" s="31" t="s">
        <v>22</v>
      </c>
      <c r="M131" s="31">
        <v>128</v>
      </c>
      <c r="N131" s="31" t="s">
        <v>182</v>
      </c>
      <c r="O131" s="31">
        <v>128</v>
      </c>
      <c r="P131" s="31" t="s">
        <v>159</v>
      </c>
      <c r="Q131" s="31">
        <v>128</v>
      </c>
      <c r="R131" s="31" t="s">
        <v>275</v>
      </c>
      <c r="S131" s="31">
        <v>128</v>
      </c>
      <c r="T131" s="31" t="s">
        <v>129</v>
      </c>
      <c r="U131" s="31">
        <v>128</v>
      </c>
      <c r="V131" s="31" t="s">
        <v>306</v>
      </c>
      <c r="W131" s="31">
        <v>128</v>
      </c>
      <c r="X131" s="31" t="s">
        <v>310</v>
      </c>
      <c r="Y131" s="31">
        <v>128</v>
      </c>
      <c r="Z131" s="31" t="s">
        <v>77</v>
      </c>
      <c r="AA131" s="31">
        <v>128</v>
      </c>
      <c r="AB131" s="31" t="s">
        <v>329</v>
      </c>
      <c r="AC131" s="31">
        <v>128</v>
      </c>
      <c r="AD131" s="31" t="s">
        <v>41</v>
      </c>
      <c r="AE131" s="31">
        <v>128</v>
      </c>
      <c r="AF131" s="31" t="s">
        <v>221</v>
      </c>
      <c r="AG131" s="31">
        <v>128</v>
      </c>
      <c r="AH131" s="31" t="s">
        <v>225</v>
      </c>
      <c r="AI131" s="31">
        <v>128</v>
      </c>
      <c r="AJ131" s="31" t="s">
        <v>186</v>
      </c>
      <c r="AK131" s="31">
        <v>128</v>
      </c>
      <c r="AL131" s="31" t="s">
        <v>59</v>
      </c>
      <c r="AM131" s="31">
        <v>128</v>
      </c>
      <c r="AN131" s="31" t="s">
        <v>338</v>
      </c>
      <c r="AO131" s="31">
        <v>128</v>
      </c>
      <c r="AP131" s="31" t="s">
        <v>156</v>
      </c>
    </row>
    <row r="132" spans="1:42" x14ac:dyDescent="0.35">
      <c r="A132" s="141">
        <v>129</v>
      </c>
      <c r="B132" s="198" t="s">
        <v>291</v>
      </c>
      <c r="C132" s="141">
        <v>129</v>
      </c>
      <c r="D132" s="141" t="s">
        <v>257</v>
      </c>
      <c r="E132" s="141">
        <v>129</v>
      </c>
      <c r="F132" s="141" t="s">
        <v>175</v>
      </c>
      <c r="G132" s="141">
        <v>129</v>
      </c>
      <c r="H132" s="203" t="s">
        <v>251</v>
      </c>
      <c r="I132" s="31">
        <v>129</v>
      </c>
      <c r="J132" s="31" t="s">
        <v>91</v>
      </c>
      <c r="K132" s="31">
        <v>129</v>
      </c>
      <c r="L132" s="31" t="s">
        <v>335</v>
      </c>
      <c r="M132" s="31">
        <v>129</v>
      </c>
      <c r="N132" s="31" t="s">
        <v>339</v>
      </c>
      <c r="O132" s="31">
        <v>129</v>
      </c>
      <c r="P132" s="31" t="s">
        <v>312</v>
      </c>
      <c r="Q132" s="31">
        <v>129</v>
      </c>
      <c r="R132" s="31" t="s">
        <v>269</v>
      </c>
      <c r="S132" s="31">
        <v>129</v>
      </c>
      <c r="T132" s="31" t="s">
        <v>333</v>
      </c>
      <c r="U132" s="31">
        <v>129</v>
      </c>
      <c r="V132" s="31" t="s">
        <v>284</v>
      </c>
      <c r="W132" s="31">
        <v>129</v>
      </c>
      <c r="X132" s="31" t="s">
        <v>139</v>
      </c>
      <c r="Y132" s="31">
        <v>129</v>
      </c>
      <c r="Z132" s="31" t="s">
        <v>157</v>
      </c>
      <c r="AA132" s="31">
        <v>129</v>
      </c>
      <c r="AB132" s="31" t="s">
        <v>77</v>
      </c>
      <c r="AC132" s="31">
        <v>129</v>
      </c>
      <c r="AD132" s="31" t="s">
        <v>120</v>
      </c>
      <c r="AE132" s="31">
        <v>129</v>
      </c>
      <c r="AF132" s="31" t="s">
        <v>180</v>
      </c>
      <c r="AG132" s="31">
        <v>129</v>
      </c>
      <c r="AH132" s="31" t="s">
        <v>102</v>
      </c>
      <c r="AI132" s="31">
        <v>129</v>
      </c>
      <c r="AJ132" s="31" t="s">
        <v>22</v>
      </c>
      <c r="AK132" s="31">
        <v>129</v>
      </c>
      <c r="AL132" s="31" t="s">
        <v>100</v>
      </c>
      <c r="AM132" s="31">
        <v>129</v>
      </c>
      <c r="AN132" s="31" t="s">
        <v>326</v>
      </c>
      <c r="AO132" s="31">
        <v>129</v>
      </c>
      <c r="AP132" s="31" t="s">
        <v>263</v>
      </c>
    </row>
    <row r="133" spans="1:42" x14ac:dyDescent="0.35">
      <c r="A133" s="141">
        <v>130</v>
      </c>
      <c r="B133" s="198" t="s">
        <v>261</v>
      </c>
      <c r="C133" s="141">
        <v>130</v>
      </c>
      <c r="D133" s="141" t="s">
        <v>233</v>
      </c>
      <c r="E133" s="141">
        <v>130</v>
      </c>
      <c r="F133" s="141" t="s">
        <v>156</v>
      </c>
      <c r="G133" s="141">
        <v>130</v>
      </c>
      <c r="H133" s="203" t="s">
        <v>187</v>
      </c>
      <c r="I133" s="31">
        <v>130</v>
      </c>
      <c r="J133" s="31" t="s">
        <v>184</v>
      </c>
      <c r="K133" s="31">
        <v>130</v>
      </c>
      <c r="L133" s="31" t="s">
        <v>111</v>
      </c>
      <c r="M133" s="31">
        <v>130</v>
      </c>
      <c r="N133" s="31" t="s">
        <v>49</v>
      </c>
      <c r="O133" s="31">
        <v>130</v>
      </c>
      <c r="P133" s="31" t="s">
        <v>269</v>
      </c>
      <c r="Q133" s="31">
        <v>130</v>
      </c>
      <c r="R133" s="31" t="s">
        <v>190</v>
      </c>
      <c r="S133" s="31">
        <v>130</v>
      </c>
      <c r="T133" s="31" t="s">
        <v>317</v>
      </c>
      <c r="U133" s="31">
        <v>130</v>
      </c>
      <c r="V133" s="31" t="s">
        <v>314</v>
      </c>
      <c r="W133" s="31">
        <v>130</v>
      </c>
      <c r="X133" s="31" t="s">
        <v>229</v>
      </c>
      <c r="Y133" s="31">
        <v>130</v>
      </c>
      <c r="Z133" s="31" t="s">
        <v>211</v>
      </c>
      <c r="AA133" s="31">
        <v>130</v>
      </c>
      <c r="AB133" s="31" t="s">
        <v>104</v>
      </c>
      <c r="AC133" s="31">
        <v>130</v>
      </c>
      <c r="AD133" s="31" t="s">
        <v>261</v>
      </c>
      <c r="AE133" s="31">
        <v>130</v>
      </c>
      <c r="AF133" s="31" t="s">
        <v>161</v>
      </c>
      <c r="AG133" s="31">
        <v>130</v>
      </c>
      <c r="AH133" s="31" t="s">
        <v>319</v>
      </c>
      <c r="AI133" s="31">
        <v>130</v>
      </c>
      <c r="AJ133" s="31" t="s">
        <v>116</v>
      </c>
      <c r="AK133" s="31">
        <v>130</v>
      </c>
      <c r="AL133" s="31" t="s">
        <v>152</v>
      </c>
      <c r="AM133" s="31">
        <v>130</v>
      </c>
      <c r="AN133" s="31" t="s">
        <v>191</v>
      </c>
      <c r="AO133" s="31">
        <v>130</v>
      </c>
      <c r="AP133" s="31" t="s">
        <v>86</v>
      </c>
    </row>
    <row r="134" spans="1:42" x14ac:dyDescent="0.35">
      <c r="A134" s="141">
        <v>131</v>
      </c>
      <c r="B134" s="198" t="s">
        <v>37</v>
      </c>
      <c r="C134" s="141">
        <v>131</v>
      </c>
      <c r="D134" s="141" t="s">
        <v>212</v>
      </c>
      <c r="E134" s="141">
        <v>131</v>
      </c>
      <c r="F134" s="141" t="s">
        <v>86</v>
      </c>
      <c r="G134" s="141">
        <v>131</v>
      </c>
      <c r="H134" s="203" t="s">
        <v>338</v>
      </c>
      <c r="I134" s="31">
        <v>131</v>
      </c>
      <c r="J134" s="31" t="s">
        <v>144</v>
      </c>
      <c r="K134" s="31">
        <v>131</v>
      </c>
      <c r="L134" s="31" t="s">
        <v>239</v>
      </c>
      <c r="M134" s="31">
        <v>131</v>
      </c>
      <c r="N134" s="31" t="s">
        <v>66</v>
      </c>
      <c r="O134" s="31">
        <v>131</v>
      </c>
      <c r="P134" s="31" t="s">
        <v>143</v>
      </c>
      <c r="Q134" s="31">
        <v>131</v>
      </c>
      <c r="R134" s="31" t="s">
        <v>172</v>
      </c>
      <c r="S134" s="31">
        <v>131</v>
      </c>
      <c r="T134" s="31" t="s">
        <v>223</v>
      </c>
      <c r="U134" s="31">
        <v>131</v>
      </c>
      <c r="V134" s="31" t="s">
        <v>115</v>
      </c>
      <c r="W134" s="31">
        <v>131</v>
      </c>
      <c r="X134" s="31" t="s">
        <v>165</v>
      </c>
      <c r="Y134" s="31">
        <v>131</v>
      </c>
      <c r="Z134" s="31" t="s">
        <v>120</v>
      </c>
      <c r="AA134" s="31">
        <v>131</v>
      </c>
      <c r="AB134" s="31" t="s">
        <v>60</v>
      </c>
      <c r="AC134" s="31">
        <v>131</v>
      </c>
      <c r="AD134" s="31" t="s">
        <v>248</v>
      </c>
      <c r="AE134" s="31">
        <v>131</v>
      </c>
      <c r="AF134" s="31" t="s">
        <v>322</v>
      </c>
      <c r="AG134" s="31">
        <v>131</v>
      </c>
      <c r="AH134" s="31" t="s">
        <v>267</v>
      </c>
      <c r="AI134" s="31">
        <v>131</v>
      </c>
      <c r="AJ134" s="31" t="s">
        <v>178</v>
      </c>
      <c r="AK134" s="31">
        <v>131</v>
      </c>
      <c r="AL134" s="31" t="s">
        <v>74</v>
      </c>
      <c r="AM134" s="31">
        <v>131</v>
      </c>
      <c r="AN134" s="31" t="s">
        <v>167</v>
      </c>
      <c r="AO134" s="31">
        <v>131</v>
      </c>
      <c r="AP134" s="31" t="s">
        <v>181</v>
      </c>
    </row>
    <row r="135" spans="1:42" x14ac:dyDescent="0.35">
      <c r="A135" s="141">
        <v>132</v>
      </c>
      <c r="B135" s="198" t="s">
        <v>225</v>
      </c>
      <c r="C135" s="141">
        <v>132</v>
      </c>
      <c r="D135" s="141" t="s">
        <v>88</v>
      </c>
      <c r="E135" s="141">
        <v>132</v>
      </c>
      <c r="F135" s="141" t="s">
        <v>321</v>
      </c>
      <c r="G135" s="141">
        <v>132</v>
      </c>
      <c r="H135" s="203" t="s">
        <v>207</v>
      </c>
      <c r="I135" s="31">
        <v>132</v>
      </c>
      <c r="J135" s="31" t="s">
        <v>107</v>
      </c>
      <c r="K135" s="31">
        <v>132</v>
      </c>
      <c r="L135" s="31" t="s">
        <v>82</v>
      </c>
      <c r="M135" s="31">
        <v>132</v>
      </c>
      <c r="N135" s="31" t="s">
        <v>242</v>
      </c>
      <c r="O135" s="31">
        <v>132</v>
      </c>
      <c r="P135" s="31" t="s">
        <v>177</v>
      </c>
      <c r="Q135" s="31">
        <v>132</v>
      </c>
      <c r="R135" s="31" t="s">
        <v>197</v>
      </c>
      <c r="S135" s="31">
        <v>132</v>
      </c>
      <c r="T135" s="31" t="s">
        <v>42</v>
      </c>
      <c r="U135" s="31">
        <v>132</v>
      </c>
      <c r="V135" s="31" t="s">
        <v>130</v>
      </c>
      <c r="W135" s="31">
        <v>132</v>
      </c>
      <c r="X135" s="31" t="s">
        <v>303</v>
      </c>
      <c r="Y135" s="31">
        <v>132</v>
      </c>
      <c r="Z135" s="31" t="s">
        <v>49</v>
      </c>
      <c r="AA135" s="31">
        <v>132</v>
      </c>
      <c r="AB135" s="31" t="s">
        <v>105</v>
      </c>
      <c r="AC135" s="31">
        <v>132</v>
      </c>
      <c r="AD135" s="31" t="s">
        <v>102</v>
      </c>
      <c r="AE135" s="31">
        <v>132</v>
      </c>
      <c r="AF135" s="31" t="s">
        <v>222</v>
      </c>
      <c r="AG135" s="31">
        <v>132</v>
      </c>
      <c r="AH135" s="31" t="s">
        <v>318</v>
      </c>
      <c r="AI135" s="31">
        <v>132</v>
      </c>
      <c r="AJ135" s="31" t="s">
        <v>251</v>
      </c>
      <c r="AK135" s="31">
        <v>132</v>
      </c>
      <c r="AL135" s="31" t="s">
        <v>90</v>
      </c>
      <c r="AM135" s="31">
        <v>132</v>
      </c>
      <c r="AN135" s="31" t="s">
        <v>56</v>
      </c>
      <c r="AO135" s="31">
        <v>132</v>
      </c>
      <c r="AP135" s="31" t="s">
        <v>88</v>
      </c>
    </row>
    <row r="136" spans="1:42" x14ac:dyDescent="0.35">
      <c r="A136" s="141">
        <v>133</v>
      </c>
      <c r="B136" s="198" t="s">
        <v>181</v>
      </c>
      <c r="C136" s="141">
        <v>133</v>
      </c>
      <c r="D136" s="141" t="s">
        <v>63</v>
      </c>
      <c r="E136" s="141">
        <v>133</v>
      </c>
      <c r="F136" s="141" t="s">
        <v>67</v>
      </c>
      <c r="G136" s="141">
        <v>133</v>
      </c>
      <c r="H136" s="203" t="s">
        <v>160</v>
      </c>
      <c r="I136" s="31">
        <v>133</v>
      </c>
      <c r="J136" s="31" t="s">
        <v>37</v>
      </c>
      <c r="K136" s="31">
        <v>133</v>
      </c>
      <c r="L136" s="31" t="s">
        <v>62</v>
      </c>
      <c r="M136" s="31">
        <v>133</v>
      </c>
      <c r="N136" s="31" t="s">
        <v>25</v>
      </c>
      <c r="O136" s="31">
        <v>133</v>
      </c>
      <c r="P136" s="31" t="s">
        <v>24</v>
      </c>
      <c r="Q136" s="31">
        <v>133</v>
      </c>
      <c r="R136" s="31" t="s">
        <v>209</v>
      </c>
      <c r="S136" s="31">
        <v>133</v>
      </c>
      <c r="T136" s="31" t="s">
        <v>186</v>
      </c>
      <c r="U136" s="31">
        <v>133</v>
      </c>
      <c r="V136" s="31" t="s">
        <v>259</v>
      </c>
      <c r="W136" s="31">
        <v>133</v>
      </c>
      <c r="X136" s="31" t="s">
        <v>118</v>
      </c>
      <c r="Y136" s="31">
        <v>133</v>
      </c>
      <c r="Z136" s="31" t="s">
        <v>176</v>
      </c>
      <c r="AA136" s="31">
        <v>133</v>
      </c>
      <c r="AB136" s="31" t="s">
        <v>322</v>
      </c>
      <c r="AC136" s="31">
        <v>133</v>
      </c>
      <c r="AD136" s="31" t="s">
        <v>77</v>
      </c>
      <c r="AE136" s="31">
        <v>133</v>
      </c>
      <c r="AF136" s="31" t="s">
        <v>116</v>
      </c>
      <c r="AG136" s="31">
        <v>133</v>
      </c>
      <c r="AH136" s="31" t="s">
        <v>92</v>
      </c>
      <c r="AI136" s="31">
        <v>133</v>
      </c>
      <c r="AJ136" s="31" t="s">
        <v>293</v>
      </c>
      <c r="AK136" s="31">
        <v>133</v>
      </c>
      <c r="AL136" s="31" t="s">
        <v>307</v>
      </c>
      <c r="AM136" s="31">
        <v>133</v>
      </c>
      <c r="AN136" s="31" t="s">
        <v>309</v>
      </c>
      <c r="AO136" s="31">
        <v>133</v>
      </c>
      <c r="AP136" s="31" t="s">
        <v>232</v>
      </c>
    </row>
    <row r="137" spans="1:42" x14ac:dyDescent="0.35">
      <c r="A137" s="141">
        <v>134</v>
      </c>
      <c r="B137" s="198" t="s">
        <v>228</v>
      </c>
      <c r="C137" s="141">
        <v>134</v>
      </c>
      <c r="D137" s="141" t="s">
        <v>196</v>
      </c>
      <c r="E137" s="141">
        <v>134</v>
      </c>
      <c r="F137" s="141" t="s">
        <v>326</v>
      </c>
      <c r="G137" s="141">
        <v>134</v>
      </c>
      <c r="H137" s="203" t="s">
        <v>193</v>
      </c>
      <c r="I137" s="31">
        <v>134</v>
      </c>
      <c r="J137" s="31" t="s">
        <v>41</v>
      </c>
      <c r="K137" s="31">
        <v>134</v>
      </c>
      <c r="L137" s="31" t="s">
        <v>198</v>
      </c>
      <c r="M137" s="31">
        <v>134</v>
      </c>
      <c r="N137" s="31" t="s">
        <v>71</v>
      </c>
      <c r="O137" s="31">
        <v>134</v>
      </c>
      <c r="P137" s="31" t="s">
        <v>273</v>
      </c>
      <c r="Q137" s="31">
        <v>134</v>
      </c>
      <c r="R137" s="31" t="s">
        <v>156</v>
      </c>
      <c r="S137" s="31">
        <v>134</v>
      </c>
      <c r="T137" s="31" t="s">
        <v>269</v>
      </c>
      <c r="U137" s="31">
        <v>134</v>
      </c>
      <c r="V137" s="31" t="s">
        <v>187</v>
      </c>
      <c r="W137" s="31">
        <v>134</v>
      </c>
      <c r="X137" s="31" t="s">
        <v>332</v>
      </c>
      <c r="Y137" s="31">
        <v>134</v>
      </c>
      <c r="Z137" s="31" t="s">
        <v>294</v>
      </c>
      <c r="AA137" s="31">
        <v>134</v>
      </c>
      <c r="AB137" s="31" t="s">
        <v>142</v>
      </c>
      <c r="AC137" s="31">
        <v>134</v>
      </c>
      <c r="AD137" s="31" t="s">
        <v>80</v>
      </c>
      <c r="AE137" s="31">
        <v>134</v>
      </c>
      <c r="AF137" s="31" t="s">
        <v>193</v>
      </c>
      <c r="AG137" s="31">
        <v>134</v>
      </c>
      <c r="AH137" s="31" t="s">
        <v>169</v>
      </c>
      <c r="AI137" s="31">
        <v>134</v>
      </c>
      <c r="AJ137" s="31" t="s">
        <v>263</v>
      </c>
      <c r="AK137" s="31">
        <v>134</v>
      </c>
      <c r="AL137" s="31" t="s">
        <v>97</v>
      </c>
      <c r="AM137" s="31">
        <v>134</v>
      </c>
      <c r="AN137" s="31" t="s">
        <v>163</v>
      </c>
      <c r="AO137" s="31">
        <v>134</v>
      </c>
      <c r="AP137" s="31" t="s">
        <v>23</v>
      </c>
    </row>
    <row r="138" spans="1:42" x14ac:dyDescent="0.35">
      <c r="A138" s="141">
        <v>135</v>
      </c>
      <c r="B138" s="198" t="s">
        <v>83</v>
      </c>
      <c r="C138" s="141">
        <v>135</v>
      </c>
      <c r="D138" s="141" t="s">
        <v>288</v>
      </c>
      <c r="E138" s="141">
        <v>135</v>
      </c>
      <c r="F138" s="141" t="s">
        <v>206</v>
      </c>
      <c r="G138" s="141">
        <v>135</v>
      </c>
      <c r="H138" s="203" t="s">
        <v>59</v>
      </c>
      <c r="I138" s="31">
        <v>135</v>
      </c>
      <c r="J138" s="31" t="s">
        <v>36</v>
      </c>
      <c r="K138" s="31">
        <v>135</v>
      </c>
      <c r="L138" s="31" t="s">
        <v>288</v>
      </c>
      <c r="M138" s="31">
        <v>135</v>
      </c>
      <c r="N138" s="31" t="s">
        <v>327</v>
      </c>
      <c r="O138" s="31">
        <v>135</v>
      </c>
      <c r="P138" s="31" t="s">
        <v>217</v>
      </c>
      <c r="Q138" s="31">
        <v>135</v>
      </c>
      <c r="R138" s="31" t="s">
        <v>31</v>
      </c>
      <c r="S138" s="31">
        <v>135</v>
      </c>
      <c r="T138" s="31" t="s">
        <v>87</v>
      </c>
      <c r="U138" s="31">
        <v>135</v>
      </c>
      <c r="V138" s="31" t="s">
        <v>212</v>
      </c>
      <c r="W138" s="31">
        <v>135</v>
      </c>
      <c r="X138" s="31" t="s">
        <v>21</v>
      </c>
      <c r="Y138" s="31">
        <v>135</v>
      </c>
      <c r="Z138" s="31" t="s">
        <v>140</v>
      </c>
      <c r="AA138" s="31">
        <v>135</v>
      </c>
      <c r="AB138" s="31" t="s">
        <v>170</v>
      </c>
      <c r="AC138" s="31">
        <v>135</v>
      </c>
      <c r="AD138" s="31" t="s">
        <v>318</v>
      </c>
      <c r="AE138" s="31">
        <v>135</v>
      </c>
      <c r="AF138" s="31" t="s">
        <v>68</v>
      </c>
      <c r="AG138" s="31">
        <v>135</v>
      </c>
      <c r="AH138" s="31" t="s">
        <v>284</v>
      </c>
      <c r="AI138" s="31">
        <v>135</v>
      </c>
      <c r="AJ138" s="31" t="s">
        <v>59</v>
      </c>
      <c r="AK138" s="31">
        <v>135</v>
      </c>
      <c r="AL138" s="31" t="s">
        <v>120</v>
      </c>
      <c r="AM138" s="31">
        <v>135</v>
      </c>
      <c r="AN138" s="31" t="s">
        <v>49</v>
      </c>
      <c r="AO138" s="31">
        <v>135</v>
      </c>
      <c r="AP138" s="31" t="s">
        <v>235</v>
      </c>
    </row>
    <row r="139" spans="1:42" x14ac:dyDescent="0.35">
      <c r="A139" s="141">
        <v>136</v>
      </c>
      <c r="B139" s="198" t="s">
        <v>179</v>
      </c>
      <c r="C139" s="141">
        <v>136</v>
      </c>
      <c r="D139" s="141" t="s">
        <v>113</v>
      </c>
      <c r="E139" s="141">
        <v>136</v>
      </c>
      <c r="F139" s="141" t="s">
        <v>151</v>
      </c>
      <c r="G139" s="141">
        <v>136</v>
      </c>
      <c r="H139" s="203" t="s">
        <v>281</v>
      </c>
      <c r="I139" s="31">
        <v>136</v>
      </c>
      <c r="J139" s="31" t="s">
        <v>138</v>
      </c>
      <c r="K139" s="31">
        <v>136</v>
      </c>
      <c r="L139" s="31" t="s">
        <v>95</v>
      </c>
      <c r="M139" s="31">
        <v>136</v>
      </c>
      <c r="N139" s="31" t="s">
        <v>320</v>
      </c>
      <c r="O139" s="31">
        <v>136</v>
      </c>
      <c r="P139" s="31" t="s">
        <v>317</v>
      </c>
      <c r="Q139" s="31">
        <v>136</v>
      </c>
      <c r="R139" s="31" t="s">
        <v>242</v>
      </c>
      <c r="S139" s="31">
        <v>136</v>
      </c>
      <c r="T139" s="31" t="s">
        <v>177</v>
      </c>
      <c r="U139" s="31">
        <v>136</v>
      </c>
      <c r="V139" s="31" t="s">
        <v>207</v>
      </c>
      <c r="W139" s="31">
        <v>136</v>
      </c>
      <c r="X139" s="31" t="s">
        <v>284</v>
      </c>
      <c r="Y139" s="31">
        <v>136</v>
      </c>
      <c r="Z139" s="31" t="s">
        <v>188</v>
      </c>
      <c r="AA139" s="31">
        <v>136</v>
      </c>
      <c r="AB139" s="31" t="s">
        <v>120</v>
      </c>
      <c r="AC139" s="31">
        <v>136</v>
      </c>
      <c r="AD139" s="31" t="s">
        <v>106</v>
      </c>
      <c r="AE139" s="31">
        <v>136</v>
      </c>
      <c r="AF139" s="31" t="s">
        <v>181</v>
      </c>
      <c r="AG139" s="31">
        <v>136</v>
      </c>
      <c r="AH139" s="31" t="s">
        <v>272</v>
      </c>
      <c r="AI139" s="31">
        <v>136</v>
      </c>
      <c r="AJ139" s="31" t="s">
        <v>218</v>
      </c>
      <c r="AK139" s="31">
        <v>136</v>
      </c>
      <c r="AL139" s="31" t="s">
        <v>167</v>
      </c>
      <c r="AM139" s="31">
        <v>136</v>
      </c>
      <c r="AN139" s="31" t="s">
        <v>248</v>
      </c>
      <c r="AO139" s="31">
        <v>136</v>
      </c>
      <c r="AP139" s="31" t="s">
        <v>50</v>
      </c>
    </row>
    <row r="140" spans="1:42" x14ac:dyDescent="0.35">
      <c r="A140" s="141">
        <v>137</v>
      </c>
      <c r="B140" s="198" t="s">
        <v>157</v>
      </c>
      <c r="C140" s="141">
        <v>137</v>
      </c>
      <c r="D140" s="141" t="s">
        <v>127</v>
      </c>
      <c r="E140" s="141">
        <v>137</v>
      </c>
      <c r="F140" s="141" t="s">
        <v>291</v>
      </c>
      <c r="G140" s="141">
        <v>137</v>
      </c>
      <c r="H140" s="203" t="s">
        <v>331</v>
      </c>
      <c r="I140" s="31">
        <v>137</v>
      </c>
      <c r="J140" s="31" t="s">
        <v>268</v>
      </c>
      <c r="K140" s="31">
        <v>137</v>
      </c>
      <c r="L140" s="31" t="s">
        <v>99</v>
      </c>
      <c r="M140" s="31">
        <v>137</v>
      </c>
      <c r="N140" s="31" t="s">
        <v>40</v>
      </c>
      <c r="O140" s="31">
        <v>137</v>
      </c>
      <c r="P140" s="31" t="s">
        <v>228</v>
      </c>
      <c r="Q140" s="31">
        <v>137</v>
      </c>
      <c r="R140" s="31" t="s">
        <v>223</v>
      </c>
      <c r="S140" s="31">
        <v>137</v>
      </c>
      <c r="T140" s="31" t="s">
        <v>184</v>
      </c>
      <c r="U140" s="31">
        <v>137</v>
      </c>
      <c r="V140" s="31" t="s">
        <v>77</v>
      </c>
      <c r="W140" s="31">
        <v>137</v>
      </c>
      <c r="X140" s="31" t="s">
        <v>150</v>
      </c>
      <c r="Y140" s="31">
        <v>137</v>
      </c>
      <c r="Z140" s="31" t="s">
        <v>203</v>
      </c>
      <c r="AA140" s="31">
        <v>137</v>
      </c>
      <c r="AB140" s="31" t="s">
        <v>161</v>
      </c>
      <c r="AC140" s="31">
        <v>137</v>
      </c>
      <c r="AD140" s="31" t="s">
        <v>45</v>
      </c>
      <c r="AE140" s="31">
        <v>137</v>
      </c>
      <c r="AF140" s="31" t="s">
        <v>77</v>
      </c>
      <c r="AG140" s="31">
        <v>137</v>
      </c>
      <c r="AH140" s="31" t="s">
        <v>256</v>
      </c>
      <c r="AI140" s="31">
        <v>137</v>
      </c>
      <c r="AJ140" s="31" t="s">
        <v>285</v>
      </c>
      <c r="AK140" s="31">
        <v>137</v>
      </c>
      <c r="AL140" s="31" t="s">
        <v>257</v>
      </c>
      <c r="AM140" s="31">
        <v>137</v>
      </c>
      <c r="AN140" s="31" t="s">
        <v>214</v>
      </c>
      <c r="AO140" s="31">
        <v>137</v>
      </c>
      <c r="AP140" s="31" t="s">
        <v>292</v>
      </c>
    </row>
    <row r="141" spans="1:42" x14ac:dyDescent="0.35">
      <c r="A141" s="141">
        <v>138</v>
      </c>
      <c r="B141" s="198" t="s">
        <v>149</v>
      </c>
      <c r="C141" s="141">
        <v>138</v>
      </c>
      <c r="D141" s="141" t="s">
        <v>234</v>
      </c>
      <c r="E141" s="141">
        <v>138</v>
      </c>
      <c r="F141" s="141" t="s">
        <v>285</v>
      </c>
      <c r="G141" s="141">
        <v>138</v>
      </c>
      <c r="H141" s="203" t="s">
        <v>29</v>
      </c>
      <c r="I141" s="31">
        <v>138</v>
      </c>
      <c r="J141" s="31" t="s">
        <v>273</v>
      </c>
      <c r="K141" s="31">
        <v>138</v>
      </c>
      <c r="L141" s="31" t="s">
        <v>132</v>
      </c>
      <c r="M141" s="31">
        <v>138</v>
      </c>
      <c r="N141" s="31" t="s">
        <v>274</v>
      </c>
      <c r="O141" s="31">
        <v>138</v>
      </c>
      <c r="P141" s="31" t="s">
        <v>302</v>
      </c>
      <c r="Q141" s="31">
        <v>138</v>
      </c>
      <c r="R141" s="31" t="s">
        <v>279</v>
      </c>
      <c r="S141" s="31">
        <v>138</v>
      </c>
      <c r="T141" s="31" t="s">
        <v>103</v>
      </c>
      <c r="U141" s="31">
        <v>138</v>
      </c>
      <c r="V141" s="31" t="s">
        <v>164</v>
      </c>
      <c r="W141" s="31">
        <v>138</v>
      </c>
      <c r="X141" s="31" t="s">
        <v>316</v>
      </c>
      <c r="Y141" s="31">
        <v>138</v>
      </c>
      <c r="Z141" s="31" t="s">
        <v>216</v>
      </c>
      <c r="AA141" s="31">
        <v>138</v>
      </c>
      <c r="AB141" s="31" t="s">
        <v>330</v>
      </c>
      <c r="AC141" s="31">
        <v>138</v>
      </c>
      <c r="AD141" s="31" t="s">
        <v>52</v>
      </c>
      <c r="AE141" s="31">
        <v>138</v>
      </c>
      <c r="AF141" s="31" t="s">
        <v>65</v>
      </c>
      <c r="AG141" s="31">
        <v>138</v>
      </c>
      <c r="AH141" s="31" t="s">
        <v>321</v>
      </c>
      <c r="AI141" s="31">
        <v>138</v>
      </c>
      <c r="AJ141" s="31" t="s">
        <v>244</v>
      </c>
      <c r="AK141" s="31">
        <v>138</v>
      </c>
      <c r="AL141" s="31" t="s">
        <v>20</v>
      </c>
      <c r="AM141" s="31">
        <v>138</v>
      </c>
      <c r="AN141" s="31" t="s">
        <v>284</v>
      </c>
      <c r="AO141" s="31">
        <v>138</v>
      </c>
      <c r="AP141" s="31" t="s">
        <v>175</v>
      </c>
    </row>
    <row r="142" spans="1:42" x14ac:dyDescent="0.35">
      <c r="A142" s="141">
        <v>139</v>
      </c>
      <c r="B142" s="198" t="s">
        <v>201</v>
      </c>
      <c r="C142" s="141">
        <v>139</v>
      </c>
      <c r="D142" s="141" t="s">
        <v>144</v>
      </c>
      <c r="E142" s="141">
        <v>139</v>
      </c>
      <c r="F142" s="141" t="s">
        <v>73</v>
      </c>
      <c r="G142" s="141">
        <v>139</v>
      </c>
      <c r="H142" s="203" t="s">
        <v>30</v>
      </c>
      <c r="I142" s="31">
        <v>139</v>
      </c>
      <c r="J142" s="31" t="s">
        <v>77</v>
      </c>
      <c r="K142" s="31">
        <v>139</v>
      </c>
      <c r="L142" s="31" t="s">
        <v>304</v>
      </c>
      <c r="M142" s="31">
        <v>139</v>
      </c>
      <c r="N142" s="31" t="s">
        <v>116</v>
      </c>
      <c r="O142" s="31">
        <v>139</v>
      </c>
      <c r="P142" s="31" t="s">
        <v>130</v>
      </c>
      <c r="Q142" s="31">
        <v>139</v>
      </c>
      <c r="R142" s="31" t="s">
        <v>226</v>
      </c>
      <c r="S142" s="31">
        <v>139</v>
      </c>
      <c r="T142" s="31" t="s">
        <v>236</v>
      </c>
      <c r="U142" s="31">
        <v>139</v>
      </c>
      <c r="V142" s="31" t="s">
        <v>72</v>
      </c>
      <c r="W142" s="31">
        <v>139</v>
      </c>
      <c r="X142" s="31" t="s">
        <v>328</v>
      </c>
      <c r="Y142" s="31">
        <v>139</v>
      </c>
      <c r="Z142" s="31" t="s">
        <v>134</v>
      </c>
      <c r="AA142" s="31">
        <v>139</v>
      </c>
      <c r="AB142" s="31" t="s">
        <v>43</v>
      </c>
      <c r="AC142" s="31">
        <v>139</v>
      </c>
      <c r="AD142" s="31" t="s">
        <v>285</v>
      </c>
      <c r="AE142" s="31">
        <v>139</v>
      </c>
      <c r="AF142" s="31" t="s">
        <v>109</v>
      </c>
      <c r="AG142" s="31">
        <v>139</v>
      </c>
      <c r="AH142" s="31" t="s">
        <v>247</v>
      </c>
      <c r="AI142" s="31">
        <v>139</v>
      </c>
      <c r="AJ142" s="31" t="s">
        <v>29</v>
      </c>
      <c r="AK142" s="31">
        <v>139</v>
      </c>
      <c r="AL142" s="31" t="s">
        <v>203</v>
      </c>
      <c r="AM142" s="31">
        <v>139</v>
      </c>
      <c r="AN142" s="31" t="s">
        <v>194</v>
      </c>
      <c r="AO142" s="31">
        <v>139</v>
      </c>
      <c r="AP142" s="31" t="s">
        <v>320</v>
      </c>
    </row>
    <row r="143" spans="1:42" x14ac:dyDescent="0.35">
      <c r="A143" s="141">
        <v>140</v>
      </c>
      <c r="B143" s="198" t="s">
        <v>255</v>
      </c>
      <c r="C143" s="141">
        <v>140</v>
      </c>
      <c r="D143" s="141" t="s">
        <v>324</v>
      </c>
      <c r="E143" s="141">
        <v>140</v>
      </c>
      <c r="F143" s="141" t="s">
        <v>268</v>
      </c>
      <c r="G143" s="141">
        <v>140</v>
      </c>
      <c r="H143" s="203" t="s">
        <v>302</v>
      </c>
      <c r="I143" s="31">
        <v>140</v>
      </c>
      <c r="J143" s="31" t="s">
        <v>116</v>
      </c>
      <c r="K143" s="31">
        <v>140</v>
      </c>
      <c r="L143" s="31" t="s">
        <v>294</v>
      </c>
      <c r="M143" s="31">
        <v>140</v>
      </c>
      <c r="N143" s="31" t="s">
        <v>235</v>
      </c>
      <c r="O143" s="31">
        <v>140</v>
      </c>
      <c r="P143" s="31" t="s">
        <v>33</v>
      </c>
      <c r="Q143" s="31">
        <v>140</v>
      </c>
      <c r="R143" s="31" t="s">
        <v>338</v>
      </c>
      <c r="S143" s="31">
        <v>140</v>
      </c>
      <c r="T143" s="31" t="s">
        <v>321</v>
      </c>
      <c r="U143" s="31">
        <v>140</v>
      </c>
      <c r="V143" s="31" t="s">
        <v>251</v>
      </c>
      <c r="W143" s="31">
        <v>140</v>
      </c>
      <c r="X143" s="31" t="s">
        <v>327</v>
      </c>
      <c r="Y143" s="31">
        <v>140</v>
      </c>
      <c r="Z143" s="31" t="s">
        <v>85</v>
      </c>
      <c r="AA143" s="31">
        <v>140</v>
      </c>
      <c r="AB143" s="31" t="s">
        <v>186</v>
      </c>
      <c r="AC143" s="31">
        <v>140</v>
      </c>
      <c r="AD143" s="31" t="s">
        <v>69</v>
      </c>
      <c r="AE143" s="31">
        <v>140</v>
      </c>
      <c r="AF143" s="31" t="s">
        <v>67</v>
      </c>
      <c r="AG143" s="31">
        <v>140</v>
      </c>
      <c r="AH143" s="31" t="s">
        <v>235</v>
      </c>
      <c r="AI143" s="31">
        <v>140</v>
      </c>
      <c r="AJ143" s="31" t="s">
        <v>154</v>
      </c>
      <c r="AK143" s="31">
        <v>140</v>
      </c>
      <c r="AL143" s="31" t="s">
        <v>326</v>
      </c>
      <c r="AM143" s="31">
        <v>140</v>
      </c>
      <c r="AN143" s="31" t="s">
        <v>41</v>
      </c>
      <c r="AO143" s="31">
        <v>140</v>
      </c>
      <c r="AP143" s="31" t="s">
        <v>247</v>
      </c>
    </row>
    <row r="144" spans="1:42" x14ac:dyDescent="0.35">
      <c r="A144" s="141">
        <v>141</v>
      </c>
      <c r="B144" s="198" t="s">
        <v>128</v>
      </c>
      <c r="C144" s="141">
        <v>141</v>
      </c>
      <c r="D144" s="141" t="s">
        <v>135</v>
      </c>
      <c r="E144" s="141">
        <v>141</v>
      </c>
      <c r="F144" s="141" t="s">
        <v>179</v>
      </c>
      <c r="G144" s="141">
        <v>141</v>
      </c>
      <c r="H144" s="203" t="s">
        <v>333</v>
      </c>
      <c r="I144" s="31">
        <v>141</v>
      </c>
      <c r="J144" s="31" t="s">
        <v>122</v>
      </c>
      <c r="K144" s="31">
        <v>141</v>
      </c>
      <c r="L144" s="31" t="s">
        <v>176</v>
      </c>
      <c r="M144" s="31">
        <v>141</v>
      </c>
      <c r="N144" s="31" t="s">
        <v>294</v>
      </c>
      <c r="O144" s="31">
        <v>141</v>
      </c>
      <c r="P144" s="31" t="s">
        <v>76</v>
      </c>
      <c r="Q144" s="31">
        <v>141</v>
      </c>
      <c r="R144" s="31" t="s">
        <v>319</v>
      </c>
      <c r="S144" s="31">
        <v>141</v>
      </c>
      <c r="T144" s="31" t="s">
        <v>77</v>
      </c>
      <c r="U144" s="31">
        <v>141</v>
      </c>
      <c r="V144" s="31" t="s">
        <v>276</v>
      </c>
      <c r="W144" s="31">
        <v>141</v>
      </c>
      <c r="X144" s="31" t="s">
        <v>187</v>
      </c>
      <c r="Y144" s="31">
        <v>141</v>
      </c>
      <c r="Z144" s="31" t="s">
        <v>300</v>
      </c>
      <c r="AA144" s="31">
        <v>141</v>
      </c>
      <c r="AB144" s="31" t="s">
        <v>316</v>
      </c>
      <c r="AC144" s="31">
        <v>141</v>
      </c>
      <c r="AD144" s="31" t="s">
        <v>84</v>
      </c>
      <c r="AE144" s="31">
        <v>141</v>
      </c>
      <c r="AF144" s="31" t="s">
        <v>219</v>
      </c>
      <c r="AG144" s="31">
        <v>141</v>
      </c>
      <c r="AH144" s="31" t="s">
        <v>41</v>
      </c>
      <c r="AI144" s="31">
        <v>141</v>
      </c>
      <c r="AJ144" s="31" t="s">
        <v>274</v>
      </c>
      <c r="AK144" s="31">
        <v>141</v>
      </c>
      <c r="AL144" s="31" t="s">
        <v>133</v>
      </c>
      <c r="AM144" s="31">
        <v>141</v>
      </c>
      <c r="AN144" s="31" t="s">
        <v>254</v>
      </c>
      <c r="AO144" s="31">
        <v>141</v>
      </c>
      <c r="AP144" s="31" t="s">
        <v>153</v>
      </c>
    </row>
    <row r="145" spans="1:42" x14ac:dyDescent="0.35">
      <c r="A145" s="141">
        <v>142</v>
      </c>
      <c r="B145" s="198" t="s">
        <v>257</v>
      </c>
      <c r="C145" s="141">
        <v>142</v>
      </c>
      <c r="D145" s="141" t="s">
        <v>104</v>
      </c>
      <c r="E145" s="141">
        <v>142</v>
      </c>
      <c r="F145" s="141" t="s">
        <v>213</v>
      </c>
      <c r="G145" s="141">
        <v>142</v>
      </c>
      <c r="H145" s="203" t="s">
        <v>25</v>
      </c>
      <c r="I145" s="31">
        <v>142</v>
      </c>
      <c r="J145" s="31" t="s">
        <v>177</v>
      </c>
      <c r="K145" s="31">
        <v>142</v>
      </c>
      <c r="L145" s="31" t="s">
        <v>45</v>
      </c>
      <c r="M145" s="31">
        <v>142</v>
      </c>
      <c r="N145" s="31" t="s">
        <v>34</v>
      </c>
      <c r="O145" s="31">
        <v>142</v>
      </c>
      <c r="P145" s="31" t="s">
        <v>50</v>
      </c>
      <c r="Q145" s="31">
        <v>142</v>
      </c>
      <c r="R145" s="31" t="s">
        <v>189</v>
      </c>
      <c r="S145" s="31">
        <v>142</v>
      </c>
      <c r="T145" s="31" t="s">
        <v>170</v>
      </c>
      <c r="U145" s="31">
        <v>142</v>
      </c>
      <c r="V145" s="31" t="s">
        <v>118</v>
      </c>
      <c r="W145" s="31">
        <v>142</v>
      </c>
      <c r="X145" s="31" t="s">
        <v>31</v>
      </c>
      <c r="Y145" s="31">
        <v>142</v>
      </c>
      <c r="Z145" s="31" t="s">
        <v>18</v>
      </c>
      <c r="AA145" s="31">
        <v>142</v>
      </c>
      <c r="AB145" s="31" t="s">
        <v>94</v>
      </c>
      <c r="AC145" s="31">
        <v>142</v>
      </c>
      <c r="AD145" s="31" t="s">
        <v>335</v>
      </c>
      <c r="AE145" s="31">
        <v>142</v>
      </c>
      <c r="AF145" s="31" t="s">
        <v>118</v>
      </c>
      <c r="AG145" s="31">
        <v>142</v>
      </c>
      <c r="AH145" s="31" t="s">
        <v>119</v>
      </c>
      <c r="AI145" s="31">
        <v>142</v>
      </c>
      <c r="AJ145" s="31" t="s">
        <v>142</v>
      </c>
      <c r="AK145" s="31">
        <v>142</v>
      </c>
      <c r="AL145" s="31" t="s">
        <v>282</v>
      </c>
      <c r="AM145" s="31">
        <v>142</v>
      </c>
      <c r="AN145" s="31" t="s">
        <v>151</v>
      </c>
      <c r="AO145" s="31">
        <v>142</v>
      </c>
      <c r="AP145" s="31" t="s">
        <v>249</v>
      </c>
    </row>
    <row r="146" spans="1:42" x14ac:dyDescent="0.35">
      <c r="A146" s="141">
        <v>143</v>
      </c>
      <c r="B146" s="198" t="s">
        <v>247</v>
      </c>
      <c r="C146" s="141">
        <v>143</v>
      </c>
      <c r="D146" s="141" t="s">
        <v>138</v>
      </c>
      <c r="E146" s="141">
        <v>143</v>
      </c>
      <c r="F146" s="141" t="s">
        <v>273</v>
      </c>
      <c r="G146" s="141">
        <v>143</v>
      </c>
      <c r="H146" s="203" t="s">
        <v>74</v>
      </c>
      <c r="I146" s="31">
        <v>143</v>
      </c>
      <c r="J146" s="31" t="s">
        <v>47</v>
      </c>
      <c r="K146" s="31">
        <v>143</v>
      </c>
      <c r="L146" s="31" t="s">
        <v>84</v>
      </c>
      <c r="M146" s="31">
        <v>143</v>
      </c>
      <c r="N146" s="31" t="s">
        <v>257</v>
      </c>
      <c r="O146" s="31">
        <v>143</v>
      </c>
      <c r="P146" s="31" t="s">
        <v>129</v>
      </c>
      <c r="Q146" s="31">
        <v>143</v>
      </c>
      <c r="R146" s="31" t="s">
        <v>177</v>
      </c>
      <c r="S146" s="31">
        <v>143</v>
      </c>
      <c r="T146" s="31" t="s">
        <v>76</v>
      </c>
      <c r="U146" s="31">
        <v>143</v>
      </c>
      <c r="V146" s="31" t="s">
        <v>175</v>
      </c>
      <c r="W146" s="31">
        <v>143</v>
      </c>
      <c r="X146" s="31" t="s">
        <v>43</v>
      </c>
      <c r="Y146" s="31">
        <v>143</v>
      </c>
      <c r="Z146" s="31" t="s">
        <v>271</v>
      </c>
      <c r="AA146" s="31">
        <v>143</v>
      </c>
      <c r="AB146" s="31" t="s">
        <v>325</v>
      </c>
      <c r="AC146" s="31">
        <v>143</v>
      </c>
      <c r="AD146" s="31" t="s">
        <v>134</v>
      </c>
      <c r="AE146" s="31">
        <v>143</v>
      </c>
      <c r="AF146" s="31" t="s">
        <v>142</v>
      </c>
      <c r="AG146" s="31">
        <v>143</v>
      </c>
      <c r="AH146" s="31" t="s">
        <v>72</v>
      </c>
      <c r="AI146" s="31">
        <v>143</v>
      </c>
      <c r="AJ146" s="31" t="s">
        <v>222</v>
      </c>
      <c r="AK146" s="31">
        <v>143</v>
      </c>
      <c r="AL146" s="31" t="s">
        <v>319</v>
      </c>
      <c r="AM146" s="31">
        <v>143</v>
      </c>
      <c r="AN146" s="31" t="s">
        <v>179</v>
      </c>
      <c r="AO146" s="31">
        <v>143</v>
      </c>
      <c r="AP146" s="31" t="s">
        <v>180</v>
      </c>
    </row>
    <row r="147" spans="1:42" x14ac:dyDescent="0.35">
      <c r="A147" s="141">
        <v>144</v>
      </c>
      <c r="B147" s="198" t="s">
        <v>212</v>
      </c>
      <c r="C147" s="141">
        <v>144</v>
      </c>
      <c r="D147" s="141" t="s">
        <v>148</v>
      </c>
      <c r="E147" s="141">
        <v>144</v>
      </c>
      <c r="F147" s="141" t="s">
        <v>205</v>
      </c>
      <c r="G147" s="141">
        <v>144</v>
      </c>
      <c r="H147" s="203" t="s">
        <v>21</v>
      </c>
      <c r="I147" s="31">
        <v>144</v>
      </c>
      <c r="J147" s="31" t="s">
        <v>154</v>
      </c>
      <c r="K147" s="31">
        <v>144</v>
      </c>
      <c r="L147" s="31" t="s">
        <v>187</v>
      </c>
      <c r="M147" s="31">
        <v>144</v>
      </c>
      <c r="N147" s="31" t="s">
        <v>164</v>
      </c>
      <c r="O147" s="31">
        <v>144</v>
      </c>
      <c r="P147" s="31" t="s">
        <v>304</v>
      </c>
      <c r="Q147" s="31">
        <v>144</v>
      </c>
      <c r="R147" s="31" t="s">
        <v>57</v>
      </c>
      <c r="S147" s="31">
        <v>144</v>
      </c>
      <c r="T147" s="31" t="s">
        <v>259</v>
      </c>
      <c r="U147" s="31">
        <v>144</v>
      </c>
      <c r="V147" s="31" t="s">
        <v>163</v>
      </c>
      <c r="W147" s="31">
        <v>144</v>
      </c>
      <c r="X147" s="31" t="s">
        <v>290</v>
      </c>
      <c r="Y147" s="31">
        <v>144</v>
      </c>
      <c r="Z147" s="31" t="s">
        <v>60</v>
      </c>
      <c r="AA147" s="31">
        <v>144</v>
      </c>
      <c r="AB147" s="31" t="s">
        <v>145</v>
      </c>
      <c r="AC147" s="31">
        <v>144</v>
      </c>
      <c r="AD147" s="31" t="s">
        <v>255</v>
      </c>
      <c r="AE147" s="31">
        <v>144</v>
      </c>
      <c r="AF147" s="31" t="s">
        <v>120</v>
      </c>
      <c r="AG147" s="31">
        <v>144</v>
      </c>
      <c r="AH147" s="31" t="s">
        <v>257</v>
      </c>
      <c r="AI147" s="31">
        <v>144</v>
      </c>
      <c r="AJ147" s="31" t="s">
        <v>44</v>
      </c>
      <c r="AK147" s="31">
        <v>144</v>
      </c>
      <c r="AL147" s="31" t="s">
        <v>320</v>
      </c>
      <c r="AM147" s="31">
        <v>144</v>
      </c>
      <c r="AN147" s="31" t="s">
        <v>242</v>
      </c>
      <c r="AO147" s="31">
        <v>144</v>
      </c>
      <c r="AP147" s="31" t="s">
        <v>49</v>
      </c>
    </row>
    <row r="148" spans="1:42" x14ac:dyDescent="0.35">
      <c r="A148" s="141">
        <v>145</v>
      </c>
      <c r="B148" s="198" t="s">
        <v>81</v>
      </c>
      <c r="C148" s="141">
        <v>145</v>
      </c>
      <c r="D148" s="141" t="s">
        <v>273</v>
      </c>
      <c r="E148" s="141">
        <v>145</v>
      </c>
      <c r="F148" s="141" t="s">
        <v>168</v>
      </c>
      <c r="G148" s="141">
        <v>145</v>
      </c>
      <c r="H148" s="203" t="s">
        <v>239</v>
      </c>
      <c r="I148" s="31">
        <v>145</v>
      </c>
      <c r="J148" s="31" t="s">
        <v>34</v>
      </c>
      <c r="K148" s="31">
        <v>145</v>
      </c>
      <c r="L148" s="31" t="s">
        <v>238</v>
      </c>
      <c r="M148" s="31">
        <v>145</v>
      </c>
      <c r="N148" s="31" t="s">
        <v>154</v>
      </c>
      <c r="O148" s="31">
        <v>145</v>
      </c>
      <c r="P148" s="31" t="s">
        <v>170</v>
      </c>
      <c r="Q148" s="31">
        <v>145</v>
      </c>
      <c r="R148" s="31" t="s">
        <v>70</v>
      </c>
      <c r="S148" s="31">
        <v>145</v>
      </c>
      <c r="T148" s="31" t="s">
        <v>123</v>
      </c>
      <c r="U148" s="31">
        <v>145</v>
      </c>
      <c r="V148" s="31" t="s">
        <v>176</v>
      </c>
      <c r="W148" s="31">
        <v>145</v>
      </c>
      <c r="X148" s="31" t="s">
        <v>317</v>
      </c>
      <c r="Y148" s="31">
        <v>145</v>
      </c>
      <c r="Z148" s="31" t="s">
        <v>338</v>
      </c>
      <c r="AA148" s="31">
        <v>145</v>
      </c>
      <c r="AB148" s="31" t="s">
        <v>309</v>
      </c>
      <c r="AC148" s="31">
        <v>145</v>
      </c>
      <c r="AD148" s="31" t="s">
        <v>142</v>
      </c>
      <c r="AE148" s="31">
        <v>145</v>
      </c>
      <c r="AF148" s="31" t="s">
        <v>246</v>
      </c>
      <c r="AG148" s="31">
        <v>145</v>
      </c>
      <c r="AH148" s="31" t="s">
        <v>252</v>
      </c>
      <c r="AI148" s="31">
        <v>145</v>
      </c>
      <c r="AJ148" s="31" t="s">
        <v>39</v>
      </c>
      <c r="AK148" s="31">
        <v>145</v>
      </c>
      <c r="AL148" s="31" t="s">
        <v>213</v>
      </c>
      <c r="AM148" s="31">
        <v>145</v>
      </c>
      <c r="AN148" s="31" t="s">
        <v>107</v>
      </c>
      <c r="AO148" s="31">
        <v>145</v>
      </c>
      <c r="AP148" s="31" t="s">
        <v>136</v>
      </c>
    </row>
    <row r="149" spans="1:42" x14ac:dyDescent="0.35">
      <c r="A149" s="141">
        <v>146</v>
      </c>
      <c r="B149" s="198" t="s">
        <v>120</v>
      </c>
      <c r="C149" s="141">
        <v>146</v>
      </c>
      <c r="D149" s="141" t="s">
        <v>293</v>
      </c>
      <c r="E149" s="141">
        <v>146</v>
      </c>
      <c r="F149" s="141" t="s">
        <v>314</v>
      </c>
      <c r="G149" s="141">
        <v>146</v>
      </c>
      <c r="H149" s="203" t="s">
        <v>80</v>
      </c>
      <c r="I149" s="31">
        <v>146</v>
      </c>
      <c r="J149" s="31" t="s">
        <v>272</v>
      </c>
      <c r="K149" s="31">
        <v>146</v>
      </c>
      <c r="L149" s="31" t="s">
        <v>90</v>
      </c>
      <c r="M149" s="31">
        <v>146</v>
      </c>
      <c r="N149" s="31" t="s">
        <v>133</v>
      </c>
      <c r="O149" s="31">
        <v>146</v>
      </c>
      <c r="P149" s="204" t="s">
        <v>42</v>
      </c>
      <c r="Q149" s="31">
        <v>146</v>
      </c>
      <c r="R149" s="31" t="s">
        <v>304</v>
      </c>
      <c r="S149" s="31">
        <v>146</v>
      </c>
      <c r="T149" s="31" t="s">
        <v>237</v>
      </c>
      <c r="U149" s="31">
        <v>146</v>
      </c>
      <c r="V149" s="31" t="s">
        <v>198</v>
      </c>
      <c r="W149" s="31">
        <v>146</v>
      </c>
      <c r="X149" s="31" t="s">
        <v>273</v>
      </c>
      <c r="Y149" s="31">
        <v>146</v>
      </c>
      <c r="Z149" s="31" t="s">
        <v>284</v>
      </c>
      <c r="AA149" s="31">
        <v>146</v>
      </c>
      <c r="AB149" s="31" t="s">
        <v>171</v>
      </c>
      <c r="AC149" s="31">
        <v>146</v>
      </c>
      <c r="AD149" s="31" t="s">
        <v>195</v>
      </c>
      <c r="AE149" s="31">
        <v>146</v>
      </c>
      <c r="AF149" s="31" t="s">
        <v>165</v>
      </c>
      <c r="AG149" s="31">
        <v>146</v>
      </c>
      <c r="AH149" s="31" t="s">
        <v>277</v>
      </c>
      <c r="AI149" s="31">
        <v>146</v>
      </c>
      <c r="AJ149" s="31" t="s">
        <v>299</v>
      </c>
      <c r="AK149" s="31">
        <v>146</v>
      </c>
      <c r="AL149" s="31" t="s">
        <v>173</v>
      </c>
      <c r="AM149" s="31">
        <v>146</v>
      </c>
      <c r="AN149" s="31" t="s">
        <v>195</v>
      </c>
      <c r="AO149" s="31">
        <v>146</v>
      </c>
      <c r="AP149" s="31" t="s">
        <v>236</v>
      </c>
    </row>
    <row r="150" spans="1:42" x14ac:dyDescent="0.35">
      <c r="A150" s="141">
        <v>147</v>
      </c>
      <c r="B150" s="198" t="s">
        <v>171</v>
      </c>
      <c r="C150" s="141">
        <v>147</v>
      </c>
      <c r="D150" s="141" t="s">
        <v>72</v>
      </c>
      <c r="E150" s="141">
        <v>147</v>
      </c>
      <c r="F150" s="141" t="s">
        <v>180</v>
      </c>
      <c r="G150" s="141">
        <v>147</v>
      </c>
      <c r="H150" s="203" t="s">
        <v>195</v>
      </c>
      <c r="I150" s="31">
        <v>147</v>
      </c>
      <c r="J150" s="31" t="s">
        <v>24</v>
      </c>
      <c r="K150" s="31">
        <v>147</v>
      </c>
      <c r="L150" s="31" t="s">
        <v>292</v>
      </c>
      <c r="M150" s="31">
        <v>147</v>
      </c>
      <c r="N150" s="31" t="s">
        <v>282</v>
      </c>
      <c r="O150" s="31">
        <v>147</v>
      </c>
      <c r="P150" s="31" t="s">
        <v>34</v>
      </c>
      <c r="Q150" s="31">
        <v>147</v>
      </c>
      <c r="R150" s="31" t="s">
        <v>292</v>
      </c>
      <c r="S150" s="31">
        <v>147</v>
      </c>
      <c r="T150" s="31" t="s">
        <v>157</v>
      </c>
      <c r="U150" s="31">
        <v>147</v>
      </c>
      <c r="V150" s="31" t="s">
        <v>148</v>
      </c>
      <c r="W150" s="31">
        <v>147</v>
      </c>
      <c r="X150" s="31" t="s">
        <v>283</v>
      </c>
      <c r="Y150" s="31">
        <v>147</v>
      </c>
      <c r="Z150" s="31" t="s">
        <v>187</v>
      </c>
      <c r="AA150" s="31">
        <v>147</v>
      </c>
      <c r="AB150" s="31" t="s">
        <v>85</v>
      </c>
      <c r="AC150" s="31">
        <v>147</v>
      </c>
      <c r="AD150" s="31" t="s">
        <v>234</v>
      </c>
      <c r="AE150" s="31">
        <v>147</v>
      </c>
      <c r="AF150" s="31" t="s">
        <v>309</v>
      </c>
      <c r="AG150" s="31">
        <v>147</v>
      </c>
      <c r="AH150" s="31" t="s">
        <v>205</v>
      </c>
      <c r="AI150" s="31">
        <v>147</v>
      </c>
      <c r="AJ150" s="31" t="s">
        <v>237</v>
      </c>
      <c r="AK150" s="31">
        <v>147</v>
      </c>
      <c r="AL150" s="31" t="s">
        <v>105</v>
      </c>
      <c r="AM150" s="31">
        <v>147</v>
      </c>
      <c r="AN150" s="31" t="s">
        <v>126</v>
      </c>
      <c r="AO150" s="31">
        <v>147</v>
      </c>
      <c r="AP150" s="31" t="s">
        <v>336</v>
      </c>
    </row>
    <row r="151" spans="1:42" x14ac:dyDescent="0.35">
      <c r="A151" s="141">
        <v>148</v>
      </c>
      <c r="B151" s="198" t="s">
        <v>234</v>
      </c>
      <c r="C151" s="141">
        <v>148</v>
      </c>
      <c r="D151" s="141" t="s">
        <v>209</v>
      </c>
      <c r="E151" s="141">
        <v>148</v>
      </c>
      <c r="F151" s="141" t="s">
        <v>232</v>
      </c>
      <c r="G151" s="141">
        <v>148</v>
      </c>
      <c r="H151" s="203" t="s">
        <v>42</v>
      </c>
      <c r="I151" s="31">
        <v>148</v>
      </c>
      <c r="J151" s="31" t="s">
        <v>258</v>
      </c>
      <c r="K151" s="31">
        <v>148</v>
      </c>
      <c r="L151" s="31" t="s">
        <v>321</v>
      </c>
      <c r="M151" s="31">
        <v>148</v>
      </c>
      <c r="N151" s="31" t="s">
        <v>239</v>
      </c>
      <c r="O151" s="31">
        <v>148</v>
      </c>
      <c r="P151" s="31" t="s">
        <v>206</v>
      </c>
      <c r="Q151" s="31">
        <v>148</v>
      </c>
      <c r="R151" s="31" t="s">
        <v>196</v>
      </c>
      <c r="S151" s="31">
        <v>148</v>
      </c>
      <c r="T151" s="31" t="s">
        <v>206</v>
      </c>
      <c r="U151" s="31">
        <v>148</v>
      </c>
      <c r="V151" s="31" t="s">
        <v>60</v>
      </c>
      <c r="W151" s="31">
        <v>148</v>
      </c>
      <c r="X151" s="31" t="s">
        <v>34</v>
      </c>
      <c r="Y151" s="31">
        <v>148</v>
      </c>
      <c r="Z151" s="31" t="s">
        <v>146</v>
      </c>
      <c r="AA151" s="31">
        <v>148</v>
      </c>
      <c r="AB151" s="31" t="s">
        <v>112</v>
      </c>
      <c r="AC151" s="31">
        <v>148</v>
      </c>
      <c r="AD151" s="31" t="s">
        <v>91</v>
      </c>
      <c r="AE151" s="31">
        <v>148</v>
      </c>
      <c r="AF151" s="31" t="s">
        <v>72</v>
      </c>
      <c r="AG151" s="31">
        <v>148</v>
      </c>
      <c r="AH151" s="31" t="s">
        <v>294</v>
      </c>
      <c r="AI151" s="31">
        <v>148</v>
      </c>
      <c r="AJ151" s="31" t="s">
        <v>153</v>
      </c>
      <c r="AK151" s="31">
        <v>148</v>
      </c>
      <c r="AL151" s="31" t="s">
        <v>302</v>
      </c>
      <c r="AM151" s="31">
        <v>148</v>
      </c>
      <c r="AN151" s="31" t="s">
        <v>273</v>
      </c>
      <c r="AO151" s="31">
        <v>148</v>
      </c>
      <c r="AP151" s="31" t="s">
        <v>327</v>
      </c>
    </row>
    <row r="152" spans="1:42" x14ac:dyDescent="0.35">
      <c r="A152" s="141">
        <v>149</v>
      </c>
      <c r="B152" s="198" t="s">
        <v>254</v>
      </c>
      <c r="C152" s="141">
        <v>149</v>
      </c>
      <c r="D152" s="141" t="s">
        <v>267</v>
      </c>
      <c r="E152" s="141">
        <v>149</v>
      </c>
      <c r="F152" s="141" t="s">
        <v>33</v>
      </c>
      <c r="G152" s="141">
        <v>149</v>
      </c>
      <c r="H152" s="203" t="s">
        <v>58</v>
      </c>
      <c r="I152" s="31">
        <v>149</v>
      </c>
      <c r="J152" s="31" t="s">
        <v>270</v>
      </c>
      <c r="K152" s="31">
        <v>149</v>
      </c>
      <c r="L152" s="31" t="s">
        <v>157</v>
      </c>
      <c r="M152" s="31">
        <v>149</v>
      </c>
      <c r="N152" s="31" t="s">
        <v>177</v>
      </c>
      <c r="O152" s="31">
        <v>149</v>
      </c>
      <c r="P152" s="31" t="s">
        <v>162</v>
      </c>
      <c r="Q152" s="31">
        <v>149</v>
      </c>
      <c r="R152" s="31" t="s">
        <v>169</v>
      </c>
      <c r="S152" s="31">
        <v>149</v>
      </c>
      <c r="T152" s="31" t="s">
        <v>304</v>
      </c>
      <c r="U152" s="31">
        <v>149</v>
      </c>
      <c r="V152" s="31" t="s">
        <v>264</v>
      </c>
      <c r="W152" s="31">
        <v>149</v>
      </c>
      <c r="X152" s="31" t="s">
        <v>96</v>
      </c>
      <c r="Y152" s="31">
        <v>149</v>
      </c>
      <c r="Z152" s="31" t="s">
        <v>341</v>
      </c>
      <c r="AA152" s="31">
        <v>149</v>
      </c>
      <c r="AB152" s="31" t="s">
        <v>110</v>
      </c>
      <c r="AC152" s="31">
        <v>149</v>
      </c>
      <c r="AD152" s="31" t="s">
        <v>192</v>
      </c>
      <c r="AE152" s="31">
        <v>149</v>
      </c>
      <c r="AF152" s="31" t="s">
        <v>107</v>
      </c>
      <c r="AG152" s="31">
        <v>149</v>
      </c>
      <c r="AH152" s="31" t="s">
        <v>157</v>
      </c>
      <c r="AI152" s="31">
        <v>149</v>
      </c>
      <c r="AJ152" s="31" t="s">
        <v>40</v>
      </c>
      <c r="AK152" s="31">
        <v>149</v>
      </c>
      <c r="AL152" s="31" t="s">
        <v>182</v>
      </c>
      <c r="AM152" s="31">
        <v>149</v>
      </c>
      <c r="AN152" s="31" t="s">
        <v>279</v>
      </c>
      <c r="AO152" s="31">
        <v>149</v>
      </c>
      <c r="AP152" s="31" t="s">
        <v>309</v>
      </c>
    </row>
    <row r="153" spans="1:42" x14ac:dyDescent="0.35">
      <c r="A153" s="141">
        <v>150</v>
      </c>
      <c r="B153" s="198" t="s">
        <v>231</v>
      </c>
      <c r="C153" s="141">
        <v>150</v>
      </c>
      <c r="D153" s="141" t="s">
        <v>278</v>
      </c>
      <c r="E153" s="141">
        <v>150</v>
      </c>
      <c r="F153" s="141" t="s">
        <v>278</v>
      </c>
      <c r="G153" s="141">
        <v>150</v>
      </c>
      <c r="H153" s="203" t="s">
        <v>310</v>
      </c>
      <c r="I153" s="31">
        <v>150</v>
      </c>
      <c r="J153" s="31" t="s">
        <v>197</v>
      </c>
      <c r="K153" s="31">
        <v>150</v>
      </c>
      <c r="L153" s="31" t="s">
        <v>340</v>
      </c>
      <c r="M153" s="31">
        <v>150</v>
      </c>
      <c r="N153" s="31" t="s">
        <v>221</v>
      </c>
      <c r="O153" s="31">
        <v>150</v>
      </c>
      <c r="P153" s="31" t="s">
        <v>68</v>
      </c>
      <c r="Q153" s="31">
        <v>150</v>
      </c>
      <c r="R153" s="31" t="s">
        <v>254</v>
      </c>
      <c r="S153" s="31">
        <v>150</v>
      </c>
      <c r="T153" s="31" t="s">
        <v>145</v>
      </c>
      <c r="U153" s="31">
        <v>150</v>
      </c>
      <c r="V153" s="31" t="s">
        <v>322</v>
      </c>
      <c r="W153" s="31">
        <v>150</v>
      </c>
      <c r="X153" s="31" t="s">
        <v>312</v>
      </c>
      <c r="Y153" s="31">
        <v>150</v>
      </c>
      <c r="Z153" s="31" t="s">
        <v>128</v>
      </c>
      <c r="AA153" s="31">
        <v>150</v>
      </c>
      <c r="AB153" s="31" t="s">
        <v>202</v>
      </c>
      <c r="AC153" s="31">
        <v>150</v>
      </c>
      <c r="AD153" s="31" t="s">
        <v>315</v>
      </c>
      <c r="AE153" s="31">
        <v>150</v>
      </c>
      <c r="AF153" s="31" t="s">
        <v>312</v>
      </c>
      <c r="AG153" s="31">
        <v>150</v>
      </c>
      <c r="AH153" s="31" t="s">
        <v>335</v>
      </c>
      <c r="AI153" s="31">
        <v>150</v>
      </c>
      <c r="AJ153" s="31" t="s">
        <v>217</v>
      </c>
      <c r="AK153" s="31">
        <v>150</v>
      </c>
      <c r="AL153" s="31" t="s">
        <v>194</v>
      </c>
      <c r="AM153" s="31">
        <v>150</v>
      </c>
      <c r="AN153" s="31" t="s">
        <v>234</v>
      </c>
      <c r="AO153" s="31">
        <v>150</v>
      </c>
      <c r="AP153" s="31" t="s">
        <v>176</v>
      </c>
    </row>
    <row r="154" spans="1:42" x14ac:dyDescent="0.35">
      <c r="A154" s="141">
        <v>151</v>
      </c>
      <c r="B154" s="198" t="s">
        <v>194</v>
      </c>
      <c r="C154" s="141">
        <v>151</v>
      </c>
      <c r="D154" s="141" t="s">
        <v>313</v>
      </c>
      <c r="E154" s="141">
        <v>151</v>
      </c>
      <c r="F154" s="141" t="s">
        <v>106</v>
      </c>
      <c r="G154" s="141">
        <v>151</v>
      </c>
      <c r="H154" s="203" t="s">
        <v>52</v>
      </c>
      <c r="I154" s="31">
        <v>151</v>
      </c>
      <c r="J154" s="31" t="s">
        <v>165</v>
      </c>
      <c r="K154" s="31">
        <v>151</v>
      </c>
      <c r="L154" s="31" t="s">
        <v>303</v>
      </c>
      <c r="M154" s="31">
        <v>151</v>
      </c>
      <c r="N154" s="31" t="s">
        <v>110</v>
      </c>
      <c r="O154" s="31">
        <v>151</v>
      </c>
      <c r="P154" s="31" t="s">
        <v>286</v>
      </c>
      <c r="Q154" s="31">
        <v>151</v>
      </c>
      <c r="R154" s="31" t="s">
        <v>183</v>
      </c>
      <c r="S154" s="31">
        <v>151</v>
      </c>
      <c r="T154" s="31" t="s">
        <v>139</v>
      </c>
      <c r="U154" s="31">
        <v>151</v>
      </c>
      <c r="V154" s="31" t="s">
        <v>149</v>
      </c>
      <c r="W154" s="31">
        <v>151</v>
      </c>
      <c r="X154" s="31" t="s">
        <v>253</v>
      </c>
      <c r="Y154" s="31">
        <v>151</v>
      </c>
      <c r="Z154" s="31" t="s">
        <v>259</v>
      </c>
      <c r="AA154" s="31">
        <v>151</v>
      </c>
      <c r="AB154" s="31" t="s">
        <v>310</v>
      </c>
      <c r="AC154" s="31">
        <v>151</v>
      </c>
      <c r="AD154" s="31" t="s">
        <v>253</v>
      </c>
      <c r="AE154" s="31">
        <v>151</v>
      </c>
      <c r="AF154" s="31" t="s">
        <v>44</v>
      </c>
      <c r="AG154" s="31">
        <v>151</v>
      </c>
      <c r="AH154" s="31" t="s">
        <v>231</v>
      </c>
      <c r="AI154" s="31">
        <v>151</v>
      </c>
      <c r="AJ154" s="31" t="s">
        <v>166</v>
      </c>
      <c r="AK154" s="31">
        <v>151</v>
      </c>
      <c r="AL154" s="31" t="s">
        <v>175</v>
      </c>
      <c r="AM154" s="31">
        <v>151</v>
      </c>
      <c r="AN154" s="31" t="s">
        <v>198</v>
      </c>
      <c r="AO154" s="31">
        <v>151</v>
      </c>
      <c r="AP154" s="31" t="s">
        <v>288</v>
      </c>
    </row>
    <row r="155" spans="1:42" x14ac:dyDescent="0.35">
      <c r="A155" s="141">
        <v>152</v>
      </c>
      <c r="B155" s="198" t="s">
        <v>279</v>
      </c>
      <c r="C155" s="141">
        <v>152</v>
      </c>
      <c r="D155" s="141" t="s">
        <v>47</v>
      </c>
      <c r="E155" s="141">
        <v>152</v>
      </c>
      <c r="F155" s="141" t="s">
        <v>219</v>
      </c>
      <c r="G155" s="141">
        <v>152</v>
      </c>
      <c r="H155" s="203" t="s">
        <v>115</v>
      </c>
      <c r="I155" s="31">
        <v>152</v>
      </c>
      <c r="J155" s="31" t="s">
        <v>108</v>
      </c>
      <c r="K155" s="31">
        <v>152</v>
      </c>
      <c r="L155" s="31" t="s">
        <v>324</v>
      </c>
      <c r="M155" s="31">
        <v>152</v>
      </c>
      <c r="N155" s="31" t="s">
        <v>24</v>
      </c>
      <c r="O155" s="31">
        <v>152</v>
      </c>
      <c r="P155" s="31" t="s">
        <v>221</v>
      </c>
      <c r="Q155" s="31">
        <v>152</v>
      </c>
      <c r="R155" s="31" t="s">
        <v>288</v>
      </c>
      <c r="S155" s="31">
        <v>152</v>
      </c>
      <c r="T155" s="31" t="s">
        <v>130</v>
      </c>
      <c r="U155" s="31">
        <v>152</v>
      </c>
      <c r="V155" s="31" t="s">
        <v>134</v>
      </c>
      <c r="W155" s="31">
        <v>152</v>
      </c>
      <c r="X155" s="31" t="s">
        <v>196</v>
      </c>
      <c r="Y155" s="31">
        <v>152</v>
      </c>
      <c r="Z155" s="31" t="s">
        <v>118</v>
      </c>
      <c r="AA155" s="31">
        <v>152</v>
      </c>
      <c r="AB155" s="31" t="s">
        <v>100</v>
      </c>
      <c r="AC155" s="31">
        <v>152</v>
      </c>
      <c r="AD155" s="31" t="s">
        <v>82</v>
      </c>
      <c r="AE155" s="31">
        <v>152</v>
      </c>
      <c r="AF155" s="31" t="s">
        <v>288</v>
      </c>
      <c r="AG155" s="31">
        <v>152</v>
      </c>
      <c r="AH155" s="31" t="s">
        <v>79</v>
      </c>
      <c r="AI155" s="31">
        <v>152</v>
      </c>
      <c r="AJ155" s="31" t="s">
        <v>296</v>
      </c>
      <c r="AK155" s="31">
        <v>152</v>
      </c>
      <c r="AL155" s="31" t="s">
        <v>48</v>
      </c>
      <c r="AM155" s="31">
        <v>152</v>
      </c>
      <c r="AN155" s="31" t="s">
        <v>136</v>
      </c>
      <c r="AO155" s="31">
        <v>152</v>
      </c>
      <c r="AP155" s="31" t="s">
        <v>157</v>
      </c>
    </row>
    <row r="156" spans="1:42" x14ac:dyDescent="0.35">
      <c r="A156" s="141">
        <v>153</v>
      </c>
      <c r="B156" s="198" t="s">
        <v>226</v>
      </c>
      <c r="C156" s="141">
        <v>153</v>
      </c>
      <c r="D156" s="141" t="s">
        <v>190</v>
      </c>
      <c r="E156" s="141">
        <v>153</v>
      </c>
      <c r="F156" s="141" t="s">
        <v>274</v>
      </c>
      <c r="G156" s="141">
        <v>153</v>
      </c>
      <c r="H156" s="203" t="s">
        <v>264</v>
      </c>
      <c r="I156" s="31">
        <v>153</v>
      </c>
      <c r="J156" s="31" t="s">
        <v>100</v>
      </c>
      <c r="K156" s="31">
        <v>153</v>
      </c>
      <c r="L156" s="31" t="s">
        <v>61</v>
      </c>
      <c r="M156" s="31">
        <v>153</v>
      </c>
      <c r="N156" s="31" t="s">
        <v>229</v>
      </c>
      <c r="O156" s="31">
        <v>153</v>
      </c>
      <c r="P156" s="31" t="s">
        <v>157</v>
      </c>
      <c r="Q156" s="31">
        <v>153</v>
      </c>
      <c r="R156" s="31" t="s">
        <v>104</v>
      </c>
      <c r="S156" s="31">
        <v>153</v>
      </c>
      <c r="T156" s="31" t="s">
        <v>282</v>
      </c>
      <c r="U156" s="31">
        <v>153</v>
      </c>
      <c r="V156" s="31" t="s">
        <v>311</v>
      </c>
      <c r="W156" s="31">
        <v>153</v>
      </c>
      <c r="X156" s="31" t="s">
        <v>331</v>
      </c>
      <c r="Y156" s="31">
        <v>153</v>
      </c>
      <c r="Z156" s="31" t="s">
        <v>322</v>
      </c>
      <c r="AA156" s="31">
        <v>153</v>
      </c>
      <c r="AB156" s="31" t="s">
        <v>338</v>
      </c>
      <c r="AC156" s="31">
        <v>153</v>
      </c>
      <c r="AD156" s="31" t="s">
        <v>231</v>
      </c>
      <c r="AE156" s="31">
        <v>153</v>
      </c>
      <c r="AF156" s="31" t="s">
        <v>119</v>
      </c>
      <c r="AG156" s="31">
        <v>153</v>
      </c>
      <c r="AH156" s="31" t="s">
        <v>276</v>
      </c>
      <c r="AI156" s="31">
        <v>153</v>
      </c>
      <c r="AJ156" s="31" t="s">
        <v>33</v>
      </c>
      <c r="AK156" s="31">
        <v>153</v>
      </c>
      <c r="AL156" s="31" t="s">
        <v>214</v>
      </c>
      <c r="AM156" s="31">
        <v>153</v>
      </c>
      <c r="AN156" s="31" t="s">
        <v>154</v>
      </c>
      <c r="AO156" s="31">
        <v>153</v>
      </c>
      <c r="AP156" s="31" t="s">
        <v>172</v>
      </c>
    </row>
    <row r="157" spans="1:42" x14ac:dyDescent="0.35">
      <c r="A157" s="141">
        <v>154</v>
      </c>
      <c r="B157" s="198" t="s">
        <v>213</v>
      </c>
      <c r="C157" s="141">
        <v>154</v>
      </c>
      <c r="D157" s="141" t="s">
        <v>208</v>
      </c>
      <c r="E157" s="141">
        <v>154</v>
      </c>
      <c r="F157" s="141" t="s">
        <v>272</v>
      </c>
      <c r="G157" s="141">
        <v>154</v>
      </c>
      <c r="H157" s="203" t="s">
        <v>305</v>
      </c>
      <c r="I157" s="31">
        <v>154</v>
      </c>
      <c r="J157" s="31" t="s">
        <v>339</v>
      </c>
      <c r="K157" s="31">
        <v>154</v>
      </c>
      <c r="L157" s="31" t="s">
        <v>163</v>
      </c>
      <c r="M157" s="31">
        <v>154</v>
      </c>
      <c r="N157" s="31" t="s">
        <v>150</v>
      </c>
      <c r="O157" s="31">
        <v>154</v>
      </c>
      <c r="P157" s="31" t="s">
        <v>268</v>
      </c>
      <c r="Q157" s="31">
        <v>154</v>
      </c>
      <c r="R157" s="31" t="s">
        <v>207</v>
      </c>
      <c r="S157" s="31">
        <v>154</v>
      </c>
      <c r="T157" s="31" t="s">
        <v>90</v>
      </c>
      <c r="U157" s="31">
        <v>154</v>
      </c>
      <c r="V157" s="31" t="s">
        <v>51</v>
      </c>
      <c r="W157" s="31">
        <v>154</v>
      </c>
      <c r="X157" s="31" t="s">
        <v>57</v>
      </c>
      <c r="Y157" s="31">
        <v>154</v>
      </c>
      <c r="Z157" s="31" t="s">
        <v>27</v>
      </c>
      <c r="AA157" s="31">
        <v>154</v>
      </c>
      <c r="AB157" s="31" t="s">
        <v>272</v>
      </c>
      <c r="AC157" s="31">
        <v>154</v>
      </c>
      <c r="AD157" s="31" t="s">
        <v>211</v>
      </c>
      <c r="AE157" s="31">
        <v>154</v>
      </c>
      <c r="AF157" s="31" t="s">
        <v>70</v>
      </c>
      <c r="AG157" s="31">
        <v>154</v>
      </c>
      <c r="AH157" s="31" t="s">
        <v>101</v>
      </c>
      <c r="AI157" s="31">
        <v>154</v>
      </c>
      <c r="AJ157" s="31" t="s">
        <v>261</v>
      </c>
      <c r="AK157" s="31">
        <v>154</v>
      </c>
      <c r="AL157" s="31" t="s">
        <v>328</v>
      </c>
      <c r="AM157" s="31">
        <v>154</v>
      </c>
      <c r="AN157" s="31" t="s">
        <v>216</v>
      </c>
      <c r="AO157" s="31">
        <v>154</v>
      </c>
      <c r="AP157" s="31" t="s">
        <v>73</v>
      </c>
    </row>
    <row r="158" spans="1:42" x14ac:dyDescent="0.35">
      <c r="A158" s="141">
        <v>155</v>
      </c>
      <c r="B158" s="198" t="s">
        <v>208</v>
      </c>
      <c r="C158" s="141">
        <v>155</v>
      </c>
      <c r="D158" s="141" t="s">
        <v>192</v>
      </c>
      <c r="E158" s="141">
        <v>155</v>
      </c>
      <c r="F158" s="141" t="s">
        <v>192</v>
      </c>
      <c r="G158" s="141">
        <v>155</v>
      </c>
      <c r="H158" s="203" t="s">
        <v>311</v>
      </c>
      <c r="I158" s="31">
        <v>155</v>
      </c>
      <c r="J158" s="31" t="s">
        <v>212</v>
      </c>
      <c r="K158" s="31">
        <v>155</v>
      </c>
      <c r="L158" s="31" t="s">
        <v>141</v>
      </c>
      <c r="M158" s="31">
        <v>155</v>
      </c>
      <c r="N158" s="31" t="s">
        <v>64</v>
      </c>
      <c r="O158" s="31">
        <v>155</v>
      </c>
      <c r="P158" s="31" t="s">
        <v>107</v>
      </c>
      <c r="Q158" s="31">
        <v>155</v>
      </c>
      <c r="R158" s="31" t="s">
        <v>284</v>
      </c>
      <c r="S158" s="31">
        <v>155</v>
      </c>
      <c r="T158" s="31" t="s">
        <v>107</v>
      </c>
      <c r="U158" s="31">
        <v>155</v>
      </c>
      <c r="V158" s="31" t="s">
        <v>97</v>
      </c>
      <c r="W158" s="31">
        <v>155</v>
      </c>
      <c r="X158" s="31" t="s">
        <v>67</v>
      </c>
      <c r="Y158" s="31">
        <v>155</v>
      </c>
      <c r="Z158" s="31" t="s">
        <v>183</v>
      </c>
      <c r="AA158" s="31">
        <v>155</v>
      </c>
      <c r="AB158" s="31" t="s">
        <v>86</v>
      </c>
      <c r="AC158" s="31">
        <v>155</v>
      </c>
      <c r="AD158" s="31" t="s">
        <v>143</v>
      </c>
      <c r="AE158" s="31">
        <v>155</v>
      </c>
      <c r="AF158" s="31" t="s">
        <v>202</v>
      </c>
      <c r="AG158" s="31">
        <v>155</v>
      </c>
      <c r="AH158" s="31" t="s">
        <v>149</v>
      </c>
      <c r="AI158" s="31">
        <v>155</v>
      </c>
      <c r="AJ158" s="31" t="s">
        <v>234</v>
      </c>
      <c r="AK158" s="31">
        <v>155</v>
      </c>
      <c r="AL158" s="31" t="s">
        <v>233</v>
      </c>
      <c r="AM158" s="31">
        <v>155</v>
      </c>
      <c r="AN158" s="31" t="s">
        <v>208</v>
      </c>
      <c r="AO158" s="31">
        <v>155</v>
      </c>
      <c r="AP158" s="31" t="s">
        <v>101</v>
      </c>
    </row>
    <row r="159" spans="1:42" x14ac:dyDescent="0.35">
      <c r="A159" s="141">
        <v>156</v>
      </c>
      <c r="B159" s="198" t="s">
        <v>108</v>
      </c>
      <c r="C159" s="141">
        <v>156</v>
      </c>
      <c r="D159" s="141" t="s">
        <v>259</v>
      </c>
      <c r="E159" s="141">
        <v>156</v>
      </c>
      <c r="F159" s="141" t="s">
        <v>227</v>
      </c>
      <c r="G159" s="141">
        <v>156</v>
      </c>
      <c r="H159" s="203" t="s">
        <v>318</v>
      </c>
      <c r="I159" s="31">
        <v>156</v>
      </c>
      <c r="J159" s="31" t="s">
        <v>129</v>
      </c>
      <c r="K159" s="31">
        <v>156</v>
      </c>
      <c r="L159" s="31" t="s">
        <v>128</v>
      </c>
      <c r="M159" s="31">
        <v>156</v>
      </c>
      <c r="N159" s="31" t="s">
        <v>201</v>
      </c>
      <c r="O159" s="31">
        <v>156</v>
      </c>
      <c r="P159" s="31" t="s">
        <v>226</v>
      </c>
      <c r="Q159" s="31">
        <v>156</v>
      </c>
      <c r="R159" s="31" t="s">
        <v>329</v>
      </c>
      <c r="S159" s="31">
        <v>156</v>
      </c>
      <c r="T159" s="31" t="s">
        <v>50</v>
      </c>
      <c r="U159" s="31">
        <v>156</v>
      </c>
      <c r="V159" s="31" t="s">
        <v>209</v>
      </c>
      <c r="W159" s="31">
        <v>156</v>
      </c>
      <c r="X159" s="31" t="s">
        <v>81</v>
      </c>
      <c r="Y159" s="31">
        <v>156</v>
      </c>
      <c r="Z159" s="31" t="s">
        <v>94</v>
      </c>
      <c r="AA159" s="31">
        <v>156</v>
      </c>
      <c r="AB159" s="31" t="s">
        <v>152</v>
      </c>
      <c r="AC159" s="31">
        <v>156</v>
      </c>
      <c r="AD159" s="31" t="s">
        <v>85</v>
      </c>
      <c r="AE159" s="31">
        <v>156</v>
      </c>
      <c r="AF159" s="31" t="s">
        <v>188</v>
      </c>
      <c r="AG159" s="31">
        <v>156</v>
      </c>
      <c r="AH159" s="31" t="s">
        <v>273</v>
      </c>
      <c r="AI159" s="31">
        <v>156</v>
      </c>
      <c r="AJ159" s="31" t="s">
        <v>171</v>
      </c>
      <c r="AK159" s="31">
        <v>156</v>
      </c>
      <c r="AL159" s="31" t="s">
        <v>324</v>
      </c>
      <c r="AM159" s="31">
        <v>156</v>
      </c>
      <c r="AN159" s="31" t="s">
        <v>303</v>
      </c>
      <c r="AO159" s="31">
        <v>156</v>
      </c>
      <c r="AP159" s="31" t="s">
        <v>261</v>
      </c>
    </row>
    <row r="160" spans="1:42" x14ac:dyDescent="0.35">
      <c r="A160" s="141">
        <v>157</v>
      </c>
      <c r="B160" s="198" t="s">
        <v>187</v>
      </c>
      <c r="C160" s="141">
        <v>157</v>
      </c>
      <c r="D160" s="141" t="s">
        <v>96</v>
      </c>
      <c r="E160" s="141">
        <v>157</v>
      </c>
      <c r="F160" s="141" t="s">
        <v>330</v>
      </c>
      <c r="G160" s="141">
        <v>157</v>
      </c>
      <c r="H160" s="203" t="s">
        <v>301</v>
      </c>
      <c r="I160" s="31">
        <v>157</v>
      </c>
      <c r="J160" s="31" t="s">
        <v>277</v>
      </c>
      <c r="K160" s="31">
        <v>157</v>
      </c>
      <c r="L160" s="31" t="s">
        <v>293</v>
      </c>
      <c r="M160" s="31">
        <v>157</v>
      </c>
      <c r="N160" s="31" t="s">
        <v>158</v>
      </c>
      <c r="O160" s="31">
        <v>157</v>
      </c>
      <c r="P160" s="31" t="s">
        <v>230</v>
      </c>
      <c r="Q160" s="31">
        <v>157</v>
      </c>
      <c r="R160" s="31" t="s">
        <v>180</v>
      </c>
      <c r="S160" s="31">
        <v>157</v>
      </c>
      <c r="T160" s="31" t="s">
        <v>143</v>
      </c>
      <c r="U160" s="31">
        <v>157</v>
      </c>
      <c r="V160" s="31" t="s">
        <v>18</v>
      </c>
      <c r="W160" s="31">
        <v>157</v>
      </c>
      <c r="X160" s="31" t="s">
        <v>296</v>
      </c>
      <c r="Y160" s="31">
        <v>157</v>
      </c>
      <c r="Z160" s="31" t="s">
        <v>72</v>
      </c>
      <c r="AA160" s="31">
        <v>157</v>
      </c>
      <c r="AB160" s="31" t="s">
        <v>180</v>
      </c>
      <c r="AC160" s="31">
        <v>157</v>
      </c>
      <c r="AD160" s="31" t="s">
        <v>191</v>
      </c>
      <c r="AE160" s="31">
        <v>157</v>
      </c>
      <c r="AF160" s="31" t="s">
        <v>287</v>
      </c>
      <c r="AG160" s="31">
        <v>157</v>
      </c>
      <c r="AH160" s="31" t="s">
        <v>63</v>
      </c>
      <c r="AI160" s="31">
        <v>157</v>
      </c>
      <c r="AJ160" s="31" t="s">
        <v>229</v>
      </c>
      <c r="AK160" s="31">
        <v>157</v>
      </c>
      <c r="AL160" s="31" t="s">
        <v>158</v>
      </c>
      <c r="AM160" s="31">
        <v>157</v>
      </c>
      <c r="AN160" s="31" t="s">
        <v>207</v>
      </c>
      <c r="AO160" s="31">
        <v>157</v>
      </c>
      <c r="AP160" s="31" t="s">
        <v>76</v>
      </c>
    </row>
    <row r="161" spans="1:42" x14ac:dyDescent="0.35">
      <c r="A161" s="141">
        <v>158</v>
      </c>
      <c r="B161" s="198" t="s">
        <v>249</v>
      </c>
      <c r="C161" s="141">
        <v>158</v>
      </c>
      <c r="D161" s="141" t="s">
        <v>277</v>
      </c>
      <c r="E161" s="141">
        <v>158</v>
      </c>
      <c r="F161" s="141" t="s">
        <v>172</v>
      </c>
      <c r="G161" s="141">
        <v>158</v>
      </c>
      <c r="H161" s="203" t="s">
        <v>192</v>
      </c>
      <c r="I161" s="31">
        <v>158</v>
      </c>
      <c r="J161" s="31" t="s">
        <v>229</v>
      </c>
      <c r="K161" s="31">
        <v>158</v>
      </c>
      <c r="L161" s="31" t="s">
        <v>152</v>
      </c>
      <c r="M161" s="31">
        <v>158</v>
      </c>
      <c r="N161" s="31" t="s">
        <v>247</v>
      </c>
      <c r="O161" s="31">
        <v>158</v>
      </c>
      <c r="P161" s="31" t="s">
        <v>123</v>
      </c>
      <c r="Q161" s="31">
        <v>158</v>
      </c>
      <c r="R161" s="31" t="s">
        <v>339</v>
      </c>
      <c r="S161" s="31">
        <v>158</v>
      </c>
      <c r="T161" s="31" t="s">
        <v>27</v>
      </c>
      <c r="U161" s="31">
        <v>158</v>
      </c>
      <c r="V161" s="31" t="s">
        <v>27</v>
      </c>
      <c r="W161" s="31">
        <v>158</v>
      </c>
      <c r="X161" s="31" t="s">
        <v>324</v>
      </c>
      <c r="Y161" s="31">
        <v>158</v>
      </c>
      <c r="Z161" s="31" t="s">
        <v>217</v>
      </c>
      <c r="AA161" s="31">
        <v>158</v>
      </c>
      <c r="AB161" s="31" t="s">
        <v>317</v>
      </c>
      <c r="AC161" s="31">
        <v>158</v>
      </c>
      <c r="AD161" s="31" t="s">
        <v>148</v>
      </c>
      <c r="AE161" s="31">
        <v>158</v>
      </c>
      <c r="AF161" s="31" t="s">
        <v>338</v>
      </c>
      <c r="AG161" s="31">
        <v>158</v>
      </c>
      <c r="AH161" s="31" t="s">
        <v>29</v>
      </c>
      <c r="AI161" s="31">
        <v>158</v>
      </c>
      <c r="AJ161" s="31" t="s">
        <v>210</v>
      </c>
      <c r="AK161" s="31">
        <v>158</v>
      </c>
      <c r="AL161" s="31" t="s">
        <v>331</v>
      </c>
      <c r="AM161" s="31">
        <v>158</v>
      </c>
      <c r="AN161" s="31" t="s">
        <v>222</v>
      </c>
      <c r="AO161" s="31">
        <v>158</v>
      </c>
      <c r="AP161" s="31" t="s">
        <v>158</v>
      </c>
    </row>
    <row r="162" spans="1:42" x14ac:dyDescent="0.35">
      <c r="A162" s="141">
        <v>159</v>
      </c>
      <c r="B162" s="198" t="s">
        <v>211</v>
      </c>
      <c r="C162" s="141">
        <v>159</v>
      </c>
      <c r="D162" s="141" t="s">
        <v>171</v>
      </c>
      <c r="E162" s="141">
        <v>159</v>
      </c>
      <c r="F162" s="141" t="s">
        <v>245</v>
      </c>
      <c r="G162" s="141">
        <v>159</v>
      </c>
      <c r="H162" s="203" t="s">
        <v>110</v>
      </c>
      <c r="I162" s="31">
        <v>159</v>
      </c>
      <c r="J162" s="31" t="s">
        <v>253</v>
      </c>
      <c r="K162" s="31">
        <v>159</v>
      </c>
      <c r="L162" s="31" t="s">
        <v>193</v>
      </c>
      <c r="M162" s="31">
        <v>159</v>
      </c>
      <c r="N162" s="31" t="s">
        <v>111</v>
      </c>
      <c r="O162" s="31">
        <v>159</v>
      </c>
      <c r="P162" s="31" t="s">
        <v>142</v>
      </c>
      <c r="Q162" s="31">
        <v>159</v>
      </c>
      <c r="R162" s="31" t="s">
        <v>311</v>
      </c>
      <c r="S162" s="31">
        <v>159</v>
      </c>
      <c r="T162" s="31" t="s">
        <v>36</v>
      </c>
      <c r="U162" s="31">
        <v>159</v>
      </c>
      <c r="V162" s="31" t="s">
        <v>245</v>
      </c>
      <c r="W162" s="31">
        <v>159</v>
      </c>
      <c r="X162" s="31" t="s">
        <v>250</v>
      </c>
      <c r="Y162" s="31">
        <v>159</v>
      </c>
      <c r="Z162" s="31" t="s">
        <v>164</v>
      </c>
      <c r="AA162" s="31">
        <v>159</v>
      </c>
      <c r="AB162" s="31" t="s">
        <v>232</v>
      </c>
      <c r="AC162" s="31">
        <v>159</v>
      </c>
      <c r="AD162" s="31" t="s">
        <v>38</v>
      </c>
      <c r="AE162" s="31">
        <v>159</v>
      </c>
      <c r="AF162" s="31" t="s">
        <v>90</v>
      </c>
      <c r="AG162" s="31">
        <v>159</v>
      </c>
      <c r="AH162" s="31" t="s">
        <v>219</v>
      </c>
      <c r="AI162" s="31">
        <v>159</v>
      </c>
      <c r="AJ162" s="31" t="s">
        <v>143</v>
      </c>
      <c r="AK162" s="31">
        <v>159</v>
      </c>
      <c r="AL162" s="31" t="s">
        <v>45</v>
      </c>
      <c r="AM162" s="31">
        <v>159</v>
      </c>
      <c r="AN162" s="31" t="s">
        <v>89</v>
      </c>
      <c r="AO162" s="31">
        <v>159</v>
      </c>
      <c r="AP162" s="31" t="s">
        <v>159</v>
      </c>
    </row>
    <row r="163" spans="1:42" x14ac:dyDescent="0.35">
      <c r="A163" s="141">
        <v>160</v>
      </c>
      <c r="B163" s="198" t="s">
        <v>133</v>
      </c>
      <c r="C163" s="141">
        <v>160</v>
      </c>
      <c r="D163" s="141" t="s">
        <v>289</v>
      </c>
      <c r="E163" s="141">
        <v>160</v>
      </c>
      <c r="F163" s="141" t="s">
        <v>290</v>
      </c>
      <c r="G163" s="141">
        <v>160</v>
      </c>
      <c r="H163" s="203" t="s">
        <v>185</v>
      </c>
      <c r="I163" s="31">
        <v>160</v>
      </c>
      <c r="J163" s="31" t="s">
        <v>240</v>
      </c>
      <c r="K163" s="31">
        <v>160</v>
      </c>
      <c r="L163" s="31" t="s">
        <v>17</v>
      </c>
      <c r="M163" s="31">
        <v>160</v>
      </c>
      <c r="N163" s="31" t="s">
        <v>336</v>
      </c>
      <c r="O163" s="31">
        <v>160</v>
      </c>
      <c r="P163" s="31" t="s">
        <v>225</v>
      </c>
      <c r="Q163" s="31">
        <v>160</v>
      </c>
      <c r="R163" s="31" t="s">
        <v>266</v>
      </c>
      <c r="S163" s="31">
        <v>160</v>
      </c>
      <c r="T163" s="31" t="s">
        <v>226</v>
      </c>
      <c r="U163" s="31">
        <v>160</v>
      </c>
      <c r="V163" s="31" t="s">
        <v>201</v>
      </c>
      <c r="W163" s="31">
        <v>160</v>
      </c>
      <c r="X163" s="31" t="s">
        <v>237</v>
      </c>
      <c r="Y163" s="31">
        <v>160</v>
      </c>
      <c r="Z163" s="31" t="s">
        <v>260</v>
      </c>
      <c r="AA163" s="31">
        <v>160</v>
      </c>
      <c r="AB163" s="31" t="s">
        <v>314</v>
      </c>
      <c r="AC163" s="31">
        <v>160</v>
      </c>
      <c r="AD163" s="31" t="s">
        <v>257</v>
      </c>
      <c r="AE163" s="31">
        <v>160</v>
      </c>
      <c r="AF163" s="31" t="s">
        <v>330</v>
      </c>
      <c r="AG163" s="31">
        <v>160</v>
      </c>
      <c r="AH163" s="31" t="s">
        <v>285</v>
      </c>
      <c r="AI163" s="31">
        <v>160</v>
      </c>
      <c r="AJ163" s="31" t="s">
        <v>28</v>
      </c>
      <c r="AK163" s="31">
        <v>160</v>
      </c>
      <c r="AL163" s="31" t="s">
        <v>266</v>
      </c>
      <c r="AM163" s="31">
        <v>160</v>
      </c>
      <c r="AN163" s="31" t="s">
        <v>339</v>
      </c>
      <c r="AO163" s="31">
        <v>160</v>
      </c>
      <c r="AP163" s="31" t="s">
        <v>258</v>
      </c>
    </row>
    <row r="164" spans="1:42" x14ac:dyDescent="0.35">
      <c r="A164" s="141">
        <v>161</v>
      </c>
      <c r="B164" s="198" t="s">
        <v>277</v>
      </c>
      <c r="C164" s="141">
        <v>161</v>
      </c>
      <c r="D164" s="141" t="s">
        <v>187</v>
      </c>
      <c r="E164" s="141">
        <v>161</v>
      </c>
      <c r="F164" s="141" t="s">
        <v>100</v>
      </c>
      <c r="G164" s="141">
        <v>161</v>
      </c>
      <c r="H164" s="203" t="s">
        <v>278</v>
      </c>
      <c r="I164" s="31">
        <v>161</v>
      </c>
      <c r="J164" s="31" t="s">
        <v>76</v>
      </c>
      <c r="K164" s="31">
        <v>161</v>
      </c>
      <c r="L164" s="31" t="s">
        <v>290</v>
      </c>
      <c r="M164" s="31">
        <v>161</v>
      </c>
      <c r="N164" s="31" t="s">
        <v>241</v>
      </c>
      <c r="O164" s="31">
        <v>161</v>
      </c>
      <c r="P164" s="31" t="s">
        <v>256</v>
      </c>
      <c r="Q164" s="31">
        <v>161</v>
      </c>
      <c r="R164" s="31" t="s">
        <v>294</v>
      </c>
      <c r="S164" s="31">
        <v>161</v>
      </c>
      <c r="T164" s="31" t="s">
        <v>308</v>
      </c>
      <c r="U164" s="31">
        <v>161</v>
      </c>
      <c r="V164" s="31" t="s">
        <v>190</v>
      </c>
      <c r="W164" s="31">
        <v>161</v>
      </c>
      <c r="X164" s="31" t="s">
        <v>180</v>
      </c>
      <c r="Y164" s="31">
        <v>161</v>
      </c>
      <c r="Z164" s="31" t="s">
        <v>182</v>
      </c>
      <c r="AA164" s="31">
        <v>161</v>
      </c>
      <c r="AB164" s="31" t="s">
        <v>90</v>
      </c>
      <c r="AC164" s="31">
        <v>161</v>
      </c>
      <c r="AD164" s="31" t="s">
        <v>324</v>
      </c>
      <c r="AE164" s="31">
        <v>161</v>
      </c>
      <c r="AF164" s="31" t="s">
        <v>85</v>
      </c>
      <c r="AG164" s="31">
        <v>161</v>
      </c>
      <c r="AH164" s="31" t="s">
        <v>82</v>
      </c>
      <c r="AI164" s="31">
        <v>161</v>
      </c>
      <c r="AJ164" s="31" t="s">
        <v>273</v>
      </c>
      <c r="AK164" s="31">
        <v>161</v>
      </c>
      <c r="AL164" s="31" t="s">
        <v>103</v>
      </c>
      <c r="AM164" s="31">
        <v>161</v>
      </c>
      <c r="AN164" s="31" t="s">
        <v>240</v>
      </c>
      <c r="AO164" s="31">
        <v>161</v>
      </c>
      <c r="AP164" s="31" t="s">
        <v>151</v>
      </c>
    </row>
    <row r="165" spans="1:42" x14ac:dyDescent="0.35">
      <c r="A165" s="141">
        <v>162</v>
      </c>
      <c r="B165" s="198" t="s">
        <v>71</v>
      </c>
      <c r="C165" s="141">
        <v>162</v>
      </c>
      <c r="D165" s="141" t="s">
        <v>291</v>
      </c>
      <c r="E165" s="141">
        <v>162</v>
      </c>
      <c r="F165" s="141" t="s">
        <v>261</v>
      </c>
      <c r="G165" s="141">
        <v>162</v>
      </c>
      <c r="H165" s="203" t="s">
        <v>136</v>
      </c>
      <c r="I165" s="31">
        <v>162</v>
      </c>
      <c r="J165" s="31" t="s">
        <v>221</v>
      </c>
      <c r="K165" s="31">
        <v>162</v>
      </c>
      <c r="L165" s="31" t="s">
        <v>117</v>
      </c>
      <c r="M165" s="31">
        <v>162</v>
      </c>
      <c r="N165" s="31" t="s">
        <v>174</v>
      </c>
      <c r="O165" s="31">
        <v>162</v>
      </c>
      <c r="P165" s="31" t="s">
        <v>295</v>
      </c>
      <c r="Q165" s="31">
        <v>162</v>
      </c>
      <c r="R165" s="31" t="s">
        <v>100</v>
      </c>
      <c r="S165" s="31">
        <v>162</v>
      </c>
      <c r="T165" s="31" t="s">
        <v>203</v>
      </c>
      <c r="U165" s="31">
        <v>162</v>
      </c>
      <c r="V165" s="31" t="s">
        <v>336</v>
      </c>
      <c r="W165" s="31">
        <v>162</v>
      </c>
      <c r="X165" s="31" t="s">
        <v>25</v>
      </c>
      <c r="Y165" s="31">
        <v>162</v>
      </c>
      <c r="Z165" s="31" t="s">
        <v>278</v>
      </c>
      <c r="AA165" s="31">
        <v>162</v>
      </c>
      <c r="AB165" s="31" t="s">
        <v>39</v>
      </c>
      <c r="AC165" s="31">
        <v>162</v>
      </c>
      <c r="AD165" s="31" t="s">
        <v>183</v>
      </c>
      <c r="AE165" s="31">
        <v>162</v>
      </c>
      <c r="AF165" s="31" t="s">
        <v>224</v>
      </c>
      <c r="AG165" s="31">
        <v>162</v>
      </c>
      <c r="AH165" s="31" t="s">
        <v>42</v>
      </c>
      <c r="AI165" s="31">
        <v>162</v>
      </c>
      <c r="AJ165" s="31" t="s">
        <v>81</v>
      </c>
      <c r="AK165" s="31">
        <v>162</v>
      </c>
      <c r="AL165" s="31" t="s">
        <v>83</v>
      </c>
      <c r="AM165" s="31">
        <v>162</v>
      </c>
      <c r="AN165" s="31" t="s">
        <v>51</v>
      </c>
      <c r="AO165" s="31">
        <v>162</v>
      </c>
      <c r="AP165" s="31" t="s">
        <v>290</v>
      </c>
    </row>
    <row r="166" spans="1:42" x14ac:dyDescent="0.35">
      <c r="A166" s="141">
        <v>163</v>
      </c>
      <c r="B166" s="198" t="s">
        <v>41</v>
      </c>
      <c r="C166" s="141">
        <v>163</v>
      </c>
      <c r="D166" s="141" t="s">
        <v>218</v>
      </c>
      <c r="E166" s="141">
        <v>163</v>
      </c>
      <c r="F166" s="141" t="s">
        <v>189</v>
      </c>
      <c r="G166" s="141">
        <v>163</v>
      </c>
      <c r="H166" s="203" t="s">
        <v>309</v>
      </c>
      <c r="I166" s="31">
        <v>163</v>
      </c>
      <c r="J166" s="31" t="s">
        <v>326</v>
      </c>
      <c r="K166" s="31">
        <v>163</v>
      </c>
      <c r="L166" s="31" t="s">
        <v>278</v>
      </c>
      <c r="M166" s="31">
        <v>163</v>
      </c>
      <c r="N166" s="31" t="s">
        <v>160</v>
      </c>
      <c r="O166" s="31">
        <v>163</v>
      </c>
      <c r="P166" s="31" t="s">
        <v>77</v>
      </c>
      <c r="Q166" s="31">
        <v>163</v>
      </c>
      <c r="R166" s="31" t="s">
        <v>130</v>
      </c>
      <c r="S166" s="31">
        <v>163</v>
      </c>
      <c r="T166" s="31" t="s">
        <v>318</v>
      </c>
      <c r="U166" s="31">
        <v>163</v>
      </c>
      <c r="V166" s="31" t="s">
        <v>315</v>
      </c>
      <c r="W166" s="31">
        <v>163</v>
      </c>
      <c r="X166" s="31" t="s">
        <v>206</v>
      </c>
      <c r="Y166" s="31">
        <v>163</v>
      </c>
      <c r="Z166" s="31" t="s">
        <v>46</v>
      </c>
      <c r="AA166" s="31">
        <v>163</v>
      </c>
      <c r="AB166" s="31" t="s">
        <v>236</v>
      </c>
      <c r="AC166" s="31">
        <v>163</v>
      </c>
      <c r="AD166" s="31" t="s">
        <v>152</v>
      </c>
      <c r="AE166" s="31">
        <v>163</v>
      </c>
      <c r="AF166" s="31" t="s">
        <v>237</v>
      </c>
      <c r="AG166" s="31">
        <v>163</v>
      </c>
      <c r="AH166" s="31" t="s">
        <v>131</v>
      </c>
      <c r="AI166" s="31">
        <v>163</v>
      </c>
      <c r="AJ166" s="31" t="s">
        <v>160</v>
      </c>
      <c r="AK166" s="31">
        <v>163</v>
      </c>
      <c r="AL166" s="31" t="s">
        <v>131</v>
      </c>
      <c r="AM166" s="31">
        <v>163</v>
      </c>
      <c r="AN166" s="31" t="s">
        <v>272</v>
      </c>
      <c r="AO166" s="31">
        <v>163</v>
      </c>
      <c r="AP166" s="31" t="s">
        <v>271</v>
      </c>
    </row>
    <row r="167" spans="1:42" x14ac:dyDescent="0.35">
      <c r="A167" s="141">
        <v>164</v>
      </c>
      <c r="B167" s="198" t="s">
        <v>252</v>
      </c>
      <c r="C167" s="141">
        <v>164</v>
      </c>
      <c r="D167" s="141" t="s">
        <v>195</v>
      </c>
      <c r="E167" s="141">
        <v>164</v>
      </c>
      <c r="F167" s="141" t="s">
        <v>254</v>
      </c>
      <c r="G167" s="141">
        <v>164</v>
      </c>
      <c r="H167" s="203" t="s">
        <v>53</v>
      </c>
      <c r="I167" s="31">
        <v>164</v>
      </c>
      <c r="J167" s="31" t="s">
        <v>257</v>
      </c>
      <c r="K167" s="31">
        <v>164</v>
      </c>
      <c r="L167" s="31" t="s">
        <v>255</v>
      </c>
      <c r="M167" s="31">
        <v>164</v>
      </c>
      <c r="N167" s="31" t="s">
        <v>251</v>
      </c>
      <c r="O167" s="31">
        <v>164</v>
      </c>
      <c r="P167" s="31" t="s">
        <v>249</v>
      </c>
      <c r="Q167" s="31">
        <v>164</v>
      </c>
      <c r="R167" s="31" t="s">
        <v>18</v>
      </c>
      <c r="S167" s="31">
        <v>164</v>
      </c>
      <c r="T167" s="31" t="s">
        <v>326</v>
      </c>
      <c r="U167" s="31">
        <v>164</v>
      </c>
      <c r="V167" s="31" t="s">
        <v>205</v>
      </c>
      <c r="W167" s="31">
        <v>164</v>
      </c>
      <c r="X167" s="31" t="s">
        <v>279</v>
      </c>
      <c r="Y167" s="31">
        <v>164</v>
      </c>
      <c r="Z167" s="31" t="s">
        <v>124</v>
      </c>
      <c r="AA167" s="31">
        <v>164</v>
      </c>
      <c r="AB167" s="31" t="s">
        <v>68</v>
      </c>
      <c r="AC167" s="31">
        <v>164</v>
      </c>
      <c r="AD167" s="31" t="s">
        <v>274</v>
      </c>
      <c r="AE167" s="31">
        <v>164</v>
      </c>
      <c r="AF167" s="31" t="s">
        <v>186</v>
      </c>
      <c r="AG167" s="31">
        <v>164</v>
      </c>
      <c r="AH167" s="31" t="s">
        <v>22</v>
      </c>
      <c r="AI167" s="31">
        <v>164</v>
      </c>
      <c r="AJ167" s="31" t="s">
        <v>145</v>
      </c>
      <c r="AK167" s="31">
        <v>164</v>
      </c>
      <c r="AL167" s="31" t="s">
        <v>312</v>
      </c>
      <c r="AM167" s="31">
        <v>164</v>
      </c>
      <c r="AN167" s="31" t="s">
        <v>258</v>
      </c>
      <c r="AO167" s="31">
        <v>164</v>
      </c>
      <c r="AP167" s="31" t="s">
        <v>106</v>
      </c>
    </row>
    <row r="168" spans="1:42" x14ac:dyDescent="0.35">
      <c r="A168" s="141">
        <v>165</v>
      </c>
      <c r="B168" s="198" t="s">
        <v>153</v>
      </c>
      <c r="C168" s="141">
        <v>165</v>
      </c>
      <c r="D168" s="141" t="s">
        <v>236</v>
      </c>
      <c r="E168" s="141">
        <v>165</v>
      </c>
      <c r="F168" s="141" t="s">
        <v>79</v>
      </c>
      <c r="G168" s="141">
        <v>165</v>
      </c>
      <c r="H168" s="203" t="s">
        <v>62</v>
      </c>
      <c r="I168" s="31">
        <v>165</v>
      </c>
      <c r="J168" s="31" t="s">
        <v>314</v>
      </c>
      <c r="K168" s="31">
        <v>165</v>
      </c>
      <c r="L168" s="31" t="s">
        <v>178</v>
      </c>
      <c r="M168" s="31">
        <v>165</v>
      </c>
      <c r="N168" s="31" t="s">
        <v>329</v>
      </c>
      <c r="O168" s="31">
        <v>165</v>
      </c>
      <c r="P168" s="31" t="s">
        <v>315</v>
      </c>
      <c r="Q168" s="31">
        <v>165</v>
      </c>
      <c r="R168" s="31" t="s">
        <v>186</v>
      </c>
      <c r="S168" s="31">
        <v>165</v>
      </c>
      <c r="T168" s="31" t="s">
        <v>250</v>
      </c>
      <c r="U168" s="31">
        <v>165</v>
      </c>
      <c r="V168" s="31" t="s">
        <v>150</v>
      </c>
      <c r="W168" s="31">
        <v>165</v>
      </c>
      <c r="X168" s="31" t="s">
        <v>50</v>
      </c>
      <c r="Y168" s="31">
        <v>165</v>
      </c>
      <c r="Z168" s="31" t="s">
        <v>91</v>
      </c>
      <c r="AA168" s="31">
        <v>165</v>
      </c>
      <c r="AB168" s="31" t="s">
        <v>246</v>
      </c>
      <c r="AC168" s="31">
        <v>165</v>
      </c>
      <c r="AD168" s="31" t="s">
        <v>116</v>
      </c>
      <c r="AE168" s="31">
        <v>165</v>
      </c>
      <c r="AF168" s="31" t="s">
        <v>121</v>
      </c>
      <c r="AG168" s="31">
        <v>165</v>
      </c>
      <c r="AH168" s="31" t="s">
        <v>232</v>
      </c>
      <c r="AI168" s="31">
        <v>165</v>
      </c>
      <c r="AJ168" s="31" t="s">
        <v>134</v>
      </c>
      <c r="AK168" s="31">
        <v>165</v>
      </c>
      <c r="AL168" s="31" t="s">
        <v>284</v>
      </c>
      <c r="AM168" s="31">
        <v>165</v>
      </c>
      <c r="AN168" s="31" t="s">
        <v>312</v>
      </c>
      <c r="AO168" s="31">
        <v>165</v>
      </c>
      <c r="AP168" s="31" t="s">
        <v>61</v>
      </c>
    </row>
    <row r="169" spans="1:42" x14ac:dyDescent="0.35">
      <c r="A169" s="141">
        <v>166</v>
      </c>
      <c r="B169" s="198" t="s">
        <v>214</v>
      </c>
      <c r="C169" s="141">
        <v>166</v>
      </c>
      <c r="D169" s="141" t="s">
        <v>265</v>
      </c>
      <c r="E169" s="141">
        <v>166</v>
      </c>
      <c r="F169" s="141" t="s">
        <v>231</v>
      </c>
      <c r="G169" s="141">
        <v>166</v>
      </c>
      <c r="H169" s="203" t="s">
        <v>98</v>
      </c>
      <c r="I169" s="31">
        <v>166</v>
      </c>
      <c r="J169" s="31" t="s">
        <v>278</v>
      </c>
      <c r="K169" s="31">
        <v>166</v>
      </c>
      <c r="L169" s="31" t="s">
        <v>227</v>
      </c>
      <c r="M169" s="31">
        <v>166</v>
      </c>
      <c r="N169" s="31" t="s">
        <v>231</v>
      </c>
      <c r="O169" s="31">
        <v>166</v>
      </c>
      <c r="P169" s="31" t="s">
        <v>255</v>
      </c>
      <c r="Q169" s="31">
        <v>166</v>
      </c>
      <c r="R169" s="31" t="s">
        <v>271</v>
      </c>
      <c r="S169" s="31">
        <v>166</v>
      </c>
      <c r="T169" s="31" t="s">
        <v>273</v>
      </c>
      <c r="U169" s="31">
        <v>166</v>
      </c>
      <c r="V169" s="31" t="s">
        <v>233</v>
      </c>
      <c r="W169" s="31">
        <v>166</v>
      </c>
      <c r="X169" s="31" t="s">
        <v>95</v>
      </c>
      <c r="Y169" s="31">
        <v>166</v>
      </c>
      <c r="Z169" s="31" t="s">
        <v>234</v>
      </c>
      <c r="AA169" s="31">
        <v>166</v>
      </c>
      <c r="AB169" s="31" t="s">
        <v>109</v>
      </c>
      <c r="AC169" s="31">
        <v>166</v>
      </c>
      <c r="AD169" s="31" t="s">
        <v>239</v>
      </c>
      <c r="AE169" s="31">
        <v>166</v>
      </c>
      <c r="AF169" s="31" t="s">
        <v>325</v>
      </c>
      <c r="AG169" s="31">
        <v>166</v>
      </c>
      <c r="AH169" s="31" t="s">
        <v>227</v>
      </c>
      <c r="AI169" s="31">
        <v>166</v>
      </c>
      <c r="AJ169" s="31" t="s">
        <v>52</v>
      </c>
      <c r="AK169" s="31">
        <v>166</v>
      </c>
      <c r="AL169" s="31" t="s">
        <v>130</v>
      </c>
      <c r="AM169" s="31">
        <v>166</v>
      </c>
      <c r="AN169" s="31" t="s">
        <v>289</v>
      </c>
      <c r="AO169" s="31">
        <v>166</v>
      </c>
      <c r="AP169" s="31" t="s">
        <v>304</v>
      </c>
    </row>
    <row r="170" spans="1:42" x14ac:dyDescent="0.35">
      <c r="A170" s="141">
        <v>167</v>
      </c>
      <c r="B170" s="198" t="s">
        <v>289</v>
      </c>
      <c r="C170" s="141">
        <v>167</v>
      </c>
      <c r="D170" s="141" t="s">
        <v>157</v>
      </c>
      <c r="E170" s="141">
        <v>167</v>
      </c>
      <c r="F170" s="141" t="s">
        <v>121</v>
      </c>
      <c r="G170" s="141">
        <v>167</v>
      </c>
      <c r="H170" s="203" t="s">
        <v>273</v>
      </c>
      <c r="I170" s="31">
        <v>167</v>
      </c>
      <c r="J170" s="31" t="s">
        <v>224</v>
      </c>
      <c r="K170" s="31">
        <v>167</v>
      </c>
      <c r="L170" s="31" t="s">
        <v>137</v>
      </c>
      <c r="M170" s="31">
        <v>167</v>
      </c>
      <c r="N170" s="31" t="s">
        <v>325</v>
      </c>
      <c r="O170" s="31">
        <v>167</v>
      </c>
      <c r="P170" s="31" t="s">
        <v>244</v>
      </c>
      <c r="Q170" s="31">
        <v>167</v>
      </c>
      <c r="R170" s="31" t="s">
        <v>93</v>
      </c>
      <c r="S170" s="31">
        <v>167</v>
      </c>
      <c r="T170" s="31" t="s">
        <v>338</v>
      </c>
      <c r="U170" s="31">
        <v>167</v>
      </c>
      <c r="V170" s="31" t="s">
        <v>117</v>
      </c>
      <c r="W170" s="31">
        <v>167</v>
      </c>
      <c r="X170" s="31" t="s">
        <v>259</v>
      </c>
      <c r="Y170" s="31">
        <v>167</v>
      </c>
      <c r="Z170" s="31" t="s">
        <v>251</v>
      </c>
      <c r="AA170" s="31">
        <v>167</v>
      </c>
      <c r="AB170" s="31" t="s">
        <v>111</v>
      </c>
      <c r="AC170" s="31">
        <v>167</v>
      </c>
      <c r="AD170" s="31" t="s">
        <v>279</v>
      </c>
      <c r="AE170" s="31">
        <v>167</v>
      </c>
      <c r="AF170" s="31" t="s">
        <v>135</v>
      </c>
      <c r="AG170" s="31">
        <v>167</v>
      </c>
      <c r="AH170" s="31" t="s">
        <v>37</v>
      </c>
      <c r="AI170" s="31">
        <v>167</v>
      </c>
      <c r="AJ170" s="31" t="s">
        <v>301</v>
      </c>
      <c r="AK170" s="31">
        <v>167</v>
      </c>
      <c r="AL170" s="31" t="s">
        <v>285</v>
      </c>
      <c r="AM170" s="31">
        <v>167</v>
      </c>
      <c r="AN170" s="31" t="s">
        <v>199</v>
      </c>
      <c r="AO170" s="31">
        <v>167</v>
      </c>
      <c r="AP170" s="31" t="s">
        <v>201</v>
      </c>
    </row>
    <row r="171" spans="1:42" x14ac:dyDescent="0.35">
      <c r="A171" s="141">
        <v>168</v>
      </c>
      <c r="B171" s="198" t="s">
        <v>219</v>
      </c>
      <c r="C171" s="141">
        <v>168</v>
      </c>
      <c r="D171" s="141" t="s">
        <v>162</v>
      </c>
      <c r="E171" s="141">
        <v>168</v>
      </c>
      <c r="F171" s="141" t="s">
        <v>242</v>
      </c>
      <c r="G171" s="141">
        <v>168</v>
      </c>
      <c r="H171" s="203" t="s">
        <v>105</v>
      </c>
      <c r="I171" s="31">
        <v>168</v>
      </c>
      <c r="J171" s="31" t="s">
        <v>223</v>
      </c>
      <c r="K171" s="31">
        <v>168</v>
      </c>
      <c r="L171" s="31" t="s">
        <v>325</v>
      </c>
      <c r="M171" s="31">
        <v>168</v>
      </c>
      <c r="N171" s="31" t="s">
        <v>324</v>
      </c>
      <c r="O171" s="31">
        <v>168</v>
      </c>
      <c r="P171" s="31" t="s">
        <v>298</v>
      </c>
      <c r="Q171" s="31">
        <v>168</v>
      </c>
      <c r="R171" s="31" t="s">
        <v>229</v>
      </c>
      <c r="S171" s="31">
        <v>168</v>
      </c>
      <c r="T171" s="31" t="s">
        <v>268</v>
      </c>
      <c r="U171" s="31">
        <v>168</v>
      </c>
      <c r="V171" s="31" t="s">
        <v>89</v>
      </c>
      <c r="W171" s="31">
        <v>168</v>
      </c>
      <c r="X171" s="31" t="s">
        <v>238</v>
      </c>
      <c r="Y171" s="31">
        <v>168</v>
      </c>
      <c r="Z171" s="31" t="s">
        <v>175</v>
      </c>
      <c r="AA171" s="31">
        <v>168</v>
      </c>
      <c r="AB171" s="31" t="s">
        <v>185</v>
      </c>
      <c r="AC171" s="31">
        <v>168</v>
      </c>
      <c r="AD171" s="31" t="s">
        <v>215</v>
      </c>
      <c r="AE171" s="31">
        <v>168</v>
      </c>
      <c r="AF171" s="31" t="s">
        <v>328</v>
      </c>
      <c r="AG171" s="31">
        <v>168</v>
      </c>
      <c r="AH171" s="31" t="s">
        <v>203</v>
      </c>
      <c r="AI171" s="31">
        <v>168</v>
      </c>
      <c r="AJ171" s="31" t="s">
        <v>328</v>
      </c>
      <c r="AK171" s="31">
        <v>168</v>
      </c>
      <c r="AL171" s="31" t="s">
        <v>29</v>
      </c>
      <c r="AM171" s="31">
        <v>168</v>
      </c>
      <c r="AN171" s="31" t="s">
        <v>73</v>
      </c>
      <c r="AO171" s="31">
        <v>168</v>
      </c>
      <c r="AP171" s="31" t="s">
        <v>24</v>
      </c>
    </row>
    <row r="172" spans="1:42" x14ac:dyDescent="0.35">
      <c r="A172" s="141">
        <v>169</v>
      </c>
      <c r="B172" s="198" t="s">
        <v>176</v>
      </c>
      <c r="C172" s="141">
        <v>169</v>
      </c>
      <c r="D172" s="141" t="s">
        <v>60</v>
      </c>
      <c r="E172" s="141">
        <v>169</v>
      </c>
      <c r="F172" s="141" t="s">
        <v>229</v>
      </c>
      <c r="G172" s="141">
        <v>169</v>
      </c>
      <c r="H172" s="203" t="s">
        <v>246</v>
      </c>
      <c r="I172" s="31">
        <v>169</v>
      </c>
      <c r="J172" s="31" t="s">
        <v>151</v>
      </c>
      <c r="K172" s="31">
        <v>169</v>
      </c>
      <c r="L172" s="31" t="s">
        <v>73</v>
      </c>
      <c r="M172" s="31">
        <v>169</v>
      </c>
      <c r="N172" s="31" t="s">
        <v>102</v>
      </c>
      <c r="O172" s="31">
        <v>169</v>
      </c>
      <c r="P172" s="31" t="s">
        <v>338</v>
      </c>
      <c r="Q172" s="31">
        <v>169</v>
      </c>
      <c r="R172" s="31" t="s">
        <v>166</v>
      </c>
      <c r="S172" s="31">
        <v>169</v>
      </c>
      <c r="T172" s="31" t="s">
        <v>58</v>
      </c>
      <c r="U172" s="31">
        <v>169</v>
      </c>
      <c r="V172" s="31" t="s">
        <v>318</v>
      </c>
      <c r="W172" s="31">
        <v>169</v>
      </c>
      <c r="X172" s="31" t="s">
        <v>211</v>
      </c>
      <c r="Y172" s="31">
        <v>169</v>
      </c>
      <c r="Z172" s="31" t="s">
        <v>148</v>
      </c>
      <c r="AA172" s="31">
        <v>169</v>
      </c>
      <c r="AB172" s="31" t="s">
        <v>127</v>
      </c>
      <c r="AC172" s="31">
        <v>169</v>
      </c>
      <c r="AD172" s="31" t="s">
        <v>290</v>
      </c>
      <c r="AE172" s="31">
        <v>169</v>
      </c>
      <c r="AF172" s="31" t="s">
        <v>152</v>
      </c>
      <c r="AG172" s="31">
        <v>169</v>
      </c>
      <c r="AH172" s="31" t="s">
        <v>125</v>
      </c>
      <c r="AI172" s="31">
        <v>169</v>
      </c>
      <c r="AJ172" s="31" t="s">
        <v>193</v>
      </c>
      <c r="AK172" s="31">
        <v>169</v>
      </c>
      <c r="AL172" s="31" t="s">
        <v>22</v>
      </c>
      <c r="AM172" s="31">
        <v>169</v>
      </c>
      <c r="AN172" s="31" t="s">
        <v>268</v>
      </c>
      <c r="AO172" s="31">
        <v>169</v>
      </c>
      <c r="AP172" s="31" t="s">
        <v>293</v>
      </c>
    </row>
    <row r="173" spans="1:42" x14ac:dyDescent="0.35">
      <c r="A173" s="141">
        <v>170</v>
      </c>
      <c r="B173" s="198" t="s">
        <v>162</v>
      </c>
      <c r="C173" s="141">
        <v>170</v>
      </c>
      <c r="D173" s="141" t="s">
        <v>92</v>
      </c>
      <c r="E173" s="141">
        <v>170</v>
      </c>
      <c r="F173" s="141" t="s">
        <v>195</v>
      </c>
      <c r="G173" s="141">
        <v>170</v>
      </c>
      <c r="H173" s="203" t="s">
        <v>22</v>
      </c>
      <c r="I173" s="31">
        <v>170</v>
      </c>
      <c r="J173" s="31" t="s">
        <v>157</v>
      </c>
      <c r="K173" s="31">
        <v>170</v>
      </c>
      <c r="L173" s="31" t="s">
        <v>18</v>
      </c>
      <c r="M173" s="31">
        <v>170</v>
      </c>
      <c r="N173" s="31" t="s">
        <v>303</v>
      </c>
      <c r="O173" s="31">
        <v>170</v>
      </c>
      <c r="P173" s="31" t="s">
        <v>318</v>
      </c>
      <c r="Q173" s="31">
        <v>170</v>
      </c>
      <c r="R173" s="31" t="s">
        <v>276</v>
      </c>
      <c r="S173" s="31">
        <v>170</v>
      </c>
      <c r="T173" s="31" t="s">
        <v>86</v>
      </c>
      <c r="U173" s="31">
        <v>170</v>
      </c>
      <c r="V173" s="31" t="s">
        <v>129</v>
      </c>
      <c r="W173" s="31">
        <v>170</v>
      </c>
      <c r="X173" s="31" t="s">
        <v>161</v>
      </c>
      <c r="Y173" s="31">
        <v>170</v>
      </c>
      <c r="Z173" s="31" t="s">
        <v>268</v>
      </c>
      <c r="AA173" s="31">
        <v>170</v>
      </c>
      <c r="AB173" s="31" t="s">
        <v>18</v>
      </c>
      <c r="AC173" s="31">
        <v>170</v>
      </c>
      <c r="AD173" s="31" t="s">
        <v>337</v>
      </c>
      <c r="AE173" s="31">
        <v>170</v>
      </c>
      <c r="AF173" s="31" t="s">
        <v>140</v>
      </c>
      <c r="AG173" s="31">
        <v>170</v>
      </c>
      <c r="AH173" s="31" t="s">
        <v>250</v>
      </c>
      <c r="AI173" s="31">
        <v>170</v>
      </c>
      <c r="AJ173" s="31" t="s">
        <v>281</v>
      </c>
      <c r="AK173" s="31">
        <v>170</v>
      </c>
      <c r="AL173" s="31" t="s">
        <v>71</v>
      </c>
      <c r="AM173" s="31">
        <v>170</v>
      </c>
      <c r="AN173" s="31" t="s">
        <v>72</v>
      </c>
      <c r="AO173" s="31">
        <v>170</v>
      </c>
      <c r="AP173" s="31" t="s">
        <v>110</v>
      </c>
    </row>
    <row r="174" spans="1:42" x14ac:dyDescent="0.35">
      <c r="A174" s="141">
        <v>171</v>
      </c>
      <c r="B174" s="198" t="s">
        <v>229</v>
      </c>
      <c r="C174" s="141">
        <v>171</v>
      </c>
      <c r="D174" s="141" t="s">
        <v>142</v>
      </c>
      <c r="E174" s="141">
        <v>171</v>
      </c>
      <c r="F174" s="141" t="s">
        <v>303</v>
      </c>
      <c r="G174" s="141">
        <v>171</v>
      </c>
      <c r="H174" s="203" t="s">
        <v>253</v>
      </c>
      <c r="I174" s="31">
        <v>171</v>
      </c>
      <c r="J174" s="31" t="s">
        <v>39</v>
      </c>
      <c r="K174" s="31">
        <v>171</v>
      </c>
      <c r="L174" s="31" t="s">
        <v>100</v>
      </c>
      <c r="M174" s="31">
        <v>171</v>
      </c>
      <c r="N174" s="31" t="s">
        <v>183</v>
      </c>
      <c r="O174" s="31">
        <v>171</v>
      </c>
      <c r="P174" s="31" t="s">
        <v>339</v>
      </c>
      <c r="Q174" s="31">
        <v>171</v>
      </c>
      <c r="R174" s="31" t="s">
        <v>163</v>
      </c>
      <c r="S174" s="31">
        <v>171</v>
      </c>
      <c r="T174" s="31" t="s">
        <v>257</v>
      </c>
      <c r="U174" s="31">
        <v>171</v>
      </c>
      <c r="V174" s="31" t="s">
        <v>317</v>
      </c>
      <c r="W174" s="31">
        <v>171</v>
      </c>
      <c r="X174" s="31" t="s">
        <v>219</v>
      </c>
      <c r="Y174" s="31">
        <v>171</v>
      </c>
      <c r="Z174" s="31" t="s">
        <v>130</v>
      </c>
      <c r="AA174" s="31">
        <v>171</v>
      </c>
      <c r="AB174" s="31" t="s">
        <v>267</v>
      </c>
      <c r="AC174" s="31">
        <v>171</v>
      </c>
      <c r="AD174" s="31" t="s">
        <v>317</v>
      </c>
      <c r="AE174" s="31">
        <v>171</v>
      </c>
      <c r="AF174" s="31" t="s">
        <v>56</v>
      </c>
      <c r="AG174" s="31">
        <v>171</v>
      </c>
      <c r="AH174" s="31" t="s">
        <v>83</v>
      </c>
      <c r="AI174" s="31">
        <v>171</v>
      </c>
      <c r="AJ174" s="31" t="s">
        <v>220</v>
      </c>
      <c r="AK174" s="31">
        <v>171</v>
      </c>
      <c r="AL174" s="31" t="s">
        <v>151</v>
      </c>
      <c r="AM174" s="31">
        <v>171</v>
      </c>
      <c r="AN174" s="31" t="s">
        <v>91</v>
      </c>
      <c r="AO174" s="31">
        <v>171</v>
      </c>
      <c r="AP174" s="31" t="s">
        <v>248</v>
      </c>
    </row>
    <row r="175" spans="1:42" x14ac:dyDescent="0.35">
      <c r="A175" s="141">
        <v>172</v>
      </c>
      <c r="B175" s="198" t="s">
        <v>272</v>
      </c>
      <c r="C175" s="141">
        <v>172</v>
      </c>
      <c r="D175" s="141" t="s">
        <v>249</v>
      </c>
      <c r="E175" s="141">
        <v>172</v>
      </c>
      <c r="F175" s="141" t="s">
        <v>23</v>
      </c>
      <c r="G175" s="141">
        <v>172</v>
      </c>
      <c r="H175" s="203" t="s">
        <v>177</v>
      </c>
      <c r="I175" s="31">
        <v>172</v>
      </c>
      <c r="J175" s="31" t="s">
        <v>323</v>
      </c>
      <c r="K175" s="31">
        <v>172</v>
      </c>
      <c r="L175" s="31" t="s">
        <v>273</v>
      </c>
      <c r="M175" s="31">
        <v>172</v>
      </c>
      <c r="N175" s="31" t="s">
        <v>309</v>
      </c>
      <c r="O175" s="31">
        <v>172</v>
      </c>
      <c r="P175" s="31" t="s">
        <v>265</v>
      </c>
      <c r="Q175" s="31">
        <v>172</v>
      </c>
      <c r="R175" s="31" t="s">
        <v>213</v>
      </c>
      <c r="S175" s="31">
        <v>172</v>
      </c>
      <c r="T175" s="31" t="s">
        <v>222</v>
      </c>
      <c r="U175" s="31">
        <v>172</v>
      </c>
      <c r="V175" s="31" t="s">
        <v>157</v>
      </c>
      <c r="W175" s="31">
        <v>172</v>
      </c>
      <c r="X175" s="31" t="s">
        <v>72</v>
      </c>
      <c r="Y175" s="31">
        <v>172</v>
      </c>
      <c r="Z175" s="31" t="s">
        <v>306</v>
      </c>
      <c r="AA175" s="31">
        <v>172</v>
      </c>
      <c r="AB175" s="31" t="s">
        <v>194</v>
      </c>
      <c r="AC175" s="31">
        <v>172</v>
      </c>
      <c r="AD175" s="31" t="s">
        <v>113</v>
      </c>
      <c r="AE175" s="31">
        <v>172</v>
      </c>
      <c r="AF175" s="31" t="s">
        <v>69</v>
      </c>
      <c r="AG175" s="31">
        <v>172</v>
      </c>
      <c r="AH175" s="31" t="s">
        <v>25</v>
      </c>
      <c r="AI175" s="31">
        <v>172</v>
      </c>
      <c r="AJ175" s="31" t="s">
        <v>147</v>
      </c>
      <c r="AK175" s="31">
        <v>172</v>
      </c>
      <c r="AL175" s="31" t="s">
        <v>323</v>
      </c>
      <c r="AM175" s="31">
        <v>172</v>
      </c>
      <c r="AN175" s="31" t="s">
        <v>213</v>
      </c>
      <c r="AO175" s="31">
        <v>172</v>
      </c>
      <c r="AP175" s="31" t="s">
        <v>142</v>
      </c>
    </row>
    <row r="176" spans="1:42" x14ac:dyDescent="0.35">
      <c r="A176" s="141">
        <v>173</v>
      </c>
      <c r="B176" s="198" t="s">
        <v>206</v>
      </c>
      <c r="C176" s="141">
        <v>173</v>
      </c>
      <c r="D176" s="141" t="s">
        <v>219</v>
      </c>
      <c r="E176" s="141">
        <v>173</v>
      </c>
      <c r="F176" s="141" t="s">
        <v>327</v>
      </c>
      <c r="G176" s="141">
        <v>173</v>
      </c>
      <c r="H176" s="203" t="s">
        <v>41</v>
      </c>
      <c r="I176" s="31">
        <v>173</v>
      </c>
      <c r="J176" s="31" t="s">
        <v>242</v>
      </c>
      <c r="K176" s="31">
        <v>173</v>
      </c>
      <c r="L176" s="31" t="s">
        <v>23</v>
      </c>
      <c r="M176" s="31">
        <v>173</v>
      </c>
      <c r="N176" s="31" t="s">
        <v>171</v>
      </c>
      <c r="O176" s="31">
        <v>173</v>
      </c>
      <c r="P176" s="31" t="s">
        <v>203</v>
      </c>
      <c r="Q176" s="31">
        <v>173</v>
      </c>
      <c r="R176" s="31" t="s">
        <v>212</v>
      </c>
      <c r="S176" s="31">
        <v>173</v>
      </c>
      <c r="T176" s="31" t="s">
        <v>339</v>
      </c>
      <c r="U176" s="31">
        <v>173</v>
      </c>
      <c r="V176" s="31" t="s">
        <v>310</v>
      </c>
      <c r="W176" s="31">
        <v>173</v>
      </c>
      <c r="X176" s="31" t="s">
        <v>137</v>
      </c>
      <c r="Y176" s="31">
        <v>173</v>
      </c>
      <c r="Z176" s="31" t="s">
        <v>93</v>
      </c>
      <c r="AA176" s="31">
        <v>173</v>
      </c>
      <c r="AB176" s="31" t="s">
        <v>69</v>
      </c>
      <c r="AC176" s="31">
        <v>173</v>
      </c>
      <c r="AD176" s="31" t="s">
        <v>281</v>
      </c>
      <c r="AE176" s="31">
        <v>173</v>
      </c>
      <c r="AF176" s="31" t="s">
        <v>115</v>
      </c>
      <c r="AG176" s="31">
        <v>173</v>
      </c>
      <c r="AH176" s="31" t="s">
        <v>85</v>
      </c>
      <c r="AI176" s="31">
        <v>173</v>
      </c>
      <c r="AJ176" s="31" t="s">
        <v>302</v>
      </c>
      <c r="AK176" s="31">
        <v>173</v>
      </c>
      <c r="AL176" s="31" t="s">
        <v>277</v>
      </c>
      <c r="AM176" s="31">
        <v>173</v>
      </c>
      <c r="AN176" s="31" t="s">
        <v>271</v>
      </c>
      <c r="AO176" s="31">
        <v>173</v>
      </c>
      <c r="AP176" s="31" t="s">
        <v>56</v>
      </c>
    </row>
    <row r="177" spans="1:42" x14ac:dyDescent="0.35">
      <c r="A177" s="141">
        <v>174</v>
      </c>
      <c r="B177" s="198" t="s">
        <v>240</v>
      </c>
      <c r="C177" s="141">
        <v>174</v>
      </c>
      <c r="D177" s="141" t="s">
        <v>244</v>
      </c>
      <c r="E177" s="141">
        <v>174</v>
      </c>
      <c r="F177" s="141" t="s">
        <v>184</v>
      </c>
      <c r="G177" s="141">
        <v>174</v>
      </c>
      <c r="H177" s="203" t="s">
        <v>323</v>
      </c>
      <c r="I177" s="31">
        <v>174</v>
      </c>
      <c r="J177" s="31" t="s">
        <v>146</v>
      </c>
      <c r="K177" s="31">
        <v>174</v>
      </c>
      <c r="L177" s="31" t="s">
        <v>136</v>
      </c>
      <c r="M177" s="31">
        <v>174</v>
      </c>
      <c r="N177" s="31" t="s">
        <v>281</v>
      </c>
      <c r="O177" s="31">
        <v>174</v>
      </c>
      <c r="P177" s="31" t="s">
        <v>53</v>
      </c>
      <c r="Q177" s="31">
        <v>174</v>
      </c>
      <c r="R177" s="31" t="s">
        <v>268</v>
      </c>
      <c r="S177" s="31">
        <v>174</v>
      </c>
      <c r="T177" s="31" t="s">
        <v>113</v>
      </c>
      <c r="U177" s="31">
        <v>174</v>
      </c>
      <c r="V177" s="31" t="s">
        <v>332</v>
      </c>
      <c r="W177" s="31">
        <v>174</v>
      </c>
      <c r="X177" s="31" t="s">
        <v>266</v>
      </c>
      <c r="Y177" s="31">
        <v>174</v>
      </c>
      <c r="Z177" s="31" t="s">
        <v>222</v>
      </c>
      <c r="AA177" s="31">
        <v>174</v>
      </c>
      <c r="AB177" s="31" t="s">
        <v>98</v>
      </c>
      <c r="AC177" s="31">
        <v>174</v>
      </c>
      <c r="AD177" s="31" t="s">
        <v>167</v>
      </c>
      <c r="AE177" s="31">
        <v>174</v>
      </c>
      <c r="AF177" s="31" t="s">
        <v>317</v>
      </c>
      <c r="AG177" s="31">
        <v>174</v>
      </c>
      <c r="AH177" s="31" t="s">
        <v>228</v>
      </c>
      <c r="AI177" s="31">
        <v>174</v>
      </c>
      <c r="AJ177" s="31" t="s">
        <v>338</v>
      </c>
      <c r="AK177" s="31">
        <v>174</v>
      </c>
      <c r="AL177" s="31" t="s">
        <v>212</v>
      </c>
      <c r="AM177" s="31">
        <v>174</v>
      </c>
      <c r="AN177" s="31" t="s">
        <v>90</v>
      </c>
      <c r="AO177" s="31">
        <v>174</v>
      </c>
      <c r="AP177" s="31" t="s">
        <v>289</v>
      </c>
    </row>
    <row r="178" spans="1:42" x14ac:dyDescent="0.35">
      <c r="A178" s="141">
        <v>175</v>
      </c>
      <c r="B178" s="198" t="s">
        <v>142</v>
      </c>
      <c r="C178" s="141">
        <v>175</v>
      </c>
      <c r="D178" s="141" t="s">
        <v>168</v>
      </c>
      <c r="E178" s="141">
        <v>175</v>
      </c>
      <c r="F178" s="141" t="s">
        <v>284</v>
      </c>
      <c r="G178" s="141">
        <v>175</v>
      </c>
      <c r="H178" s="203" t="s">
        <v>337</v>
      </c>
      <c r="I178" s="31">
        <v>175</v>
      </c>
      <c r="J178" s="31" t="s">
        <v>340</v>
      </c>
      <c r="K178" s="31">
        <v>175</v>
      </c>
      <c r="L178" s="31" t="s">
        <v>264</v>
      </c>
      <c r="M178" s="31">
        <v>175</v>
      </c>
      <c r="N178" s="31" t="s">
        <v>291</v>
      </c>
      <c r="O178" s="31">
        <v>175</v>
      </c>
      <c r="P178" s="31" t="s">
        <v>237</v>
      </c>
      <c r="Q178" s="31">
        <v>175</v>
      </c>
      <c r="R178" s="31" t="s">
        <v>25</v>
      </c>
      <c r="S178" s="31">
        <v>175</v>
      </c>
      <c r="T178" s="31" t="s">
        <v>225</v>
      </c>
      <c r="U178" s="31">
        <v>175</v>
      </c>
      <c r="V178" s="31" t="s">
        <v>105</v>
      </c>
      <c r="W178" s="31">
        <v>175</v>
      </c>
      <c r="X178" s="31" t="s">
        <v>262</v>
      </c>
      <c r="Y178" s="31">
        <v>175</v>
      </c>
      <c r="Z178" s="31" t="s">
        <v>151</v>
      </c>
      <c r="AA178" s="31">
        <v>175</v>
      </c>
      <c r="AB178" s="31" t="s">
        <v>210</v>
      </c>
      <c r="AC178" s="31">
        <v>175</v>
      </c>
      <c r="AD178" s="31" t="s">
        <v>250</v>
      </c>
      <c r="AE178" s="31">
        <v>175</v>
      </c>
      <c r="AF178" s="31" t="s">
        <v>95</v>
      </c>
      <c r="AG178" s="31">
        <v>175</v>
      </c>
      <c r="AH178" s="31" t="s">
        <v>193</v>
      </c>
      <c r="AI178" s="31">
        <v>175</v>
      </c>
      <c r="AJ178" s="31" t="s">
        <v>310</v>
      </c>
      <c r="AK178" s="31">
        <v>175</v>
      </c>
      <c r="AL178" s="31" t="s">
        <v>164</v>
      </c>
      <c r="AM178" s="31">
        <v>175</v>
      </c>
      <c r="AN178" s="31" t="s">
        <v>295</v>
      </c>
      <c r="AO178" s="31">
        <v>175</v>
      </c>
      <c r="AP178" s="31" t="s">
        <v>144</v>
      </c>
    </row>
    <row r="179" spans="1:42" x14ac:dyDescent="0.35">
      <c r="A179" s="141">
        <v>176</v>
      </c>
      <c r="B179" s="198" t="s">
        <v>297</v>
      </c>
      <c r="C179" s="141">
        <v>176</v>
      </c>
      <c r="D179" s="141" t="s">
        <v>283</v>
      </c>
      <c r="E179" s="141">
        <v>176</v>
      </c>
      <c r="F179" s="141" t="s">
        <v>165</v>
      </c>
      <c r="G179" s="141">
        <v>176</v>
      </c>
      <c r="H179" s="203" t="s">
        <v>319</v>
      </c>
      <c r="I179" s="31">
        <v>176</v>
      </c>
      <c r="J179" s="31" t="s">
        <v>92</v>
      </c>
      <c r="K179" s="31">
        <v>176</v>
      </c>
      <c r="L179" s="31" t="s">
        <v>328</v>
      </c>
      <c r="M179" s="31">
        <v>176</v>
      </c>
      <c r="N179" s="31" t="s">
        <v>263</v>
      </c>
      <c r="O179" s="31">
        <v>176</v>
      </c>
      <c r="P179" s="31" t="s">
        <v>148</v>
      </c>
      <c r="Q179" s="31">
        <v>176</v>
      </c>
      <c r="R179" s="31" t="s">
        <v>285</v>
      </c>
      <c r="S179" s="31">
        <v>176</v>
      </c>
      <c r="T179" s="31" t="s">
        <v>179</v>
      </c>
      <c r="U179" s="31">
        <v>176</v>
      </c>
      <c r="V179" s="31" t="s">
        <v>319</v>
      </c>
      <c r="W179" s="31">
        <v>176</v>
      </c>
      <c r="X179" s="31" t="s">
        <v>138</v>
      </c>
      <c r="Y179" s="31">
        <v>176</v>
      </c>
      <c r="Z179" s="31" t="s">
        <v>291</v>
      </c>
      <c r="AA179" s="31">
        <v>176</v>
      </c>
      <c r="AB179" s="31" t="s">
        <v>213</v>
      </c>
      <c r="AC179" s="31">
        <v>176</v>
      </c>
      <c r="AD179" s="31" t="s">
        <v>141</v>
      </c>
      <c r="AE179" s="31">
        <v>176</v>
      </c>
      <c r="AF179" s="31" t="s">
        <v>209</v>
      </c>
      <c r="AG179" s="31">
        <v>176</v>
      </c>
      <c r="AH179" s="31" t="s">
        <v>229</v>
      </c>
      <c r="AI179" s="31">
        <v>176</v>
      </c>
      <c r="AJ179" s="31" t="s">
        <v>277</v>
      </c>
      <c r="AK179" s="31">
        <v>176</v>
      </c>
      <c r="AL179" s="31" t="s">
        <v>273</v>
      </c>
      <c r="AM179" s="31">
        <v>176</v>
      </c>
      <c r="AN179" s="31" t="s">
        <v>212</v>
      </c>
      <c r="AO179" s="31">
        <v>176</v>
      </c>
      <c r="AP179" s="31" t="s">
        <v>192</v>
      </c>
    </row>
    <row r="180" spans="1:42" x14ac:dyDescent="0.35">
      <c r="A180" s="141">
        <v>177</v>
      </c>
      <c r="B180" s="198" t="s">
        <v>258</v>
      </c>
      <c r="C180" s="141">
        <v>177</v>
      </c>
      <c r="D180" s="141" t="s">
        <v>163</v>
      </c>
      <c r="E180" s="141">
        <v>177</v>
      </c>
      <c r="F180" s="141" t="s">
        <v>123</v>
      </c>
      <c r="G180" s="141">
        <v>177</v>
      </c>
      <c r="H180" s="203" t="s">
        <v>256</v>
      </c>
      <c r="I180" s="31">
        <v>177</v>
      </c>
      <c r="J180" s="31" t="s">
        <v>150</v>
      </c>
      <c r="K180" s="31">
        <v>177</v>
      </c>
      <c r="L180" s="31" t="s">
        <v>256</v>
      </c>
      <c r="M180" s="31">
        <v>177</v>
      </c>
      <c r="N180" s="31" t="s">
        <v>283</v>
      </c>
      <c r="O180" s="31">
        <v>177</v>
      </c>
      <c r="P180" s="31" t="s">
        <v>74</v>
      </c>
      <c r="Q180" s="31">
        <v>177</v>
      </c>
      <c r="R180" s="31" t="s">
        <v>50</v>
      </c>
      <c r="S180" s="31">
        <v>177</v>
      </c>
      <c r="T180" s="31" t="s">
        <v>286</v>
      </c>
      <c r="U180" s="31">
        <v>177</v>
      </c>
      <c r="V180" s="31" t="s">
        <v>268</v>
      </c>
      <c r="W180" s="31">
        <v>177</v>
      </c>
      <c r="X180" s="31" t="s">
        <v>148</v>
      </c>
      <c r="Y180" s="31">
        <v>177</v>
      </c>
      <c r="Z180" s="31" t="s">
        <v>150</v>
      </c>
      <c r="AA180" s="31">
        <v>177</v>
      </c>
      <c r="AB180" s="31" t="s">
        <v>193</v>
      </c>
      <c r="AC180" s="31">
        <v>177</v>
      </c>
      <c r="AD180" s="31" t="s">
        <v>330</v>
      </c>
      <c r="AE180" s="31">
        <v>177</v>
      </c>
      <c r="AF180" s="31" t="s">
        <v>323</v>
      </c>
      <c r="AG180" s="31">
        <v>177</v>
      </c>
      <c r="AH180" s="31" t="s">
        <v>338</v>
      </c>
      <c r="AI180" s="31">
        <v>177</v>
      </c>
      <c r="AJ180" s="31" t="s">
        <v>284</v>
      </c>
      <c r="AK180" s="31">
        <v>177</v>
      </c>
      <c r="AL180" s="31" t="s">
        <v>325</v>
      </c>
      <c r="AM180" s="31">
        <v>177</v>
      </c>
      <c r="AN180" s="31" t="s">
        <v>287</v>
      </c>
      <c r="AO180" s="31">
        <v>177</v>
      </c>
      <c r="AP180" s="31" t="s">
        <v>83</v>
      </c>
    </row>
    <row r="181" spans="1:42" x14ac:dyDescent="0.35">
      <c r="A181" s="141">
        <v>178</v>
      </c>
      <c r="B181" s="198" t="s">
        <v>265</v>
      </c>
      <c r="C181" s="141">
        <v>178</v>
      </c>
      <c r="D181" s="141" t="s">
        <v>118</v>
      </c>
      <c r="E181" s="141">
        <v>178</v>
      </c>
      <c r="F181" s="141" t="s">
        <v>57</v>
      </c>
      <c r="G181" s="141">
        <v>178</v>
      </c>
      <c r="H181" s="203" t="s">
        <v>325</v>
      </c>
      <c r="I181" s="31">
        <v>178</v>
      </c>
      <c r="J181" s="31" t="s">
        <v>232</v>
      </c>
      <c r="K181" s="31">
        <v>178</v>
      </c>
      <c r="L181" s="31" t="s">
        <v>68</v>
      </c>
      <c r="M181" s="31">
        <v>178</v>
      </c>
      <c r="N181" s="31" t="s">
        <v>109</v>
      </c>
      <c r="O181" s="31">
        <v>178</v>
      </c>
      <c r="P181" s="31" t="s">
        <v>151</v>
      </c>
      <c r="Q181" s="31">
        <v>178</v>
      </c>
      <c r="R181" s="31" t="s">
        <v>46</v>
      </c>
      <c r="S181" s="31">
        <v>178</v>
      </c>
      <c r="T181" s="31" t="s">
        <v>221</v>
      </c>
      <c r="U181" s="31">
        <v>178</v>
      </c>
      <c r="V181" s="31" t="s">
        <v>272</v>
      </c>
      <c r="W181" s="31">
        <v>178</v>
      </c>
      <c r="X181" s="31" t="s">
        <v>189</v>
      </c>
      <c r="Y181" s="31">
        <v>178</v>
      </c>
      <c r="Z181" s="31" t="s">
        <v>282</v>
      </c>
      <c r="AA181" s="31">
        <v>178</v>
      </c>
      <c r="AB181" s="31" t="s">
        <v>56</v>
      </c>
      <c r="AC181" s="31">
        <v>178</v>
      </c>
      <c r="AD181" s="31" t="s">
        <v>50</v>
      </c>
      <c r="AE181" s="31">
        <v>178</v>
      </c>
      <c r="AF181" s="31" t="s">
        <v>163</v>
      </c>
      <c r="AG181" s="31">
        <v>178</v>
      </c>
      <c r="AH181" s="31" t="s">
        <v>17</v>
      </c>
      <c r="AI181" s="31">
        <v>178</v>
      </c>
      <c r="AJ181" s="31" t="s">
        <v>221</v>
      </c>
      <c r="AK181" s="31">
        <v>178</v>
      </c>
      <c r="AL181" s="31" t="s">
        <v>271</v>
      </c>
      <c r="AM181" s="31">
        <v>178</v>
      </c>
      <c r="AN181" s="31" t="s">
        <v>302</v>
      </c>
      <c r="AO181" s="31">
        <v>178</v>
      </c>
      <c r="AP181" s="31" t="s">
        <v>194</v>
      </c>
    </row>
    <row r="182" spans="1:42" x14ac:dyDescent="0.35">
      <c r="A182" s="141">
        <v>179</v>
      </c>
      <c r="B182" s="198" t="s">
        <v>90</v>
      </c>
      <c r="C182" s="141">
        <v>179</v>
      </c>
      <c r="D182" s="141" t="s">
        <v>78</v>
      </c>
      <c r="E182" s="141">
        <v>179</v>
      </c>
      <c r="F182" s="141" t="s">
        <v>308</v>
      </c>
      <c r="G182" s="141">
        <v>179</v>
      </c>
      <c r="H182" s="203" t="s">
        <v>202</v>
      </c>
      <c r="I182" s="31">
        <v>179</v>
      </c>
      <c r="J182" s="31" t="s">
        <v>166</v>
      </c>
      <c r="K182" s="31">
        <v>179</v>
      </c>
      <c r="L182" s="31" t="s">
        <v>307</v>
      </c>
      <c r="M182" s="31">
        <v>179</v>
      </c>
      <c r="N182" s="31" t="s">
        <v>214</v>
      </c>
      <c r="O182" s="31">
        <v>179</v>
      </c>
      <c r="P182" s="31" t="s">
        <v>97</v>
      </c>
      <c r="Q182" s="31">
        <v>179</v>
      </c>
      <c r="R182" s="31" t="s">
        <v>251</v>
      </c>
      <c r="S182" s="31">
        <v>179</v>
      </c>
      <c r="T182" s="31" t="s">
        <v>290</v>
      </c>
      <c r="U182" s="31">
        <v>179</v>
      </c>
      <c r="V182" s="31" t="s">
        <v>33</v>
      </c>
      <c r="W182" s="31">
        <v>179</v>
      </c>
      <c r="X182" s="31" t="s">
        <v>158</v>
      </c>
      <c r="Y182" s="31">
        <v>179</v>
      </c>
      <c r="Z182" s="31" t="s">
        <v>88</v>
      </c>
      <c r="AA182" s="31">
        <v>179</v>
      </c>
      <c r="AB182" s="31" t="s">
        <v>201</v>
      </c>
      <c r="AC182" s="31">
        <v>179</v>
      </c>
      <c r="AD182" s="31" t="s">
        <v>160</v>
      </c>
      <c r="AE182" s="31">
        <v>179</v>
      </c>
      <c r="AF182" s="31" t="s">
        <v>86</v>
      </c>
      <c r="AG182" s="31">
        <v>179</v>
      </c>
      <c r="AH182" s="31" t="s">
        <v>33</v>
      </c>
      <c r="AI182" s="31">
        <v>179</v>
      </c>
      <c r="AJ182" s="31" t="s">
        <v>78</v>
      </c>
      <c r="AK182" s="31">
        <v>179</v>
      </c>
      <c r="AL182" s="31" t="s">
        <v>236</v>
      </c>
      <c r="AM182" s="31">
        <v>179</v>
      </c>
      <c r="AN182" s="31" t="s">
        <v>171</v>
      </c>
      <c r="AO182" s="31">
        <v>179</v>
      </c>
      <c r="AP182" s="31" t="s">
        <v>35</v>
      </c>
    </row>
    <row r="183" spans="1:42" x14ac:dyDescent="0.35">
      <c r="A183" s="141">
        <v>180</v>
      </c>
      <c r="B183" s="198" t="s">
        <v>186</v>
      </c>
      <c r="C183" s="141">
        <v>180</v>
      </c>
      <c r="D183" s="141" t="s">
        <v>215</v>
      </c>
      <c r="E183" s="141">
        <v>180</v>
      </c>
      <c r="F183" s="141" t="s">
        <v>135</v>
      </c>
      <c r="G183" s="141">
        <v>180</v>
      </c>
      <c r="H183" s="203" t="s">
        <v>334</v>
      </c>
      <c r="I183" s="31">
        <v>180</v>
      </c>
      <c r="J183" s="31" t="s">
        <v>201</v>
      </c>
      <c r="K183" s="31">
        <v>180</v>
      </c>
      <c r="L183" s="31" t="s">
        <v>212</v>
      </c>
      <c r="M183" s="31">
        <v>180</v>
      </c>
      <c r="N183" s="31" t="s">
        <v>166</v>
      </c>
      <c r="O183" s="31">
        <v>180</v>
      </c>
      <c r="P183" s="31" t="s">
        <v>215</v>
      </c>
      <c r="Q183" s="31">
        <v>180</v>
      </c>
      <c r="R183" s="31" t="s">
        <v>225</v>
      </c>
      <c r="S183" s="31">
        <v>180</v>
      </c>
      <c r="T183" s="31" t="s">
        <v>116</v>
      </c>
      <c r="U183" s="31">
        <v>180</v>
      </c>
      <c r="V183" s="31" t="s">
        <v>270</v>
      </c>
      <c r="W183" s="31">
        <v>180</v>
      </c>
      <c r="X183" s="31" t="s">
        <v>338</v>
      </c>
      <c r="Y183" s="31">
        <v>180</v>
      </c>
      <c r="Z183" s="31" t="s">
        <v>160</v>
      </c>
      <c r="AA183" s="31">
        <v>180</v>
      </c>
      <c r="AB183" s="31" t="s">
        <v>191</v>
      </c>
      <c r="AC183" s="31">
        <v>180</v>
      </c>
      <c r="AD183" s="31" t="s">
        <v>325</v>
      </c>
      <c r="AE183" s="31">
        <v>180</v>
      </c>
      <c r="AF183" s="31" t="s">
        <v>217</v>
      </c>
      <c r="AG183" s="31">
        <v>180</v>
      </c>
      <c r="AH183" s="31" t="s">
        <v>140</v>
      </c>
      <c r="AI183" s="31">
        <v>180</v>
      </c>
      <c r="AJ183" s="31" t="s">
        <v>311</v>
      </c>
      <c r="AK183" s="31">
        <v>180</v>
      </c>
      <c r="AL183" s="31" t="s">
        <v>291</v>
      </c>
      <c r="AM183" s="31">
        <v>180</v>
      </c>
      <c r="AN183" s="31" t="s">
        <v>253</v>
      </c>
      <c r="AO183" s="31">
        <v>180</v>
      </c>
      <c r="AP183" s="31" t="s">
        <v>190</v>
      </c>
    </row>
    <row r="184" spans="1:42" x14ac:dyDescent="0.35">
      <c r="A184" s="141">
        <v>181</v>
      </c>
      <c r="B184" s="198" t="s">
        <v>203</v>
      </c>
      <c r="C184" s="141">
        <v>181</v>
      </c>
      <c r="D184" s="141" t="s">
        <v>214</v>
      </c>
      <c r="E184" s="141">
        <v>181</v>
      </c>
      <c r="F184" s="141" t="s">
        <v>55</v>
      </c>
      <c r="G184" s="141">
        <v>181</v>
      </c>
      <c r="H184" s="203" t="s">
        <v>170</v>
      </c>
      <c r="I184" s="31">
        <v>181</v>
      </c>
      <c r="J184" s="31" t="s">
        <v>94</v>
      </c>
      <c r="K184" s="31">
        <v>181</v>
      </c>
      <c r="L184" s="31" t="s">
        <v>326</v>
      </c>
      <c r="M184" s="31">
        <v>181</v>
      </c>
      <c r="N184" s="31" t="s">
        <v>188</v>
      </c>
      <c r="O184" s="31">
        <v>181</v>
      </c>
      <c r="P184" s="31" t="s">
        <v>88</v>
      </c>
      <c r="Q184" s="31">
        <v>181</v>
      </c>
      <c r="R184" s="31" t="s">
        <v>331</v>
      </c>
      <c r="S184" s="31">
        <v>181</v>
      </c>
      <c r="T184" s="31" t="s">
        <v>284</v>
      </c>
      <c r="U184" s="31">
        <v>181</v>
      </c>
      <c r="V184" s="31" t="s">
        <v>252</v>
      </c>
      <c r="W184" s="31">
        <v>181</v>
      </c>
      <c r="X184" s="31" t="s">
        <v>202</v>
      </c>
      <c r="Y184" s="31">
        <v>181</v>
      </c>
      <c r="Z184" s="31" t="s">
        <v>320</v>
      </c>
      <c r="AA184" s="31">
        <v>181</v>
      </c>
      <c r="AB184" s="31" t="s">
        <v>320</v>
      </c>
      <c r="AC184" s="31">
        <v>181</v>
      </c>
      <c r="AD184" s="31" t="s">
        <v>251</v>
      </c>
      <c r="AE184" s="31">
        <v>181</v>
      </c>
      <c r="AF184" s="31" t="s">
        <v>191</v>
      </c>
      <c r="AG184" s="31">
        <v>181</v>
      </c>
      <c r="AH184" s="31" t="s">
        <v>163</v>
      </c>
      <c r="AI184" s="31">
        <v>181</v>
      </c>
      <c r="AJ184" s="31" t="s">
        <v>275</v>
      </c>
      <c r="AK184" s="31">
        <v>181</v>
      </c>
      <c r="AL184" s="31" t="s">
        <v>189</v>
      </c>
      <c r="AM184" s="31">
        <v>181</v>
      </c>
      <c r="AN184" s="31" t="s">
        <v>282</v>
      </c>
      <c r="AO184" s="31">
        <v>181</v>
      </c>
      <c r="AP184" s="31" t="s">
        <v>340</v>
      </c>
    </row>
    <row r="185" spans="1:42" x14ac:dyDescent="0.35">
      <c r="A185" s="141">
        <v>182</v>
      </c>
      <c r="B185" s="198" t="s">
        <v>132</v>
      </c>
      <c r="C185" s="141">
        <v>182</v>
      </c>
      <c r="D185" s="141" t="s">
        <v>43</v>
      </c>
      <c r="E185" s="141">
        <v>182</v>
      </c>
      <c r="F185" s="141" t="s">
        <v>304</v>
      </c>
      <c r="G185" s="141">
        <v>182</v>
      </c>
      <c r="H185" s="203" t="s">
        <v>123</v>
      </c>
      <c r="I185" s="31">
        <v>182</v>
      </c>
      <c r="J185" s="31" t="s">
        <v>113</v>
      </c>
      <c r="K185" s="31">
        <v>182</v>
      </c>
      <c r="L185" s="31" t="s">
        <v>115</v>
      </c>
      <c r="M185" s="31">
        <v>182</v>
      </c>
      <c r="N185" s="31" t="s">
        <v>57</v>
      </c>
      <c r="O185" s="31">
        <v>182</v>
      </c>
      <c r="P185" s="31" t="s">
        <v>51</v>
      </c>
      <c r="Q185" s="31">
        <v>182</v>
      </c>
      <c r="R185" s="31" t="s">
        <v>79</v>
      </c>
      <c r="S185" s="31">
        <v>182</v>
      </c>
      <c r="T185" s="31" t="s">
        <v>124</v>
      </c>
      <c r="U185" s="31">
        <v>182</v>
      </c>
      <c r="V185" s="31" t="s">
        <v>305</v>
      </c>
      <c r="W185" s="31">
        <v>182</v>
      </c>
      <c r="X185" s="31" t="s">
        <v>114</v>
      </c>
      <c r="Y185" s="31">
        <v>182</v>
      </c>
      <c r="Z185" s="31" t="s">
        <v>261</v>
      </c>
      <c r="AA185" s="31">
        <v>182</v>
      </c>
      <c r="AB185" s="31" t="s">
        <v>150</v>
      </c>
      <c r="AC185" s="31">
        <v>182</v>
      </c>
      <c r="AD185" s="31" t="s">
        <v>249</v>
      </c>
      <c r="AE185" s="31">
        <v>182</v>
      </c>
      <c r="AF185" s="31" t="s">
        <v>100</v>
      </c>
      <c r="AG185" s="31">
        <v>182</v>
      </c>
      <c r="AH185" s="31" t="s">
        <v>326</v>
      </c>
      <c r="AI185" s="31">
        <v>182</v>
      </c>
      <c r="AJ185" s="31" t="s">
        <v>175</v>
      </c>
      <c r="AK185" s="31">
        <v>182</v>
      </c>
      <c r="AL185" s="31" t="s">
        <v>267</v>
      </c>
      <c r="AM185" s="31">
        <v>182</v>
      </c>
      <c r="AN185" s="31" t="s">
        <v>124</v>
      </c>
      <c r="AO185" s="31">
        <v>182</v>
      </c>
      <c r="AP185" s="31" t="s">
        <v>36</v>
      </c>
    </row>
    <row r="186" spans="1:42" x14ac:dyDescent="0.35">
      <c r="A186" s="141">
        <v>183</v>
      </c>
      <c r="B186" s="198" t="s">
        <v>192</v>
      </c>
      <c r="C186" s="141">
        <v>183</v>
      </c>
      <c r="D186" s="141" t="s">
        <v>152</v>
      </c>
      <c r="E186" s="141">
        <v>183</v>
      </c>
      <c r="F186" s="141" t="s">
        <v>216</v>
      </c>
      <c r="G186" s="141">
        <v>183</v>
      </c>
      <c r="H186" s="203" t="s">
        <v>120</v>
      </c>
      <c r="I186" s="31">
        <v>183</v>
      </c>
      <c r="J186" s="31" t="s">
        <v>328</v>
      </c>
      <c r="K186" s="31">
        <v>183</v>
      </c>
      <c r="L186" s="31" t="s">
        <v>64</v>
      </c>
      <c r="M186" s="31">
        <v>183</v>
      </c>
      <c r="N186" s="31" t="s">
        <v>97</v>
      </c>
      <c r="O186" s="31">
        <v>183</v>
      </c>
      <c r="P186" s="31" t="s">
        <v>284</v>
      </c>
      <c r="Q186" s="31">
        <v>183</v>
      </c>
      <c r="R186" s="31" t="s">
        <v>110</v>
      </c>
      <c r="S186" s="31">
        <v>183</v>
      </c>
      <c r="T186" s="31" t="s">
        <v>181</v>
      </c>
      <c r="U186" s="31">
        <v>183</v>
      </c>
      <c r="V186" s="31" t="s">
        <v>278</v>
      </c>
      <c r="W186" s="31">
        <v>183</v>
      </c>
      <c r="X186" s="31" t="s">
        <v>105</v>
      </c>
      <c r="Y186" s="31">
        <v>183</v>
      </c>
      <c r="Z186" s="31" t="s">
        <v>310</v>
      </c>
      <c r="AA186" s="31">
        <v>183</v>
      </c>
      <c r="AB186" s="31" t="s">
        <v>165</v>
      </c>
      <c r="AC186" s="31">
        <v>183</v>
      </c>
      <c r="AD186" s="31" t="s">
        <v>169</v>
      </c>
      <c r="AE186" s="31">
        <v>183</v>
      </c>
      <c r="AF186" s="31" t="s">
        <v>170</v>
      </c>
      <c r="AG186" s="31">
        <v>183</v>
      </c>
      <c r="AH186" s="31" t="s">
        <v>173</v>
      </c>
      <c r="AI186" s="31">
        <v>183</v>
      </c>
      <c r="AJ186" s="31" t="s">
        <v>330</v>
      </c>
      <c r="AK186" s="31">
        <v>183</v>
      </c>
      <c r="AL186" s="31" t="s">
        <v>101</v>
      </c>
      <c r="AM186" s="31">
        <v>183</v>
      </c>
      <c r="AN186" s="31" t="s">
        <v>32</v>
      </c>
      <c r="AO186" s="31">
        <v>183</v>
      </c>
      <c r="AP186" s="31" t="s">
        <v>295</v>
      </c>
    </row>
    <row r="187" spans="1:42" x14ac:dyDescent="0.35">
      <c r="A187" s="141">
        <v>184</v>
      </c>
      <c r="B187" s="198" t="s">
        <v>125</v>
      </c>
      <c r="C187" s="141">
        <v>184</v>
      </c>
      <c r="D187" s="141" t="s">
        <v>312</v>
      </c>
      <c r="E187" s="141">
        <v>184</v>
      </c>
      <c r="F187" s="141" t="s">
        <v>253</v>
      </c>
      <c r="G187" s="141">
        <v>184</v>
      </c>
      <c r="H187" s="203" t="s">
        <v>75</v>
      </c>
      <c r="I187" s="31">
        <v>184</v>
      </c>
      <c r="J187" s="31" t="s">
        <v>57</v>
      </c>
      <c r="K187" s="31">
        <v>184</v>
      </c>
      <c r="L187" s="31" t="s">
        <v>133</v>
      </c>
      <c r="M187" s="31">
        <v>184</v>
      </c>
      <c r="N187" s="31" t="s">
        <v>67</v>
      </c>
      <c r="O187" s="31">
        <v>184</v>
      </c>
      <c r="P187" s="31" t="s">
        <v>305</v>
      </c>
      <c r="Q187" s="31">
        <v>184</v>
      </c>
      <c r="R187" s="31" t="s">
        <v>125</v>
      </c>
      <c r="S187" s="31">
        <v>184</v>
      </c>
      <c r="T187" s="31" t="s">
        <v>209</v>
      </c>
      <c r="U187" s="31">
        <v>184</v>
      </c>
      <c r="V187" s="31" t="s">
        <v>168</v>
      </c>
      <c r="W187" s="31">
        <v>184</v>
      </c>
      <c r="X187" s="31" t="s">
        <v>164</v>
      </c>
      <c r="Y187" s="31">
        <v>184</v>
      </c>
      <c r="Z187" s="31" t="s">
        <v>76</v>
      </c>
      <c r="AA187" s="31">
        <v>184</v>
      </c>
      <c r="AB187" s="31" t="s">
        <v>226</v>
      </c>
      <c r="AC187" s="31">
        <v>184</v>
      </c>
      <c r="AD187" s="31" t="s">
        <v>137</v>
      </c>
      <c r="AE187" s="31">
        <v>184</v>
      </c>
      <c r="AF187" s="31" t="s">
        <v>310</v>
      </c>
      <c r="AG187" s="31">
        <v>184</v>
      </c>
      <c r="AH187" s="31" t="s">
        <v>299</v>
      </c>
      <c r="AI187" s="31">
        <v>184</v>
      </c>
      <c r="AJ187" s="31" t="s">
        <v>226</v>
      </c>
      <c r="AK187" s="31">
        <v>184</v>
      </c>
      <c r="AL187" s="31" t="s">
        <v>208</v>
      </c>
      <c r="AM187" s="31">
        <v>184</v>
      </c>
      <c r="AN187" s="31" t="s">
        <v>305</v>
      </c>
      <c r="AO187" s="31">
        <v>184</v>
      </c>
      <c r="AP187" s="31" t="s">
        <v>133</v>
      </c>
    </row>
    <row r="188" spans="1:42" x14ac:dyDescent="0.35">
      <c r="A188" s="141">
        <v>185</v>
      </c>
      <c r="B188" s="198" t="s">
        <v>282</v>
      </c>
      <c r="C188" s="141">
        <v>185</v>
      </c>
      <c r="D188" s="141" t="s">
        <v>116</v>
      </c>
      <c r="E188" s="141">
        <v>185</v>
      </c>
      <c r="F188" s="141" t="s">
        <v>196</v>
      </c>
      <c r="G188" s="141">
        <v>185</v>
      </c>
      <c r="H188" s="203" t="s">
        <v>339</v>
      </c>
      <c r="I188" s="31">
        <v>185</v>
      </c>
      <c r="J188" s="31" t="s">
        <v>137</v>
      </c>
      <c r="K188" s="31">
        <v>185</v>
      </c>
      <c r="L188" s="31" t="s">
        <v>314</v>
      </c>
      <c r="M188" s="31">
        <v>185</v>
      </c>
      <c r="N188" s="31" t="s">
        <v>48</v>
      </c>
      <c r="O188" s="31">
        <v>185</v>
      </c>
      <c r="P188" s="31" t="s">
        <v>322</v>
      </c>
      <c r="Q188" s="31">
        <v>185</v>
      </c>
      <c r="R188" s="31" t="s">
        <v>121</v>
      </c>
      <c r="S188" s="31">
        <v>185</v>
      </c>
      <c r="T188" s="31" t="s">
        <v>102</v>
      </c>
      <c r="U188" s="31">
        <v>185</v>
      </c>
      <c r="V188" s="31" t="s">
        <v>203</v>
      </c>
      <c r="W188" s="31">
        <v>185</v>
      </c>
      <c r="X188" s="31" t="s">
        <v>23</v>
      </c>
      <c r="Y188" s="31">
        <v>185</v>
      </c>
      <c r="Z188" s="31" t="s">
        <v>264</v>
      </c>
      <c r="AA188" s="31">
        <v>185</v>
      </c>
      <c r="AB188" s="31" t="s">
        <v>276</v>
      </c>
      <c r="AC188" s="31">
        <v>185</v>
      </c>
      <c r="AD188" s="31" t="s">
        <v>227</v>
      </c>
      <c r="AE188" s="31">
        <v>185</v>
      </c>
      <c r="AF188" s="31" t="s">
        <v>94</v>
      </c>
      <c r="AG188" s="31">
        <v>185</v>
      </c>
      <c r="AH188" s="31" t="s">
        <v>270</v>
      </c>
      <c r="AI188" s="31">
        <v>185</v>
      </c>
      <c r="AJ188" s="31" t="s">
        <v>262</v>
      </c>
      <c r="AK188" s="31">
        <v>185</v>
      </c>
      <c r="AL188" s="31" t="s">
        <v>252</v>
      </c>
      <c r="AM188" s="31">
        <v>185</v>
      </c>
      <c r="AN188" s="31" t="s">
        <v>57</v>
      </c>
      <c r="AO188" s="31">
        <v>185</v>
      </c>
      <c r="AP188" s="31" t="s">
        <v>325</v>
      </c>
    </row>
    <row r="189" spans="1:42" x14ac:dyDescent="0.35">
      <c r="A189" s="141">
        <v>186</v>
      </c>
      <c r="B189" s="198" t="s">
        <v>288</v>
      </c>
      <c r="C189" s="141">
        <v>186</v>
      </c>
      <c r="D189" s="141" t="s">
        <v>251</v>
      </c>
      <c r="E189" s="141">
        <v>186</v>
      </c>
      <c r="F189" s="141" t="s">
        <v>187</v>
      </c>
      <c r="G189" s="141">
        <v>186</v>
      </c>
      <c r="H189" s="203" t="s">
        <v>219</v>
      </c>
      <c r="I189" s="31">
        <v>186</v>
      </c>
      <c r="J189" s="31" t="s">
        <v>320</v>
      </c>
      <c r="K189" s="31">
        <v>186</v>
      </c>
      <c r="L189" s="31" t="s">
        <v>165</v>
      </c>
      <c r="M189" s="31">
        <v>186</v>
      </c>
      <c r="N189" s="31" t="s">
        <v>181</v>
      </c>
      <c r="O189" s="31">
        <v>186</v>
      </c>
      <c r="P189" s="31" t="s">
        <v>86</v>
      </c>
      <c r="Q189" s="31">
        <v>186</v>
      </c>
      <c r="R189" s="31" t="s">
        <v>132</v>
      </c>
      <c r="S189" s="31">
        <v>186</v>
      </c>
      <c r="T189" s="31" t="s">
        <v>24</v>
      </c>
      <c r="U189" s="31">
        <v>186</v>
      </c>
      <c r="V189" s="31" t="s">
        <v>257</v>
      </c>
      <c r="W189" s="31">
        <v>186</v>
      </c>
      <c r="X189" s="31" t="s">
        <v>336</v>
      </c>
      <c r="Y189" s="31">
        <v>186</v>
      </c>
      <c r="Z189" s="31" t="s">
        <v>317</v>
      </c>
      <c r="AA189" s="31">
        <v>186</v>
      </c>
      <c r="AB189" s="31" t="s">
        <v>293</v>
      </c>
      <c r="AC189" s="31">
        <v>186</v>
      </c>
      <c r="AD189" s="31" t="s">
        <v>223</v>
      </c>
      <c r="AE189" s="31">
        <v>186</v>
      </c>
      <c r="AF189" s="31" t="s">
        <v>176</v>
      </c>
      <c r="AG189" s="31">
        <v>186</v>
      </c>
      <c r="AH189" s="31" t="s">
        <v>265</v>
      </c>
      <c r="AI189" s="31">
        <v>186</v>
      </c>
      <c r="AJ189" s="31" t="s">
        <v>132</v>
      </c>
      <c r="AK189" s="31">
        <v>186</v>
      </c>
      <c r="AL189" s="31" t="s">
        <v>122</v>
      </c>
      <c r="AM189" s="31">
        <v>186</v>
      </c>
      <c r="AN189" s="31" t="s">
        <v>160</v>
      </c>
      <c r="AO189" s="31">
        <v>186</v>
      </c>
      <c r="AP189" s="31" t="s">
        <v>145</v>
      </c>
    </row>
    <row r="190" spans="1:42" x14ac:dyDescent="0.35">
      <c r="A190" s="141">
        <v>187</v>
      </c>
      <c r="B190" s="198" t="s">
        <v>193</v>
      </c>
      <c r="C190" s="141">
        <v>187</v>
      </c>
      <c r="D190" s="141" t="s">
        <v>262</v>
      </c>
      <c r="E190" s="141">
        <v>187</v>
      </c>
      <c r="F190" s="141" t="s">
        <v>292</v>
      </c>
      <c r="G190" s="141">
        <v>187</v>
      </c>
      <c r="H190" s="203" t="s">
        <v>212</v>
      </c>
      <c r="I190" s="31">
        <v>187</v>
      </c>
      <c r="J190" s="31" t="s">
        <v>173</v>
      </c>
      <c r="K190" s="31">
        <v>187</v>
      </c>
      <c r="L190" s="31" t="s">
        <v>222</v>
      </c>
      <c r="M190" s="31">
        <v>187</v>
      </c>
      <c r="N190" s="31" t="s">
        <v>157</v>
      </c>
      <c r="O190" s="31">
        <v>187</v>
      </c>
      <c r="P190" s="31" t="s">
        <v>147</v>
      </c>
      <c r="Q190" s="31">
        <v>187</v>
      </c>
      <c r="R190" s="31" t="s">
        <v>322</v>
      </c>
      <c r="S190" s="31">
        <v>187</v>
      </c>
      <c r="T190" s="31" t="s">
        <v>231</v>
      </c>
      <c r="U190" s="31">
        <v>187</v>
      </c>
      <c r="V190" s="31" t="s">
        <v>69</v>
      </c>
      <c r="W190" s="31">
        <v>187</v>
      </c>
      <c r="X190" s="31" t="s">
        <v>249</v>
      </c>
      <c r="Y190" s="31">
        <v>187</v>
      </c>
      <c r="Z190" s="31" t="s">
        <v>280</v>
      </c>
      <c r="AA190" s="31">
        <v>187</v>
      </c>
      <c r="AB190" s="31" t="s">
        <v>339</v>
      </c>
      <c r="AC190" s="31">
        <v>187</v>
      </c>
      <c r="AD190" s="31" t="s">
        <v>254</v>
      </c>
      <c r="AE190" s="31">
        <v>187</v>
      </c>
      <c r="AF190" s="31" t="s">
        <v>64</v>
      </c>
      <c r="AG190" s="31">
        <v>187</v>
      </c>
      <c r="AH190" s="31" t="s">
        <v>226</v>
      </c>
      <c r="AI190" s="31">
        <v>187</v>
      </c>
      <c r="AJ190" s="31" t="s">
        <v>243</v>
      </c>
      <c r="AK190" s="31">
        <v>187</v>
      </c>
      <c r="AL190" s="31" t="s">
        <v>329</v>
      </c>
      <c r="AM190" s="31">
        <v>187</v>
      </c>
      <c r="AN190" s="31" t="s">
        <v>75</v>
      </c>
      <c r="AO190" s="31">
        <v>187</v>
      </c>
      <c r="AP190" s="31" t="s">
        <v>274</v>
      </c>
    </row>
    <row r="191" spans="1:42" x14ac:dyDescent="0.35">
      <c r="A191" s="141">
        <v>188</v>
      </c>
      <c r="B191" s="198" t="s">
        <v>88</v>
      </c>
      <c r="C191" s="141">
        <v>188</v>
      </c>
      <c r="D191" s="141" t="s">
        <v>193</v>
      </c>
      <c r="E191" s="141">
        <v>188</v>
      </c>
      <c r="F191" s="141" t="s">
        <v>91</v>
      </c>
      <c r="G191" s="141">
        <v>188</v>
      </c>
      <c r="H191" s="203" t="s">
        <v>200</v>
      </c>
      <c r="I191" s="31">
        <v>188</v>
      </c>
      <c r="J191" s="31" t="s">
        <v>255</v>
      </c>
      <c r="K191" s="31">
        <v>188</v>
      </c>
      <c r="L191" s="31" t="s">
        <v>241</v>
      </c>
      <c r="M191" s="31">
        <v>188</v>
      </c>
      <c r="N191" s="31" t="s">
        <v>35</v>
      </c>
      <c r="O191" s="31">
        <v>188</v>
      </c>
      <c r="P191" s="31" t="s">
        <v>113</v>
      </c>
      <c r="Q191" s="31">
        <v>188</v>
      </c>
      <c r="R191" s="31" t="s">
        <v>305</v>
      </c>
      <c r="S191" s="31">
        <v>188</v>
      </c>
      <c r="T191" s="31" t="s">
        <v>234</v>
      </c>
      <c r="U191" s="31">
        <v>188</v>
      </c>
      <c r="V191" s="31" t="s">
        <v>146</v>
      </c>
      <c r="W191" s="31">
        <v>188</v>
      </c>
      <c r="X191" s="31" t="s">
        <v>79</v>
      </c>
      <c r="Y191" s="31">
        <v>188</v>
      </c>
      <c r="Z191" s="31" t="s">
        <v>332</v>
      </c>
      <c r="AA191" s="31">
        <v>188</v>
      </c>
      <c r="AB191" s="31" t="s">
        <v>204</v>
      </c>
      <c r="AC191" s="31">
        <v>188</v>
      </c>
      <c r="AD191" s="31" t="s">
        <v>107</v>
      </c>
      <c r="AE191" s="31">
        <v>188</v>
      </c>
      <c r="AF191" s="31" t="s">
        <v>174</v>
      </c>
      <c r="AG191" s="31">
        <v>188</v>
      </c>
      <c r="AH191" s="31" t="s">
        <v>60</v>
      </c>
      <c r="AI191" s="31">
        <v>188</v>
      </c>
      <c r="AJ191" s="31" t="s">
        <v>101</v>
      </c>
      <c r="AK191" s="31">
        <v>188</v>
      </c>
      <c r="AL191" s="31" t="s">
        <v>162</v>
      </c>
      <c r="AM191" s="31">
        <v>188</v>
      </c>
      <c r="AN191" s="31" t="s">
        <v>184</v>
      </c>
      <c r="AO191" s="31">
        <v>188</v>
      </c>
      <c r="AP191" s="31" t="s">
        <v>93</v>
      </c>
    </row>
    <row r="192" spans="1:42" x14ac:dyDescent="0.35">
      <c r="A192" s="141">
        <v>189</v>
      </c>
      <c r="B192" s="198" t="s">
        <v>270</v>
      </c>
      <c r="C192" s="141">
        <v>189</v>
      </c>
      <c r="D192" s="141" t="s">
        <v>169</v>
      </c>
      <c r="E192" s="141">
        <v>189</v>
      </c>
      <c r="F192" s="141" t="s">
        <v>296</v>
      </c>
      <c r="G192" s="141">
        <v>189</v>
      </c>
      <c r="H192" s="203" t="s">
        <v>317</v>
      </c>
      <c r="I192" s="31">
        <v>189</v>
      </c>
      <c r="J192" s="31" t="s">
        <v>280</v>
      </c>
      <c r="K192" s="31">
        <v>189</v>
      </c>
      <c r="L192" s="31" t="s">
        <v>204</v>
      </c>
      <c r="M192" s="31">
        <v>189</v>
      </c>
      <c r="N192" s="31" t="s">
        <v>273</v>
      </c>
      <c r="O192" s="31">
        <v>189</v>
      </c>
      <c r="P192" s="31" t="s">
        <v>260</v>
      </c>
      <c r="Q192" s="31">
        <v>189</v>
      </c>
      <c r="R192" s="31" t="s">
        <v>171</v>
      </c>
      <c r="S192" s="31">
        <v>189</v>
      </c>
      <c r="T192" s="31" t="s">
        <v>310</v>
      </c>
      <c r="U192" s="31">
        <v>189</v>
      </c>
      <c r="V192" s="31" t="s">
        <v>193</v>
      </c>
      <c r="W192" s="31">
        <v>189</v>
      </c>
      <c r="X192" s="31" t="s">
        <v>300</v>
      </c>
      <c r="Y192" s="31">
        <v>189</v>
      </c>
      <c r="Z192" s="31" t="s">
        <v>248</v>
      </c>
      <c r="AA192" s="31">
        <v>189</v>
      </c>
      <c r="AB192" s="31" t="s">
        <v>61</v>
      </c>
      <c r="AC192" s="31">
        <v>189</v>
      </c>
      <c r="AD192" s="31" t="s">
        <v>292</v>
      </c>
      <c r="AE192" s="31">
        <v>189</v>
      </c>
      <c r="AF192" s="31" t="s">
        <v>316</v>
      </c>
      <c r="AG192" s="31">
        <v>189</v>
      </c>
      <c r="AH192" s="31" t="s">
        <v>211</v>
      </c>
      <c r="AI192" s="31">
        <v>189</v>
      </c>
      <c r="AJ192" s="31" t="s">
        <v>105</v>
      </c>
      <c r="AK192" s="31">
        <v>189</v>
      </c>
      <c r="AL192" s="31" t="s">
        <v>287</v>
      </c>
      <c r="AM192" s="31">
        <v>189</v>
      </c>
      <c r="AN192" s="31" t="s">
        <v>300</v>
      </c>
      <c r="AO192" s="31">
        <v>189</v>
      </c>
      <c r="AP192" s="31" t="s">
        <v>332</v>
      </c>
    </row>
    <row r="193" spans="1:42" x14ac:dyDescent="0.35">
      <c r="A193" s="141">
        <v>190</v>
      </c>
      <c r="B193" s="198" t="s">
        <v>191</v>
      </c>
      <c r="C193" s="141">
        <v>190</v>
      </c>
      <c r="D193" s="141" t="s">
        <v>253</v>
      </c>
      <c r="E193" s="141">
        <v>190</v>
      </c>
      <c r="F193" s="141" t="s">
        <v>217</v>
      </c>
      <c r="G193" s="141">
        <v>190</v>
      </c>
      <c r="H193" s="203" t="s">
        <v>241</v>
      </c>
      <c r="I193" s="31">
        <v>190</v>
      </c>
      <c r="J193" s="31" t="s">
        <v>264</v>
      </c>
      <c r="K193" s="31">
        <v>190</v>
      </c>
      <c r="L193" s="31" t="s">
        <v>118</v>
      </c>
      <c r="M193" s="31">
        <v>190</v>
      </c>
      <c r="N193" s="31" t="s">
        <v>296</v>
      </c>
      <c r="O193" s="31">
        <v>190</v>
      </c>
      <c r="P193" s="31" t="s">
        <v>290</v>
      </c>
      <c r="Q193" s="31">
        <v>190</v>
      </c>
      <c r="R193" s="31" t="s">
        <v>26</v>
      </c>
      <c r="S193" s="31">
        <v>190</v>
      </c>
      <c r="T193" s="31" t="s">
        <v>274</v>
      </c>
      <c r="U193" s="31">
        <v>190</v>
      </c>
      <c r="V193" s="31" t="s">
        <v>112</v>
      </c>
      <c r="W193" s="31">
        <v>190</v>
      </c>
      <c r="X193" s="31" t="s">
        <v>175</v>
      </c>
      <c r="Y193" s="31">
        <v>190</v>
      </c>
      <c r="Z193" s="31" t="s">
        <v>214</v>
      </c>
      <c r="AA193" s="31">
        <v>190</v>
      </c>
      <c r="AB193" s="31" t="s">
        <v>255</v>
      </c>
      <c r="AC193" s="31">
        <v>190</v>
      </c>
      <c r="AD193" s="31" t="s">
        <v>186</v>
      </c>
      <c r="AE193" s="31">
        <v>190</v>
      </c>
      <c r="AF193" s="31" t="s">
        <v>255</v>
      </c>
      <c r="AG193" s="31">
        <v>190</v>
      </c>
      <c r="AH193" s="31" t="s">
        <v>54</v>
      </c>
      <c r="AI193" s="31">
        <v>190</v>
      </c>
      <c r="AJ193" s="31" t="s">
        <v>67</v>
      </c>
      <c r="AK193" s="31">
        <v>190</v>
      </c>
      <c r="AL193" s="31" t="s">
        <v>299</v>
      </c>
      <c r="AM193" s="31">
        <v>190</v>
      </c>
      <c r="AN193" s="31" t="s">
        <v>294</v>
      </c>
      <c r="AO193" s="31">
        <v>190</v>
      </c>
      <c r="AP193" s="31" t="s">
        <v>167</v>
      </c>
    </row>
    <row r="194" spans="1:42" x14ac:dyDescent="0.35">
      <c r="A194" s="141">
        <v>191</v>
      </c>
      <c r="B194" s="198" t="s">
        <v>221</v>
      </c>
      <c r="C194" s="141">
        <v>191</v>
      </c>
      <c r="D194" s="141" t="s">
        <v>128</v>
      </c>
      <c r="E194" s="141">
        <v>191</v>
      </c>
      <c r="F194" s="141" t="s">
        <v>332</v>
      </c>
      <c r="G194" s="141">
        <v>191</v>
      </c>
      <c r="H194" s="203" t="s">
        <v>238</v>
      </c>
      <c r="I194" s="31">
        <v>191</v>
      </c>
      <c r="J194" s="31" t="s">
        <v>236</v>
      </c>
      <c r="K194" s="31">
        <v>191</v>
      </c>
      <c r="L194" s="31" t="s">
        <v>56</v>
      </c>
      <c r="M194" s="31">
        <v>191</v>
      </c>
      <c r="N194" s="31" t="s">
        <v>340</v>
      </c>
      <c r="O194" s="31">
        <v>191</v>
      </c>
      <c r="P194" s="31" t="s">
        <v>202</v>
      </c>
      <c r="Q194" s="31">
        <v>191</v>
      </c>
      <c r="R194" s="31" t="s">
        <v>263</v>
      </c>
      <c r="S194" s="31">
        <v>191</v>
      </c>
      <c r="T194" s="31" t="s">
        <v>68</v>
      </c>
      <c r="U194" s="31">
        <v>191</v>
      </c>
      <c r="V194" s="31" t="s">
        <v>94</v>
      </c>
      <c r="W194" s="31">
        <v>191</v>
      </c>
      <c r="X194" s="31" t="s">
        <v>104</v>
      </c>
      <c r="Y194" s="31">
        <v>191</v>
      </c>
      <c r="Z194" s="31" t="s">
        <v>311</v>
      </c>
      <c r="AA194" s="31">
        <v>191</v>
      </c>
      <c r="AB194" s="31" t="s">
        <v>304</v>
      </c>
      <c r="AC194" s="31">
        <v>191</v>
      </c>
      <c r="AD194" s="31" t="s">
        <v>173</v>
      </c>
      <c r="AE194" s="31">
        <v>191</v>
      </c>
      <c r="AF194" s="31" t="s">
        <v>145</v>
      </c>
      <c r="AG194" s="31">
        <v>191</v>
      </c>
      <c r="AH194" s="31" t="s">
        <v>95</v>
      </c>
      <c r="AI194" s="31">
        <v>191</v>
      </c>
      <c r="AJ194" s="31" t="s">
        <v>184</v>
      </c>
      <c r="AK194" s="31">
        <v>191</v>
      </c>
      <c r="AL194" s="31" t="s">
        <v>33</v>
      </c>
      <c r="AM194" s="31">
        <v>191</v>
      </c>
      <c r="AN194" s="31" t="s">
        <v>182</v>
      </c>
      <c r="AO194" s="31">
        <v>191</v>
      </c>
      <c r="AP194" s="31" t="s">
        <v>305</v>
      </c>
    </row>
    <row r="195" spans="1:42" x14ac:dyDescent="0.35">
      <c r="A195" s="141">
        <v>192</v>
      </c>
      <c r="B195" s="198" t="s">
        <v>222</v>
      </c>
      <c r="C195" s="141">
        <v>192</v>
      </c>
      <c r="D195" s="141" t="s">
        <v>194</v>
      </c>
      <c r="E195" s="141">
        <v>192</v>
      </c>
      <c r="F195" s="141" t="s">
        <v>289</v>
      </c>
      <c r="G195" s="141">
        <v>192</v>
      </c>
      <c r="H195" s="203" t="s">
        <v>328</v>
      </c>
      <c r="I195" s="31">
        <v>192</v>
      </c>
      <c r="J195" s="31" t="s">
        <v>266</v>
      </c>
      <c r="K195" s="31">
        <v>192</v>
      </c>
      <c r="L195" s="31" t="s">
        <v>69</v>
      </c>
      <c r="M195" s="31">
        <v>192</v>
      </c>
      <c r="N195" s="31" t="s">
        <v>198</v>
      </c>
      <c r="O195" s="31">
        <v>192</v>
      </c>
      <c r="P195" s="31" t="s">
        <v>90</v>
      </c>
      <c r="Q195" s="31">
        <v>192</v>
      </c>
      <c r="R195" s="31" t="s">
        <v>340</v>
      </c>
      <c r="S195" s="31">
        <v>192</v>
      </c>
      <c r="T195" s="31" t="s">
        <v>315</v>
      </c>
      <c r="U195" s="31">
        <v>192</v>
      </c>
      <c r="V195" s="31" t="s">
        <v>139</v>
      </c>
      <c r="W195" s="31">
        <v>192</v>
      </c>
      <c r="X195" s="31" t="s">
        <v>339</v>
      </c>
      <c r="Y195" s="31">
        <v>192</v>
      </c>
      <c r="Z195" s="31" t="s">
        <v>326</v>
      </c>
      <c r="AA195" s="31">
        <v>192</v>
      </c>
      <c r="AB195" s="31" t="s">
        <v>323</v>
      </c>
      <c r="AC195" s="31">
        <v>192</v>
      </c>
      <c r="AD195" s="31" t="s">
        <v>125</v>
      </c>
      <c r="AE195" s="31">
        <v>192</v>
      </c>
      <c r="AF195" s="31" t="s">
        <v>273</v>
      </c>
      <c r="AG195" s="31">
        <v>192</v>
      </c>
      <c r="AH195" s="31" t="s">
        <v>339</v>
      </c>
      <c r="AI195" s="31">
        <v>192</v>
      </c>
      <c r="AJ195" s="31" t="s">
        <v>327</v>
      </c>
      <c r="AK195" s="31">
        <v>192</v>
      </c>
      <c r="AL195" s="31" t="s">
        <v>229</v>
      </c>
      <c r="AM195" s="31">
        <v>192</v>
      </c>
      <c r="AN195" s="31" t="s">
        <v>341</v>
      </c>
      <c r="AO195" s="31">
        <v>192</v>
      </c>
      <c r="AP195" s="31" t="s">
        <v>234</v>
      </c>
    </row>
    <row r="196" spans="1:42" x14ac:dyDescent="0.35">
      <c r="A196" s="141">
        <v>193</v>
      </c>
      <c r="B196" s="198" t="s">
        <v>190</v>
      </c>
      <c r="C196" s="141">
        <v>193</v>
      </c>
      <c r="D196" s="141" t="s">
        <v>320</v>
      </c>
      <c r="E196" s="141">
        <v>193</v>
      </c>
      <c r="F196" s="141" t="s">
        <v>341</v>
      </c>
      <c r="G196" s="141">
        <v>193</v>
      </c>
      <c r="H196" s="203" t="s">
        <v>291</v>
      </c>
      <c r="I196" s="31">
        <v>193</v>
      </c>
      <c r="J196" s="31" t="s">
        <v>234</v>
      </c>
      <c r="K196" s="31">
        <v>193</v>
      </c>
      <c r="L196" s="31" t="s">
        <v>79</v>
      </c>
      <c r="M196" s="31">
        <v>193</v>
      </c>
      <c r="N196" s="31" t="s">
        <v>100</v>
      </c>
      <c r="O196" s="31">
        <v>193</v>
      </c>
      <c r="P196" s="31" t="s">
        <v>133</v>
      </c>
      <c r="Q196" s="31">
        <v>193</v>
      </c>
      <c r="R196" s="31" t="s">
        <v>167</v>
      </c>
      <c r="S196" s="31">
        <v>193</v>
      </c>
      <c r="T196" s="31" t="s">
        <v>92</v>
      </c>
      <c r="U196" s="31">
        <v>193</v>
      </c>
      <c r="V196" s="31" t="s">
        <v>320</v>
      </c>
      <c r="W196" s="31">
        <v>193</v>
      </c>
      <c r="X196" s="31" t="s">
        <v>111</v>
      </c>
      <c r="Y196" s="31">
        <v>193</v>
      </c>
      <c r="Z196" s="31" t="s">
        <v>336</v>
      </c>
      <c r="AA196" s="31">
        <v>193</v>
      </c>
      <c r="AB196" s="31" t="s">
        <v>217</v>
      </c>
      <c r="AC196" s="31">
        <v>193</v>
      </c>
      <c r="AD196" s="31" t="s">
        <v>182</v>
      </c>
      <c r="AE196" s="31">
        <v>193</v>
      </c>
      <c r="AF196" s="31" t="s">
        <v>220</v>
      </c>
      <c r="AG196" s="31">
        <v>193</v>
      </c>
      <c r="AH196" s="31" t="s">
        <v>78</v>
      </c>
      <c r="AI196" s="31">
        <v>193</v>
      </c>
      <c r="AJ196" s="31" t="s">
        <v>215</v>
      </c>
      <c r="AK196" s="31">
        <v>193</v>
      </c>
      <c r="AL196" s="31" t="s">
        <v>290</v>
      </c>
      <c r="AM196" s="31">
        <v>193</v>
      </c>
      <c r="AN196" s="31" t="s">
        <v>285</v>
      </c>
      <c r="AO196" s="31">
        <v>193</v>
      </c>
      <c r="AP196" s="31" t="s">
        <v>137</v>
      </c>
    </row>
    <row r="197" spans="1:42" x14ac:dyDescent="0.35">
      <c r="A197" s="141">
        <v>194</v>
      </c>
      <c r="B197" s="198" t="s">
        <v>196</v>
      </c>
      <c r="C197" s="141">
        <v>194</v>
      </c>
      <c r="D197" s="141" t="s">
        <v>338</v>
      </c>
      <c r="E197" s="141">
        <v>194</v>
      </c>
      <c r="F197" s="141" t="s">
        <v>137</v>
      </c>
      <c r="G197" s="141">
        <v>194</v>
      </c>
      <c r="H197" s="203" t="s">
        <v>263</v>
      </c>
      <c r="I197" s="31">
        <v>194</v>
      </c>
      <c r="J197" s="31" t="s">
        <v>101</v>
      </c>
      <c r="K197" s="31">
        <v>194</v>
      </c>
      <c r="L197" s="31" t="s">
        <v>93</v>
      </c>
      <c r="M197" s="31">
        <v>194</v>
      </c>
      <c r="N197" s="31" t="s">
        <v>278</v>
      </c>
      <c r="O197" s="31">
        <v>194</v>
      </c>
      <c r="P197" s="31" t="s">
        <v>87</v>
      </c>
      <c r="Q197" s="31">
        <v>194</v>
      </c>
      <c r="R197" s="31" t="s">
        <v>277</v>
      </c>
      <c r="S197" s="31">
        <v>194</v>
      </c>
      <c r="T197" s="31" t="s">
        <v>244</v>
      </c>
      <c r="U197" s="31">
        <v>194</v>
      </c>
      <c r="V197" s="31" t="s">
        <v>340</v>
      </c>
      <c r="W197" s="31">
        <v>194</v>
      </c>
      <c r="X197" s="31" t="s">
        <v>191</v>
      </c>
      <c r="Y197" s="31">
        <v>194</v>
      </c>
      <c r="Z197" s="31" t="s">
        <v>110</v>
      </c>
      <c r="AA197" s="31">
        <v>194</v>
      </c>
      <c r="AB197" s="31" t="s">
        <v>253</v>
      </c>
      <c r="AC197" s="31">
        <v>194</v>
      </c>
      <c r="AD197" s="31" t="s">
        <v>81</v>
      </c>
      <c r="AE197" s="31">
        <v>194</v>
      </c>
      <c r="AF197" s="31" t="s">
        <v>236</v>
      </c>
      <c r="AG197" s="31">
        <v>194</v>
      </c>
      <c r="AH197" s="31" t="s">
        <v>248</v>
      </c>
      <c r="AI197" s="31">
        <v>194</v>
      </c>
      <c r="AJ197" s="31" t="s">
        <v>176</v>
      </c>
      <c r="AK197" s="31">
        <v>194</v>
      </c>
      <c r="AL197" s="31" t="s">
        <v>96</v>
      </c>
      <c r="AM197" s="31">
        <v>194</v>
      </c>
      <c r="AN197" s="31" t="s">
        <v>251</v>
      </c>
      <c r="AO197" s="31">
        <v>194</v>
      </c>
      <c r="AP197" s="31" t="s">
        <v>90</v>
      </c>
    </row>
    <row r="198" spans="1:42" x14ac:dyDescent="0.35">
      <c r="A198" s="141">
        <v>195</v>
      </c>
      <c r="B198" s="198" t="s">
        <v>195</v>
      </c>
      <c r="C198" s="141">
        <v>195</v>
      </c>
      <c r="D198" s="141" t="s">
        <v>140</v>
      </c>
      <c r="E198" s="141">
        <v>195</v>
      </c>
      <c r="F198" s="141" t="s">
        <v>101</v>
      </c>
      <c r="G198" s="141">
        <v>195</v>
      </c>
      <c r="H198" s="203" t="s">
        <v>126</v>
      </c>
      <c r="I198" s="31">
        <v>195</v>
      </c>
      <c r="J198" s="31" t="s">
        <v>301</v>
      </c>
      <c r="K198" s="31">
        <v>195</v>
      </c>
      <c r="L198" s="31" t="s">
        <v>254</v>
      </c>
      <c r="M198" s="31">
        <v>195</v>
      </c>
      <c r="N198" s="31" t="s">
        <v>304</v>
      </c>
      <c r="O198" s="31">
        <v>195</v>
      </c>
      <c r="P198" s="31" t="s">
        <v>277</v>
      </c>
      <c r="Q198" s="31">
        <v>195</v>
      </c>
      <c r="R198" s="31" t="s">
        <v>101</v>
      </c>
      <c r="S198" s="31">
        <v>195</v>
      </c>
      <c r="T198" s="31" t="s">
        <v>183</v>
      </c>
      <c r="U198" s="31">
        <v>195</v>
      </c>
      <c r="V198" s="31" t="s">
        <v>244</v>
      </c>
      <c r="W198" s="31">
        <v>195</v>
      </c>
      <c r="X198" s="31" t="s">
        <v>275</v>
      </c>
      <c r="Y198" s="31">
        <v>195</v>
      </c>
      <c r="Z198" s="31" t="s">
        <v>228</v>
      </c>
      <c r="AA198" s="31">
        <v>195</v>
      </c>
      <c r="AB198" s="31" t="s">
        <v>305</v>
      </c>
      <c r="AC198" s="31">
        <v>195</v>
      </c>
      <c r="AD198" s="31" t="s">
        <v>189</v>
      </c>
      <c r="AE198" s="31">
        <v>195</v>
      </c>
      <c r="AF198" s="31" t="s">
        <v>329</v>
      </c>
      <c r="AG198" s="31">
        <v>195</v>
      </c>
      <c r="AH198" s="31" t="s">
        <v>143</v>
      </c>
      <c r="AI198" s="31">
        <v>195</v>
      </c>
      <c r="AJ198" s="31" t="s">
        <v>114</v>
      </c>
      <c r="AK198" s="31">
        <v>195</v>
      </c>
      <c r="AL198" s="31" t="s">
        <v>225</v>
      </c>
      <c r="AM198" s="31">
        <v>195</v>
      </c>
      <c r="AN198" s="31" t="s">
        <v>68</v>
      </c>
      <c r="AO198" s="31">
        <v>195</v>
      </c>
      <c r="AP198" s="31" t="s">
        <v>321</v>
      </c>
    </row>
    <row r="199" spans="1:42" x14ac:dyDescent="0.35">
      <c r="A199" s="141">
        <v>196</v>
      </c>
      <c r="B199" s="198" t="s">
        <v>232</v>
      </c>
      <c r="C199" s="141">
        <v>196</v>
      </c>
      <c r="D199" s="141" t="s">
        <v>191</v>
      </c>
      <c r="E199" s="141">
        <v>196</v>
      </c>
      <c r="F199" s="141" t="s">
        <v>141</v>
      </c>
      <c r="G199" s="141">
        <v>196</v>
      </c>
      <c r="H199" s="203" t="s">
        <v>20</v>
      </c>
      <c r="I199" s="31">
        <v>196</v>
      </c>
      <c r="J199" s="31" t="s">
        <v>198</v>
      </c>
      <c r="K199" s="31">
        <v>196</v>
      </c>
      <c r="L199" s="31" t="s">
        <v>180</v>
      </c>
      <c r="M199" s="31">
        <v>196</v>
      </c>
      <c r="N199" s="31" t="s">
        <v>83</v>
      </c>
      <c r="O199" s="31">
        <v>196</v>
      </c>
      <c r="P199" s="31" t="s">
        <v>209</v>
      </c>
      <c r="Q199" s="31">
        <v>196</v>
      </c>
      <c r="R199" s="31" t="s">
        <v>134</v>
      </c>
      <c r="S199" s="31">
        <v>196</v>
      </c>
      <c r="T199" s="31" t="s">
        <v>207</v>
      </c>
      <c r="U199" s="31">
        <v>196</v>
      </c>
      <c r="V199" s="31" t="s">
        <v>197</v>
      </c>
      <c r="W199" s="31">
        <v>196</v>
      </c>
      <c r="X199" s="31" t="s">
        <v>251</v>
      </c>
      <c r="Y199" s="31">
        <v>196</v>
      </c>
      <c r="Z199" s="31" t="s">
        <v>139</v>
      </c>
      <c r="AA199" s="31">
        <v>196</v>
      </c>
      <c r="AB199" s="31" t="s">
        <v>303</v>
      </c>
      <c r="AC199" s="31">
        <v>196</v>
      </c>
      <c r="AD199" s="31" t="s">
        <v>259</v>
      </c>
      <c r="AE199" s="31">
        <v>196</v>
      </c>
      <c r="AF199" s="31" t="s">
        <v>283</v>
      </c>
      <c r="AG199" s="31">
        <v>196</v>
      </c>
      <c r="AH199" s="31" t="s">
        <v>269</v>
      </c>
      <c r="AI199" s="31">
        <v>196</v>
      </c>
      <c r="AJ199" s="31" t="s">
        <v>322</v>
      </c>
      <c r="AK199" s="31">
        <v>196</v>
      </c>
      <c r="AL199" s="31" t="s">
        <v>294</v>
      </c>
      <c r="AM199" s="31">
        <v>196</v>
      </c>
      <c r="AN199" s="31" t="s">
        <v>116</v>
      </c>
      <c r="AO199" s="31">
        <v>196</v>
      </c>
      <c r="AP199" s="31" t="s">
        <v>296</v>
      </c>
    </row>
    <row r="200" spans="1:42" x14ac:dyDescent="0.35">
      <c r="A200" s="141">
        <v>197</v>
      </c>
      <c r="B200" s="198" t="s">
        <v>168</v>
      </c>
      <c r="C200" s="141">
        <v>197</v>
      </c>
      <c r="D200" s="141" t="s">
        <v>123</v>
      </c>
      <c r="E200" s="141">
        <v>197</v>
      </c>
      <c r="F200" s="141" t="s">
        <v>167</v>
      </c>
      <c r="G200" s="141">
        <v>197</v>
      </c>
      <c r="H200" s="203" t="s">
        <v>34</v>
      </c>
      <c r="I200" s="31">
        <v>197</v>
      </c>
      <c r="J200" s="31" t="s">
        <v>120</v>
      </c>
      <c r="K200" s="31">
        <v>197</v>
      </c>
      <c r="L200" s="31" t="s">
        <v>114</v>
      </c>
      <c r="M200" s="31">
        <v>197</v>
      </c>
      <c r="N200" s="31" t="s">
        <v>288</v>
      </c>
      <c r="O200" s="31">
        <v>197</v>
      </c>
      <c r="P200" s="31" t="s">
        <v>207</v>
      </c>
      <c r="Q200" s="31">
        <v>197</v>
      </c>
      <c r="R200" s="31" t="s">
        <v>41</v>
      </c>
      <c r="S200" s="31">
        <v>197</v>
      </c>
      <c r="T200" s="31" t="s">
        <v>65</v>
      </c>
      <c r="U200" s="31">
        <v>197</v>
      </c>
      <c r="V200" s="31" t="s">
        <v>287</v>
      </c>
      <c r="W200" s="31">
        <v>197</v>
      </c>
      <c r="X200" s="31" t="s">
        <v>341</v>
      </c>
      <c r="Y200" s="31">
        <v>197</v>
      </c>
      <c r="Z200" s="31" t="s">
        <v>65</v>
      </c>
      <c r="AA200" s="31">
        <v>197</v>
      </c>
      <c r="AB200" s="31" t="s">
        <v>47</v>
      </c>
      <c r="AC200" s="31">
        <v>197</v>
      </c>
      <c r="AD200" s="31" t="s">
        <v>172</v>
      </c>
      <c r="AE200" s="31">
        <v>197</v>
      </c>
      <c r="AF200" s="31" t="s">
        <v>248</v>
      </c>
      <c r="AG200" s="31">
        <v>197</v>
      </c>
      <c r="AH200" s="31" t="s">
        <v>316</v>
      </c>
      <c r="AI200" s="31">
        <v>197</v>
      </c>
      <c r="AJ200" s="31" t="s">
        <v>280</v>
      </c>
      <c r="AK200" s="31">
        <v>197</v>
      </c>
      <c r="AL200" s="31" t="s">
        <v>251</v>
      </c>
      <c r="AM200" s="31">
        <v>197</v>
      </c>
      <c r="AN200" s="31" t="s">
        <v>165</v>
      </c>
      <c r="AO200" s="31">
        <v>197</v>
      </c>
      <c r="AP200" s="31" t="s">
        <v>227</v>
      </c>
    </row>
    <row r="201" spans="1:42" x14ac:dyDescent="0.35">
      <c r="A201" s="141">
        <v>198</v>
      </c>
      <c r="B201" s="198" t="s">
        <v>93</v>
      </c>
      <c r="C201" s="141">
        <v>198</v>
      </c>
      <c r="D201" s="141" t="s">
        <v>230</v>
      </c>
      <c r="E201" s="141">
        <v>198</v>
      </c>
      <c r="F201" s="141" t="s">
        <v>190</v>
      </c>
      <c r="G201" s="141">
        <v>198</v>
      </c>
      <c r="H201" s="203" t="s">
        <v>173</v>
      </c>
      <c r="I201" s="31">
        <v>198</v>
      </c>
      <c r="J201" s="31" t="s">
        <v>134</v>
      </c>
      <c r="K201" s="31">
        <v>198</v>
      </c>
      <c r="L201" s="31" t="s">
        <v>101</v>
      </c>
      <c r="M201" s="31">
        <v>198</v>
      </c>
      <c r="N201" s="31" t="s">
        <v>212</v>
      </c>
      <c r="O201" s="31">
        <v>198</v>
      </c>
      <c r="P201" s="31" t="s">
        <v>183</v>
      </c>
      <c r="Q201" s="31">
        <v>198</v>
      </c>
      <c r="R201" s="31" t="s">
        <v>117</v>
      </c>
      <c r="S201" s="31">
        <v>198</v>
      </c>
      <c r="T201" s="31" t="s">
        <v>190</v>
      </c>
      <c r="U201" s="31">
        <v>198</v>
      </c>
      <c r="V201" s="31" t="s">
        <v>114</v>
      </c>
      <c r="W201" s="31">
        <v>198</v>
      </c>
      <c r="X201" s="31" t="s">
        <v>55</v>
      </c>
      <c r="Y201" s="31">
        <v>198</v>
      </c>
      <c r="Z201" s="31" t="s">
        <v>232</v>
      </c>
      <c r="AA201" s="31">
        <v>198</v>
      </c>
      <c r="AB201" s="31" t="s">
        <v>223</v>
      </c>
      <c r="AC201" s="31">
        <v>198</v>
      </c>
      <c r="AD201" s="31" t="s">
        <v>331</v>
      </c>
      <c r="AE201" s="31">
        <v>198</v>
      </c>
      <c r="AF201" s="31" t="s">
        <v>205</v>
      </c>
      <c r="AG201" s="31">
        <v>198</v>
      </c>
      <c r="AH201" s="31" t="s">
        <v>262</v>
      </c>
      <c r="AI201" s="31">
        <v>198</v>
      </c>
      <c r="AJ201" s="31" t="s">
        <v>109</v>
      </c>
      <c r="AK201" s="31">
        <v>198</v>
      </c>
      <c r="AL201" s="31" t="s">
        <v>119</v>
      </c>
      <c r="AM201" s="31">
        <v>198</v>
      </c>
      <c r="AN201" s="31" t="s">
        <v>223</v>
      </c>
      <c r="AO201" s="31">
        <v>198</v>
      </c>
      <c r="AP201" s="31" t="s">
        <v>132</v>
      </c>
    </row>
    <row r="202" spans="1:42" x14ac:dyDescent="0.35">
      <c r="A202" s="141">
        <v>199</v>
      </c>
      <c r="B202" s="198" t="s">
        <v>24</v>
      </c>
      <c r="C202" s="141">
        <v>199</v>
      </c>
      <c r="D202" s="141" t="s">
        <v>298</v>
      </c>
      <c r="E202" s="141">
        <v>199</v>
      </c>
      <c r="F202" s="141" t="s">
        <v>325</v>
      </c>
      <c r="G202" s="141">
        <v>199</v>
      </c>
      <c r="H202" s="203" t="s">
        <v>168</v>
      </c>
      <c r="I202" s="31">
        <v>199</v>
      </c>
      <c r="J202" s="31" t="s">
        <v>305</v>
      </c>
      <c r="K202" s="31">
        <v>199</v>
      </c>
      <c r="L202" s="31" t="s">
        <v>265</v>
      </c>
      <c r="M202" s="31">
        <v>199</v>
      </c>
      <c r="N202" s="31" t="s">
        <v>289</v>
      </c>
      <c r="O202" s="31">
        <v>199</v>
      </c>
      <c r="P202" s="31" t="s">
        <v>150</v>
      </c>
      <c r="Q202" s="31">
        <v>199</v>
      </c>
      <c r="R202" s="31" t="s">
        <v>309</v>
      </c>
      <c r="S202" s="31">
        <v>199</v>
      </c>
      <c r="T202" s="31" t="s">
        <v>148</v>
      </c>
      <c r="U202" s="31">
        <v>199</v>
      </c>
      <c r="V202" s="31" t="s">
        <v>299</v>
      </c>
      <c r="W202" s="31">
        <v>199</v>
      </c>
      <c r="X202" s="31" t="s">
        <v>126</v>
      </c>
      <c r="Y202" s="31">
        <v>199</v>
      </c>
      <c r="Z202" s="31" t="s">
        <v>256</v>
      </c>
      <c r="AA202" s="31">
        <v>199</v>
      </c>
      <c r="AB202" s="31" t="s">
        <v>203</v>
      </c>
      <c r="AC202" s="31">
        <v>199</v>
      </c>
      <c r="AD202" s="31" t="s">
        <v>86</v>
      </c>
      <c r="AE202" s="31">
        <v>199</v>
      </c>
      <c r="AF202" s="31" t="s">
        <v>175</v>
      </c>
      <c r="AG202" s="31">
        <v>199</v>
      </c>
      <c r="AH202" s="31" t="s">
        <v>52</v>
      </c>
      <c r="AI202" s="31">
        <v>199</v>
      </c>
      <c r="AJ202" s="31" t="s">
        <v>183</v>
      </c>
      <c r="AK202" s="31">
        <v>199</v>
      </c>
      <c r="AL202" s="31" t="s">
        <v>276</v>
      </c>
      <c r="AM202" s="31">
        <v>199</v>
      </c>
      <c r="AN202" s="31" t="s">
        <v>255</v>
      </c>
      <c r="AO202" s="31">
        <v>199</v>
      </c>
      <c r="AP202" s="31" t="s">
        <v>184</v>
      </c>
    </row>
    <row r="203" spans="1:42" x14ac:dyDescent="0.35">
      <c r="A203" s="141">
        <v>200</v>
      </c>
      <c r="B203" s="198" t="s">
        <v>188</v>
      </c>
      <c r="C203" s="141">
        <v>200</v>
      </c>
      <c r="D203" s="141" t="s">
        <v>272</v>
      </c>
      <c r="E203" s="141">
        <v>200</v>
      </c>
      <c r="F203" s="141" t="s">
        <v>68</v>
      </c>
      <c r="G203" s="141">
        <v>200</v>
      </c>
      <c r="H203" s="203" t="s">
        <v>275</v>
      </c>
      <c r="I203" s="31">
        <v>200</v>
      </c>
      <c r="J203" s="31" t="s">
        <v>115</v>
      </c>
      <c r="K203" s="31">
        <v>200</v>
      </c>
      <c r="L203" s="31" t="s">
        <v>196</v>
      </c>
      <c r="M203" s="31">
        <v>200</v>
      </c>
      <c r="N203" s="31" t="s">
        <v>165</v>
      </c>
      <c r="O203" s="31">
        <v>200</v>
      </c>
      <c r="P203" s="31" t="s">
        <v>308</v>
      </c>
      <c r="Q203" s="31">
        <v>200</v>
      </c>
      <c r="R203" s="31" t="s">
        <v>332</v>
      </c>
      <c r="S203" s="31">
        <v>200</v>
      </c>
      <c r="T203" s="31" t="s">
        <v>174</v>
      </c>
      <c r="U203" s="31">
        <v>200</v>
      </c>
      <c r="V203" s="31" t="s">
        <v>151</v>
      </c>
      <c r="W203" s="31">
        <v>200</v>
      </c>
      <c r="X203" s="31" t="s">
        <v>75</v>
      </c>
      <c r="Y203" s="31">
        <v>200</v>
      </c>
      <c r="Z203" s="31" t="s">
        <v>315</v>
      </c>
      <c r="AA203" s="31">
        <v>200</v>
      </c>
      <c r="AB203" s="31" t="s">
        <v>148</v>
      </c>
      <c r="AC203" s="31">
        <v>200</v>
      </c>
      <c r="AD203" s="31" t="s">
        <v>19</v>
      </c>
      <c r="AE203" s="31">
        <v>200</v>
      </c>
      <c r="AF203" s="31" t="s">
        <v>267</v>
      </c>
      <c r="AG203" s="31">
        <v>200</v>
      </c>
      <c r="AH203" s="31" t="s">
        <v>164</v>
      </c>
      <c r="AI203" s="31">
        <v>200</v>
      </c>
      <c r="AJ203" s="31" t="s">
        <v>320</v>
      </c>
      <c r="AK203" s="31">
        <v>200</v>
      </c>
      <c r="AL203" s="31" t="s">
        <v>116</v>
      </c>
      <c r="AM203" s="31">
        <v>200</v>
      </c>
      <c r="AN203" s="31" t="s">
        <v>101</v>
      </c>
      <c r="AO203" s="31">
        <v>200</v>
      </c>
      <c r="AP203" s="31" t="s">
        <v>74</v>
      </c>
    </row>
    <row r="204" spans="1:42" x14ac:dyDescent="0.35">
      <c r="A204" s="141">
        <v>201</v>
      </c>
      <c r="B204" s="198" t="s">
        <v>242</v>
      </c>
      <c r="C204" s="141">
        <v>201</v>
      </c>
      <c r="D204" s="141" t="s">
        <v>145</v>
      </c>
      <c r="E204" s="141">
        <v>201</v>
      </c>
      <c r="F204" s="141" t="s">
        <v>178</v>
      </c>
      <c r="G204" s="141">
        <v>201</v>
      </c>
      <c r="H204" s="203" t="s">
        <v>159</v>
      </c>
      <c r="I204" s="31">
        <v>201</v>
      </c>
      <c r="J204" s="31" t="s">
        <v>291</v>
      </c>
      <c r="K204" s="31">
        <v>201</v>
      </c>
      <c r="L204" s="31" t="s">
        <v>289</v>
      </c>
      <c r="M204" s="31">
        <v>201</v>
      </c>
      <c r="N204" s="31" t="s">
        <v>326</v>
      </c>
      <c r="O204" s="31">
        <v>201</v>
      </c>
      <c r="P204" s="31" t="s">
        <v>134</v>
      </c>
      <c r="Q204" s="31">
        <v>201</v>
      </c>
      <c r="R204" s="31" t="s">
        <v>37</v>
      </c>
      <c r="S204" s="31">
        <v>201</v>
      </c>
      <c r="T204" s="31" t="s">
        <v>305</v>
      </c>
      <c r="U204" s="31">
        <v>201</v>
      </c>
      <c r="V204" s="31" t="s">
        <v>339</v>
      </c>
      <c r="W204" s="31">
        <v>201</v>
      </c>
      <c r="X204" s="31" t="s">
        <v>308</v>
      </c>
      <c r="Y204" s="31">
        <v>201</v>
      </c>
      <c r="Z204" s="31" t="s">
        <v>105</v>
      </c>
      <c r="AA204" s="31">
        <v>201</v>
      </c>
      <c r="AB204" s="31" t="s">
        <v>248</v>
      </c>
      <c r="AC204" s="31">
        <v>201</v>
      </c>
      <c r="AD204" s="31" t="s">
        <v>282</v>
      </c>
      <c r="AE204" s="31">
        <v>201</v>
      </c>
      <c r="AF204" s="31" t="s">
        <v>253</v>
      </c>
      <c r="AG204" s="31">
        <v>201</v>
      </c>
      <c r="AH204" s="31" t="s">
        <v>322</v>
      </c>
      <c r="AI204" s="31">
        <v>201</v>
      </c>
      <c r="AJ204" s="31" t="s">
        <v>303</v>
      </c>
      <c r="AK204" s="31">
        <v>201</v>
      </c>
      <c r="AL204" s="31" t="s">
        <v>193</v>
      </c>
      <c r="AM204" s="31">
        <v>201</v>
      </c>
      <c r="AN204" s="31" t="s">
        <v>238</v>
      </c>
      <c r="AO204" s="31">
        <v>201</v>
      </c>
      <c r="AP204" s="31" t="s">
        <v>217</v>
      </c>
    </row>
    <row r="205" spans="1:42" x14ac:dyDescent="0.35">
      <c r="A205" s="141">
        <v>202</v>
      </c>
      <c r="B205" s="198" t="s">
        <v>293</v>
      </c>
      <c r="C205" s="141">
        <v>202</v>
      </c>
      <c r="D205" s="141" t="s">
        <v>183</v>
      </c>
      <c r="E205" s="141">
        <v>202</v>
      </c>
      <c r="F205" s="141" t="s">
        <v>69</v>
      </c>
      <c r="G205" s="141">
        <v>202</v>
      </c>
      <c r="H205" s="203" t="s">
        <v>296</v>
      </c>
      <c r="I205" s="31">
        <v>202</v>
      </c>
      <c r="J205" s="31" t="s">
        <v>231</v>
      </c>
      <c r="K205" s="31">
        <v>202</v>
      </c>
      <c r="L205" s="31" t="s">
        <v>195</v>
      </c>
      <c r="M205" s="31">
        <v>202</v>
      </c>
      <c r="N205" s="31" t="s">
        <v>103</v>
      </c>
      <c r="O205" s="31">
        <v>202</v>
      </c>
      <c r="P205" s="31" t="s">
        <v>155</v>
      </c>
      <c r="Q205" s="31">
        <v>202</v>
      </c>
      <c r="R205" s="31" t="s">
        <v>188</v>
      </c>
      <c r="S205" s="31">
        <v>202</v>
      </c>
      <c r="T205" s="31" t="s">
        <v>322</v>
      </c>
      <c r="U205" s="31">
        <v>202</v>
      </c>
      <c r="V205" s="31" t="s">
        <v>165</v>
      </c>
      <c r="W205" s="31">
        <v>202</v>
      </c>
      <c r="X205" s="31" t="s">
        <v>302</v>
      </c>
      <c r="Y205" s="31">
        <v>202</v>
      </c>
      <c r="Z205" s="31" t="s">
        <v>205</v>
      </c>
      <c r="AA205" s="31">
        <v>202</v>
      </c>
      <c r="AB205" s="31" t="s">
        <v>222</v>
      </c>
      <c r="AC205" s="31">
        <v>202</v>
      </c>
      <c r="AD205" s="31" t="s">
        <v>62</v>
      </c>
      <c r="AE205" s="31">
        <v>202</v>
      </c>
      <c r="AF205" s="31" t="s">
        <v>228</v>
      </c>
      <c r="AG205" s="31">
        <v>202</v>
      </c>
      <c r="AH205" s="31" t="s">
        <v>161</v>
      </c>
      <c r="AI205" s="31">
        <v>202</v>
      </c>
      <c r="AJ205" s="31" t="s">
        <v>265</v>
      </c>
      <c r="AK205" s="31">
        <v>202</v>
      </c>
      <c r="AL205" s="31" t="s">
        <v>218</v>
      </c>
      <c r="AM205" s="31">
        <v>202</v>
      </c>
      <c r="AN205" s="31" t="s">
        <v>202</v>
      </c>
      <c r="AO205" s="31">
        <v>202</v>
      </c>
      <c r="AP205" s="31" t="s">
        <v>313</v>
      </c>
    </row>
    <row r="206" spans="1:42" x14ac:dyDescent="0.35">
      <c r="A206" s="141">
        <v>203</v>
      </c>
      <c r="B206" s="198" t="s">
        <v>163</v>
      </c>
      <c r="C206" s="141">
        <v>203</v>
      </c>
      <c r="D206" s="141" t="s">
        <v>222</v>
      </c>
      <c r="E206" s="141">
        <v>203</v>
      </c>
      <c r="F206" s="141" t="s">
        <v>248</v>
      </c>
      <c r="G206" s="141">
        <v>203</v>
      </c>
      <c r="H206" s="203" t="s">
        <v>76</v>
      </c>
      <c r="I206" s="31">
        <v>203</v>
      </c>
      <c r="J206" s="31" t="s">
        <v>112</v>
      </c>
      <c r="K206" s="31">
        <v>203</v>
      </c>
      <c r="L206" s="31" t="s">
        <v>266</v>
      </c>
      <c r="M206" s="31">
        <v>203</v>
      </c>
      <c r="N206" s="31" t="s">
        <v>155</v>
      </c>
      <c r="O206" s="31">
        <v>203</v>
      </c>
      <c r="P206" s="31" t="s">
        <v>261</v>
      </c>
      <c r="Q206" s="31">
        <v>203</v>
      </c>
      <c r="R206" s="31" t="s">
        <v>199</v>
      </c>
      <c r="S206" s="31">
        <v>203</v>
      </c>
      <c r="T206" s="31" t="s">
        <v>160</v>
      </c>
      <c r="U206" s="31">
        <v>203</v>
      </c>
      <c r="V206" s="31" t="s">
        <v>337</v>
      </c>
      <c r="W206" s="31">
        <v>203</v>
      </c>
      <c r="X206" s="31" t="s">
        <v>288</v>
      </c>
      <c r="Y206" s="31">
        <v>203</v>
      </c>
      <c r="Z206" s="31" t="s">
        <v>101</v>
      </c>
      <c r="AA206" s="31">
        <v>203</v>
      </c>
      <c r="AB206" s="31" t="s">
        <v>135</v>
      </c>
      <c r="AC206" s="31">
        <v>203</v>
      </c>
      <c r="AD206" s="31" t="s">
        <v>28</v>
      </c>
      <c r="AE206" s="31">
        <v>203</v>
      </c>
      <c r="AF206" s="31" t="s">
        <v>179</v>
      </c>
      <c r="AG206" s="31">
        <v>203</v>
      </c>
      <c r="AH206" s="31" t="s">
        <v>310</v>
      </c>
      <c r="AI206" s="31">
        <v>203</v>
      </c>
      <c r="AJ206" s="31" t="s">
        <v>304</v>
      </c>
      <c r="AK206" s="31">
        <v>203</v>
      </c>
      <c r="AL206" s="31" t="s">
        <v>254</v>
      </c>
      <c r="AM206" s="31">
        <v>203</v>
      </c>
      <c r="AN206" s="31" t="s">
        <v>232</v>
      </c>
      <c r="AO206" s="31">
        <v>203</v>
      </c>
      <c r="AP206" s="31" t="s">
        <v>79</v>
      </c>
    </row>
    <row r="207" spans="1:42" x14ac:dyDescent="0.35">
      <c r="A207" s="141">
        <v>204</v>
      </c>
      <c r="B207" s="198" t="s">
        <v>271</v>
      </c>
      <c r="C207" s="141">
        <v>204</v>
      </c>
      <c r="D207" s="141" t="s">
        <v>220</v>
      </c>
      <c r="E207" s="141">
        <v>204</v>
      </c>
      <c r="F207" s="141" t="s">
        <v>208</v>
      </c>
      <c r="G207" s="141">
        <v>204</v>
      </c>
      <c r="H207" s="203" t="s">
        <v>111</v>
      </c>
      <c r="I207" s="31">
        <v>204</v>
      </c>
      <c r="J207" s="31" t="s">
        <v>171</v>
      </c>
      <c r="K207" s="31">
        <v>204</v>
      </c>
      <c r="L207" s="31" t="s">
        <v>109</v>
      </c>
      <c r="M207" s="31">
        <v>204</v>
      </c>
      <c r="N207" s="31" t="s">
        <v>311</v>
      </c>
      <c r="O207" s="31">
        <v>204</v>
      </c>
      <c r="P207" s="31" t="s">
        <v>124</v>
      </c>
      <c r="Q207" s="31">
        <v>204</v>
      </c>
      <c r="R207" s="31" t="s">
        <v>148</v>
      </c>
      <c r="S207" s="31">
        <v>204</v>
      </c>
      <c r="T207" s="31" t="s">
        <v>230</v>
      </c>
      <c r="U207" s="31">
        <v>204</v>
      </c>
      <c r="V207" s="31" t="s">
        <v>303</v>
      </c>
      <c r="W207" s="31">
        <v>204</v>
      </c>
      <c r="X207" s="31" t="s">
        <v>30</v>
      </c>
      <c r="Y207" s="31">
        <v>204</v>
      </c>
      <c r="Z207" s="31" t="s">
        <v>165</v>
      </c>
      <c r="AA207" s="31">
        <v>204</v>
      </c>
      <c r="AB207" s="31" t="s">
        <v>24</v>
      </c>
      <c r="AC207" s="31">
        <v>204</v>
      </c>
      <c r="AD207" s="31" t="s">
        <v>275</v>
      </c>
      <c r="AE207" s="31">
        <v>204</v>
      </c>
      <c r="AF207" s="31" t="s">
        <v>269</v>
      </c>
      <c r="AG207" s="31">
        <v>204</v>
      </c>
      <c r="AH207" s="31" t="s">
        <v>213</v>
      </c>
      <c r="AI207" s="31">
        <v>204</v>
      </c>
      <c r="AJ207" s="31" t="s">
        <v>300</v>
      </c>
      <c r="AK207" s="31">
        <v>204</v>
      </c>
      <c r="AL207" s="31" t="s">
        <v>94</v>
      </c>
      <c r="AM207" s="31">
        <v>204</v>
      </c>
      <c r="AN207" s="31" t="s">
        <v>196</v>
      </c>
      <c r="AO207" s="31">
        <v>204</v>
      </c>
      <c r="AP207" s="31" t="s">
        <v>307</v>
      </c>
    </row>
    <row r="208" spans="1:42" x14ac:dyDescent="0.35">
      <c r="A208" s="141">
        <v>205</v>
      </c>
      <c r="B208" s="198" t="s">
        <v>175</v>
      </c>
      <c r="C208" s="141">
        <v>205</v>
      </c>
      <c r="D208" s="141" t="s">
        <v>146</v>
      </c>
      <c r="E208" s="141">
        <v>205</v>
      </c>
      <c r="F208" s="141" t="s">
        <v>162</v>
      </c>
      <c r="G208" s="141">
        <v>205</v>
      </c>
      <c r="H208" s="203" t="s">
        <v>277</v>
      </c>
      <c r="I208" s="31">
        <v>205</v>
      </c>
      <c r="J208" s="31" t="s">
        <v>169</v>
      </c>
      <c r="K208" s="31">
        <v>205</v>
      </c>
      <c r="L208" s="31" t="s">
        <v>158</v>
      </c>
      <c r="M208" s="31">
        <v>205</v>
      </c>
      <c r="N208" s="31" t="s">
        <v>167</v>
      </c>
      <c r="O208" s="31">
        <v>205</v>
      </c>
      <c r="P208" s="31" t="s">
        <v>117</v>
      </c>
      <c r="Q208" s="31">
        <v>205</v>
      </c>
      <c r="R208" s="31" t="s">
        <v>165</v>
      </c>
      <c r="S208" s="31">
        <v>205</v>
      </c>
      <c r="T208" s="31" t="s">
        <v>341</v>
      </c>
      <c r="U208" s="31">
        <v>205</v>
      </c>
      <c r="V208" s="31" t="s">
        <v>182</v>
      </c>
      <c r="W208" s="31">
        <v>205</v>
      </c>
      <c r="X208" s="31" t="s">
        <v>156</v>
      </c>
      <c r="Y208" s="31">
        <v>205</v>
      </c>
      <c r="Z208" s="31" t="s">
        <v>276</v>
      </c>
      <c r="AA208" s="31">
        <v>205</v>
      </c>
      <c r="AB208" s="31" t="s">
        <v>209</v>
      </c>
      <c r="AC208" s="31">
        <v>205</v>
      </c>
      <c r="AD208" s="31" t="s">
        <v>326</v>
      </c>
      <c r="AE208" s="31">
        <v>205</v>
      </c>
      <c r="AF208" s="31" t="s">
        <v>272</v>
      </c>
      <c r="AG208" s="31">
        <v>205</v>
      </c>
      <c r="AH208" s="31" t="s">
        <v>150</v>
      </c>
      <c r="AI208" s="31">
        <v>205</v>
      </c>
      <c r="AJ208" s="31" t="s">
        <v>107</v>
      </c>
      <c r="AK208" s="31">
        <v>205</v>
      </c>
      <c r="AL208" s="31" t="s">
        <v>24</v>
      </c>
      <c r="AM208" s="31">
        <v>205</v>
      </c>
      <c r="AN208" s="31" t="s">
        <v>168</v>
      </c>
      <c r="AO208" s="31">
        <v>205</v>
      </c>
      <c r="AP208" s="31" t="s">
        <v>161</v>
      </c>
    </row>
    <row r="209" spans="1:42" x14ac:dyDescent="0.35">
      <c r="A209" s="141">
        <v>206</v>
      </c>
      <c r="B209" s="198" t="s">
        <v>209</v>
      </c>
      <c r="C209" s="141">
        <v>206</v>
      </c>
      <c r="D209" s="141" t="s">
        <v>175</v>
      </c>
      <c r="E209" s="141">
        <v>206</v>
      </c>
      <c r="F209" s="141" t="s">
        <v>199</v>
      </c>
      <c r="G209" s="141">
        <v>206</v>
      </c>
      <c r="H209" s="203" t="s">
        <v>104</v>
      </c>
      <c r="I209" s="31">
        <v>206</v>
      </c>
      <c r="J209" s="31" t="s">
        <v>304</v>
      </c>
      <c r="K209" s="31">
        <v>206</v>
      </c>
      <c r="L209" s="31" t="s">
        <v>104</v>
      </c>
      <c r="M209" s="31">
        <v>206</v>
      </c>
      <c r="N209" s="31" t="s">
        <v>314</v>
      </c>
      <c r="O209" s="31">
        <v>206</v>
      </c>
      <c r="P209" s="31" t="s">
        <v>18</v>
      </c>
      <c r="Q209" s="31">
        <v>206</v>
      </c>
      <c r="R209" s="31" t="s">
        <v>115</v>
      </c>
      <c r="S209" s="31">
        <v>206</v>
      </c>
      <c r="T209" s="31" t="s">
        <v>162</v>
      </c>
      <c r="U209" s="31">
        <v>206</v>
      </c>
      <c r="V209" s="31" t="s">
        <v>232</v>
      </c>
      <c r="W209" s="31">
        <v>206</v>
      </c>
      <c r="X209" s="31" t="s">
        <v>68</v>
      </c>
      <c r="Y209" s="31">
        <v>206</v>
      </c>
      <c r="Z209" s="31" t="s">
        <v>121</v>
      </c>
      <c r="AA209" s="31">
        <v>206</v>
      </c>
      <c r="AB209" s="31" t="s">
        <v>265</v>
      </c>
      <c r="AC209" s="31">
        <v>206</v>
      </c>
      <c r="AD209" s="31" t="s">
        <v>200</v>
      </c>
      <c r="AE209" s="31">
        <v>206</v>
      </c>
      <c r="AF209" s="31" t="s">
        <v>178</v>
      </c>
      <c r="AG209" s="31">
        <v>206</v>
      </c>
      <c r="AH209" s="31" t="s">
        <v>306</v>
      </c>
      <c r="AI209" s="31">
        <v>206</v>
      </c>
      <c r="AJ209" s="31" t="s">
        <v>110</v>
      </c>
      <c r="AK209" s="31">
        <v>206</v>
      </c>
      <c r="AL209" s="31" t="s">
        <v>338</v>
      </c>
      <c r="AM209" s="31">
        <v>206</v>
      </c>
      <c r="AN209" s="31" t="s">
        <v>142</v>
      </c>
      <c r="AO209" s="31">
        <v>206</v>
      </c>
      <c r="AP209" s="31" t="s">
        <v>264</v>
      </c>
    </row>
    <row r="210" spans="1:42" x14ac:dyDescent="0.35">
      <c r="A210" s="141">
        <v>207</v>
      </c>
      <c r="B210" s="198" t="s">
        <v>151</v>
      </c>
      <c r="C210" s="141">
        <v>207</v>
      </c>
      <c r="D210" s="141" t="s">
        <v>74</v>
      </c>
      <c r="E210" s="141">
        <v>207</v>
      </c>
      <c r="F210" s="141" t="s">
        <v>107</v>
      </c>
      <c r="G210" s="141">
        <v>207</v>
      </c>
      <c r="H210" s="203" t="s">
        <v>300</v>
      </c>
      <c r="I210" s="31">
        <v>207</v>
      </c>
      <c r="J210" s="31" t="s">
        <v>313</v>
      </c>
      <c r="K210" s="31">
        <v>207</v>
      </c>
      <c r="L210" s="31" t="s">
        <v>205</v>
      </c>
      <c r="M210" s="31">
        <v>207</v>
      </c>
      <c r="N210" s="31" t="s">
        <v>255</v>
      </c>
      <c r="O210" s="31">
        <v>207</v>
      </c>
      <c r="P210" s="31" t="s">
        <v>272</v>
      </c>
      <c r="Q210" s="31">
        <v>207</v>
      </c>
      <c r="R210" s="31" t="s">
        <v>40</v>
      </c>
      <c r="S210" s="31">
        <v>207</v>
      </c>
      <c r="T210" s="31" t="s">
        <v>146</v>
      </c>
      <c r="U210" s="31">
        <v>207</v>
      </c>
      <c r="V210" s="31" t="s">
        <v>256</v>
      </c>
      <c r="W210" s="31">
        <v>207</v>
      </c>
      <c r="X210" s="31" t="s">
        <v>135</v>
      </c>
      <c r="Y210" s="31">
        <v>207</v>
      </c>
      <c r="Z210" s="31" t="s">
        <v>97</v>
      </c>
      <c r="AA210" s="31">
        <v>207</v>
      </c>
      <c r="AB210" s="31" t="s">
        <v>281</v>
      </c>
      <c r="AC210" s="31">
        <v>207</v>
      </c>
      <c r="AD210" s="31" t="s">
        <v>61</v>
      </c>
      <c r="AE210" s="31">
        <v>207</v>
      </c>
      <c r="AF210" s="31" t="s">
        <v>148</v>
      </c>
      <c r="AG210" s="31">
        <v>207</v>
      </c>
      <c r="AH210" s="31" t="s">
        <v>168</v>
      </c>
      <c r="AI210" s="31">
        <v>207</v>
      </c>
      <c r="AJ210" s="31" t="s">
        <v>260</v>
      </c>
      <c r="AK210" s="31">
        <v>207</v>
      </c>
      <c r="AL210" s="31" t="s">
        <v>178</v>
      </c>
      <c r="AM210" s="31">
        <v>207</v>
      </c>
      <c r="AN210" s="31" t="s">
        <v>245</v>
      </c>
      <c r="AO210" s="31">
        <v>207</v>
      </c>
      <c r="AP210" s="31" t="s">
        <v>198</v>
      </c>
    </row>
    <row r="211" spans="1:42" x14ac:dyDescent="0.35">
      <c r="A211" s="141">
        <v>208</v>
      </c>
      <c r="B211" s="198" t="s">
        <v>224</v>
      </c>
      <c r="C211" s="141">
        <v>208</v>
      </c>
      <c r="D211" s="141" t="s">
        <v>322</v>
      </c>
      <c r="E211" s="141">
        <v>208</v>
      </c>
      <c r="F211" s="141" t="s">
        <v>214</v>
      </c>
      <c r="G211" s="141">
        <v>208</v>
      </c>
      <c r="H211" s="203" t="s">
        <v>84</v>
      </c>
      <c r="I211" s="31">
        <v>208</v>
      </c>
      <c r="J211" s="31" t="s">
        <v>237</v>
      </c>
      <c r="K211" s="31">
        <v>208</v>
      </c>
      <c r="L211" s="31" t="s">
        <v>259</v>
      </c>
      <c r="M211" s="31">
        <v>208</v>
      </c>
      <c r="N211" s="31" t="s">
        <v>137</v>
      </c>
      <c r="O211" s="31">
        <v>208</v>
      </c>
      <c r="P211" s="31" t="s">
        <v>37</v>
      </c>
      <c r="Q211" s="31">
        <v>208</v>
      </c>
      <c r="R211" s="31" t="s">
        <v>221</v>
      </c>
      <c r="S211" s="31">
        <v>208</v>
      </c>
      <c r="T211" s="31" t="s">
        <v>312</v>
      </c>
      <c r="U211" s="31">
        <v>208</v>
      </c>
      <c r="V211" s="31" t="s">
        <v>160</v>
      </c>
      <c r="W211" s="31">
        <v>208</v>
      </c>
      <c r="X211" s="31" t="s">
        <v>162</v>
      </c>
      <c r="Y211" s="31">
        <v>208</v>
      </c>
      <c r="Z211" s="31" t="s">
        <v>303</v>
      </c>
      <c r="AA211" s="31">
        <v>208</v>
      </c>
      <c r="AB211" s="31" t="s">
        <v>147</v>
      </c>
      <c r="AC211" s="31">
        <v>208</v>
      </c>
      <c r="AD211" s="31" t="s">
        <v>203</v>
      </c>
      <c r="AE211" s="31">
        <v>208</v>
      </c>
      <c r="AF211" s="31" t="s">
        <v>112</v>
      </c>
      <c r="AG211" s="31">
        <v>208</v>
      </c>
      <c r="AH211" s="31" t="s">
        <v>20</v>
      </c>
      <c r="AI211" s="31">
        <v>208</v>
      </c>
      <c r="AJ211" s="31" t="s">
        <v>286</v>
      </c>
      <c r="AK211" s="31">
        <v>208</v>
      </c>
      <c r="AL211" s="31" t="s">
        <v>143</v>
      </c>
      <c r="AM211" s="31">
        <v>208</v>
      </c>
      <c r="AN211" s="31" t="s">
        <v>192</v>
      </c>
      <c r="AO211" s="31">
        <v>208</v>
      </c>
      <c r="AP211" s="31" t="s">
        <v>326</v>
      </c>
    </row>
    <row r="212" spans="1:42" x14ac:dyDescent="0.35">
      <c r="A212" s="141">
        <v>209</v>
      </c>
      <c r="B212" s="198" t="s">
        <v>74</v>
      </c>
      <c r="C212" s="141">
        <v>209</v>
      </c>
      <c r="D212" s="141" t="s">
        <v>90</v>
      </c>
      <c r="E212" s="141">
        <v>209</v>
      </c>
      <c r="F212" s="141" t="s">
        <v>193</v>
      </c>
      <c r="G212" s="141">
        <v>209</v>
      </c>
      <c r="H212" s="203" t="s">
        <v>129</v>
      </c>
      <c r="I212" s="31">
        <v>209</v>
      </c>
      <c r="J212" s="31" t="s">
        <v>180</v>
      </c>
      <c r="K212" s="31">
        <v>209</v>
      </c>
      <c r="L212" s="31" t="s">
        <v>261</v>
      </c>
      <c r="M212" s="31">
        <v>209</v>
      </c>
      <c r="N212" s="31" t="s">
        <v>209</v>
      </c>
      <c r="O212" s="31">
        <v>209</v>
      </c>
      <c r="P212" s="31" t="s">
        <v>232</v>
      </c>
      <c r="Q212" s="31">
        <v>209</v>
      </c>
      <c r="R212" s="31" t="s">
        <v>244</v>
      </c>
      <c r="S212" s="31">
        <v>209</v>
      </c>
      <c r="T212" s="31" t="s">
        <v>246</v>
      </c>
      <c r="U212" s="31">
        <v>209</v>
      </c>
      <c r="V212" s="31" t="s">
        <v>326</v>
      </c>
      <c r="W212" s="31">
        <v>209</v>
      </c>
      <c r="X212" s="31" t="s">
        <v>74</v>
      </c>
      <c r="Y212" s="31">
        <v>209</v>
      </c>
      <c r="Z212" s="31" t="s">
        <v>245</v>
      </c>
      <c r="AA212" s="31">
        <v>209</v>
      </c>
      <c r="AB212" s="31" t="s">
        <v>28</v>
      </c>
      <c r="AC212" s="31">
        <v>209</v>
      </c>
      <c r="AD212" s="31" t="s">
        <v>89</v>
      </c>
      <c r="AE212" s="31">
        <v>209</v>
      </c>
      <c r="AF212" s="31" t="s">
        <v>319</v>
      </c>
      <c r="AG212" s="31">
        <v>209</v>
      </c>
      <c r="AH212" s="31" t="s">
        <v>130</v>
      </c>
      <c r="AI212" s="31">
        <v>209</v>
      </c>
      <c r="AJ212" s="31" t="s">
        <v>252</v>
      </c>
      <c r="AK212" s="31">
        <v>209</v>
      </c>
      <c r="AL212" s="31" t="s">
        <v>318</v>
      </c>
      <c r="AM212" s="31">
        <v>209</v>
      </c>
      <c r="AN212" s="31" t="s">
        <v>96</v>
      </c>
      <c r="AO212" s="31">
        <v>209</v>
      </c>
      <c r="AP212" s="31" t="s">
        <v>171</v>
      </c>
    </row>
    <row r="213" spans="1:42" x14ac:dyDescent="0.35">
      <c r="A213" s="141">
        <v>210</v>
      </c>
      <c r="B213" s="198" t="s">
        <v>115</v>
      </c>
      <c r="C213" s="141">
        <v>210</v>
      </c>
      <c r="D213" s="141" t="s">
        <v>115</v>
      </c>
      <c r="E213" s="141">
        <v>210</v>
      </c>
      <c r="F213" s="141" t="s">
        <v>50</v>
      </c>
      <c r="G213" s="141">
        <v>210</v>
      </c>
      <c r="H213" s="203" t="s">
        <v>329</v>
      </c>
      <c r="I213" s="31">
        <v>210</v>
      </c>
      <c r="J213" s="31" t="s">
        <v>263</v>
      </c>
      <c r="K213" s="31">
        <v>210</v>
      </c>
      <c r="L213" s="31" t="s">
        <v>284</v>
      </c>
      <c r="M213" s="31">
        <v>210</v>
      </c>
      <c r="N213" s="31" t="s">
        <v>328</v>
      </c>
      <c r="O213" s="31">
        <v>210</v>
      </c>
      <c r="P213" s="31" t="s">
        <v>27</v>
      </c>
      <c r="Q213" s="31">
        <v>210</v>
      </c>
      <c r="R213" s="31" t="s">
        <v>291</v>
      </c>
      <c r="S213" s="31">
        <v>210</v>
      </c>
      <c r="T213" s="31" t="s">
        <v>298</v>
      </c>
      <c r="U213" s="31">
        <v>210</v>
      </c>
      <c r="V213" s="31" t="s">
        <v>141</v>
      </c>
      <c r="W213" s="31">
        <v>210</v>
      </c>
      <c r="X213" s="31" t="s">
        <v>169</v>
      </c>
      <c r="Y213" s="31">
        <v>210</v>
      </c>
      <c r="Z213" s="31" t="s">
        <v>163</v>
      </c>
      <c r="AA213" s="31">
        <v>210</v>
      </c>
      <c r="AB213" s="31" t="s">
        <v>67</v>
      </c>
      <c r="AC213" s="31">
        <v>210</v>
      </c>
      <c r="AD213" s="31" t="s">
        <v>312</v>
      </c>
      <c r="AE213" s="31">
        <v>210</v>
      </c>
      <c r="AF213" s="31" t="s">
        <v>199</v>
      </c>
      <c r="AG213" s="31">
        <v>210</v>
      </c>
      <c r="AH213" s="31" t="s">
        <v>201</v>
      </c>
      <c r="AI213" s="31">
        <v>210</v>
      </c>
      <c r="AJ213" s="31" t="s">
        <v>128</v>
      </c>
      <c r="AK213" s="31">
        <v>210</v>
      </c>
      <c r="AL213" s="31" t="s">
        <v>82</v>
      </c>
      <c r="AM213" s="31">
        <v>210</v>
      </c>
      <c r="AN213" s="31" t="s">
        <v>259</v>
      </c>
      <c r="AO213" s="31">
        <v>210</v>
      </c>
      <c r="AP213" s="31" t="s">
        <v>193</v>
      </c>
    </row>
    <row r="214" spans="1:42" x14ac:dyDescent="0.35">
      <c r="A214" s="141">
        <v>211</v>
      </c>
      <c r="B214" s="198" t="s">
        <v>143</v>
      </c>
      <c r="C214" s="141">
        <v>211</v>
      </c>
      <c r="D214" s="141" t="s">
        <v>131</v>
      </c>
      <c r="E214" s="141">
        <v>211</v>
      </c>
      <c r="F214" s="141" t="s">
        <v>198</v>
      </c>
      <c r="G214" s="141">
        <v>211</v>
      </c>
      <c r="H214" s="203" t="s">
        <v>315</v>
      </c>
      <c r="I214" s="31">
        <v>211</v>
      </c>
      <c r="J214" s="31" t="s">
        <v>336</v>
      </c>
      <c r="K214" s="31">
        <v>211</v>
      </c>
      <c r="L214" s="31" t="s">
        <v>217</v>
      </c>
      <c r="M214" s="31">
        <v>211</v>
      </c>
      <c r="N214" s="31" t="s">
        <v>292</v>
      </c>
      <c r="O214" s="31">
        <v>211</v>
      </c>
      <c r="P214" s="31" t="s">
        <v>234</v>
      </c>
      <c r="Q214" s="31">
        <v>211</v>
      </c>
      <c r="R214" s="31" t="s">
        <v>314</v>
      </c>
      <c r="S214" s="31">
        <v>211</v>
      </c>
      <c r="T214" s="31" t="s">
        <v>240</v>
      </c>
      <c r="U214" s="31">
        <v>211</v>
      </c>
      <c r="V214" s="31" t="s">
        <v>55</v>
      </c>
      <c r="W214" s="31">
        <v>211</v>
      </c>
      <c r="X214" s="31" t="s">
        <v>122</v>
      </c>
      <c r="Y214" s="31">
        <v>211</v>
      </c>
      <c r="Z214" s="31" t="s">
        <v>159</v>
      </c>
      <c r="AA214" s="31">
        <v>211</v>
      </c>
      <c r="AB214" s="31" t="s">
        <v>91</v>
      </c>
      <c r="AC214" s="31">
        <v>211</v>
      </c>
      <c r="AD214" s="31" t="s">
        <v>267</v>
      </c>
      <c r="AE214" s="31">
        <v>211</v>
      </c>
      <c r="AF214" s="31" t="s">
        <v>35</v>
      </c>
      <c r="AG214" s="31">
        <v>211</v>
      </c>
      <c r="AH214" s="31" t="s">
        <v>251</v>
      </c>
      <c r="AI214" s="31">
        <v>211</v>
      </c>
      <c r="AJ214" s="31" t="s">
        <v>306</v>
      </c>
      <c r="AK214" s="31">
        <v>211</v>
      </c>
      <c r="AL214" s="31" t="s">
        <v>156</v>
      </c>
      <c r="AM214" s="31">
        <v>211</v>
      </c>
      <c r="AN214" s="31" t="s">
        <v>317</v>
      </c>
      <c r="AO214" s="31">
        <v>211</v>
      </c>
      <c r="AP214" s="31" t="s">
        <v>277</v>
      </c>
    </row>
    <row r="215" spans="1:42" x14ac:dyDescent="0.35">
      <c r="A215" s="141">
        <v>212</v>
      </c>
      <c r="B215" s="198" t="s">
        <v>235</v>
      </c>
      <c r="C215" s="141">
        <v>212</v>
      </c>
      <c r="D215" s="141" t="s">
        <v>325</v>
      </c>
      <c r="E215" s="141">
        <v>212</v>
      </c>
      <c r="F215" s="141" t="s">
        <v>251</v>
      </c>
      <c r="G215" s="141">
        <v>212</v>
      </c>
      <c r="H215" s="203" t="s">
        <v>304</v>
      </c>
      <c r="I215" s="31">
        <v>212</v>
      </c>
      <c r="J215" s="31" t="s">
        <v>308</v>
      </c>
      <c r="K215" s="31">
        <v>212</v>
      </c>
      <c r="L215" s="31" t="s">
        <v>300</v>
      </c>
      <c r="M215" s="31">
        <v>212</v>
      </c>
      <c r="N215" s="31" t="s">
        <v>199</v>
      </c>
      <c r="O215" s="31">
        <v>212</v>
      </c>
      <c r="P215" s="31" t="s">
        <v>262</v>
      </c>
      <c r="Q215" s="31">
        <v>212</v>
      </c>
      <c r="R215" s="31" t="s">
        <v>175</v>
      </c>
      <c r="S215" s="31">
        <v>212</v>
      </c>
      <c r="T215" s="31" t="s">
        <v>249</v>
      </c>
      <c r="U215" s="31">
        <v>212</v>
      </c>
      <c r="V215" s="31" t="s">
        <v>331</v>
      </c>
      <c r="W215" s="31">
        <v>212</v>
      </c>
      <c r="X215" s="31" t="s">
        <v>199</v>
      </c>
      <c r="Y215" s="31">
        <v>212</v>
      </c>
      <c r="Z215" s="31" t="s">
        <v>209</v>
      </c>
      <c r="AA215" s="31">
        <v>212</v>
      </c>
      <c r="AB215" s="31" t="s">
        <v>228</v>
      </c>
      <c r="AC215" s="31">
        <v>212</v>
      </c>
      <c r="AD215" s="31" t="s">
        <v>236</v>
      </c>
      <c r="AE215" s="31">
        <v>212</v>
      </c>
      <c r="AF215" s="31" t="s">
        <v>232</v>
      </c>
      <c r="AG215" s="31">
        <v>212</v>
      </c>
      <c r="AH215" s="31" t="s">
        <v>218</v>
      </c>
      <c r="AI215" s="31">
        <v>212</v>
      </c>
      <c r="AJ215" s="31" t="s">
        <v>323</v>
      </c>
      <c r="AK215" s="31">
        <v>212</v>
      </c>
      <c r="AL215" s="31" t="s">
        <v>268</v>
      </c>
      <c r="AM215" s="31">
        <v>212</v>
      </c>
      <c r="AN215" s="31" t="s">
        <v>203</v>
      </c>
      <c r="AO215" s="31">
        <v>212</v>
      </c>
      <c r="AP215" s="31" t="s">
        <v>233</v>
      </c>
    </row>
    <row r="216" spans="1:42" x14ac:dyDescent="0.35">
      <c r="A216" s="141">
        <v>213</v>
      </c>
      <c r="B216" s="198" t="s">
        <v>251</v>
      </c>
      <c r="C216" s="141">
        <v>213</v>
      </c>
      <c r="D216" s="141" t="s">
        <v>174</v>
      </c>
      <c r="E216" s="141">
        <v>213</v>
      </c>
      <c r="F216" s="141" t="s">
        <v>115</v>
      </c>
      <c r="G216" s="141">
        <v>213</v>
      </c>
      <c r="H216" s="203" t="s">
        <v>336</v>
      </c>
      <c r="I216" s="31">
        <v>213</v>
      </c>
      <c r="J216" s="31" t="s">
        <v>252</v>
      </c>
      <c r="K216" s="31">
        <v>213</v>
      </c>
      <c r="L216" s="31" t="s">
        <v>283</v>
      </c>
      <c r="M216" s="31">
        <v>213</v>
      </c>
      <c r="N216" s="31" t="s">
        <v>238</v>
      </c>
      <c r="O216" s="31">
        <v>213</v>
      </c>
      <c r="P216" s="31" t="s">
        <v>175</v>
      </c>
      <c r="Q216" s="31">
        <v>213</v>
      </c>
      <c r="R216" s="31" t="s">
        <v>214</v>
      </c>
      <c r="S216" s="31">
        <v>213</v>
      </c>
      <c r="T216" s="31" t="s">
        <v>256</v>
      </c>
      <c r="U216" s="31">
        <v>213</v>
      </c>
      <c r="V216" s="31" t="s">
        <v>191</v>
      </c>
      <c r="W216" s="31">
        <v>213</v>
      </c>
      <c r="X216" s="31" t="s">
        <v>294</v>
      </c>
      <c r="Y216" s="31">
        <v>213</v>
      </c>
      <c r="Z216" s="31" t="s">
        <v>102</v>
      </c>
      <c r="AA216" s="31">
        <v>213</v>
      </c>
      <c r="AB216" s="31" t="s">
        <v>306</v>
      </c>
      <c r="AC216" s="31">
        <v>213</v>
      </c>
      <c r="AD216" s="31" t="s">
        <v>302</v>
      </c>
      <c r="AE216" s="31">
        <v>213</v>
      </c>
      <c r="AF216" s="31" t="s">
        <v>300</v>
      </c>
      <c r="AG216" s="31">
        <v>213</v>
      </c>
      <c r="AH216" s="31" t="s">
        <v>281</v>
      </c>
      <c r="AI216" s="31">
        <v>213</v>
      </c>
      <c r="AJ216" s="31" t="s">
        <v>181</v>
      </c>
      <c r="AK216" s="31">
        <v>213</v>
      </c>
      <c r="AL216" s="31" t="s">
        <v>226</v>
      </c>
      <c r="AM216" s="31">
        <v>213</v>
      </c>
      <c r="AN216" s="31" t="s">
        <v>156</v>
      </c>
      <c r="AO216" s="31">
        <v>213</v>
      </c>
      <c r="AP216" s="31" t="s">
        <v>329</v>
      </c>
    </row>
    <row r="217" spans="1:42" x14ac:dyDescent="0.35">
      <c r="A217" s="141">
        <v>214</v>
      </c>
      <c r="B217" s="198" t="s">
        <v>280</v>
      </c>
      <c r="C217" s="141">
        <v>214</v>
      </c>
      <c r="D217" s="141" t="s">
        <v>269</v>
      </c>
      <c r="E217" s="141">
        <v>214</v>
      </c>
      <c r="F217" s="141" t="s">
        <v>259</v>
      </c>
      <c r="G217" s="141">
        <v>214</v>
      </c>
      <c r="H217" s="203" t="s">
        <v>257</v>
      </c>
      <c r="I217" s="31">
        <v>214</v>
      </c>
      <c r="J217" s="31" t="s">
        <v>69</v>
      </c>
      <c r="K217" s="31">
        <v>214</v>
      </c>
      <c r="L217" s="31" t="s">
        <v>26</v>
      </c>
      <c r="M217" s="31">
        <v>214</v>
      </c>
      <c r="N217" s="31" t="s">
        <v>264</v>
      </c>
      <c r="O217" s="31">
        <v>214</v>
      </c>
      <c r="P217" s="31" t="s">
        <v>332</v>
      </c>
      <c r="Q217" s="31">
        <v>214</v>
      </c>
      <c r="R217" s="31" t="s">
        <v>261</v>
      </c>
      <c r="S217" s="31">
        <v>214</v>
      </c>
      <c r="T217" s="31" t="s">
        <v>151</v>
      </c>
      <c r="U217" s="31">
        <v>214</v>
      </c>
      <c r="V217" s="31" t="s">
        <v>110</v>
      </c>
      <c r="W217" s="31">
        <v>214</v>
      </c>
      <c r="X217" s="31" t="s">
        <v>286</v>
      </c>
      <c r="Y217" s="31">
        <v>214</v>
      </c>
      <c r="Z217" s="31" t="s">
        <v>177</v>
      </c>
      <c r="AA217" s="31">
        <v>214</v>
      </c>
      <c r="AB217" s="31" t="s">
        <v>173</v>
      </c>
      <c r="AC217" s="31">
        <v>214</v>
      </c>
      <c r="AD217" s="31" t="s">
        <v>295</v>
      </c>
      <c r="AE217" s="31">
        <v>214</v>
      </c>
      <c r="AF217" s="31" t="s">
        <v>194</v>
      </c>
      <c r="AG217" s="31">
        <v>214</v>
      </c>
      <c r="AH217" s="31" t="s">
        <v>189</v>
      </c>
      <c r="AI217" s="31">
        <v>214</v>
      </c>
      <c r="AJ217" s="31" t="s">
        <v>95</v>
      </c>
      <c r="AK217" s="31">
        <v>214</v>
      </c>
      <c r="AL217" s="31" t="s">
        <v>205</v>
      </c>
      <c r="AM217" s="31">
        <v>214</v>
      </c>
      <c r="AN217" s="31" t="s">
        <v>54</v>
      </c>
      <c r="AO217" s="31">
        <v>214</v>
      </c>
      <c r="AP217" s="31" t="s">
        <v>205</v>
      </c>
    </row>
    <row r="218" spans="1:42" x14ac:dyDescent="0.35">
      <c r="A218" s="141">
        <v>215</v>
      </c>
      <c r="B218" s="198" t="s">
        <v>135</v>
      </c>
      <c r="C218" s="141">
        <v>215</v>
      </c>
      <c r="D218" s="141" t="s">
        <v>176</v>
      </c>
      <c r="E218" s="141">
        <v>215</v>
      </c>
      <c r="F218" s="141" t="s">
        <v>335</v>
      </c>
      <c r="G218" s="141">
        <v>215</v>
      </c>
      <c r="H218" s="203" t="s">
        <v>142</v>
      </c>
      <c r="I218" s="31">
        <v>215</v>
      </c>
      <c r="J218" s="31" t="s">
        <v>288</v>
      </c>
      <c r="K218" s="31">
        <v>215</v>
      </c>
      <c r="L218" s="31" t="s">
        <v>211</v>
      </c>
      <c r="M218" s="31">
        <v>215</v>
      </c>
      <c r="N218" s="31" t="s">
        <v>285</v>
      </c>
      <c r="O218" s="31">
        <v>215</v>
      </c>
      <c r="P218" s="31" t="s">
        <v>190</v>
      </c>
      <c r="Q218" s="31">
        <v>215</v>
      </c>
      <c r="R218" s="31" t="s">
        <v>315</v>
      </c>
      <c r="S218" s="31">
        <v>215</v>
      </c>
      <c r="T218" s="31" t="s">
        <v>18</v>
      </c>
      <c r="U218" s="31">
        <v>215</v>
      </c>
      <c r="V218" s="31" t="s">
        <v>261</v>
      </c>
      <c r="W218" s="31">
        <v>215</v>
      </c>
      <c r="X218" s="31" t="s">
        <v>92</v>
      </c>
      <c r="Y218" s="31">
        <v>215</v>
      </c>
      <c r="Z218" s="31" t="s">
        <v>63</v>
      </c>
      <c r="AA218" s="31">
        <v>215</v>
      </c>
      <c r="AB218" s="31" t="s">
        <v>83</v>
      </c>
      <c r="AC218" s="31">
        <v>215</v>
      </c>
      <c r="AD218" s="31" t="s">
        <v>100</v>
      </c>
      <c r="AE218" s="31">
        <v>215</v>
      </c>
      <c r="AF218" s="31" t="s">
        <v>117</v>
      </c>
      <c r="AG218" s="31">
        <v>215</v>
      </c>
      <c r="AH218" s="31" t="s">
        <v>282</v>
      </c>
      <c r="AI218" s="31">
        <v>215</v>
      </c>
      <c r="AJ218" s="31" t="s">
        <v>276</v>
      </c>
      <c r="AK218" s="31">
        <v>215</v>
      </c>
      <c r="AL218" s="31" t="s">
        <v>52</v>
      </c>
      <c r="AM218" s="31">
        <v>215</v>
      </c>
      <c r="AN218" s="31" t="s">
        <v>323</v>
      </c>
      <c r="AO218" s="31">
        <v>215</v>
      </c>
      <c r="AP218" s="31" t="s">
        <v>66</v>
      </c>
    </row>
    <row r="219" spans="1:42" x14ac:dyDescent="0.35">
      <c r="A219" s="141">
        <v>216</v>
      </c>
      <c r="B219" s="198" t="s">
        <v>326</v>
      </c>
      <c r="C219" s="141">
        <v>216</v>
      </c>
      <c r="D219" s="141" t="s">
        <v>294</v>
      </c>
      <c r="E219" s="141">
        <v>216</v>
      </c>
      <c r="F219" s="141" t="s">
        <v>317</v>
      </c>
      <c r="G219" s="141">
        <v>216</v>
      </c>
      <c r="H219" s="203" t="s">
        <v>255</v>
      </c>
      <c r="I219" s="31">
        <v>216</v>
      </c>
      <c r="J219" s="31" t="s">
        <v>142</v>
      </c>
      <c r="K219" s="31">
        <v>216</v>
      </c>
      <c r="L219" s="31" t="s">
        <v>332</v>
      </c>
      <c r="M219" s="31">
        <v>216</v>
      </c>
      <c r="N219" s="31" t="s">
        <v>41</v>
      </c>
      <c r="O219" s="31">
        <v>216</v>
      </c>
      <c r="P219" s="31" t="s">
        <v>257</v>
      </c>
      <c r="Q219" s="31">
        <v>216</v>
      </c>
      <c r="R219" s="31" t="s">
        <v>122</v>
      </c>
      <c r="S219" s="31">
        <v>216</v>
      </c>
      <c r="T219" s="31" t="s">
        <v>88</v>
      </c>
      <c r="U219" s="31">
        <v>216</v>
      </c>
      <c r="V219" s="31" t="s">
        <v>206</v>
      </c>
      <c r="W219" s="31">
        <v>216</v>
      </c>
      <c r="X219" s="31" t="s">
        <v>154</v>
      </c>
      <c r="Y219" s="31">
        <v>216</v>
      </c>
      <c r="Z219" s="31" t="s">
        <v>233</v>
      </c>
      <c r="AA219" s="31">
        <v>216</v>
      </c>
      <c r="AB219" s="31" t="s">
        <v>151</v>
      </c>
      <c r="AC219" s="31">
        <v>216</v>
      </c>
      <c r="AD219" s="31" t="s">
        <v>144</v>
      </c>
      <c r="AE219" s="31">
        <v>216</v>
      </c>
      <c r="AF219" s="31" t="s">
        <v>284</v>
      </c>
      <c r="AG219" s="31">
        <v>216</v>
      </c>
      <c r="AH219" s="31" t="s">
        <v>283</v>
      </c>
      <c r="AI219" s="31">
        <v>216</v>
      </c>
      <c r="AJ219" s="31" t="s">
        <v>202</v>
      </c>
      <c r="AK219" s="31">
        <v>216</v>
      </c>
      <c r="AL219" s="31" t="s">
        <v>78</v>
      </c>
      <c r="AM219" s="31">
        <v>216</v>
      </c>
      <c r="AN219" s="31" t="s">
        <v>190</v>
      </c>
      <c r="AO219" s="31">
        <v>216</v>
      </c>
      <c r="AP219" s="31" t="s">
        <v>311</v>
      </c>
    </row>
    <row r="220" spans="1:42" x14ac:dyDescent="0.35">
      <c r="A220" s="141">
        <v>217</v>
      </c>
      <c r="B220" s="198" t="s">
        <v>205</v>
      </c>
      <c r="C220" s="141">
        <v>217</v>
      </c>
      <c r="D220" s="141" t="s">
        <v>276</v>
      </c>
      <c r="E220" s="141">
        <v>217</v>
      </c>
      <c r="F220" s="141" t="s">
        <v>74</v>
      </c>
      <c r="G220" s="141">
        <v>217</v>
      </c>
      <c r="H220" s="203" t="s">
        <v>272</v>
      </c>
      <c r="I220" s="31">
        <v>217</v>
      </c>
      <c r="J220" s="31" t="s">
        <v>161</v>
      </c>
      <c r="K220" s="31">
        <v>217</v>
      </c>
      <c r="L220" s="31" t="s">
        <v>253</v>
      </c>
      <c r="M220" s="31">
        <v>217</v>
      </c>
      <c r="N220" s="31" t="s">
        <v>107</v>
      </c>
      <c r="O220" s="31">
        <v>217</v>
      </c>
      <c r="P220" s="31" t="s">
        <v>310</v>
      </c>
      <c r="Q220" s="31">
        <v>217</v>
      </c>
      <c r="R220" s="31" t="s">
        <v>49</v>
      </c>
      <c r="S220" s="31">
        <v>217</v>
      </c>
      <c r="T220" s="31" t="s">
        <v>154</v>
      </c>
      <c r="U220" s="31">
        <v>217</v>
      </c>
      <c r="V220" s="31" t="s">
        <v>186</v>
      </c>
      <c r="W220" s="31">
        <v>217</v>
      </c>
      <c r="X220" s="31" t="s">
        <v>168</v>
      </c>
      <c r="Y220" s="31">
        <v>217</v>
      </c>
      <c r="Z220" s="31" t="s">
        <v>331</v>
      </c>
      <c r="AA220" s="31">
        <v>217</v>
      </c>
      <c r="AB220" s="31" t="s">
        <v>123</v>
      </c>
      <c r="AC220" s="31">
        <v>217</v>
      </c>
      <c r="AD220" s="31" t="s">
        <v>181</v>
      </c>
      <c r="AE220" s="31">
        <v>217</v>
      </c>
      <c r="AF220" s="31" t="s">
        <v>91</v>
      </c>
      <c r="AG220" s="31">
        <v>217</v>
      </c>
      <c r="AH220" s="31" t="s">
        <v>135</v>
      </c>
      <c r="AI220" s="31">
        <v>217</v>
      </c>
      <c r="AJ220" s="31" t="s">
        <v>317</v>
      </c>
      <c r="AK220" s="31">
        <v>217</v>
      </c>
      <c r="AL220" s="31" t="s">
        <v>190</v>
      </c>
      <c r="AM220" s="31">
        <v>217</v>
      </c>
      <c r="AN220" s="31" t="s">
        <v>336</v>
      </c>
      <c r="AO220" s="31">
        <v>217</v>
      </c>
      <c r="AP220" s="31" t="s">
        <v>168</v>
      </c>
    </row>
    <row r="221" spans="1:42" x14ac:dyDescent="0.35">
      <c r="A221" s="141">
        <v>218</v>
      </c>
      <c r="B221" s="198" t="s">
        <v>96</v>
      </c>
      <c r="C221" s="141">
        <v>218</v>
      </c>
      <c r="D221" s="141" t="s">
        <v>242</v>
      </c>
      <c r="E221" s="141">
        <v>218</v>
      </c>
      <c r="F221" s="141" t="s">
        <v>338</v>
      </c>
      <c r="G221" s="141">
        <v>218</v>
      </c>
      <c r="H221" s="203" t="s">
        <v>295</v>
      </c>
      <c r="I221" s="31">
        <v>218</v>
      </c>
      <c r="J221" s="31" t="s">
        <v>196</v>
      </c>
      <c r="K221" s="31">
        <v>218</v>
      </c>
      <c r="L221" s="31" t="s">
        <v>214</v>
      </c>
      <c r="M221" s="31">
        <v>218</v>
      </c>
      <c r="N221" s="31" t="s">
        <v>243</v>
      </c>
      <c r="O221" s="31">
        <v>218</v>
      </c>
      <c r="P221" s="31" t="s">
        <v>49</v>
      </c>
      <c r="Q221" s="31">
        <v>218</v>
      </c>
      <c r="R221" s="31" t="s">
        <v>155</v>
      </c>
      <c r="S221" s="31">
        <v>218</v>
      </c>
      <c r="T221" s="31" t="s">
        <v>277</v>
      </c>
      <c r="U221" s="31">
        <v>218</v>
      </c>
      <c r="V221" s="31" t="s">
        <v>121</v>
      </c>
      <c r="W221" s="31">
        <v>218</v>
      </c>
      <c r="X221" s="31" t="s">
        <v>272</v>
      </c>
      <c r="Y221" s="31">
        <v>218</v>
      </c>
      <c r="Z221" s="31" t="s">
        <v>272</v>
      </c>
      <c r="AA221" s="31">
        <v>218</v>
      </c>
      <c r="AB221" s="31" t="s">
        <v>328</v>
      </c>
      <c r="AC221" s="31">
        <v>218</v>
      </c>
      <c r="AD221" s="31" t="s">
        <v>334</v>
      </c>
      <c r="AE221" s="31">
        <v>218</v>
      </c>
      <c r="AF221" s="31" t="s">
        <v>150</v>
      </c>
      <c r="AG221" s="31">
        <v>218</v>
      </c>
      <c r="AH221" s="31" t="s">
        <v>116</v>
      </c>
      <c r="AI221" s="31">
        <v>218</v>
      </c>
      <c r="AJ221" s="31" t="s">
        <v>233</v>
      </c>
      <c r="AK221" s="31">
        <v>218</v>
      </c>
      <c r="AL221" s="31" t="s">
        <v>310</v>
      </c>
      <c r="AM221" s="31">
        <v>218</v>
      </c>
      <c r="AN221" s="31" t="s">
        <v>293</v>
      </c>
      <c r="AO221" s="31">
        <v>218</v>
      </c>
      <c r="AP221" s="31" t="s">
        <v>219</v>
      </c>
    </row>
    <row r="222" spans="1:42" x14ac:dyDescent="0.35">
      <c r="A222" s="141">
        <v>219</v>
      </c>
      <c r="B222" s="198" t="s">
        <v>233</v>
      </c>
      <c r="C222" s="141">
        <v>219</v>
      </c>
      <c r="D222" s="141" t="s">
        <v>210</v>
      </c>
      <c r="E222" s="141">
        <v>219</v>
      </c>
      <c r="F222" s="141" t="s">
        <v>249</v>
      </c>
      <c r="G222" s="141">
        <v>219</v>
      </c>
      <c r="H222" s="203" t="s">
        <v>89</v>
      </c>
      <c r="I222" s="31">
        <v>219</v>
      </c>
      <c r="J222" s="31" t="s">
        <v>329</v>
      </c>
      <c r="K222" s="31">
        <v>219</v>
      </c>
      <c r="L222" s="31" t="s">
        <v>301</v>
      </c>
      <c r="M222" s="31">
        <v>219</v>
      </c>
      <c r="N222" s="31" t="s">
        <v>90</v>
      </c>
      <c r="O222" s="31">
        <v>219</v>
      </c>
      <c r="P222" s="31" t="s">
        <v>101</v>
      </c>
      <c r="Q222" s="31">
        <v>219</v>
      </c>
      <c r="R222" s="31" t="s">
        <v>286</v>
      </c>
      <c r="S222" s="31">
        <v>219</v>
      </c>
      <c r="T222" s="31" t="s">
        <v>134</v>
      </c>
      <c r="U222" s="31">
        <v>219</v>
      </c>
      <c r="V222" s="31" t="s">
        <v>222</v>
      </c>
      <c r="W222" s="31">
        <v>219</v>
      </c>
      <c r="X222" s="31" t="s">
        <v>44</v>
      </c>
      <c r="Y222" s="31">
        <v>219</v>
      </c>
      <c r="Z222" s="31" t="s">
        <v>200</v>
      </c>
      <c r="AA222" s="31">
        <v>219</v>
      </c>
      <c r="AB222" s="31" t="s">
        <v>178</v>
      </c>
      <c r="AC222" s="31">
        <v>219</v>
      </c>
      <c r="AD222" s="31" t="s">
        <v>310</v>
      </c>
      <c r="AE222" s="31">
        <v>219</v>
      </c>
      <c r="AF222" s="31" t="s">
        <v>110</v>
      </c>
      <c r="AG222" s="31">
        <v>219</v>
      </c>
      <c r="AH222" s="31" t="s">
        <v>110</v>
      </c>
      <c r="AI222" s="31">
        <v>219</v>
      </c>
      <c r="AJ222" s="31" t="s">
        <v>332</v>
      </c>
      <c r="AK222" s="31">
        <v>219</v>
      </c>
      <c r="AL222" s="31" t="s">
        <v>171</v>
      </c>
      <c r="AM222" s="31">
        <v>219</v>
      </c>
      <c r="AN222" s="31" t="s">
        <v>132</v>
      </c>
      <c r="AO222" s="31">
        <v>219</v>
      </c>
      <c r="AP222" s="31" t="s">
        <v>59</v>
      </c>
    </row>
    <row r="223" spans="1:42" x14ac:dyDescent="0.35">
      <c r="A223" s="141">
        <v>220</v>
      </c>
      <c r="B223" s="198" t="s">
        <v>338</v>
      </c>
      <c r="C223" s="141">
        <v>220</v>
      </c>
      <c r="D223" s="141" t="s">
        <v>296</v>
      </c>
      <c r="E223" s="141">
        <v>220</v>
      </c>
      <c r="F223" s="141" t="s">
        <v>221</v>
      </c>
      <c r="G223" s="141">
        <v>220</v>
      </c>
      <c r="H223" s="203" t="s">
        <v>217</v>
      </c>
      <c r="I223" s="31">
        <v>220</v>
      </c>
      <c r="J223" s="31" t="s">
        <v>186</v>
      </c>
      <c r="K223" s="31">
        <v>220</v>
      </c>
      <c r="L223" s="31" t="s">
        <v>247</v>
      </c>
      <c r="M223" s="31">
        <v>220</v>
      </c>
      <c r="N223" s="31" t="s">
        <v>298</v>
      </c>
      <c r="O223" s="31">
        <v>220</v>
      </c>
      <c r="P223" s="31" t="s">
        <v>179</v>
      </c>
      <c r="Q223" s="31">
        <v>220</v>
      </c>
      <c r="R223" s="31" t="s">
        <v>243</v>
      </c>
      <c r="S223" s="31">
        <v>220</v>
      </c>
      <c r="T223" s="31" t="s">
        <v>74</v>
      </c>
      <c r="U223" s="31">
        <v>220</v>
      </c>
      <c r="V223" s="31" t="s">
        <v>104</v>
      </c>
      <c r="W223" s="31">
        <v>220</v>
      </c>
      <c r="X223" s="31" t="s">
        <v>153</v>
      </c>
      <c r="Y223" s="31">
        <v>220</v>
      </c>
      <c r="Z223" s="31" t="s">
        <v>114</v>
      </c>
      <c r="AA223" s="31">
        <v>220</v>
      </c>
      <c r="AB223" s="31" t="s">
        <v>179</v>
      </c>
      <c r="AC223" s="31">
        <v>220</v>
      </c>
      <c r="AD223" s="31" t="s">
        <v>146</v>
      </c>
      <c r="AE223" s="31">
        <v>220</v>
      </c>
      <c r="AF223" s="31" t="s">
        <v>280</v>
      </c>
      <c r="AG223" s="31">
        <v>220</v>
      </c>
      <c r="AH223" s="31" t="s">
        <v>317</v>
      </c>
      <c r="AI223" s="31">
        <v>220</v>
      </c>
      <c r="AJ223" s="31" t="s">
        <v>163</v>
      </c>
      <c r="AK223" s="31">
        <v>220</v>
      </c>
      <c r="AL223" s="31" t="s">
        <v>262</v>
      </c>
      <c r="AM223" s="31">
        <v>220</v>
      </c>
      <c r="AN223" s="31" t="s">
        <v>264</v>
      </c>
      <c r="AO223" s="31">
        <v>220</v>
      </c>
      <c r="AP223" s="31" t="s">
        <v>260</v>
      </c>
    </row>
    <row r="224" spans="1:42" x14ac:dyDescent="0.35">
      <c r="A224" s="141">
        <v>221</v>
      </c>
      <c r="B224" s="198" t="s">
        <v>275</v>
      </c>
      <c r="C224" s="141">
        <v>221</v>
      </c>
      <c r="D224" s="141" t="s">
        <v>304</v>
      </c>
      <c r="E224" s="141">
        <v>221</v>
      </c>
      <c r="F224" s="141" t="s">
        <v>275</v>
      </c>
      <c r="G224" s="141">
        <v>221</v>
      </c>
      <c r="H224" s="203" t="s">
        <v>242</v>
      </c>
      <c r="I224" s="31">
        <v>221</v>
      </c>
      <c r="J224" s="31" t="s">
        <v>338</v>
      </c>
      <c r="K224" s="31">
        <v>221</v>
      </c>
      <c r="L224" s="31" t="s">
        <v>216</v>
      </c>
      <c r="M224" s="31">
        <v>221</v>
      </c>
      <c r="N224" s="31" t="s">
        <v>253</v>
      </c>
      <c r="O224" s="31">
        <v>221</v>
      </c>
      <c r="P224" s="31" t="s">
        <v>259</v>
      </c>
      <c r="Q224" s="31">
        <v>221</v>
      </c>
      <c r="R224" s="31" t="s">
        <v>337</v>
      </c>
      <c r="S224" s="31">
        <v>221</v>
      </c>
      <c r="T224" s="31" t="s">
        <v>271</v>
      </c>
      <c r="U224" s="31">
        <v>221</v>
      </c>
      <c r="V224" s="31" t="s">
        <v>266</v>
      </c>
      <c r="W224" s="31">
        <v>221</v>
      </c>
      <c r="X224" s="31" t="s">
        <v>205</v>
      </c>
      <c r="Y224" s="31">
        <v>221</v>
      </c>
      <c r="Z224" s="31" t="s">
        <v>318</v>
      </c>
      <c r="AA224" s="31">
        <v>221</v>
      </c>
      <c r="AB224" s="31" t="s">
        <v>337</v>
      </c>
      <c r="AC224" s="31">
        <v>221</v>
      </c>
      <c r="AD224" s="31" t="s">
        <v>108</v>
      </c>
      <c r="AE224" s="31">
        <v>221</v>
      </c>
      <c r="AF224" s="31" t="s">
        <v>223</v>
      </c>
      <c r="AG224" s="31">
        <v>221</v>
      </c>
      <c r="AH224" s="31" t="s">
        <v>122</v>
      </c>
      <c r="AI224" s="31">
        <v>221</v>
      </c>
      <c r="AJ224" s="31" t="s">
        <v>82</v>
      </c>
      <c r="AK224" s="31">
        <v>221</v>
      </c>
      <c r="AL224" s="31" t="s">
        <v>265</v>
      </c>
      <c r="AM224" s="31">
        <v>221</v>
      </c>
      <c r="AN224" s="31" t="s">
        <v>236</v>
      </c>
      <c r="AO224" s="31">
        <v>221</v>
      </c>
      <c r="AP224" s="31" t="s">
        <v>107</v>
      </c>
    </row>
    <row r="225" spans="1:42" x14ac:dyDescent="0.35">
      <c r="A225" s="141">
        <v>222</v>
      </c>
      <c r="B225" s="198" t="s">
        <v>325</v>
      </c>
      <c r="C225" s="141">
        <v>222</v>
      </c>
      <c r="D225" s="141" t="s">
        <v>24</v>
      </c>
      <c r="E225" s="141">
        <v>222</v>
      </c>
      <c r="F225" s="141" t="s">
        <v>152</v>
      </c>
      <c r="G225" s="141">
        <v>222</v>
      </c>
      <c r="H225" s="203" t="s">
        <v>234</v>
      </c>
      <c r="I225" s="31">
        <v>222</v>
      </c>
      <c r="J225" s="31" t="s">
        <v>271</v>
      </c>
      <c r="K225" s="31">
        <v>222</v>
      </c>
      <c r="L225" s="31" t="s">
        <v>162</v>
      </c>
      <c r="M225" s="31">
        <v>222</v>
      </c>
      <c r="N225" s="31" t="s">
        <v>335</v>
      </c>
      <c r="O225" s="31">
        <v>222</v>
      </c>
      <c r="P225" s="31" t="s">
        <v>271</v>
      </c>
      <c r="Q225" s="31">
        <v>222</v>
      </c>
      <c r="R225" s="31" t="s">
        <v>138</v>
      </c>
      <c r="S225" s="31">
        <v>222</v>
      </c>
      <c r="T225" s="31" t="s">
        <v>140</v>
      </c>
      <c r="U225" s="31">
        <v>222</v>
      </c>
      <c r="V225" s="31" t="s">
        <v>88</v>
      </c>
      <c r="W225" s="31">
        <v>222</v>
      </c>
      <c r="X225" s="31" t="s">
        <v>194</v>
      </c>
      <c r="Y225" s="31">
        <v>222</v>
      </c>
      <c r="Z225" s="31" t="s">
        <v>181</v>
      </c>
      <c r="AA225" s="31">
        <v>222</v>
      </c>
      <c r="AB225" s="31" t="s">
        <v>200</v>
      </c>
      <c r="AC225" s="31">
        <v>222</v>
      </c>
      <c r="AD225" s="31" t="s">
        <v>150</v>
      </c>
      <c r="AE225" s="31">
        <v>222</v>
      </c>
      <c r="AF225" s="31" t="s">
        <v>332</v>
      </c>
      <c r="AG225" s="31">
        <v>222</v>
      </c>
      <c r="AH225" s="31" t="s">
        <v>23</v>
      </c>
      <c r="AI225" s="31">
        <v>222</v>
      </c>
      <c r="AJ225" s="31" t="s">
        <v>88</v>
      </c>
      <c r="AK225" s="31">
        <v>222</v>
      </c>
      <c r="AL225" s="31" t="s">
        <v>281</v>
      </c>
      <c r="AM225" s="31">
        <v>222</v>
      </c>
      <c r="AN225" s="31" t="s">
        <v>110</v>
      </c>
      <c r="AO225" s="31">
        <v>222</v>
      </c>
      <c r="AP225" s="31" t="s">
        <v>323</v>
      </c>
    </row>
    <row r="226" spans="1:42" x14ac:dyDescent="0.35">
      <c r="A226" s="141">
        <v>223</v>
      </c>
      <c r="B226" s="198" t="s">
        <v>268</v>
      </c>
      <c r="C226" s="141">
        <v>223</v>
      </c>
      <c r="D226" s="141" t="s">
        <v>203</v>
      </c>
      <c r="E226" s="141">
        <v>223</v>
      </c>
      <c r="F226" s="141" t="s">
        <v>163</v>
      </c>
      <c r="G226" s="141">
        <v>223</v>
      </c>
      <c r="H226" s="203" t="s">
        <v>250</v>
      </c>
      <c r="I226" s="31">
        <v>223</v>
      </c>
      <c r="J226" s="31" t="s">
        <v>292</v>
      </c>
      <c r="K226" s="31">
        <v>223</v>
      </c>
      <c r="L226" s="31" t="s">
        <v>224</v>
      </c>
      <c r="M226" s="31">
        <v>223</v>
      </c>
      <c r="N226" s="31" t="s">
        <v>115</v>
      </c>
      <c r="O226" s="31">
        <v>223</v>
      </c>
      <c r="P226" s="31" t="s">
        <v>75</v>
      </c>
      <c r="Q226" s="31">
        <v>223</v>
      </c>
      <c r="R226" s="31" t="s">
        <v>218</v>
      </c>
      <c r="S226" s="31">
        <v>223</v>
      </c>
      <c r="T226" s="31" t="s">
        <v>33</v>
      </c>
      <c r="U226" s="31">
        <v>223</v>
      </c>
      <c r="V226" s="31" t="s">
        <v>291</v>
      </c>
      <c r="W226" s="31">
        <v>223</v>
      </c>
      <c r="X226" s="31" t="s">
        <v>315</v>
      </c>
      <c r="Y226" s="31">
        <v>223</v>
      </c>
      <c r="Z226" s="31" t="s">
        <v>206</v>
      </c>
      <c r="AA226" s="31">
        <v>223</v>
      </c>
      <c r="AB226" s="31" t="s">
        <v>300</v>
      </c>
      <c r="AC226" s="31">
        <v>223</v>
      </c>
      <c r="AD226" s="31" t="s">
        <v>188</v>
      </c>
      <c r="AE226" s="31">
        <v>223</v>
      </c>
      <c r="AF226" s="31" t="s">
        <v>195</v>
      </c>
      <c r="AG226" s="31">
        <v>223</v>
      </c>
      <c r="AH226" s="31" t="s">
        <v>291</v>
      </c>
      <c r="AI226" s="31">
        <v>223</v>
      </c>
      <c r="AJ226" s="31" t="s">
        <v>248</v>
      </c>
      <c r="AK226" s="31">
        <v>223</v>
      </c>
      <c r="AL226" s="31" t="s">
        <v>163</v>
      </c>
      <c r="AM226" s="31">
        <v>223</v>
      </c>
      <c r="AN226" s="31" t="s">
        <v>315</v>
      </c>
      <c r="AO226" s="31">
        <v>223</v>
      </c>
      <c r="AP226" s="31" t="s">
        <v>179</v>
      </c>
    </row>
    <row r="227" spans="1:42" x14ac:dyDescent="0.35">
      <c r="A227" s="141">
        <v>224</v>
      </c>
      <c r="B227" s="198" t="s">
        <v>292</v>
      </c>
      <c r="C227" s="141">
        <v>224</v>
      </c>
      <c r="D227" s="141" t="s">
        <v>232</v>
      </c>
      <c r="E227" s="141">
        <v>224</v>
      </c>
      <c r="F227" s="141" t="s">
        <v>81</v>
      </c>
      <c r="G227" s="141">
        <v>224</v>
      </c>
      <c r="H227" s="203" t="s">
        <v>27</v>
      </c>
      <c r="I227" s="31">
        <v>224</v>
      </c>
      <c r="J227" s="31" t="s">
        <v>287</v>
      </c>
      <c r="K227" s="31">
        <v>224</v>
      </c>
      <c r="L227" s="31" t="s">
        <v>97</v>
      </c>
      <c r="M227" s="31">
        <v>224</v>
      </c>
      <c r="N227" s="31" t="s">
        <v>184</v>
      </c>
      <c r="O227" s="31">
        <v>224</v>
      </c>
      <c r="P227" s="31" t="s">
        <v>213</v>
      </c>
      <c r="Q227" s="31">
        <v>224</v>
      </c>
      <c r="R227" s="31" t="s">
        <v>143</v>
      </c>
      <c r="S227" s="31">
        <v>224</v>
      </c>
      <c r="T227" s="31" t="s">
        <v>117</v>
      </c>
      <c r="U227" s="31">
        <v>224</v>
      </c>
      <c r="V227" s="31" t="s">
        <v>307</v>
      </c>
      <c r="W227" s="31">
        <v>224</v>
      </c>
      <c r="X227" s="31" t="s">
        <v>311</v>
      </c>
      <c r="Y227" s="31">
        <v>224</v>
      </c>
      <c r="Z227" s="31" t="s">
        <v>168</v>
      </c>
      <c r="AA227" s="31">
        <v>224</v>
      </c>
      <c r="AB227" s="31" t="s">
        <v>156</v>
      </c>
      <c r="AC227" s="31">
        <v>224</v>
      </c>
      <c r="AD227" s="31" t="s">
        <v>96</v>
      </c>
      <c r="AE227" s="31">
        <v>224</v>
      </c>
      <c r="AF227" s="31" t="s">
        <v>61</v>
      </c>
      <c r="AG227" s="31">
        <v>224</v>
      </c>
      <c r="AH227" s="31" t="s">
        <v>178</v>
      </c>
      <c r="AI227" s="31">
        <v>224</v>
      </c>
      <c r="AJ227" s="31" t="s">
        <v>104</v>
      </c>
      <c r="AK227" s="31">
        <v>224</v>
      </c>
      <c r="AL227" s="31" t="s">
        <v>322</v>
      </c>
      <c r="AM227" s="31">
        <v>224</v>
      </c>
      <c r="AN227" s="31" t="s">
        <v>231</v>
      </c>
      <c r="AO227" s="31">
        <v>224</v>
      </c>
      <c r="AP227" s="31" t="s">
        <v>143</v>
      </c>
    </row>
    <row r="228" spans="1:42" x14ac:dyDescent="0.35">
      <c r="A228" s="141">
        <v>225</v>
      </c>
      <c r="B228" s="198" t="s">
        <v>312</v>
      </c>
      <c r="C228" s="141">
        <v>225</v>
      </c>
      <c r="D228" s="141" t="s">
        <v>85</v>
      </c>
      <c r="E228" s="141">
        <v>225</v>
      </c>
      <c r="F228" s="141" t="s">
        <v>300</v>
      </c>
      <c r="G228" s="141">
        <v>225</v>
      </c>
      <c r="H228" s="203" t="s">
        <v>284</v>
      </c>
      <c r="I228" s="31">
        <v>225</v>
      </c>
      <c r="J228" s="31" t="s">
        <v>156</v>
      </c>
      <c r="K228" s="31">
        <v>225</v>
      </c>
      <c r="L228" s="31" t="s">
        <v>40</v>
      </c>
      <c r="M228" s="31">
        <v>225</v>
      </c>
      <c r="N228" s="31" t="s">
        <v>54</v>
      </c>
      <c r="O228" s="31">
        <v>225</v>
      </c>
      <c r="P228" s="31" t="s">
        <v>314</v>
      </c>
      <c r="Q228" s="31">
        <v>225</v>
      </c>
      <c r="R228" s="31" t="s">
        <v>73</v>
      </c>
      <c r="S228" s="31">
        <v>225</v>
      </c>
      <c r="T228" s="31" t="s">
        <v>213</v>
      </c>
      <c r="U228" s="31">
        <v>225</v>
      </c>
      <c r="V228" s="31" t="s">
        <v>274</v>
      </c>
      <c r="W228" s="31">
        <v>225</v>
      </c>
      <c r="X228" s="31" t="s">
        <v>123</v>
      </c>
      <c r="Y228" s="31">
        <v>225</v>
      </c>
      <c r="Z228" s="31" t="s">
        <v>285</v>
      </c>
      <c r="AA228" s="31">
        <v>225</v>
      </c>
      <c r="AB228" s="31" t="s">
        <v>163</v>
      </c>
      <c r="AC228" s="31">
        <v>225</v>
      </c>
      <c r="AD228" s="31" t="s">
        <v>198</v>
      </c>
      <c r="AE228" s="31">
        <v>225</v>
      </c>
      <c r="AF228" s="31" t="s">
        <v>281</v>
      </c>
      <c r="AG228" s="31">
        <v>225</v>
      </c>
      <c r="AH228" s="31" t="s">
        <v>118</v>
      </c>
      <c r="AI228" s="31">
        <v>225</v>
      </c>
      <c r="AJ228" s="31" t="s">
        <v>341</v>
      </c>
      <c r="AK228" s="31">
        <v>225</v>
      </c>
      <c r="AL228" s="31" t="s">
        <v>79</v>
      </c>
      <c r="AM228" s="31">
        <v>225</v>
      </c>
      <c r="AN228" s="31" t="s">
        <v>320</v>
      </c>
      <c r="AO228" s="31">
        <v>225</v>
      </c>
      <c r="AP228" s="31" t="s">
        <v>238</v>
      </c>
    </row>
    <row r="229" spans="1:42" x14ac:dyDescent="0.35">
      <c r="A229" s="141">
        <v>226</v>
      </c>
      <c r="B229" s="198" t="s">
        <v>286</v>
      </c>
      <c r="C229" s="141">
        <v>226</v>
      </c>
      <c r="D229" s="141" t="s">
        <v>161</v>
      </c>
      <c r="E229" s="141">
        <v>226</v>
      </c>
      <c r="F229" s="141" t="s">
        <v>323</v>
      </c>
      <c r="G229" s="141">
        <v>226</v>
      </c>
      <c r="H229" s="203" t="s">
        <v>138</v>
      </c>
      <c r="I229" s="31">
        <v>226</v>
      </c>
      <c r="J229" s="31" t="s">
        <v>215</v>
      </c>
      <c r="K229" s="31">
        <v>226</v>
      </c>
      <c r="L229" s="31" t="s">
        <v>25</v>
      </c>
      <c r="M229" s="31">
        <v>226</v>
      </c>
      <c r="N229" s="31" t="s">
        <v>293</v>
      </c>
      <c r="O229" s="31">
        <v>226</v>
      </c>
      <c r="P229" s="31" t="s">
        <v>118</v>
      </c>
      <c r="Q229" s="31">
        <v>226</v>
      </c>
      <c r="R229" s="31" t="s">
        <v>182</v>
      </c>
      <c r="S229" s="31">
        <v>226</v>
      </c>
      <c r="T229" s="31" t="s">
        <v>37</v>
      </c>
      <c r="U229" s="31">
        <v>226</v>
      </c>
      <c r="V229" s="31" t="s">
        <v>46</v>
      </c>
      <c r="W229" s="31">
        <v>226</v>
      </c>
      <c r="X229" s="31" t="s">
        <v>216</v>
      </c>
      <c r="Y229" s="31">
        <v>226</v>
      </c>
      <c r="Z229" s="31" t="s">
        <v>327</v>
      </c>
      <c r="AA229" s="31">
        <v>226</v>
      </c>
      <c r="AB229" s="31" t="s">
        <v>195</v>
      </c>
      <c r="AC229" s="31">
        <v>226</v>
      </c>
      <c r="AD229" s="31" t="s">
        <v>242</v>
      </c>
      <c r="AE229" s="31">
        <v>226</v>
      </c>
      <c r="AF229" s="31" t="s">
        <v>196</v>
      </c>
      <c r="AG229" s="31">
        <v>226</v>
      </c>
      <c r="AH229" s="31" t="s">
        <v>106</v>
      </c>
      <c r="AI229" s="31">
        <v>226</v>
      </c>
      <c r="AJ229" s="31" t="s">
        <v>312</v>
      </c>
      <c r="AK229" s="31">
        <v>226</v>
      </c>
      <c r="AL229" s="31" t="s">
        <v>217</v>
      </c>
      <c r="AM229" s="31">
        <v>226</v>
      </c>
      <c r="AN229" s="31" t="s">
        <v>296</v>
      </c>
      <c r="AO229" s="31">
        <v>226</v>
      </c>
      <c r="AP229" s="31" t="s">
        <v>252</v>
      </c>
    </row>
    <row r="230" spans="1:42" x14ac:dyDescent="0.35">
      <c r="A230" s="141">
        <v>227</v>
      </c>
      <c r="B230" s="198" t="s">
        <v>216</v>
      </c>
      <c r="C230" s="141">
        <v>227</v>
      </c>
      <c r="D230" s="141" t="s">
        <v>147</v>
      </c>
      <c r="E230" s="141">
        <v>227</v>
      </c>
      <c r="F230" s="141" t="s">
        <v>247</v>
      </c>
      <c r="G230" s="141">
        <v>227</v>
      </c>
      <c r="H230" s="203" t="s">
        <v>48</v>
      </c>
      <c r="I230" s="31">
        <v>227</v>
      </c>
      <c r="J230" s="31" t="s">
        <v>248</v>
      </c>
      <c r="K230" s="31">
        <v>227</v>
      </c>
      <c r="L230" s="31" t="s">
        <v>319</v>
      </c>
      <c r="M230" s="31">
        <v>227</v>
      </c>
      <c r="N230" s="31" t="s">
        <v>152</v>
      </c>
      <c r="O230" s="31">
        <v>227</v>
      </c>
      <c r="P230" s="31" t="s">
        <v>250</v>
      </c>
      <c r="Q230" s="31">
        <v>227</v>
      </c>
      <c r="R230" s="31" t="s">
        <v>252</v>
      </c>
      <c r="S230" s="31">
        <v>227</v>
      </c>
      <c r="T230" s="31" t="s">
        <v>265</v>
      </c>
      <c r="U230" s="31">
        <v>227</v>
      </c>
      <c r="V230" s="31" t="s">
        <v>138</v>
      </c>
      <c r="W230" s="31">
        <v>227</v>
      </c>
      <c r="X230" s="31" t="s">
        <v>264</v>
      </c>
      <c r="Y230" s="31">
        <v>227</v>
      </c>
      <c r="Z230" s="31" t="s">
        <v>289</v>
      </c>
      <c r="AA230" s="31">
        <v>227</v>
      </c>
      <c r="AB230" s="31" t="s">
        <v>220</v>
      </c>
      <c r="AC230" s="31">
        <v>227</v>
      </c>
      <c r="AD230" s="31" t="s">
        <v>97</v>
      </c>
      <c r="AE230" s="31">
        <v>227</v>
      </c>
      <c r="AF230" s="31" t="s">
        <v>318</v>
      </c>
      <c r="AG230" s="31">
        <v>227</v>
      </c>
      <c r="AH230" s="31" t="s">
        <v>221</v>
      </c>
      <c r="AI230" s="31">
        <v>227</v>
      </c>
      <c r="AJ230" s="31" t="s">
        <v>294</v>
      </c>
      <c r="AK230" s="31">
        <v>227</v>
      </c>
      <c r="AL230" s="31" t="s">
        <v>244</v>
      </c>
      <c r="AM230" s="31">
        <v>227</v>
      </c>
      <c r="AN230" s="31" t="s">
        <v>88</v>
      </c>
      <c r="AO230" s="31">
        <v>227</v>
      </c>
      <c r="AP230" s="31" t="s">
        <v>48</v>
      </c>
    </row>
    <row r="231" spans="1:42" x14ac:dyDescent="0.35">
      <c r="A231" s="141">
        <v>228</v>
      </c>
      <c r="B231" s="198" t="s">
        <v>320</v>
      </c>
      <c r="C231" s="141">
        <v>228</v>
      </c>
      <c r="D231" s="141" t="s">
        <v>110</v>
      </c>
      <c r="E231" s="141">
        <v>228</v>
      </c>
      <c r="F231" s="141" t="s">
        <v>110</v>
      </c>
      <c r="G231" s="141">
        <v>228</v>
      </c>
      <c r="H231" s="203" t="s">
        <v>87</v>
      </c>
      <c r="I231" s="31">
        <v>228</v>
      </c>
      <c r="J231" s="31" t="s">
        <v>145</v>
      </c>
      <c r="K231" s="31">
        <v>228</v>
      </c>
      <c r="L231" s="31" t="s">
        <v>223</v>
      </c>
      <c r="M231" s="31">
        <v>228</v>
      </c>
      <c r="N231" s="31" t="s">
        <v>224</v>
      </c>
      <c r="O231" s="31">
        <v>228</v>
      </c>
      <c r="P231" s="31" t="s">
        <v>181</v>
      </c>
      <c r="Q231" s="31">
        <v>228</v>
      </c>
      <c r="R231" s="31" t="s">
        <v>168</v>
      </c>
      <c r="S231" s="31">
        <v>228</v>
      </c>
      <c r="T231" s="31" t="s">
        <v>155</v>
      </c>
      <c r="U231" s="31">
        <v>228</v>
      </c>
      <c r="V231" s="31" t="s">
        <v>248</v>
      </c>
      <c r="W231" s="31">
        <v>228</v>
      </c>
      <c r="X231" s="31" t="s">
        <v>227</v>
      </c>
      <c r="Y231" s="31">
        <v>228</v>
      </c>
      <c r="Z231" s="31" t="s">
        <v>117</v>
      </c>
      <c r="AA231" s="31">
        <v>228</v>
      </c>
      <c r="AB231" s="31" t="s">
        <v>273</v>
      </c>
      <c r="AC231" s="31">
        <v>228</v>
      </c>
      <c r="AD231" s="31" t="s">
        <v>333</v>
      </c>
      <c r="AE231" s="31">
        <v>228</v>
      </c>
      <c r="AF231" s="31" t="s">
        <v>314</v>
      </c>
      <c r="AG231" s="31">
        <v>228</v>
      </c>
      <c r="AH231" s="31" t="s">
        <v>309</v>
      </c>
      <c r="AI231" s="31">
        <v>228</v>
      </c>
      <c r="AJ231" s="31" t="s">
        <v>155</v>
      </c>
      <c r="AK231" s="31">
        <v>228</v>
      </c>
      <c r="AL231" s="31" t="s">
        <v>221</v>
      </c>
      <c r="AM231" s="31">
        <v>228</v>
      </c>
      <c r="AN231" s="31" t="s">
        <v>321</v>
      </c>
      <c r="AO231" s="31">
        <v>228</v>
      </c>
      <c r="AP231" s="31" t="s">
        <v>54</v>
      </c>
    </row>
    <row r="232" spans="1:42" x14ac:dyDescent="0.35">
      <c r="A232" s="141">
        <v>229</v>
      </c>
      <c r="B232" s="198" t="s">
        <v>236</v>
      </c>
      <c r="C232" s="141">
        <v>229</v>
      </c>
      <c r="D232" s="141" t="s">
        <v>188</v>
      </c>
      <c r="E232" s="141">
        <v>229</v>
      </c>
      <c r="F232" s="141" t="s">
        <v>88</v>
      </c>
      <c r="G232" s="141">
        <v>229</v>
      </c>
      <c r="H232" s="203" t="s">
        <v>49</v>
      </c>
      <c r="I232" s="31">
        <v>229</v>
      </c>
      <c r="J232" s="31" t="s">
        <v>230</v>
      </c>
      <c r="K232" s="31">
        <v>229</v>
      </c>
      <c r="L232" s="31" t="s">
        <v>179</v>
      </c>
      <c r="M232" s="31">
        <v>229</v>
      </c>
      <c r="N232" s="31" t="s">
        <v>47</v>
      </c>
      <c r="O232" s="31">
        <v>229</v>
      </c>
      <c r="P232" s="31" t="s">
        <v>44</v>
      </c>
      <c r="Q232" s="31">
        <v>229</v>
      </c>
      <c r="R232" s="31" t="s">
        <v>273</v>
      </c>
      <c r="S232" s="31">
        <v>229</v>
      </c>
      <c r="T232" s="31" t="s">
        <v>261</v>
      </c>
      <c r="U232" s="31">
        <v>229</v>
      </c>
      <c r="V232" s="31" t="s">
        <v>122</v>
      </c>
      <c r="W232" s="31">
        <v>229</v>
      </c>
      <c r="X232" s="31" t="s">
        <v>220</v>
      </c>
      <c r="Y232" s="31">
        <v>229</v>
      </c>
      <c r="Z232" s="31" t="s">
        <v>305</v>
      </c>
      <c r="AA232" s="31">
        <v>229</v>
      </c>
      <c r="AB232" s="31" t="s">
        <v>319</v>
      </c>
      <c r="AC232" s="31">
        <v>229</v>
      </c>
      <c r="AD232" s="31" t="s">
        <v>47</v>
      </c>
      <c r="AE232" s="31">
        <v>229</v>
      </c>
      <c r="AF232" s="31" t="s">
        <v>263</v>
      </c>
      <c r="AG232" s="31">
        <v>229</v>
      </c>
      <c r="AH232" s="31" t="s">
        <v>295</v>
      </c>
      <c r="AI232" s="31">
        <v>229</v>
      </c>
      <c r="AJ232" s="31" t="s">
        <v>19</v>
      </c>
      <c r="AK232" s="31">
        <v>229</v>
      </c>
      <c r="AL232" s="31" t="s">
        <v>95</v>
      </c>
      <c r="AM232" s="31">
        <v>229</v>
      </c>
      <c r="AN232" s="31" t="s">
        <v>327</v>
      </c>
      <c r="AO232" s="31">
        <v>229</v>
      </c>
      <c r="AP232" s="31" t="s">
        <v>182</v>
      </c>
    </row>
    <row r="233" spans="1:42" x14ac:dyDescent="0.35">
      <c r="A233" s="141">
        <v>230</v>
      </c>
      <c r="B233" s="198" t="s">
        <v>284</v>
      </c>
      <c r="C233" s="141">
        <v>230</v>
      </c>
      <c r="D233" s="141" t="s">
        <v>287</v>
      </c>
      <c r="E233" s="141">
        <v>230</v>
      </c>
      <c r="F233" s="141" t="s">
        <v>328</v>
      </c>
      <c r="G233" s="141">
        <v>230</v>
      </c>
      <c r="H233" s="203" t="s">
        <v>340</v>
      </c>
      <c r="I233" s="31">
        <v>230</v>
      </c>
      <c r="J233" s="31" t="s">
        <v>331</v>
      </c>
      <c r="K233" s="31">
        <v>230</v>
      </c>
      <c r="L233" s="31" t="s">
        <v>50</v>
      </c>
      <c r="M233" s="31">
        <v>230</v>
      </c>
      <c r="N233" s="31" t="s">
        <v>223</v>
      </c>
      <c r="O233" s="31">
        <v>230</v>
      </c>
      <c r="P233" s="31" t="s">
        <v>43</v>
      </c>
      <c r="Q233" s="31">
        <v>230</v>
      </c>
      <c r="R233" s="31" t="s">
        <v>114</v>
      </c>
      <c r="S233" s="31">
        <v>230</v>
      </c>
      <c r="T233" s="31" t="s">
        <v>332</v>
      </c>
      <c r="U233" s="31">
        <v>230</v>
      </c>
      <c r="V233" s="31" t="s">
        <v>330</v>
      </c>
      <c r="W233" s="31">
        <v>230</v>
      </c>
      <c r="X233" s="31" t="s">
        <v>143</v>
      </c>
      <c r="Y233" s="31">
        <v>230</v>
      </c>
      <c r="Z233" s="31" t="s">
        <v>319</v>
      </c>
      <c r="AA233" s="31">
        <v>230</v>
      </c>
      <c r="AB233" s="31" t="s">
        <v>167</v>
      </c>
      <c r="AC233" s="31">
        <v>230</v>
      </c>
      <c r="AD233" s="31" t="s">
        <v>262</v>
      </c>
      <c r="AE233" s="31">
        <v>230</v>
      </c>
      <c r="AF233" s="31" t="s">
        <v>214</v>
      </c>
      <c r="AG233" s="31">
        <v>230</v>
      </c>
      <c r="AH233" s="31" t="s">
        <v>123</v>
      </c>
      <c r="AI233" s="31">
        <v>230</v>
      </c>
      <c r="AJ233" s="31" t="s">
        <v>307</v>
      </c>
      <c r="AK233" s="31">
        <v>230</v>
      </c>
      <c r="AL233" s="31" t="s">
        <v>227</v>
      </c>
      <c r="AM233" s="31">
        <v>230</v>
      </c>
      <c r="AN233" s="31" t="s">
        <v>298</v>
      </c>
      <c r="AO233" s="31">
        <v>230</v>
      </c>
      <c r="AP233" s="31" t="s">
        <v>317</v>
      </c>
    </row>
    <row r="234" spans="1:42" x14ac:dyDescent="0.35">
      <c r="A234" s="141">
        <v>231</v>
      </c>
      <c r="B234" s="198" t="s">
        <v>144</v>
      </c>
      <c r="C234" s="141">
        <v>231</v>
      </c>
      <c r="D234" s="141" t="s">
        <v>243</v>
      </c>
      <c r="E234" s="141">
        <v>231</v>
      </c>
      <c r="F234" s="141" t="s">
        <v>339</v>
      </c>
      <c r="G234" s="141">
        <v>231</v>
      </c>
      <c r="H234" s="203" t="s">
        <v>248</v>
      </c>
      <c r="I234" s="31">
        <v>231</v>
      </c>
      <c r="J234" s="31" t="s">
        <v>206</v>
      </c>
      <c r="K234" s="31">
        <v>231</v>
      </c>
      <c r="L234" s="31" t="s">
        <v>106</v>
      </c>
      <c r="M234" s="31">
        <v>231</v>
      </c>
      <c r="N234" s="31" t="s">
        <v>36</v>
      </c>
      <c r="O234" s="31">
        <v>231</v>
      </c>
      <c r="P234" s="31" t="s">
        <v>331</v>
      </c>
      <c r="Q234" s="31">
        <v>231</v>
      </c>
      <c r="R234" s="31" t="s">
        <v>151</v>
      </c>
      <c r="S234" s="31">
        <v>231</v>
      </c>
      <c r="T234" s="31" t="s">
        <v>292</v>
      </c>
      <c r="U234" s="31">
        <v>231</v>
      </c>
      <c r="V234" s="31" t="s">
        <v>102</v>
      </c>
      <c r="W234" s="31">
        <v>231</v>
      </c>
      <c r="X234" s="31" t="s">
        <v>309</v>
      </c>
      <c r="Y234" s="31">
        <v>231</v>
      </c>
      <c r="Z234" s="31" t="s">
        <v>339</v>
      </c>
      <c r="AA234" s="31">
        <v>231</v>
      </c>
      <c r="AB234" s="31" t="s">
        <v>95</v>
      </c>
      <c r="AC234" s="31">
        <v>231</v>
      </c>
      <c r="AD234" s="31" t="s">
        <v>197</v>
      </c>
      <c r="AE234" s="31">
        <v>231</v>
      </c>
      <c r="AF234" s="31" t="s">
        <v>203</v>
      </c>
      <c r="AG234" s="31">
        <v>231</v>
      </c>
      <c r="AH234" s="31" t="s">
        <v>171</v>
      </c>
      <c r="AI234" s="31">
        <v>231</v>
      </c>
      <c r="AJ234" s="31" t="s">
        <v>141</v>
      </c>
      <c r="AK234" s="31">
        <v>231</v>
      </c>
      <c r="AL234" s="31" t="s">
        <v>235</v>
      </c>
      <c r="AM234" s="31">
        <v>231</v>
      </c>
      <c r="AN234" s="31" t="s">
        <v>230</v>
      </c>
      <c r="AO234" s="31">
        <v>231</v>
      </c>
      <c r="AP234" s="31" t="s">
        <v>134</v>
      </c>
    </row>
    <row r="235" spans="1:42" x14ac:dyDescent="0.35">
      <c r="A235" s="141">
        <v>232</v>
      </c>
      <c r="B235" s="198" t="s">
        <v>296</v>
      </c>
      <c r="C235" s="141">
        <v>232</v>
      </c>
      <c r="D235" s="141" t="s">
        <v>211</v>
      </c>
      <c r="E235" s="141">
        <v>232</v>
      </c>
      <c r="F235" s="141" t="s">
        <v>209</v>
      </c>
      <c r="G235" s="141">
        <v>232</v>
      </c>
      <c r="H235" s="203" t="s">
        <v>46</v>
      </c>
      <c r="I235" s="31">
        <v>232</v>
      </c>
      <c r="J235" s="31" t="s">
        <v>275</v>
      </c>
      <c r="K235" s="31">
        <v>232</v>
      </c>
      <c r="L235" s="31" t="s">
        <v>131</v>
      </c>
      <c r="M235" s="31">
        <v>232</v>
      </c>
      <c r="N235" s="31" t="s">
        <v>37</v>
      </c>
      <c r="O235" s="31">
        <v>232</v>
      </c>
      <c r="P235" s="31" t="s">
        <v>321</v>
      </c>
      <c r="Q235" s="31">
        <v>232</v>
      </c>
      <c r="R235" s="31" t="s">
        <v>75</v>
      </c>
      <c r="S235" s="31">
        <v>232</v>
      </c>
      <c r="T235" s="31" t="s">
        <v>142</v>
      </c>
      <c r="U235" s="31">
        <v>232</v>
      </c>
      <c r="V235" s="31" t="s">
        <v>92</v>
      </c>
      <c r="W235" s="31">
        <v>232</v>
      </c>
      <c r="X235" s="31" t="s">
        <v>240</v>
      </c>
      <c r="Y235" s="31">
        <v>232</v>
      </c>
      <c r="Z235" s="31" t="s">
        <v>266</v>
      </c>
      <c r="AA235" s="31">
        <v>232</v>
      </c>
      <c r="AB235" s="31" t="s">
        <v>175</v>
      </c>
      <c r="AC235" s="31">
        <v>232</v>
      </c>
      <c r="AD235" s="31" t="s">
        <v>92</v>
      </c>
      <c r="AE235" s="31">
        <v>232</v>
      </c>
      <c r="AF235" s="31" t="s">
        <v>337</v>
      </c>
      <c r="AG235" s="31">
        <v>232</v>
      </c>
      <c r="AH235" s="31" t="s">
        <v>165</v>
      </c>
      <c r="AI235" s="31">
        <v>232</v>
      </c>
      <c r="AJ235" s="31" t="s">
        <v>23</v>
      </c>
      <c r="AK235" s="31">
        <v>232</v>
      </c>
      <c r="AL235" s="31" t="s">
        <v>110</v>
      </c>
      <c r="AM235" s="31">
        <v>232</v>
      </c>
      <c r="AN235" s="31" t="s">
        <v>221</v>
      </c>
      <c r="AO235" s="31">
        <v>232</v>
      </c>
      <c r="AP235" s="31" t="s">
        <v>199</v>
      </c>
    </row>
    <row r="236" spans="1:42" x14ac:dyDescent="0.35">
      <c r="A236" s="141">
        <v>233</v>
      </c>
      <c r="B236" s="198" t="s">
        <v>167</v>
      </c>
      <c r="C236" s="141">
        <v>233</v>
      </c>
      <c r="D236" s="141" t="s">
        <v>323</v>
      </c>
      <c r="E236" s="141">
        <v>233</v>
      </c>
      <c r="F236" s="141" t="s">
        <v>288</v>
      </c>
      <c r="G236" s="141">
        <v>233</v>
      </c>
      <c r="H236" s="203" t="s">
        <v>77</v>
      </c>
      <c r="I236" s="31">
        <v>233</v>
      </c>
      <c r="J236" s="31" t="s">
        <v>238</v>
      </c>
      <c r="K236" s="31">
        <v>233</v>
      </c>
      <c r="L236" s="31" t="s">
        <v>206</v>
      </c>
      <c r="M236" s="31">
        <v>233</v>
      </c>
      <c r="N236" s="31" t="s">
        <v>74</v>
      </c>
      <c r="O236" s="31">
        <v>233</v>
      </c>
      <c r="P236" s="31" t="s">
        <v>116</v>
      </c>
      <c r="Q236" s="31">
        <v>233</v>
      </c>
      <c r="R236" s="31" t="s">
        <v>88</v>
      </c>
      <c r="S236" s="31">
        <v>233</v>
      </c>
      <c r="T236" s="31" t="s">
        <v>175</v>
      </c>
      <c r="U236" s="31">
        <v>233</v>
      </c>
      <c r="V236" s="31" t="s">
        <v>156</v>
      </c>
      <c r="W236" s="31">
        <v>233</v>
      </c>
      <c r="X236" s="31" t="s">
        <v>192</v>
      </c>
      <c r="Y236" s="31">
        <v>233</v>
      </c>
      <c r="Z236" s="31" t="s">
        <v>323</v>
      </c>
      <c r="AA236" s="31">
        <v>233</v>
      </c>
      <c r="AB236" s="31" t="s">
        <v>326</v>
      </c>
      <c r="AC236" s="31">
        <v>233</v>
      </c>
      <c r="AD236" s="31" t="s">
        <v>158</v>
      </c>
      <c r="AE236" s="31">
        <v>233</v>
      </c>
      <c r="AF236" s="31" t="s">
        <v>184</v>
      </c>
      <c r="AG236" s="31">
        <v>233</v>
      </c>
      <c r="AH236" s="31" t="s">
        <v>290</v>
      </c>
      <c r="AI236" s="31">
        <v>233</v>
      </c>
      <c r="AJ236" s="31" t="s">
        <v>267</v>
      </c>
      <c r="AK236" s="31">
        <v>233</v>
      </c>
      <c r="AL236" s="31" t="s">
        <v>248</v>
      </c>
      <c r="AM236" s="31">
        <v>233</v>
      </c>
      <c r="AN236" s="31" t="s">
        <v>257</v>
      </c>
      <c r="AO236" s="31">
        <v>233</v>
      </c>
      <c r="AP236" s="31" t="s">
        <v>187</v>
      </c>
    </row>
    <row r="237" spans="1:42" x14ac:dyDescent="0.35">
      <c r="A237" s="141">
        <v>234</v>
      </c>
      <c r="B237" s="198" t="s">
        <v>290</v>
      </c>
      <c r="C237" s="141">
        <v>234</v>
      </c>
      <c r="D237" s="141" t="s">
        <v>284</v>
      </c>
      <c r="E237" s="141">
        <v>234</v>
      </c>
      <c r="F237" s="141" t="s">
        <v>258</v>
      </c>
      <c r="G237" s="141">
        <v>234</v>
      </c>
      <c r="H237" s="203" t="s">
        <v>51</v>
      </c>
      <c r="I237" s="31">
        <v>234</v>
      </c>
      <c r="J237" s="31" t="s">
        <v>81</v>
      </c>
      <c r="K237" s="31">
        <v>234</v>
      </c>
      <c r="L237" s="31" t="s">
        <v>305</v>
      </c>
      <c r="M237" s="31">
        <v>234</v>
      </c>
      <c r="N237" s="31" t="s">
        <v>101</v>
      </c>
      <c r="O237" s="31">
        <v>234</v>
      </c>
      <c r="P237" s="31" t="s">
        <v>341</v>
      </c>
      <c r="Q237" s="31">
        <v>234</v>
      </c>
      <c r="R237" s="31" t="s">
        <v>28</v>
      </c>
      <c r="S237" s="31">
        <v>234</v>
      </c>
      <c r="T237" s="31" t="s">
        <v>97</v>
      </c>
      <c r="U237" s="31">
        <v>234</v>
      </c>
      <c r="V237" s="31" t="s">
        <v>321</v>
      </c>
      <c r="W237" s="31">
        <v>234</v>
      </c>
      <c r="X237" s="31" t="s">
        <v>217</v>
      </c>
      <c r="Y237" s="31">
        <v>234</v>
      </c>
      <c r="Z237" s="31" t="s">
        <v>191</v>
      </c>
      <c r="AA237" s="31">
        <v>234</v>
      </c>
      <c r="AB237" s="31" t="s">
        <v>318</v>
      </c>
      <c r="AC237" s="31">
        <v>234</v>
      </c>
      <c r="AD237" s="31" t="s">
        <v>66</v>
      </c>
      <c r="AE237" s="31">
        <v>234</v>
      </c>
      <c r="AF237" s="31" t="s">
        <v>241</v>
      </c>
      <c r="AG237" s="31">
        <v>234</v>
      </c>
      <c r="AH237" s="31" t="s">
        <v>199</v>
      </c>
      <c r="AI237" s="31">
        <v>234</v>
      </c>
      <c r="AJ237" s="31" t="s">
        <v>136</v>
      </c>
      <c r="AK237" s="31">
        <v>234</v>
      </c>
      <c r="AL237" s="31" t="s">
        <v>306</v>
      </c>
      <c r="AM237" s="31">
        <v>234</v>
      </c>
      <c r="AN237" s="31" t="s">
        <v>153</v>
      </c>
      <c r="AO237" s="31">
        <v>234</v>
      </c>
      <c r="AP237" s="31" t="s">
        <v>209</v>
      </c>
    </row>
    <row r="238" spans="1:42" x14ac:dyDescent="0.35">
      <c r="A238" s="141">
        <v>235</v>
      </c>
      <c r="B238" s="198" t="s">
        <v>314</v>
      </c>
      <c r="C238" s="141">
        <v>235</v>
      </c>
      <c r="D238" s="141" t="s">
        <v>331</v>
      </c>
      <c r="E238" s="141">
        <v>235</v>
      </c>
      <c r="F238" s="141" t="s">
        <v>191</v>
      </c>
      <c r="G238" s="141">
        <v>235</v>
      </c>
      <c r="H238" s="203" t="s">
        <v>64</v>
      </c>
      <c r="I238" s="31">
        <v>235</v>
      </c>
      <c r="J238" s="31" t="s">
        <v>302</v>
      </c>
      <c r="K238" s="31">
        <v>235</v>
      </c>
      <c r="L238" s="31" t="s">
        <v>189</v>
      </c>
      <c r="M238" s="31">
        <v>235</v>
      </c>
      <c r="N238" s="31" t="s">
        <v>266</v>
      </c>
      <c r="O238" s="31">
        <v>235</v>
      </c>
      <c r="P238" s="31" t="s">
        <v>19</v>
      </c>
      <c r="Q238" s="31">
        <v>235</v>
      </c>
      <c r="R238" s="31" t="s">
        <v>236</v>
      </c>
      <c r="S238" s="31">
        <v>235</v>
      </c>
      <c r="T238" s="31" t="s">
        <v>63</v>
      </c>
      <c r="U238" s="31">
        <v>235</v>
      </c>
      <c r="V238" s="31" t="s">
        <v>183</v>
      </c>
      <c r="W238" s="31">
        <v>235</v>
      </c>
      <c r="X238" s="31" t="s">
        <v>305</v>
      </c>
      <c r="Y238" s="31">
        <v>235</v>
      </c>
      <c r="Z238" s="31" t="s">
        <v>250</v>
      </c>
      <c r="AA238" s="31">
        <v>235</v>
      </c>
      <c r="AB238" s="31" t="s">
        <v>93</v>
      </c>
      <c r="AC238" s="31">
        <v>235</v>
      </c>
      <c r="AD238" s="31" t="s">
        <v>149</v>
      </c>
      <c r="AE238" s="31">
        <v>235</v>
      </c>
      <c r="AF238" s="31" t="s">
        <v>276</v>
      </c>
      <c r="AG238" s="31">
        <v>235</v>
      </c>
      <c r="AH238" s="31" t="s">
        <v>305</v>
      </c>
      <c r="AI238" s="31">
        <v>235</v>
      </c>
      <c r="AJ238" s="31" t="s">
        <v>336</v>
      </c>
      <c r="AK238" s="31">
        <v>235</v>
      </c>
      <c r="AL238" s="31" t="s">
        <v>41</v>
      </c>
      <c r="AM238" s="31">
        <v>235</v>
      </c>
      <c r="AN238" s="31" t="s">
        <v>177</v>
      </c>
      <c r="AO238" s="31">
        <v>235</v>
      </c>
      <c r="AP238" s="31" t="s">
        <v>115</v>
      </c>
    </row>
    <row r="239" spans="1:42" x14ac:dyDescent="0.35">
      <c r="A239" s="141">
        <v>236</v>
      </c>
      <c r="B239" s="198" t="s">
        <v>155</v>
      </c>
      <c r="C239" s="141">
        <v>236</v>
      </c>
      <c r="D239" s="141" t="s">
        <v>201</v>
      </c>
      <c r="E239" s="141">
        <v>236</v>
      </c>
      <c r="F239" s="141" t="s">
        <v>309</v>
      </c>
      <c r="G239" s="141">
        <v>236</v>
      </c>
      <c r="H239" s="203" t="s">
        <v>266</v>
      </c>
      <c r="I239" s="31">
        <v>236</v>
      </c>
      <c r="J239" s="31" t="s">
        <v>125</v>
      </c>
      <c r="K239" s="31">
        <v>236</v>
      </c>
      <c r="L239" s="31" t="s">
        <v>341</v>
      </c>
      <c r="M239" s="31">
        <v>236</v>
      </c>
      <c r="N239" s="31" t="s">
        <v>227</v>
      </c>
      <c r="O239" s="31">
        <v>236</v>
      </c>
      <c r="P239" s="31" t="s">
        <v>251</v>
      </c>
      <c r="Q239" s="31">
        <v>236</v>
      </c>
      <c r="R239" s="31" t="s">
        <v>287</v>
      </c>
      <c r="S239" s="31">
        <v>236</v>
      </c>
      <c r="T239" s="31" t="s">
        <v>101</v>
      </c>
      <c r="U239" s="31">
        <v>236</v>
      </c>
      <c r="V239" s="31" t="s">
        <v>327</v>
      </c>
      <c r="W239" s="31">
        <v>236</v>
      </c>
      <c r="X239" s="31" t="s">
        <v>120</v>
      </c>
      <c r="Y239" s="31">
        <v>236</v>
      </c>
      <c r="Z239" s="31" t="s">
        <v>55</v>
      </c>
      <c r="AA239" s="31">
        <v>236</v>
      </c>
      <c r="AB239" s="31" t="s">
        <v>141</v>
      </c>
      <c r="AC239" s="31">
        <v>236</v>
      </c>
      <c r="AD239" s="31" t="s">
        <v>265</v>
      </c>
      <c r="AE239" s="31">
        <v>236</v>
      </c>
      <c r="AF239" s="31" t="s">
        <v>313</v>
      </c>
      <c r="AG239" s="31">
        <v>236</v>
      </c>
      <c r="AH239" s="31" t="s">
        <v>167</v>
      </c>
      <c r="AI239" s="31">
        <v>236</v>
      </c>
      <c r="AJ239" s="31" t="s">
        <v>48</v>
      </c>
      <c r="AK239" s="31">
        <v>236</v>
      </c>
      <c r="AL239" s="31" t="s">
        <v>247</v>
      </c>
      <c r="AM239" s="31">
        <v>236</v>
      </c>
      <c r="AN239" s="31" t="s">
        <v>325</v>
      </c>
      <c r="AO239" s="31">
        <v>236</v>
      </c>
      <c r="AP239" s="31" t="s">
        <v>302</v>
      </c>
    </row>
    <row r="240" spans="1:42" x14ac:dyDescent="0.35">
      <c r="A240" s="141">
        <v>237</v>
      </c>
      <c r="B240" s="198" t="s">
        <v>309</v>
      </c>
      <c r="C240" s="141">
        <v>237</v>
      </c>
      <c r="D240" s="141" t="s">
        <v>309</v>
      </c>
      <c r="E240" s="141">
        <v>237</v>
      </c>
      <c r="F240" s="141" t="s">
        <v>319</v>
      </c>
      <c r="G240" s="141">
        <v>237</v>
      </c>
      <c r="H240" s="203" t="s">
        <v>194</v>
      </c>
      <c r="I240" s="31">
        <v>237</v>
      </c>
      <c r="J240" s="31" t="s">
        <v>295</v>
      </c>
      <c r="K240" s="31">
        <v>237</v>
      </c>
      <c r="L240" s="31" t="s">
        <v>275</v>
      </c>
      <c r="M240" s="31">
        <v>237</v>
      </c>
      <c r="N240" s="31" t="s">
        <v>108</v>
      </c>
      <c r="O240" s="31">
        <v>237</v>
      </c>
      <c r="P240" s="31" t="s">
        <v>274</v>
      </c>
      <c r="Q240" s="31">
        <v>237</v>
      </c>
      <c r="R240" s="31" t="s">
        <v>258</v>
      </c>
      <c r="S240" s="31">
        <v>237</v>
      </c>
      <c r="T240" s="31" t="s">
        <v>53</v>
      </c>
      <c r="U240" s="31">
        <v>237</v>
      </c>
      <c r="V240" s="31" t="s">
        <v>202</v>
      </c>
      <c r="W240" s="31">
        <v>237</v>
      </c>
      <c r="X240" s="31" t="s">
        <v>329</v>
      </c>
      <c r="Y240" s="31">
        <v>237</v>
      </c>
      <c r="Z240" s="31" t="s">
        <v>252</v>
      </c>
      <c r="AA240" s="31">
        <v>237</v>
      </c>
      <c r="AB240" s="31" t="s">
        <v>237</v>
      </c>
      <c r="AC240" s="31">
        <v>237</v>
      </c>
      <c r="AD240" s="31" t="s">
        <v>291</v>
      </c>
      <c r="AE240" s="31">
        <v>237</v>
      </c>
      <c r="AF240" s="31" t="s">
        <v>218</v>
      </c>
      <c r="AG240" s="31">
        <v>237</v>
      </c>
      <c r="AH240" s="31" t="s">
        <v>176</v>
      </c>
      <c r="AI240" s="31">
        <v>237</v>
      </c>
      <c r="AJ240" s="31" t="s">
        <v>106</v>
      </c>
      <c r="AK240" s="31">
        <v>237</v>
      </c>
      <c r="AL240" s="31" t="s">
        <v>176</v>
      </c>
      <c r="AM240" s="31">
        <v>237</v>
      </c>
      <c r="AN240" s="31" t="s">
        <v>235</v>
      </c>
      <c r="AO240" s="31">
        <v>237</v>
      </c>
      <c r="AP240" s="31" t="s">
        <v>267</v>
      </c>
    </row>
    <row r="241" spans="1:42" x14ac:dyDescent="0.35">
      <c r="A241" s="141">
        <v>238</v>
      </c>
      <c r="B241" s="198" t="s">
        <v>285</v>
      </c>
      <c r="C241" s="141">
        <v>238</v>
      </c>
      <c r="D241" s="141" t="s">
        <v>150</v>
      </c>
      <c r="E241" s="141">
        <v>238</v>
      </c>
      <c r="F241" s="141" t="s">
        <v>266</v>
      </c>
      <c r="G241" s="141">
        <v>238</v>
      </c>
      <c r="H241" s="203" t="s">
        <v>232</v>
      </c>
      <c r="I241" s="31">
        <v>238</v>
      </c>
      <c r="J241" s="31" t="s">
        <v>175</v>
      </c>
      <c r="K241" s="31">
        <v>238</v>
      </c>
      <c r="L241" s="31" t="s">
        <v>295</v>
      </c>
      <c r="M241" s="31">
        <v>238</v>
      </c>
      <c r="N241" s="31" t="s">
        <v>128</v>
      </c>
      <c r="O241" s="31">
        <v>238</v>
      </c>
      <c r="P241" s="31" t="s">
        <v>201</v>
      </c>
      <c r="Q241" s="31">
        <v>238</v>
      </c>
      <c r="R241" s="31" t="s">
        <v>298</v>
      </c>
      <c r="S241" s="31">
        <v>238</v>
      </c>
      <c r="T241" s="31" t="s">
        <v>127</v>
      </c>
      <c r="U241" s="31">
        <v>238</v>
      </c>
      <c r="V241" s="31" t="s">
        <v>250</v>
      </c>
      <c r="W241" s="31">
        <v>238</v>
      </c>
      <c r="X241" s="31" t="s">
        <v>131</v>
      </c>
      <c r="Y241" s="31">
        <v>238</v>
      </c>
      <c r="Z241" s="31" t="s">
        <v>138</v>
      </c>
      <c r="AA241" s="31">
        <v>238</v>
      </c>
      <c r="AB241" s="31" t="s">
        <v>269</v>
      </c>
      <c r="AC241" s="31">
        <v>238</v>
      </c>
      <c r="AD241" s="31" t="s">
        <v>124</v>
      </c>
      <c r="AE241" s="31">
        <v>238</v>
      </c>
      <c r="AF241" s="31" t="s">
        <v>293</v>
      </c>
      <c r="AG241" s="31">
        <v>238</v>
      </c>
      <c r="AH241" s="31" t="s">
        <v>151</v>
      </c>
      <c r="AI241" s="31">
        <v>238</v>
      </c>
      <c r="AJ241" s="31" t="s">
        <v>84</v>
      </c>
      <c r="AK241" s="31">
        <v>238</v>
      </c>
      <c r="AL241" s="31" t="s">
        <v>37</v>
      </c>
      <c r="AM241" s="31">
        <v>238</v>
      </c>
      <c r="AN241" s="31" t="s">
        <v>74</v>
      </c>
      <c r="AO241" s="31">
        <v>238</v>
      </c>
      <c r="AP241" s="31" t="s">
        <v>26</v>
      </c>
    </row>
    <row r="242" spans="1:42" x14ac:dyDescent="0.35">
      <c r="A242" s="141">
        <v>239</v>
      </c>
      <c r="B242" s="198" t="s">
        <v>184</v>
      </c>
      <c r="C242" s="141">
        <v>239</v>
      </c>
      <c r="D242" s="141" t="s">
        <v>317</v>
      </c>
      <c r="E242" s="141">
        <v>239</v>
      </c>
      <c r="F242" s="141" t="s">
        <v>265</v>
      </c>
      <c r="G242" s="141">
        <v>239</v>
      </c>
      <c r="H242" s="203" t="s">
        <v>175</v>
      </c>
      <c r="I242" s="31">
        <v>239</v>
      </c>
      <c r="J242" s="31" t="s">
        <v>152</v>
      </c>
      <c r="K242" s="31">
        <v>239</v>
      </c>
      <c r="L242" s="31" t="s">
        <v>32</v>
      </c>
      <c r="M242" s="31">
        <v>239</v>
      </c>
      <c r="N242" s="31" t="s">
        <v>69</v>
      </c>
      <c r="O242" s="31">
        <v>239</v>
      </c>
      <c r="P242" s="31" t="s">
        <v>330</v>
      </c>
      <c r="Q242" s="31">
        <v>239</v>
      </c>
      <c r="R242" s="31" t="s">
        <v>325</v>
      </c>
      <c r="S242" s="31">
        <v>239</v>
      </c>
      <c r="T242" s="31" t="s">
        <v>219</v>
      </c>
      <c r="U242" s="31">
        <v>239</v>
      </c>
      <c r="V242" s="31" t="s">
        <v>124</v>
      </c>
      <c r="W242" s="31">
        <v>239</v>
      </c>
      <c r="X242" s="31" t="s">
        <v>132</v>
      </c>
      <c r="Y242" s="31">
        <v>239</v>
      </c>
      <c r="Z242" s="31" t="s">
        <v>104</v>
      </c>
      <c r="AA242" s="31">
        <v>239</v>
      </c>
      <c r="AB242" s="31" t="s">
        <v>308</v>
      </c>
      <c r="AC242" s="31">
        <v>239</v>
      </c>
      <c r="AD242" s="31" t="s">
        <v>23</v>
      </c>
      <c r="AE242" s="31">
        <v>239</v>
      </c>
      <c r="AF242" s="31" t="s">
        <v>213</v>
      </c>
      <c r="AG242" s="31">
        <v>239</v>
      </c>
      <c r="AH242" s="31" t="s">
        <v>155</v>
      </c>
      <c r="AI242" s="31">
        <v>239</v>
      </c>
      <c r="AJ242" s="31" t="s">
        <v>135</v>
      </c>
      <c r="AK242" s="31">
        <v>239</v>
      </c>
      <c r="AL242" s="31" t="s">
        <v>317</v>
      </c>
      <c r="AM242" s="31">
        <v>239</v>
      </c>
      <c r="AN242" s="31" t="s">
        <v>262</v>
      </c>
      <c r="AO242" s="31">
        <v>239</v>
      </c>
      <c r="AP242" s="31" t="s">
        <v>224</v>
      </c>
    </row>
    <row r="243" spans="1:42" x14ac:dyDescent="0.35">
      <c r="A243" s="141">
        <v>240</v>
      </c>
      <c r="B243" s="198" t="s">
        <v>303</v>
      </c>
      <c r="C243" s="141">
        <v>240</v>
      </c>
      <c r="D243" s="141" t="s">
        <v>217</v>
      </c>
      <c r="E243" s="141">
        <v>240</v>
      </c>
      <c r="F243" s="141" t="s">
        <v>220</v>
      </c>
      <c r="G243" s="141">
        <v>240</v>
      </c>
      <c r="H243" s="203" t="s">
        <v>292</v>
      </c>
      <c r="I243" s="31">
        <v>240</v>
      </c>
      <c r="J243" s="31" t="s">
        <v>216</v>
      </c>
      <c r="K243" s="31">
        <v>240</v>
      </c>
      <c r="L243" s="31" t="s">
        <v>337</v>
      </c>
      <c r="M243" s="31">
        <v>240</v>
      </c>
      <c r="N243" s="31" t="s">
        <v>180</v>
      </c>
      <c r="O243" s="31">
        <v>240</v>
      </c>
      <c r="P243" s="31" t="s">
        <v>154</v>
      </c>
      <c r="Q243" s="31">
        <v>240</v>
      </c>
      <c r="R243" s="31" t="s">
        <v>232</v>
      </c>
      <c r="S243" s="31">
        <v>240</v>
      </c>
      <c r="T243" s="31" t="s">
        <v>279</v>
      </c>
      <c r="U243" s="31">
        <v>240</v>
      </c>
      <c r="V243" s="31" t="s">
        <v>292</v>
      </c>
      <c r="W243" s="31">
        <v>240</v>
      </c>
      <c r="X243" s="31" t="s">
        <v>281</v>
      </c>
      <c r="Y243" s="31">
        <v>240</v>
      </c>
      <c r="Z243" s="31" t="s">
        <v>34</v>
      </c>
      <c r="AA243" s="31">
        <v>240</v>
      </c>
      <c r="AB243" s="31" t="s">
        <v>176</v>
      </c>
      <c r="AC243" s="31">
        <v>240</v>
      </c>
      <c r="AD243" s="31" t="s">
        <v>258</v>
      </c>
      <c r="AE243" s="31">
        <v>240</v>
      </c>
      <c r="AF243" s="31" t="s">
        <v>173</v>
      </c>
      <c r="AG243" s="31">
        <v>240</v>
      </c>
      <c r="AH243" s="31" t="s">
        <v>133</v>
      </c>
      <c r="AI243" s="31">
        <v>240</v>
      </c>
      <c r="AJ243" s="31" t="s">
        <v>158</v>
      </c>
      <c r="AK243" s="31">
        <v>240</v>
      </c>
      <c r="AL243" s="31" t="s">
        <v>134</v>
      </c>
      <c r="AM243" s="31">
        <v>240</v>
      </c>
      <c r="AN243" s="31" t="s">
        <v>138</v>
      </c>
      <c r="AO243" s="31">
        <v>240</v>
      </c>
      <c r="AP243" s="31" t="s">
        <v>221</v>
      </c>
    </row>
    <row r="244" spans="1:42" x14ac:dyDescent="0.35">
      <c r="A244" s="141">
        <v>241</v>
      </c>
      <c r="B244" s="198" t="s">
        <v>165</v>
      </c>
      <c r="C244" s="141">
        <v>241</v>
      </c>
      <c r="D244" s="141" t="s">
        <v>310</v>
      </c>
      <c r="E244" s="141">
        <v>241</v>
      </c>
      <c r="F244" s="141" t="s">
        <v>238</v>
      </c>
      <c r="G244" s="141">
        <v>241</v>
      </c>
      <c r="H244" s="203" t="s">
        <v>119</v>
      </c>
      <c r="I244" s="31">
        <v>241</v>
      </c>
      <c r="J244" s="31" t="s">
        <v>279</v>
      </c>
      <c r="K244" s="31">
        <v>241</v>
      </c>
      <c r="L244" s="31" t="s">
        <v>41</v>
      </c>
      <c r="M244" s="31">
        <v>241</v>
      </c>
      <c r="N244" s="31" t="s">
        <v>19</v>
      </c>
      <c r="O244" s="31">
        <v>241</v>
      </c>
      <c r="P244" s="31" t="s">
        <v>292</v>
      </c>
      <c r="Q244" s="31">
        <v>241</v>
      </c>
      <c r="R244" s="31" t="s">
        <v>145</v>
      </c>
      <c r="S244" s="31">
        <v>241</v>
      </c>
      <c r="T244" s="31" t="s">
        <v>302</v>
      </c>
      <c r="U244" s="31">
        <v>241</v>
      </c>
      <c r="V244" s="31" t="s">
        <v>154</v>
      </c>
      <c r="W244" s="31">
        <v>241</v>
      </c>
      <c r="X244" s="31" t="s">
        <v>108</v>
      </c>
      <c r="Y244" s="31">
        <v>241</v>
      </c>
      <c r="Z244" s="31" t="s">
        <v>197</v>
      </c>
      <c r="AA244" s="31">
        <v>241</v>
      </c>
      <c r="AB244" s="31" t="s">
        <v>268</v>
      </c>
      <c r="AC244" s="31">
        <v>241</v>
      </c>
      <c r="AD244" s="31" t="s">
        <v>305</v>
      </c>
      <c r="AE244" s="31">
        <v>241</v>
      </c>
      <c r="AF244" s="31" t="s">
        <v>320</v>
      </c>
      <c r="AG244" s="31">
        <v>241</v>
      </c>
      <c r="AH244" s="31" t="s">
        <v>332</v>
      </c>
      <c r="AI244" s="31">
        <v>241</v>
      </c>
      <c r="AJ244" s="31" t="s">
        <v>97</v>
      </c>
      <c r="AK244" s="31">
        <v>241</v>
      </c>
      <c r="AL244" s="31" t="s">
        <v>237</v>
      </c>
      <c r="AM244" s="31">
        <v>241</v>
      </c>
      <c r="AN244" s="31" t="s">
        <v>69</v>
      </c>
      <c r="AO244" s="31">
        <v>241</v>
      </c>
      <c r="AP244" s="31" t="s">
        <v>319</v>
      </c>
    </row>
    <row r="245" spans="1:42" x14ac:dyDescent="0.35">
      <c r="A245" s="141">
        <v>242</v>
      </c>
      <c r="B245" s="198" t="s">
        <v>248</v>
      </c>
      <c r="C245" s="141">
        <v>242</v>
      </c>
      <c r="D245" s="141" t="s">
        <v>279</v>
      </c>
      <c r="E245" s="141">
        <v>242</v>
      </c>
      <c r="F245" s="141" t="s">
        <v>322</v>
      </c>
      <c r="G245" s="141">
        <v>242</v>
      </c>
      <c r="H245" s="203" t="s">
        <v>335</v>
      </c>
      <c r="I245" s="31">
        <v>242</v>
      </c>
      <c r="J245" s="31" t="s">
        <v>227</v>
      </c>
      <c r="K245" s="31">
        <v>242</v>
      </c>
      <c r="L245" s="31" t="s">
        <v>107</v>
      </c>
      <c r="M245" s="31">
        <v>242</v>
      </c>
      <c r="N245" s="31" t="s">
        <v>117</v>
      </c>
      <c r="O245" s="31">
        <v>242</v>
      </c>
      <c r="P245" s="31" t="s">
        <v>138</v>
      </c>
      <c r="Q245" s="31">
        <v>242</v>
      </c>
      <c r="R245" s="31" t="s">
        <v>267</v>
      </c>
      <c r="S245" s="31">
        <v>242</v>
      </c>
      <c r="T245" s="31" t="s">
        <v>331</v>
      </c>
      <c r="U245" s="31">
        <v>242</v>
      </c>
      <c r="V245" s="31" t="s">
        <v>200</v>
      </c>
      <c r="W245" s="31">
        <v>242</v>
      </c>
      <c r="X245" s="31" t="s">
        <v>223</v>
      </c>
      <c r="Y245" s="31">
        <v>242</v>
      </c>
      <c r="Z245" s="31" t="s">
        <v>316</v>
      </c>
      <c r="AA245" s="31">
        <v>242</v>
      </c>
      <c r="AB245" s="31" t="s">
        <v>101</v>
      </c>
      <c r="AC245" s="31">
        <v>242</v>
      </c>
      <c r="AD245" s="31" t="s">
        <v>194</v>
      </c>
      <c r="AE245" s="31">
        <v>242</v>
      </c>
      <c r="AF245" s="31" t="s">
        <v>47</v>
      </c>
      <c r="AG245" s="31">
        <v>242</v>
      </c>
      <c r="AH245" s="31" t="s">
        <v>204</v>
      </c>
      <c r="AI245" s="31">
        <v>242</v>
      </c>
      <c r="AJ245" s="31" t="s">
        <v>238</v>
      </c>
      <c r="AK245" s="31">
        <v>242</v>
      </c>
      <c r="AL245" s="31" t="s">
        <v>25</v>
      </c>
      <c r="AM245" s="31">
        <v>242</v>
      </c>
      <c r="AN245" s="31" t="s">
        <v>244</v>
      </c>
      <c r="AO245" s="31">
        <v>242</v>
      </c>
      <c r="AP245" s="31" t="s">
        <v>324</v>
      </c>
    </row>
    <row r="246" spans="1:42" x14ac:dyDescent="0.35">
      <c r="A246" s="141">
        <v>243</v>
      </c>
      <c r="B246" s="198" t="s">
        <v>259</v>
      </c>
      <c r="C246" s="141">
        <v>243</v>
      </c>
      <c r="D246" s="141" t="s">
        <v>205</v>
      </c>
      <c r="E246" s="141">
        <v>243</v>
      </c>
      <c r="F246" s="141" t="s">
        <v>153</v>
      </c>
      <c r="G246" s="141">
        <v>243</v>
      </c>
      <c r="H246" s="203" t="s">
        <v>128</v>
      </c>
      <c r="I246" s="31">
        <v>243</v>
      </c>
      <c r="J246" s="31" t="s">
        <v>217</v>
      </c>
      <c r="K246" s="31">
        <v>243</v>
      </c>
      <c r="L246" s="31" t="s">
        <v>311</v>
      </c>
      <c r="M246" s="31">
        <v>243</v>
      </c>
      <c r="N246" s="31" t="s">
        <v>301</v>
      </c>
      <c r="O246" s="31">
        <v>243</v>
      </c>
      <c r="P246" s="31" t="s">
        <v>263</v>
      </c>
      <c r="Q246" s="31">
        <v>243</v>
      </c>
      <c r="R246" s="31" t="s">
        <v>96</v>
      </c>
      <c r="S246" s="31">
        <v>243</v>
      </c>
      <c r="T246" s="31" t="s">
        <v>192</v>
      </c>
      <c r="U246" s="31">
        <v>243</v>
      </c>
      <c r="V246" s="31" t="s">
        <v>301</v>
      </c>
      <c r="W246" s="31">
        <v>243</v>
      </c>
      <c r="X246" s="31" t="s">
        <v>292</v>
      </c>
      <c r="Y246" s="31">
        <v>243</v>
      </c>
      <c r="Z246" s="31" t="s">
        <v>244</v>
      </c>
      <c r="AA246" s="31">
        <v>243</v>
      </c>
      <c r="AB246" s="31" t="s">
        <v>183</v>
      </c>
      <c r="AC246" s="31">
        <v>243</v>
      </c>
      <c r="AD246" s="31" t="s">
        <v>101</v>
      </c>
      <c r="AE246" s="31">
        <v>243</v>
      </c>
      <c r="AF246" s="31" t="s">
        <v>204</v>
      </c>
      <c r="AG246" s="31">
        <v>243</v>
      </c>
      <c r="AH246" s="31" t="s">
        <v>298</v>
      </c>
      <c r="AI246" s="31">
        <v>243</v>
      </c>
      <c r="AJ246" s="31" t="s">
        <v>31</v>
      </c>
      <c r="AK246" s="31">
        <v>243</v>
      </c>
      <c r="AL246" s="31" t="s">
        <v>60</v>
      </c>
      <c r="AM246" s="31">
        <v>243</v>
      </c>
      <c r="AN246" s="31" t="s">
        <v>123</v>
      </c>
      <c r="AO246" s="31">
        <v>243</v>
      </c>
      <c r="AP246" s="31" t="s">
        <v>331</v>
      </c>
    </row>
    <row r="247" spans="1:42" x14ac:dyDescent="0.35">
      <c r="A247" s="141">
        <v>244</v>
      </c>
      <c r="B247" s="198" t="s">
        <v>253</v>
      </c>
      <c r="C247" s="141">
        <v>244</v>
      </c>
      <c r="D247" s="141" t="s">
        <v>164</v>
      </c>
      <c r="E247" s="141">
        <v>244</v>
      </c>
      <c r="F247" s="141" t="s">
        <v>310</v>
      </c>
      <c r="G247" s="141">
        <v>244</v>
      </c>
      <c r="H247" s="203" t="s">
        <v>113</v>
      </c>
      <c r="I247" s="31">
        <v>244</v>
      </c>
      <c r="J247" s="31" t="s">
        <v>293</v>
      </c>
      <c r="K247" s="31">
        <v>244</v>
      </c>
      <c r="L247" s="31" t="s">
        <v>218</v>
      </c>
      <c r="M247" s="31">
        <v>244</v>
      </c>
      <c r="N247" s="31" t="s">
        <v>196</v>
      </c>
      <c r="O247" s="31">
        <v>244</v>
      </c>
      <c r="P247" s="31" t="s">
        <v>158</v>
      </c>
      <c r="Q247" s="31">
        <v>244</v>
      </c>
      <c r="R247" s="31" t="s">
        <v>334</v>
      </c>
      <c r="S247" s="31">
        <v>244</v>
      </c>
      <c r="T247" s="31" t="s">
        <v>295</v>
      </c>
      <c r="U247" s="31">
        <v>244</v>
      </c>
      <c r="V247" s="31" t="s">
        <v>44</v>
      </c>
      <c r="W247" s="31">
        <v>244</v>
      </c>
      <c r="X247" s="31" t="s">
        <v>197</v>
      </c>
      <c r="Y247" s="31">
        <v>244</v>
      </c>
      <c r="Z247" s="31" t="s">
        <v>179</v>
      </c>
      <c r="AA247" s="31">
        <v>244</v>
      </c>
      <c r="AB247" s="31" t="s">
        <v>198</v>
      </c>
      <c r="AC247" s="31">
        <v>244</v>
      </c>
      <c r="AD247" s="31" t="s">
        <v>311</v>
      </c>
      <c r="AE247" s="31">
        <v>244</v>
      </c>
      <c r="AF247" s="31" t="s">
        <v>167</v>
      </c>
      <c r="AG247" s="31">
        <v>244</v>
      </c>
      <c r="AH247" s="31" t="s">
        <v>217</v>
      </c>
      <c r="AI247" s="31">
        <v>244</v>
      </c>
      <c r="AJ247" s="31" t="s">
        <v>214</v>
      </c>
      <c r="AK247" s="31">
        <v>244</v>
      </c>
      <c r="AL247" s="31" t="s">
        <v>330</v>
      </c>
      <c r="AM247" s="31">
        <v>244</v>
      </c>
      <c r="AN247" s="31" t="s">
        <v>50</v>
      </c>
      <c r="AO247" s="31">
        <v>244</v>
      </c>
      <c r="AP247" s="31" t="s">
        <v>128</v>
      </c>
    </row>
    <row r="248" spans="1:42" x14ac:dyDescent="0.35">
      <c r="A248" s="141">
        <v>245</v>
      </c>
      <c r="B248" s="198" t="s">
        <v>324</v>
      </c>
      <c r="C248" s="141">
        <v>245</v>
      </c>
      <c r="D248" s="141" t="s">
        <v>226</v>
      </c>
      <c r="E248" s="141">
        <v>245</v>
      </c>
      <c r="F248" s="141" t="s">
        <v>252</v>
      </c>
      <c r="G248" s="141">
        <v>245</v>
      </c>
      <c r="H248" s="203" t="s">
        <v>47</v>
      </c>
      <c r="I248" s="31">
        <v>245</v>
      </c>
      <c r="J248" s="31" t="s">
        <v>160</v>
      </c>
      <c r="K248" s="31">
        <v>245</v>
      </c>
      <c r="L248" s="31" t="s">
        <v>120</v>
      </c>
      <c r="M248" s="31">
        <v>245</v>
      </c>
      <c r="N248" s="31" t="s">
        <v>144</v>
      </c>
      <c r="O248" s="31">
        <v>245</v>
      </c>
      <c r="P248" s="31" t="s">
        <v>182</v>
      </c>
      <c r="Q248" s="31">
        <v>245</v>
      </c>
      <c r="R248" s="31" t="s">
        <v>323</v>
      </c>
      <c r="S248" s="31">
        <v>245</v>
      </c>
      <c r="T248" s="31" t="s">
        <v>251</v>
      </c>
      <c r="U248" s="31">
        <v>245</v>
      </c>
      <c r="V248" s="31" t="s">
        <v>70</v>
      </c>
      <c r="W248" s="31">
        <v>245</v>
      </c>
      <c r="X248" s="31" t="s">
        <v>178</v>
      </c>
      <c r="Y248" s="31">
        <v>245</v>
      </c>
      <c r="Z248" s="31" t="s">
        <v>226</v>
      </c>
      <c r="AA248" s="31">
        <v>245</v>
      </c>
      <c r="AB248" s="31" t="s">
        <v>266</v>
      </c>
      <c r="AC248" s="31">
        <v>245</v>
      </c>
      <c r="AD248" s="31" t="s">
        <v>151</v>
      </c>
      <c r="AE248" s="31">
        <v>245</v>
      </c>
      <c r="AF248" s="31" t="s">
        <v>28</v>
      </c>
      <c r="AG248" s="31">
        <v>245</v>
      </c>
      <c r="AH248" s="31" t="s">
        <v>304</v>
      </c>
      <c r="AI248" s="31">
        <v>245</v>
      </c>
      <c r="AJ248" s="31" t="s">
        <v>123</v>
      </c>
      <c r="AK248" s="31">
        <v>245</v>
      </c>
      <c r="AL248" s="31" t="s">
        <v>23</v>
      </c>
      <c r="AM248" s="31">
        <v>245</v>
      </c>
      <c r="AN248" s="31" t="s">
        <v>134</v>
      </c>
      <c r="AO248" s="31">
        <v>245</v>
      </c>
      <c r="AP248" s="31" t="s">
        <v>299</v>
      </c>
    </row>
    <row r="249" spans="1:42" x14ac:dyDescent="0.35">
      <c r="A249" s="141">
        <v>246</v>
      </c>
      <c r="B249" s="198" t="s">
        <v>339</v>
      </c>
      <c r="C249" s="141">
        <v>246</v>
      </c>
      <c r="D249" s="141" t="s">
        <v>94</v>
      </c>
      <c r="E249" s="141">
        <v>246</v>
      </c>
      <c r="F249" s="141" t="s">
        <v>320</v>
      </c>
      <c r="G249" s="141">
        <v>246</v>
      </c>
      <c r="H249" s="203" t="s">
        <v>198</v>
      </c>
      <c r="I249" s="31">
        <v>246</v>
      </c>
      <c r="J249" s="31" t="s">
        <v>172</v>
      </c>
      <c r="K249" s="31">
        <v>246</v>
      </c>
      <c r="L249" s="31" t="s">
        <v>215</v>
      </c>
      <c r="M249" s="31">
        <v>246</v>
      </c>
      <c r="N249" s="31" t="s">
        <v>323</v>
      </c>
      <c r="O249" s="31">
        <v>246</v>
      </c>
      <c r="P249" s="31" t="s">
        <v>326</v>
      </c>
      <c r="Q249" s="31">
        <v>246</v>
      </c>
      <c r="R249" s="31" t="s">
        <v>248</v>
      </c>
      <c r="S249" s="31">
        <v>246</v>
      </c>
      <c r="T249" s="31" t="s">
        <v>49</v>
      </c>
      <c r="U249" s="31">
        <v>246</v>
      </c>
      <c r="V249" s="31" t="s">
        <v>288</v>
      </c>
      <c r="W249" s="31">
        <v>246</v>
      </c>
      <c r="X249" s="31" t="s">
        <v>244</v>
      </c>
      <c r="Y249" s="31">
        <v>246</v>
      </c>
      <c r="Z249" s="31" t="s">
        <v>270</v>
      </c>
      <c r="AA249" s="31">
        <v>246</v>
      </c>
      <c r="AB249" s="31" t="s">
        <v>50</v>
      </c>
      <c r="AC249" s="31">
        <v>246</v>
      </c>
      <c r="AD249" s="31" t="s">
        <v>271</v>
      </c>
      <c r="AE249" s="31">
        <v>246</v>
      </c>
      <c r="AF249" s="31" t="s">
        <v>305</v>
      </c>
      <c r="AG249" s="31">
        <v>246</v>
      </c>
      <c r="AH249" s="31" t="s">
        <v>24</v>
      </c>
      <c r="AI249" s="31">
        <v>246</v>
      </c>
      <c r="AJ249" s="31" t="s">
        <v>253</v>
      </c>
      <c r="AK249" s="31">
        <v>246</v>
      </c>
      <c r="AL249" s="31" t="s">
        <v>210</v>
      </c>
      <c r="AM249" s="31">
        <v>246</v>
      </c>
      <c r="AN249" s="31" t="s">
        <v>299</v>
      </c>
      <c r="AO249" s="31">
        <v>246</v>
      </c>
      <c r="AP249" s="31" t="s">
        <v>135</v>
      </c>
    </row>
    <row r="250" spans="1:42" x14ac:dyDescent="0.35">
      <c r="A250" s="141">
        <v>247</v>
      </c>
      <c r="B250" s="198" t="s">
        <v>182</v>
      </c>
      <c r="C250" s="141">
        <v>247</v>
      </c>
      <c r="D250" s="141" t="s">
        <v>318</v>
      </c>
      <c r="E250" s="141">
        <v>247</v>
      </c>
      <c r="F250" s="141" t="s">
        <v>329</v>
      </c>
      <c r="G250" s="141">
        <v>247</v>
      </c>
      <c r="H250" s="203" t="s">
        <v>124</v>
      </c>
      <c r="I250" s="31">
        <v>247</v>
      </c>
      <c r="J250" s="31" t="s">
        <v>90</v>
      </c>
      <c r="K250" s="31">
        <v>247</v>
      </c>
      <c r="L250" s="31" t="s">
        <v>135</v>
      </c>
      <c r="M250" s="31">
        <v>247</v>
      </c>
      <c r="N250" s="31" t="s">
        <v>333</v>
      </c>
      <c r="O250" s="31">
        <v>247</v>
      </c>
      <c r="P250" s="31" t="s">
        <v>92</v>
      </c>
      <c r="Q250" s="31">
        <v>247</v>
      </c>
      <c r="R250" s="31" t="s">
        <v>198</v>
      </c>
      <c r="S250" s="31">
        <v>247</v>
      </c>
      <c r="T250" s="31" t="s">
        <v>288</v>
      </c>
      <c r="U250" s="31">
        <v>247</v>
      </c>
      <c r="V250" s="31" t="s">
        <v>308</v>
      </c>
      <c r="W250" s="31">
        <v>247</v>
      </c>
      <c r="X250" s="31" t="s">
        <v>215</v>
      </c>
      <c r="Y250" s="31">
        <v>247</v>
      </c>
      <c r="Z250" s="31" t="s">
        <v>202</v>
      </c>
      <c r="AA250" s="31">
        <v>247</v>
      </c>
      <c r="AB250" s="31" t="s">
        <v>229</v>
      </c>
      <c r="AC250" s="31">
        <v>247</v>
      </c>
      <c r="AD250" s="31" t="s">
        <v>266</v>
      </c>
      <c r="AE250" s="31">
        <v>247</v>
      </c>
      <c r="AF250" s="31" t="s">
        <v>183</v>
      </c>
      <c r="AG250" s="31">
        <v>247</v>
      </c>
      <c r="AH250" s="31" t="s">
        <v>195</v>
      </c>
      <c r="AI250" s="31">
        <v>247</v>
      </c>
      <c r="AJ250" s="31" t="s">
        <v>119</v>
      </c>
      <c r="AK250" s="31">
        <v>247</v>
      </c>
      <c r="AL250" s="31" t="s">
        <v>135</v>
      </c>
      <c r="AM250" s="31">
        <v>247</v>
      </c>
      <c r="AN250" s="31" t="s">
        <v>37</v>
      </c>
      <c r="AO250" s="31">
        <v>247</v>
      </c>
      <c r="AP250" s="31" t="s">
        <v>251</v>
      </c>
    </row>
    <row r="251" spans="1:42" x14ac:dyDescent="0.35">
      <c r="A251" s="141">
        <v>248</v>
      </c>
      <c r="B251" s="198" t="s">
        <v>156</v>
      </c>
      <c r="C251" s="141">
        <v>248</v>
      </c>
      <c r="D251" s="141" t="s">
        <v>319</v>
      </c>
      <c r="E251" s="141">
        <v>248</v>
      </c>
      <c r="F251" s="141" t="s">
        <v>318</v>
      </c>
      <c r="G251" s="141">
        <v>248</v>
      </c>
      <c r="H251" s="203" t="s">
        <v>44</v>
      </c>
      <c r="I251" s="31">
        <v>248</v>
      </c>
      <c r="J251" s="31" t="s">
        <v>233</v>
      </c>
      <c r="K251" s="31">
        <v>248</v>
      </c>
      <c r="L251" s="31" t="s">
        <v>38</v>
      </c>
      <c r="M251" s="31">
        <v>248</v>
      </c>
      <c r="N251" s="31" t="s">
        <v>192</v>
      </c>
      <c r="O251" s="31">
        <v>248</v>
      </c>
      <c r="P251" s="31" t="s">
        <v>231</v>
      </c>
      <c r="Q251" s="31">
        <v>248</v>
      </c>
      <c r="R251" s="31" t="s">
        <v>296</v>
      </c>
      <c r="S251" s="31">
        <v>248</v>
      </c>
      <c r="T251" s="31" t="s">
        <v>329</v>
      </c>
      <c r="U251" s="31">
        <v>248</v>
      </c>
      <c r="V251" s="31" t="s">
        <v>34</v>
      </c>
      <c r="W251" s="31">
        <v>248</v>
      </c>
      <c r="X251" s="31" t="s">
        <v>258</v>
      </c>
      <c r="Y251" s="31">
        <v>248</v>
      </c>
      <c r="Z251" s="31" t="s">
        <v>43</v>
      </c>
      <c r="AA251" s="31">
        <v>248</v>
      </c>
      <c r="AB251" s="31" t="s">
        <v>113</v>
      </c>
      <c r="AC251" s="31">
        <v>248</v>
      </c>
      <c r="AD251" s="31" t="s">
        <v>287</v>
      </c>
      <c r="AE251" s="31">
        <v>248</v>
      </c>
      <c r="AF251" s="31" t="s">
        <v>141</v>
      </c>
      <c r="AG251" s="31">
        <v>248</v>
      </c>
      <c r="AH251" s="31" t="s">
        <v>47</v>
      </c>
      <c r="AI251" s="31">
        <v>248</v>
      </c>
      <c r="AJ251" s="31" t="s">
        <v>120</v>
      </c>
      <c r="AK251" s="31">
        <v>248</v>
      </c>
      <c r="AL251" s="31" t="s">
        <v>311</v>
      </c>
      <c r="AM251" s="31">
        <v>248</v>
      </c>
      <c r="AN251" s="31" t="s">
        <v>292</v>
      </c>
      <c r="AO251" s="31">
        <v>248</v>
      </c>
      <c r="AP251" s="31" t="s">
        <v>337</v>
      </c>
    </row>
    <row r="252" spans="1:42" x14ac:dyDescent="0.35">
      <c r="A252" s="141">
        <v>249</v>
      </c>
      <c r="B252" s="198" t="s">
        <v>313</v>
      </c>
      <c r="C252" s="141">
        <v>249</v>
      </c>
      <c r="D252" s="141" t="s">
        <v>314</v>
      </c>
      <c r="E252" s="141">
        <v>249</v>
      </c>
      <c r="F252" s="141" t="s">
        <v>83</v>
      </c>
      <c r="G252" s="141">
        <v>249</v>
      </c>
      <c r="H252" s="203" t="s">
        <v>184</v>
      </c>
      <c r="I252" s="31">
        <v>249</v>
      </c>
      <c r="J252" s="31" t="s">
        <v>251</v>
      </c>
      <c r="K252" s="31">
        <v>249</v>
      </c>
      <c r="L252" s="31" t="s">
        <v>105</v>
      </c>
      <c r="M252" s="31">
        <v>249</v>
      </c>
      <c r="N252" s="31" t="s">
        <v>286</v>
      </c>
      <c r="O252" s="31">
        <v>249</v>
      </c>
      <c r="P252" s="31" t="s">
        <v>325</v>
      </c>
      <c r="Q252" s="31">
        <v>249</v>
      </c>
      <c r="R252" s="31" t="s">
        <v>81</v>
      </c>
      <c r="S252" s="31">
        <v>249</v>
      </c>
      <c r="T252" s="31" t="s">
        <v>245</v>
      </c>
      <c r="U252" s="31">
        <v>249</v>
      </c>
      <c r="V252" s="31" t="s">
        <v>166</v>
      </c>
      <c r="W252" s="31">
        <v>249</v>
      </c>
      <c r="X252" s="31" t="s">
        <v>40</v>
      </c>
      <c r="Y252" s="31">
        <v>249</v>
      </c>
      <c r="Z252" s="31" t="s">
        <v>290</v>
      </c>
      <c r="AA252" s="31">
        <v>249</v>
      </c>
      <c r="AB252" s="31" t="s">
        <v>256</v>
      </c>
      <c r="AC252" s="31">
        <v>249</v>
      </c>
      <c r="AD252" s="31" t="s">
        <v>256</v>
      </c>
      <c r="AE252" s="31">
        <v>249</v>
      </c>
      <c r="AF252" s="31" t="s">
        <v>200</v>
      </c>
      <c r="AG252" s="31">
        <v>249</v>
      </c>
      <c r="AH252" s="31" t="s">
        <v>264</v>
      </c>
      <c r="AI252" s="31">
        <v>249</v>
      </c>
      <c r="AJ252" s="31" t="s">
        <v>305</v>
      </c>
      <c r="AK252" s="31">
        <v>249</v>
      </c>
      <c r="AL252" s="31" t="s">
        <v>54</v>
      </c>
      <c r="AM252" s="31">
        <v>249</v>
      </c>
      <c r="AN252" s="31" t="s">
        <v>310</v>
      </c>
      <c r="AO252" s="31">
        <v>249</v>
      </c>
      <c r="AP252" s="31" t="s">
        <v>318</v>
      </c>
    </row>
    <row r="253" spans="1:42" x14ac:dyDescent="0.35">
      <c r="A253" s="141">
        <v>250</v>
      </c>
      <c r="B253" s="198" t="s">
        <v>332</v>
      </c>
      <c r="C253" s="141">
        <v>250</v>
      </c>
      <c r="D253" s="141" t="s">
        <v>307</v>
      </c>
      <c r="E253" s="141">
        <v>250</v>
      </c>
      <c r="F253" s="141" t="s">
        <v>131</v>
      </c>
      <c r="G253" s="141">
        <v>250</v>
      </c>
      <c r="H253" s="203" t="s">
        <v>72</v>
      </c>
      <c r="I253" s="31">
        <v>250</v>
      </c>
      <c r="J253" s="31" t="s">
        <v>190</v>
      </c>
      <c r="K253" s="31">
        <v>250</v>
      </c>
      <c r="L253" s="31" t="s">
        <v>155</v>
      </c>
      <c r="M253" s="31">
        <v>250</v>
      </c>
      <c r="N253" s="31" t="s">
        <v>277</v>
      </c>
      <c r="O253" s="31">
        <v>250</v>
      </c>
      <c r="P253" s="31" t="s">
        <v>289</v>
      </c>
      <c r="Q253" s="31">
        <v>250</v>
      </c>
      <c r="R253" s="31" t="s">
        <v>333</v>
      </c>
      <c r="S253" s="31">
        <v>250</v>
      </c>
      <c r="T253" s="31" t="s">
        <v>232</v>
      </c>
      <c r="U253" s="31">
        <v>250</v>
      </c>
      <c r="V253" s="31" t="s">
        <v>333</v>
      </c>
      <c r="W253" s="31">
        <v>250</v>
      </c>
      <c r="X253" s="31" t="s">
        <v>47</v>
      </c>
      <c r="Y253" s="31">
        <v>250</v>
      </c>
      <c r="Z253" s="31" t="s">
        <v>229</v>
      </c>
      <c r="AA253" s="31">
        <v>250</v>
      </c>
      <c r="AB253" s="31" t="s">
        <v>332</v>
      </c>
      <c r="AC253" s="31">
        <v>250</v>
      </c>
      <c r="AD253" s="31" t="s">
        <v>297</v>
      </c>
      <c r="AE253" s="31">
        <v>250</v>
      </c>
      <c r="AF253" s="31" t="s">
        <v>134</v>
      </c>
      <c r="AG253" s="31">
        <v>250</v>
      </c>
      <c r="AH253" s="31" t="s">
        <v>238</v>
      </c>
      <c r="AI253" s="31">
        <v>250</v>
      </c>
      <c r="AJ253" s="31" t="s">
        <v>212</v>
      </c>
      <c r="AK253" s="31">
        <v>250</v>
      </c>
      <c r="AL253" s="31" t="s">
        <v>17</v>
      </c>
      <c r="AM253" s="31">
        <v>250</v>
      </c>
      <c r="AN253" s="31" t="s">
        <v>237</v>
      </c>
      <c r="AO253" s="31">
        <v>250</v>
      </c>
      <c r="AP253" s="31" t="s">
        <v>206</v>
      </c>
    </row>
    <row r="254" spans="1:42" x14ac:dyDescent="0.35">
      <c r="A254" s="141">
        <v>251</v>
      </c>
      <c r="B254" s="198" t="s">
        <v>134</v>
      </c>
      <c r="C254" s="141">
        <v>251</v>
      </c>
      <c r="D254" s="141" t="s">
        <v>339</v>
      </c>
      <c r="E254" s="141">
        <v>251</v>
      </c>
      <c r="F254" s="141" t="s">
        <v>283</v>
      </c>
      <c r="G254" s="141">
        <v>251</v>
      </c>
      <c r="H254" s="203" t="s">
        <v>165</v>
      </c>
      <c r="I254" s="31">
        <v>251</v>
      </c>
      <c r="J254" s="31" t="s">
        <v>210</v>
      </c>
      <c r="K254" s="31">
        <v>251</v>
      </c>
      <c r="L254" s="31" t="s">
        <v>276</v>
      </c>
      <c r="M254" s="31">
        <v>251</v>
      </c>
      <c r="N254" s="31" t="s">
        <v>305</v>
      </c>
      <c r="O254" s="31">
        <v>251</v>
      </c>
      <c r="P254" s="31" t="s">
        <v>91</v>
      </c>
      <c r="Q254" s="31">
        <v>251</v>
      </c>
      <c r="R254" s="31" t="s">
        <v>283</v>
      </c>
      <c r="S254" s="31">
        <v>251</v>
      </c>
      <c r="T254" s="31" t="s">
        <v>178</v>
      </c>
      <c r="U254" s="31">
        <v>251</v>
      </c>
      <c r="V254" s="31" t="s">
        <v>228</v>
      </c>
      <c r="W254" s="31">
        <v>251</v>
      </c>
      <c r="X254" s="31" t="s">
        <v>22</v>
      </c>
      <c r="Y254" s="31">
        <v>251</v>
      </c>
      <c r="Z254" s="31" t="s">
        <v>287</v>
      </c>
      <c r="AA254" s="31">
        <v>251</v>
      </c>
      <c r="AB254" s="31" t="s">
        <v>283</v>
      </c>
      <c r="AC254" s="31">
        <v>251</v>
      </c>
      <c r="AD254" s="31" t="s">
        <v>233</v>
      </c>
      <c r="AE254" s="31">
        <v>251</v>
      </c>
      <c r="AF254" s="31" t="s">
        <v>321</v>
      </c>
      <c r="AG254" s="31">
        <v>251</v>
      </c>
      <c r="AH254" s="31" t="s">
        <v>330</v>
      </c>
      <c r="AI254" s="31">
        <v>251</v>
      </c>
      <c r="AJ254" s="31" t="s">
        <v>56</v>
      </c>
      <c r="AK254" s="31">
        <v>251</v>
      </c>
      <c r="AL254" s="31" t="s">
        <v>106</v>
      </c>
      <c r="AM254" s="31">
        <v>251</v>
      </c>
      <c r="AN254" s="31" t="s">
        <v>24</v>
      </c>
      <c r="AO254" s="31">
        <v>251</v>
      </c>
      <c r="AP254" s="31" t="s">
        <v>178</v>
      </c>
    </row>
    <row r="255" spans="1:42" x14ac:dyDescent="0.35">
      <c r="A255" s="141">
        <v>252</v>
      </c>
      <c r="B255" s="198" t="s">
        <v>318</v>
      </c>
      <c r="C255" s="141">
        <v>252</v>
      </c>
      <c r="D255" s="141" t="s">
        <v>275</v>
      </c>
      <c r="E255" s="141">
        <v>252</v>
      </c>
      <c r="F255" s="141" t="s">
        <v>223</v>
      </c>
      <c r="G255" s="141">
        <v>252</v>
      </c>
      <c r="H255" s="203" t="s">
        <v>101</v>
      </c>
      <c r="I255" s="31">
        <v>252</v>
      </c>
      <c r="J255" s="31" t="s">
        <v>174</v>
      </c>
      <c r="K255" s="31">
        <v>252</v>
      </c>
      <c r="L255" s="31" t="s">
        <v>199</v>
      </c>
      <c r="M255" s="31">
        <v>252</v>
      </c>
      <c r="N255" s="31" t="s">
        <v>178</v>
      </c>
      <c r="O255" s="31">
        <v>252</v>
      </c>
      <c r="P255" s="31" t="s">
        <v>58</v>
      </c>
      <c r="Q255" s="31">
        <v>252</v>
      </c>
      <c r="R255" s="31" t="s">
        <v>191</v>
      </c>
      <c r="S255" s="31">
        <v>252</v>
      </c>
      <c r="T255" s="31" t="s">
        <v>314</v>
      </c>
      <c r="U255" s="31">
        <v>252</v>
      </c>
      <c r="V255" s="31" t="s">
        <v>161</v>
      </c>
      <c r="W255" s="31">
        <v>252</v>
      </c>
      <c r="X255" s="31" t="s">
        <v>334</v>
      </c>
      <c r="Y255" s="31">
        <v>252</v>
      </c>
      <c r="Z255" s="31" t="s">
        <v>156</v>
      </c>
      <c r="AA255" s="31">
        <v>252</v>
      </c>
      <c r="AB255" s="31" t="s">
        <v>292</v>
      </c>
      <c r="AC255" s="31">
        <v>252</v>
      </c>
      <c r="AD255" s="31" t="s">
        <v>272</v>
      </c>
      <c r="AE255" s="31">
        <v>252</v>
      </c>
      <c r="AF255" s="31" t="s">
        <v>341</v>
      </c>
      <c r="AG255" s="31">
        <v>252</v>
      </c>
      <c r="AH255" s="31" t="s">
        <v>337</v>
      </c>
      <c r="AI255" s="31">
        <v>252</v>
      </c>
      <c r="AJ255" s="31" t="s">
        <v>187</v>
      </c>
      <c r="AK255" s="31">
        <v>252</v>
      </c>
      <c r="AL255" s="31" t="s">
        <v>304</v>
      </c>
      <c r="AM255" s="31">
        <v>252</v>
      </c>
      <c r="AN255" s="31" t="s">
        <v>304</v>
      </c>
      <c r="AO255" s="31">
        <v>252</v>
      </c>
      <c r="AP255" s="31" t="s">
        <v>310</v>
      </c>
    </row>
    <row r="256" spans="1:42" x14ac:dyDescent="0.35">
      <c r="A256" s="141">
        <v>253</v>
      </c>
      <c r="B256" s="198" t="s">
        <v>237</v>
      </c>
      <c r="C256" s="141">
        <v>253</v>
      </c>
      <c r="D256" s="141" t="s">
        <v>181</v>
      </c>
      <c r="E256" s="141">
        <v>253</v>
      </c>
      <c r="F256" s="141" t="s">
        <v>331</v>
      </c>
      <c r="G256" s="141">
        <v>253</v>
      </c>
      <c r="H256" s="203" t="s">
        <v>18</v>
      </c>
      <c r="I256" s="31">
        <v>253</v>
      </c>
      <c r="J256" s="31" t="s">
        <v>225</v>
      </c>
      <c r="K256" s="31">
        <v>253</v>
      </c>
      <c r="L256" s="31" t="s">
        <v>47</v>
      </c>
      <c r="M256" s="31">
        <v>253</v>
      </c>
      <c r="N256" s="31" t="s">
        <v>321</v>
      </c>
      <c r="O256" s="31">
        <v>253</v>
      </c>
      <c r="P256" s="31" t="s">
        <v>329</v>
      </c>
      <c r="Q256" s="31">
        <v>253</v>
      </c>
      <c r="R256" s="31" t="s">
        <v>19</v>
      </c>
      <c r="S256" s="31">
        <v>253</v>
      </c>
      <c r="T256" s="31" t="s">
        <v>197</v>
      </c>
      <c r="U256" s="31">
        <v>253</v>
      </c>
      <c r="V256" s="31" t="s">
        <v>289</v>
      </c>
      <c r="W256" s="31">
        <v>253</v>
      </c>
      <c r="X256" s="31" t="s">
        <v>225</v>
      </c>
      <c r="Y256" s="31">
        <v>253</v>
      </c>
      <c r="Z256" s="31" t="s">
        <v>340</v>
      </c>
      <c r="AA256" s="31">
        <v>253</v>
      </c>
      <c r="AB256" s="31" t="s">
        <v>205</v>
      </c>
      <c r="AC256" s="31">
        <v>253</v>
      </c>
      <c r="AD256" s="31" t="s">
        <v>276</v>
      </c>
      <c r="AE256" s="31">
        <v>253</v>
      </c>
      <c r="AF256" s="31" t="s">
        <v>265</v>
      </c>
      <c r="AG256" s="31">
        <v>253</v>
      </c>
      <c r="AH256" s="31" t="s">
        <v>244</v>
      </c>
      <c r="AI256" s="31">
        <v>253</v>
      </c>
      <c r="AJ256" s="31" t="s">
        <v>45</v>
      </c>
      <c r="AK256" s="31">
        <v>253</v>
      </c>
      <c r="AL256" s="31" t="s">
        <v>274</v>
      </c>
      <c r="AM256" s="31">
        <v>253</v>
      </c>
      <c r="AN256" s="31" t="s">
        <v>178</v>
      </c>
      <c r="AO256" s="31">
        <v>253</v>
      </c>
      <c r="AP256" s="31" t="s">
        <v>312</v>
      </c>
    </row>
    <row r="257" spans="1:42" x14ac:dyDescent="0.35">
      <c r="A257" s="141">
        <v>254</v>
      </c>
      <c r="B257" s="198" t="s">
        <v>321</v>
      </c>
      <c r="C257" s="141">
        <v>254</v>
      </c>
      <c r="D257" s="141" t="s">
        <v>328</v>
      </c>
      <c r="E257" s="141">
        <v>254</v>
      </c>
      <c r="F257" s="141" t="s">
        <v>340</v>
      </c>
      <c r="G257" s="141">
        <v>254</v>
      </c>
      <c r="H257" s="203" t="s">
        <v>157</v>
      </c>
      <c r="I257" s="31">
        <v>254</v>
      </c>
      <c r="J257" s="31" t="s">
        <v>96</v>
      </c>
      <c r="K257" s="31">
        <v>254</v>
      </c>
      <c r="L257" s="31" t="s">
        <v>309</v>
      </c>
      <c r="M257" s="31">
        <v>254</v>
      </c>
      <c r="N257" s="31" t="s">
        <v>120</v>
      </c>
      <c r="O257" s="31">
        <v>254</v>
      </c>
      <c r="P257" s="31" t="s">
        <v>288</v>
      </c>
      <c r="Q257" s="31">
        <v>254</v>
      </c>
      <c r="R257" s="31" t="s">
        <v>153</v>
      </c>
      <c r="S257" s="31">
        <v>254</v>
      </c>
      <c r="T257" s="31" t="s">
        <v>89</v>
      </c>
      <c r="U257" s="31">
        <v>254</v>
      </c>
      <c r="V257" s="31" t="s">
        <v>234</v>
      </c>
      <c r="W257" s="31">
        <v>254</v>
      </c>
      <c r="X257" s="31" t="s">
        <v>213</v>
      </c>
      <c r="Y257" s="31">
        <v>254</v>
      </c>
      <c r="Z257" s="31" t="s">
        <v>122</v>
      </c>
      <c r="AA257" s="31">
        <v>254</v>
      </c>
      <c r="AB257" s="31" t="s">
        <v>64</v>
      </c>
      <c r="AC257" s="31">
        <v>254</v>
      </c>
      <c r="AD257" s="31" t="s">
        <v>72</v>
      </c>
      <c r="AE257" s="31">
        <v>254</v>
      </c>
      <c r="AF257" s="31" t="s">
        <v>335</v>
      </c>
      <c r="AG257" s="31">
        <v>254</v>
      </c>
      <c r="AH257" s="31" t="s">
        <v>134</v>
      </c>
      <c r="AI257" s="31">
        <v>254</v>
      </c>
      <c r="AJ257" s="31" t="s">
        <v>308</v>
      </c>
      <c r="AK257" s="31">
        <v>254</v>
      </c>
      <c r="AL257" s="31" t="s">
        <v>332</v>
      </c>
      <c r="AM257" s="31">
        <v>254</v>
      </c>
      <c r="AN257" s="31" t="s">
        <v>233</v>
      </c>
      <c r="AO257" s="31">
        <v>254</v>
      </c>
      <c r="AP257" s="31" t="s">
        <v>241</v>
      </c>
    </row>
    <row r="258" spans="1:42" x14ac:dyDescent="0.35">
      <c r="A258" s="141">
        <v>255</v>
      </c>
      <c r="B258" s="198" t="s">
        <v>308</v>
      </c>
      <c r="C258" s="141">
        <v>255</v>
      </c>
      <c r="D258" s="141" t="s">
        <v>306</v>
      </c>
      <c r="E258" s="141">
        <v>255</v>
      </c>
      <c r="F258" s="141" t="s">
        <v>71</v>
      </c>
      <c r="G258" s="141">
        <v>255</v>
      </c>
      <c r="H258" s="203" t="s">
        <v>171</v>
      </c>
      <c r="I258" s="31">
        <v>255</v>
      </c>
      <c r="J258" s="31" t="s">
        <v>182</v>
      </c>
      <c r="K258" s="31">
        <v>255</v>
      </c>
      <c r="L258" s="31" t="s">
        <v>209</v>
      </c>
      <c r="M258" s="31">
        <v>255</v>
      </c>
      <c r="N258" s="31" t="s">
        <v>256</v>
      </c>
      <c r="O258" s="31">
        <v>255</v>
      </c>
      <c r="P258" s="31" t="s">
        <v>320</v>
      </c>
      <c r="Q258" s="31">
        <v>255</v>
      </c>
      <c r="R258" s="31" t="s">
        <v>249</v>
      </c>
      <c r="S258" s="31">
        <v>255</v>
      </c>
      <c r="T258" s="31" t="s">
        <v>202</v>
      </c>
      <c r="U258" s="31">
        <v>255</v>
      </c>
      <c r="V258" s="31" t="s">
        <v>219</v>
      </c>
      <c r="W258" s="31">
        <v>255</v>
      </c>
      <c r="X258" s="31" t="s">
        <v>130</v>
      </c>
      <c r="Y258" s="31">
        <v>255</v>
      </c>
      <c r="Z258" s="31" t="s">
        <v>297</v>
      </c>
      <c r="AA258" s="31">
        <v>255</v>
      </c>
      <c r="AB258" s="31" t="s">
        <v>263</v>
      </c>
      <c r="AC258" s="31">
        <v>255</v>
      </c>
      <c r="AD258" s="31" t="s">
        <v>94</v>
      </c>
      <c r="AE258" s="31">
        <v>255</v>
      </c>
      <c r="AF258" s="31" t="s">
        <v>304</v>
      </c>
      <c r="AG258" s="31">
        <v>255</v>
      </c>
      <c r="AH258" s="31" t="s">
        <v>74</v>
      </c>
      <c r="AI258" s="31">
        <v>255</v>
      </c>
      <c r="AJ258" s="31" t="s">
        <v>30</v>
      </c>
      <c r="AK258" s="31">
        <v>255</v>
      </c>
      <c r="AL258" s="31" t="s">
        <v>123</v>
      </c>
      <c r="AM258" s="31">
        <v>255</v>
      </c>
      <c r="AN258" s="31" t="s">
        <v>209</v>
      </c>
      <c r="AO258" s="31">
        <v>255</v>
      </c>
      <c r="AP258" s="31" t="s">
        <v>259</v>
      </c>
    </row>
    <row r="259" spans="1:42" x14ac:dyDescent="0.35">
      <c r="A259" s="141">
        <v>256</v>
      </c>
      <c r="B259" s="198" t="s">
        <v>123</v>
      </c>
      <c r="C259" s="141">
        <v>256</v>
      </c>
      <c r="D259" s="141" t="s">
        <v>224</v>
      </c>
      <c r="E259" s="141">
        <v>256</v>
      </c>
      <c r="F259" s="141" t="s">
        <v>35</v>
      </c>
      <c r="G259" s="141">
        <v>256</v>
      </c>
      <c r="H259" s="203" t="s">
        <v>205</v>
      </c>
      <c r="I259" s="31">
        <v>256</v>
      </c>
      <c r="J259" s="31" t="s">
        <v>167</v>
      </c>
      <c r="K259" s="31">
        <v>256</v>
      </c>
      <c r="L259" s="31" t="s">
        <v>202</v>
      </c>
      <c r="M259" s="31">
        <v>256</v>
      </c>
      <c r="N259" s="31" t="s">
        <v>68</v>
      </c>
      <c r="O259" s="31">
        <v>256</v>
      </c>
      <c r="P259" s="31" t="s">
        <v>279</v>
      </c>
      <c r="Q259" s="31">
        <v>256</v>
      </c>
      <c r="R259" s="31" t="s">
        <v>204</v>
      </c>
      <c r="S259" s="31">
        <v>256</v>
      </c>
      <c r="T259" s="31" t="s">
        <v>75</v>
      </c>
      <c r="U259" s="31">
        <v>256</v>
      </c>
      <c r="V259" s="31" t="s">
        <v>271</v>
      </c>
      <c r="W259" s="31">
        <v>256</v>
      </c>
      <c r="X259" s="31" t="s">
        <v>210</v>
      </c>
      <c r="Y259" s="31">
        <v>256</v>
      </c>
      <c r="Z259" s="31" t="s">
        <v>161</v>
      </c>
      <c r="AA259" s="31">
        <v>256</v>
      </c>
      <c r="AB259" s="31" t="s">
        <v>121</v>
      </c>
      <c r="AC259" s="31">
        <v>256</v>
      </c>
      <c r="AD259" s="31" t="s">
        <v>55</v>
      </c>
      <c r="AE259" s="31">
        <v>256</v>
      </c>
      <c r="AF259" s="31" t="s">
        <v>113</v>
      </c>
      <c r="AG259" s="31">
        <v>256</v>
      </c>
      <c r="AH259" s="31" t="s">
        <v>88</v>
      </c>
      <c r="AI259" s="31">
        <v>256</v>
      </c>
      <c r="AJ259" s="31" t="s">
        <v>93</v>
      </c>
      <c r="AK259" s="31">
        <v>256</v>
      </c>
      <c r="AL259" s="31" t="s">
        <v>155</v>
      </c>
      <c r="AM259" s="31">
        <v>256</v>
      </c>
      <c r="AN259" s="31" t="s">
        <v>172</v>
      </c>
      <c r="AO259" s="31">
        <v>256</v>
      </c>
      <c r="AP259" s="31" t="s">
        <v>222</v>
      </c>
    </row>
    <row r="260" spans="1:42" x14ac:dyDescent="0.35">
      <c r="A260" s="141">
        <v>257</v>
      </c>
      <c r="B260" s="198" t="s">
        <v>262</v>
      </c>
      <c r="C260" s="141">
        <v>257</v>
      </c>
      <c r="D260" s="141" t="s">
        <v>206</v>
      </c>
      <c r="E260" s="141">
        <v>257</v>
      </c>
      <c r="F260" s="141" t="s">
        <v>173</v>
      </c>
      <c r="G260" s="141">
        <v>257</v>
      </c>
      <c r="H260" s="203" t="s">
        <v>178</v>
      </c>
      <c r="I260" s="31">
        <v>257</v>
      </c>
      <c r="J260" s="31" t="s">
        <v>261</v>
      </c>
      <c r="K260" s="31">
        <v>257</v>
      </c>
      <c r="L260" s="31" t="s">
        <v>48</v>
      </c>
      <c r="M260" s="31">
        <v>257</v>
      </c>
      <c r="N260" s="31" t="s">
        <v>270</v>
      </c>
      <c r="O260" s="31">
        <v>257</v>
      </c>
      <c r="P260" s="31" t="s">
        <v>229</v>
      </c>
      <c r="Q260" s="31">
        <v>257</v>
      </c>
      <c r="R260" s="31" t="s">
        <v>68</v>
      </c>
      <c r="S260" s="31">
        <v>257</v>
      </c>
      <c r="T260" s="31" t="s">
        <v>229</v>
      </c>
      <c r="U260" s="31">
        <v>257</v>
      </c>
      <c r="V260" s="31" t="s">
        <v>316</v>
      </c>
      <c r="W260" s="31">
        <v>257</v>
      </c>
      <c r="X260" s="31" t="s">
        <v>274</v>
      </c>
      <c r="Y260" s="31">
        <v>257</v>
      </c>
      <c r="Z260" s="31" t="s">
        <v>84</v>
      </c>
      <c r="AA260" s="31">
        <v>257</v>
      </c>
      <c r="AB260" s="31" t="s">
        <v>224</v>
      </c>
      <c r="AC260" s="31">
        <v>257</v>
      </c>
      <c r="AD260" s="31" t="s">
        <v>293</v>
      </c>
      <c r="AE260" s="31">
        <v>257</v>
      </c>
      <c r="AF260" s="31" t="s">
        <v>201</v>
      </c>
      <c r="AG260" s="31">
        <v>257</v>
      </c>
      <c r="AH260" s="31" t="s">
        <v>181</v>
      </c>
      <c r="AI260" s="31">
        <v>257</v>
      </c>
      <c r="AJ260" s="31" t="s">
        <v>199</v>
      </c>
      <c r="AK260" s="31">
        <v>257</v>
      </c>
      <c r="AL260" s="31" t="s">
        <v>339</v>
      </c>
      <c r="AM260" s="31">
        <v>257</v>
      </c>
      <c r="AN260" s="31" t="s">
        <v>319</v>
      </c>
      <c r="AO260" s="31">
        <v>257</v>
      </c>
      <c r="AP260" s="31" t="s">
        <v>294</v>
      </c>
    </row>
    <row r="261" spans="1:42" x14ac:dyDescent="0.35">
      <c r="A261" s="141">
        <v>258</v>
      </c>
      <c r="B261" s="198" t="s">
        <v>243</v>
      </c>
      <c r="C261" s="141">
        <v>258</v>
      </c>
      <c r="D261" s="141" t="s">
        <v>112</v>
      </c>
      <c r="E261" s="141">
        <v>258</v>
      </c>
      <c r="F261" s="141" t="s">
        <v>256</v>
      </c>
      <c r="G261" s="141">
        <v>258</v>
      </c>
      <c r="H261" s="203" t="s">
        <v>199</v>
      </c>
      <c r="I261" s="31">
        <v>258</v>
      </c>
      <c r="J261" s="31" t="s">
        <v>274</v>
      </c>
      <c r="K261" s="31">
        <v>258</v>
      </c>
      <c r="L261" s="31" t="s">
        <v>184</v>
      </c>
      <c r="M261" s="31">
        <v>258</v>
      </c>
      <c r="N261" s="31" t="s">
        <v>217</v>
      </c>
      <c r="O261" s="31">
        <v>258</v>
      </c>
      <c r="P261" s="31" t="s">
        <v>165</v>
      </c>
      <c r="Q261" s="31">
        <v>258</v>
      </c>
      <c r="R261" s="31" t="s">
        <v>74</v>
      </c>
      <c r="S261" s="31">
        <v>258</v>
      </c>
      <c r="T261" s="31" t="s">
        <v>147</v>
      </c>
      <c r="U261" s="31">
        <v>258</v>
      </c>
      <c r="V261" s="31" t="s">
        <v>169</v>
      </c>
      <c r="W261" s="31">
        <v>258</v>
      </c>
      <c r="X261" s="31" t="s">
        <v>319</v>
      </c>
      <c r="Y261" s="31">
        <v>258</v>
      </c>
      <c r="Z261" s="31" t="s">
        <v>190</v>
      </c>
      <c r="AA261" s="31">
        <v>258</v>
      </c>
      <c r="AB261" s="31" t="s">
        <v>259</v>
      </c>
      <c r="AC261" s="31">
        <v>258</v>
      </c>
      <c r="AD261" s="31" t="s">
        <v>145</v>
      </c>
      <c r="AE261" s="31">
        <v>258</v>
      </c>
      <c r="AF261" s="31" t="s">
        <v>326</v>
      </c>
      <c r="AG261" s="31">
        <v>258</v>
      </c>
      <c r="AH261" s="31" t="s">
        <v>96</v>
      </c>
      <c r="AI261" s="31">
        <v>258</v>
      </c>
      <c r="AJ261" s="31" t="s">
        <v>227</v>
      </c>
      <c r="AK261" s="31">
        <v>258</v>
      </c>
      <c r="AL261" s="31" t="s">
        <v>168</v>
      </c>
      <c r="AM261" s="31">
        <v>258</v>
      </c>
      <c r="AN261" s="31" t="s">
        <v>288</v>
      </c>
      <c r="AO261" s="31">
        <v>258</v>
      </c>
      <c r="AP261" s="31" t="s">
        <v>163</v>
      </c>
    </row>
    <row r="262" spans="1:42" x14ac:dyDescent="0.35">
      <c r="A262" s="141">
        <v>259</v>
      </c>
      <c r="B262" s="198" t="s">
        <v>331</v>
      </c>
      <c r="C262" s="141">
        <v>259</v>
      </c>
      <c r="D262" s="141" t="s">
        <v>213</v>
      </c>
      <c r="E262" s="141">
        <v>259</v>
      </c>
      <c r="F262" s="141" t="s">
        <v>236</v>
      </c>
      <c r="G262" s="141">
        <v>259</v>
      </c>
      <c r="H262" s="203" t="s">
        <v>139</v>
      </c>
      <c r="I262" s="31">
        <v>259</v>
      </c>
      <c r="J262" s="31" t="s">
        <v>162</v>
      </c>
      <c r="K262" s="31">
        <v>259</v>
      </c>
      <c r="L262" s="31" t="s">
        <v>287</v>
      </c>
      <c r="M262" s="31">
        <v>259</v>
      </c>
      <c r="N262" s="31" t="s">
        <v>236</v>
      </c>
      <c r="O262" s="31">
        <v>259</v>
      </c>
      <c r="P262" s="31" t="s">
        <v>153</v>
      </c>
      <c r="Q262" s="31">
        <v>259</v>
      </c>
      <c r="R262" s="31" t="s">
        <v>324</v>
      </c>
      <c r="S262" s="31">
        <v>259</v>
      </c>
      <c r="T262" s="31" t="s">
        <v>263</v>
      </c>
      <c r="U262" s="31">
        <v>259</v>
      </c>
      <c r="V262" s="31" t="s">
        <v>43</v>
      </c>
      <c r="W262" s="31">
        <v>259</v>
      </c>
      <c r="X262" s="31" t="s">
        <v>337</v>
      </c>
      <c r="Y262" s="31">
        <v>259</v>
      </c>
      <c r="Z262" s="31" t="s">
        <v>295</v>
      </c>
      <c r="AA262" s="31">
        <v>259</v>
      </c>
      <c r="AB262" s="31" t="s">
        <v>48</v>
      </c>
      <c r="AC262" s="31">
        <v>259</v>
      </c>
      <c r="AD262" s="31" t="s">
        <v>156</v>
      </c>
      <c r="AE262" s="31">
        <v>259</v>
      </c>
      <c r="AF262" s="31" t="s">
        <v>32</v>
      </c>
      <c r="AG262" s="31">
        <v>259</v>
      </c>
      <c r="AH262" s="31" t="s">
        <v>128</v>
      </c>
      <c r="AI262" s="31">
        <v>259</v>
      </c>
      <c r="AJ262" s="31" t="s">
        <v>196</v>
      </c>
      <c r="AK262" s="31">
        <v>259</v>
      </c>
      <c r="AL262" s="31" t="s">
        <v>211</v>
      </c>
      <c r="AM262" s="31">
        <v>259</v>
      </c>
      <c r="AN262" s="31" t="s">
        <v>269</v>
      </c>
      <c r="AO262" s="31">
        <v>259</v>
      </c>
      <c r="AP262" s="31" t="s">
        <v>284</v>
      </c>
    </row>
    <row r="263" spans="1:42" x14ac:dyDescent="0.35">
      <c r="A263" s="141">
        <v>260</v>
      </c>
      <c r="B263" s="198" t="s">
        <v>304</v>
      </c>
      <c r="C263" s="141">
        <v>260</v>
      </c>
      <c r="D263" s="141" t="s">
        <v>300</v>
      </c>
      <c r="E263" s="141">
        <v>260</v>
      </c>
      <c r="F263" s="141" t="s">
        <v>262</v>
      </c>
      <c r="G263" s="141">
        <v>260</v>
      </c>
      <c r="H263" s="203" t="s">
        <v>145</v>
      </c>
      <c r="I263" s="31">
        <v>260</v>
      </c>
      <c r="J263" s="31" t="s">
        <v>202</v>
      </c>
      <c r="K263" s="31">
        <v>260</v>
      </c>
      <c r="L263" s="31" t="s">
        <v>55</v>
      </c>
      <c r="M263" s="31">
        <v>260</v>
      </c>
      <c r="N263" s="31" t="s">
        <v>118</v>
      </c>
      <c r="O263" s="31">
        <v>260</v>
      </c>
      <c r="P263" s="31" t="s">
        <v>336</v>
      </c>
      <c r="Q263" s="31">
        <v>260</v>
      </c>
      <c r="R263" s="31" t="s">
        <v>230</v>
      </c>
      <c r="S263" s="31">
        <v>260</v>
      </c>
      <c r="T263" s="31" t="s">
        <v>156</v>
      </c>
      <c r="U263" s="31">
        <v>260</v>
      </c>
      <c r="V263" s="31" t="s">
        <v>279</v>
      </c>
      <c r="W263" s="31">
        <v>260</v>
      </c>
      <c r="X263" s="31" t="s">
        <v>233</v>
      </c>
      <c r="Y263" s="31">
        <v>260</v>
      </c>
      <c r="Z263" s="31" t="s">
        <v>337</v>
      </c>
      <c r="AA263" s="31">
        <v>260</v>
      </c>
      <c r="AB263" s="31" t="s">
        <v>49</v>
      </c>
      <c r="AC263" s="31">
        <v>260</v>
      </c>
      <c r="AD263" s="31" t="s">
        <v>204</v>
      </c>
      <c r="AE263" s="31">
        <v>260</v>
      </c>
      <c r="AF263" s="31" t="s">
        <v>50</v>
      </c>
      <c r="AG263" s="31">
        <v>260</v>
      </c>
      <c r="AH263" s="31" t="s">
        <v>311</v>
      </c>
      <c r="AI263" s="31">
        <v>260</v>
      </c>
      <c r="AJ263" s="31" t="s">
        <v>162</v>
      </c>
      <c r="AK263" s="31">
        <v>260</v>
      </c>
      <c r="AL263" s="31" t="s">
        <v>300</v>
      </c>
      <c r="AM263" s="31">
        <v>260</v>
      </c>
      <c r="AN263" s="31" t="s">
        <v>67</v>
      </c>
      <c r="AO263" s="31">
        <v>260</v>
      </c>
      <c r="AP263" s="31" t="s">
        <v>188</v>
      </c>
    </row>
    <row r="264" spans="1:42" x14ac:dyDescent="0.35">
      <c r="A264" s="141">
        <v>261</v>
      </c>
      <c r="B264" s="198" t="s">
        <v>148</v>
      </c>
      <c r="C264" s="141">
        <v>261</v>
      </c>
      <c r="D264" s="141" t="s">
        <v>316</v>
      </c>
      <c r="E264" s="141">
        <v>261</v>
      </c>
      <c r="F264" s="141" t="s">
        <v>225</v>
      </c>
      <c r="G264" s="141">
        <v>261</v>
      </c>
      <c r="H264" s="203" t="s">
        <v>216</v>
      </c>
      <c r="I264" s="31">
        <v>261</v>
      </c>
      <c r="J264" s="31" t="s">
        <v>322</v>
      </c>
      <c r="K264" s="31">
        <v>261</v>
      </c>
      <c r="L264" s="31" t="s">
        <v>125</v>
      </c>
      <c r="M264" s="31">
        <v>261</v>
      </c>
      <c r="N264" s="31" t="s">
        <v>112</v>
      </c>
      <c r="O264" s="31">
        <v>261</v>
      </c>
      <c r="P264" s="31" t="s">
        <v>219</v>
      </c>
      <c r="Q264" s="31">
        <v>261</v>
      </c>
      <c r="R264" s="31" t="s">
        <v>193</v>
      </c>
      <c r="S264" s="31">
        <v>261</v>
      </c>
      <c r="T264" s="31" t="s">
        <v>220</v>
      </c>
      <c r="U264" s="31">
        <v>261</v>
      </c>
      <c r="V264" s="31" t="s">
        <v>290</v>
      </c>
      <c r="W264" s="31">
        <v>261</v>
      </c>
      <c r="X264" s="31" t="s">
        <v>321</v>
      </c>
      <c r="Y264" s="31">
        <v>261</v>
      </c>
      <c r="Z264" s="31" t="s">
        <v>92</v>
      </c>
      <c r="AA264" s="31">
        <v>261</v>
      </c>
      <c r="AB264" s="31" t="s">
        <v>134</v>
      </c>
      <c r="AC264" s="31">
        <v>261</v>
      </c>
      <c r="AD264" s="31" t="s">
        <v>37</v>
      </c>
      <c r="AE264" s="31">
        <v>261</v>
      </c>
      <c r="AF264" s="31" t="s">
        <v>226</v>
      </c>
      <c r="AG264" s="31">
        <v>261</v>
      </c>
      <c r="AH264" s="31" t="s">
        <v>300</v>
      </c>
      <c r="AI264" s="31">
        <v>261</v>
      </c>
      <c r="AJ264" s="31" t="s">
        <v>208</v>
      </c>
      <c r="AK264" s="31">
        <v>261</v>
      </c>
      <c r="AL264" s="31" t="s">
        <v>153</v>
      </c>
      <c r="AM264" s="31">
        <v>261</v>
      </c>
      <c r="AN264" s="31" t="s">
        <v>135</v>
      </c>
      <c r="AO264" s="31">
        <v>261</v>
      </c>
      <c r="AP264" s="31" t="s">
        <v>330</v>
      </c>
    </row>
    <row r="265" spans="1:42" x14ac:dyDescent="0.35">
      <c r="A265" s="141">
        <v>262</v>
      </c>
      <c r="B265" s="198" t="s">
        <v>287</v>
      </c>
      <c r="C265" s="141">
        <v>262</v>
      </c>
      <c r="D265" s="141" t="s">
        <v>184</v>
      </c>
      <c r="E265" s="141">
        <v>262</v>
      </c>
      <c r="F265" s="141" t="s">
        <v>336</v>
      </c>
      <c r="G265" s="141">
        <v>262</v>
      </c>
      <c r="H265" s="203" t="s">
        <v>314</v>
      </c>
      <c r="I265" s="31">
        <v>262</v>
      </c>
      <c r="J265" s="31" t="s">
        <v>211</v>
      </c>
      <c r="K265" s="31">
        <v>262</v>
      </c>
      <c r="L265" s="31" t="s">
        <v>306</v>
      </c>
      <c r="M265" s="31">
        <v>262</v>
      </c>
      <c r="N265" s="31" t="s">
        <v>313</v>
      </c>
      <c r="O265" s="31">
        <v>262</v>
      </c>
      <c r="P265" s="31" t="s">
        <v>306</v>
      </c>
      <c r="Q265" s="31">
        <v>262</v>
      </c>
      <c r="R265" s="31" t="s">
        <v>256</v>
      </c>
      <c r="S265" s="31">
        <v>262</v>
      </c>
      <c r="T265" s="31" t="s">
        <v>272</v>
      </c>
      <c r="U265" s="31">
        <v>262</v>
      </c>
      <c r="V265" s="31" t="s">
        <v>324</v>
      </c>
      <c r="W265" s="31">
        <v>262</v>
      </c>
      <c r="X265" s="31" t="s">
        <v>252</v>
      </c>
      <c r="Y265" s="31">
        <v>262</v>
      </c>
      <c r="Z265" s="31" t="s">
        <v>324</v>
      </c>
      <c r="AA265" s="31">
        <v>262</v>
      </c>
      <c r="AB265" s="31" t="s">
        <v>327</v>
      </c>
      <c r="AC265" s="31">
        <v>262</v>
      </c>
      <c r="AD265" s="31" t="s">
        <v>327</v>
      </c>
      <c r="AE265" s="31">
        <v>262</v>
      </c>
      <c r="AF265" s="31" t="s">
        <v>261</v>
      </c>
      <c r="AG265" s="31">
        <v>262</v>
      </c>
      <c r="AH265" s="31" t="s">
        <v>254</v>
      </c>
      <c r="AI265" s="31">
        <v>262</v>
      </c>
      <c r="AJ265" s="31" t="s">
        <v>258</v>
      </c>
      <c r="AK265" s="31">
        <v>262</v>
      </c>
      <c r="AL265" s="31" t="s">
        <v>305</v>
      </c>
      <c r="AM265" s="31">
        <v>262</v>
      </c>
      <c r="AN265" s="31" t="s">
        <v>103</v>
      </c>
      <c r="AO265" s="31">
        <v>262</v>
      </c>
      <c r="AP265" s="31" t="s">
        <v>108</v>
      </c>
    </row>
    <row r="266" spans="1:42" x14ac:dyDescent="0.35">
      <c r="A266" s="141">
        <v>263</v>
      </c>
      <c r="B266" s="198" t="s">
        <v>274</v>
      </c>
      <c r="C266" s="141">
        <v>263</v>
      </c>
      <c r="D266" s="141" t="s">
        <v>204</v>
      </c>
      <c r="E266" s="141">
        <v>263</v>
      </c>
      <c r="F266" s="141" t="s">
        <v>294</v>
      </c>
      <c r="G266" s="141">
        <v>263</v>
      </c>
      <c r="H266" s="203" t="s">
        <v>90</v>
      </c>
      <c r="I266" s="31">
        <v>263</v>
      </c>
      <c r="J266" s="31" t="s">
        <v>153</v>
      </c>
      <c r="K266" s="31">
        <v>263</v>
      </c>
      <c r="L266" s="31" t="s">
        <v>313</v>
      </c>
      <c r="M266" s="31">
        <v>263</v>
      </c>
      <c r="N266" s="31" t="s">
        <v>261</v>
      </c>
      <c r="O266" s="31">
        <v>263</v>
      </c>
      <c r="P266" s="31" t="s">
        <v>122</v>
      </c>
      <c r="Q266" s="31">
        <v>263</v>
      </c>
      <c r="R266" s="31" t="s">
        <v>293</v>
      </c>
      <c r="S266" s="31">
        <v>263</v>
      </c>
      <c r="T266" s="31" t="s">
        <v>297</v>
      </c>
      <c r="U266" s="31">
        <v>263</v>
      </c>
      <c r="V266" s="31" t="s">
        <v>39</v>
      </c>
      <c r="W266" s="31">
        <v>263</v>
      </c>
      <c r="X266" s="31" t="s">
        <v>287</v>
      </c>
      <c r="Y266" s="31">
        <v>263</v>
      </c>
      <c r="Z266" s="31" t="s">
        <v>112</v>
      </c>
      <c r="AA266" s="31">
        <v>263</v>
      </c>
      <c r="AB266" s="31" t="s">
        <v>218</v>
      </c>
      <c r="AC266" s="31">
        <v>263</v>
      </c>
      <c r="AD266" s="31" t="s">
        <v>232</v>
      </c>
      <c r="AE266" s="31">
        <v>263</v>
      </c>
      <c r="AF266" s="31" t="s">
        <v>143</v>
      </c>
      <c r="AG266" s="31">
        <v>263</v>
      </c>
      <c r="AH266" s="31" t="s">
        <v>94</v>
      </c>
      <c r="AI266" s="31">
        <v>263</v>
      </c>
      <c r="AJ266" s="31" t="s">
        <v>241</v>
      </c>
      <c r="AK266" s="31">
        <v>263</v>
      </c>
      <c r="AL266" s="31" t="s">
        <v>118</v>
      </c>
      <c r="AM266" s="31">
        <v>263</v>
      </c>
      <c r="AN266" s="31" t="s">
        <v>247</v>
      </c>
      <c r="AO266" s="31">
        <v>263</v>
      </c>
      <c r="AP266" s="31" t="s">
        <v>210</v>
      </c>
    </row>
    <row r="267" spans="1:42" x14ac:dyDescent="0.35">
      <c r="A267" s="141">
        <v>264</v>
      </c>
      <c r="B267" s="198" t="s">
        <v>110</v>
      </c>
      <c r="C267" s="141">
        <v>264</v>
      </c>
      <c r="D267" s="141" t="s">
        <v>238</v>
      </c>
      <c r="E267" s="141">
        <v>264</v>
      </c>
      <c r="F267" s="141" t="s">
        <v>312</v>
      </c>
      <c r="G267" s="141">
        <v>264</v>
      </c>
      <c r="H267" s="203" t="s">
        <v>332</v>
      </c>
      <c r="I267" s="31">
        <v>264</v>
      </c>
      <c r="J267" s="31" t="s">
        <v>249</v>
      </c>
      <c r="K267" s="31">
        <v>264</v>
      </c>
      <c r="L267" s="31" t="s">
        <v>299</v>
      </c>
      <c r="M267" s="31">
        <v>264</v>
      </c>
      <c r="N267" s="31" t="s">
        <v>216</v>
      </c>
      <c r="O267" s="31">
        <v>264</v>
      </c>
      <c r="P267" s="31" t="s">
        <v>324</v>
      </c>
      <c r="Q267" s="31">
        <v>264</v>
      </c>
      <c r="R267" s="31" t="s">
        <v>313</v>
      </c>
      <c r="S267" s="31">
        <v>264</v>
      </c>
      <c r="T267" s="31" t="s">
        <v>319</v>
      </c>
      <c r="U267" s="31">
        <v>264</v>
      </c>
      <c r="V267" s="31" t="s">
        <v>127</v>
      </c>
      <c r="W267" s="31">
        <v>264</v>
      </c>
      <c r="X267" s="31" t="s">
        <v>306</v>
      </c>
      <c r="Y267" s="31">
        <v>264</v>
      </c>
      <c r="Z267" s="31" t="s">
        <v>299</v>
      </c>
      <c r="AA267" s="31">
        <v>264</v>
      </c>
      <c r="AB267" s="31" t="s">
        <v>25</v>
      </c>
      <c r="AC267" s="31">
        <v>264</v>
      </c>
      <c r="AD267" s="31" t="s">
        <v>286</v>
      </c>
      <c r="AE267" s="31">
        <v>264</v>
      </c>
      <c r="AF267" s="31" t="s">
        <v>151</v>
      </c>
      <c r="AG267" s="31">
        <v>264</v>
      </c>
      <c r="AH267" s="31" t="s">
        <v>71</v>
      </c>
      <c r="AI267" s="31">
        <v>264</v>
      </c>
      <c r="AJ267" s="31" t="s">
        <v>60</v>
      </c>
      <c r="AK267" s="31">
        <v>264</v>
      </c>
      <c r="AL267" s="31" t="s">
        <v>270</v>
      </c>
      <c r="AM267" s="31">
        <v>264</v>
      </c>
      <c r="AN267" s="31" t="s">
        <v>175</v>
      </c>
      <c r="AO267" s="31">
        <v>264</v>
      </c>
      <c r="AP267" s="31" t="s">
        <v>265</v>
      </c>
    </row>
    <row r="268" spans="1:42" x14ac:dyDescent="0.35">
      <c r="A268" s="141">
        <v>265</v>
      </c>
      <c r="B268" s="198" t="s">
        <v>267</v>
      </c>
      <c r="C268" s="141">
        <v>265</v>
      </c>
      <c r="D268" s="141" t="s">
        <v>292</v>
      </c>
      <c r="E268" s="141">
        <v>265</v>
      </c>
      <c r="F268" s="141" t="s">
        <v>202</v>
      </c>
      <c r="G268" s="141">
        <v>265</v>
      </c>
      <c r="H268" s="203" t="s">
        <v>167</v>
      </c>
      <c r="I268" s="31">
        <v>265</v>
      </c>
      <c r="J268" s="31" t="s">
        <v>27</v>
      </c>
      <c r="K268" s="31">
        <v>265</v>
      </c>
      <c r="L268" s="31" t="s">
        <v>121</v>
      </c>
      <c r="M268" s="31">
        <v>265</v>
      </c>
      <c r="N268" s="31" t="s">
        <v>206</v>
      </c>
      <c r="O268" s="31">
        <v>265</v>
      </c>
      <c r="P268" s="31" t="s">
        <v>252</v>
      </c>
      <c r="Q268" s="31">
        <v>265</v>
      </c>
      <c r="R268" s="31" t="s">
        <v>307</v>
      </c>
      <c r="S268" s="31">
        <v>265</v>
      </c>
      <c r="T268" s="31" t="s">
        <v>262</v>
      </c>
      <c r="U268" s="31">
        <v>265</v>
      </c>
      <c r="V268" s="31" t="s">
        <v>323</v>
      </c>
      <c r="W268" s="31">
        <v>265</v>
      </c>
      <c r="X268" s="31" t="s">
        <v>318</v>
      </c>
      <c r="Y268" s="31">
        <v>265</v>
      </c>
      <c r="Z268" s="31" t="s">
        <v>219</v>
      </c>
      <c r="AA268" s="31">
        <v>265</v>
      </c>
      <c r="AB268" s="31" t="s">
        <v>172</v>
      </c>
      <c r="AC268" s="31">
        <v>265</v>
      </c>
      <c r="AD268" s="31" t="s">
        <v>83</v>
      </c>
      <c r="AE268" s="31">
        <v>265</v>
      </c>
      <c r="AF268" s="31" t="s">
        <v>339</v>
      </c>
      <c r="AG268" s="31">
        <v>265</v>
      </c>
      <c r="AH268" s="31" t="s">
        <v>90</v>
      </c>
      <c r="AI268" s="31">
        <v>265</v>
      </c>
      <c r="AJ268" s="31" t="s">
        <v>340</v>
      </c>
      <c r="AK268" s="31">
        <v>265</v>
      </c>
      <c r="AL268" s="31" t="s">
        <v>125</v>
      </c>
      <c r="AM268" s="31">
        <v>265</v>
      </c>
      <c r="AN268" s="31" t="s">
        <v>316</v>
      </c>
      <c r="AO268" s="31">
        <v>265</v>
      </c>
      <c r="AP268" s="31" t="s">
        <v>230</v>
      </c>
    </row>
    <row r="269" spans="1:42" x14ac:dyDescent="0.35">
      <c r="A269" s="141">
        <v>266</v>
      </c>
      <c r="B269" s="198" t="s">
        <v>323</v>
      </c>
      <c r="C269" s="141">
        <v>266</v>
      </c>
      <c r="D269" s="141" t="s">
        <v>165</v>
      </c>
      <c r="E269" s="141">
        <v>266</v>
      </c>
      <c r="F269" s="141" t="s">
        <v>96</v>
      </c>
      <c r="G269" s="141">
        <v>266</v>
      </c>
      <c r="H269" s="203" t="s">
        <v>341</v>
      </c>
      <c r="I269" s="31">
        <v>266</v>
      </c>
      <c r="J269" s="31" t="s">
        <v>117</v>
      </c>
      <c r="K269" s="31">
        <v>266</v>
      </c>
      <c r="L269" s="31" t="s">
        <v>315</v>
      </c>
      <c r="M269" s="31">
        <v>266</v>
      </c>
      <c r="N269" s="31" t="s">
        <v>275</v>
      </c>
      <c r="O269" s="31">
        <v>266</v>
      </c>
      <c r="P269" s="31" t="s">
        <v>132</v>
      </c>
      <c r="Q269" s="31">
        <v>266</v>
      </c>
      <c r="R269" s="31" t="s">
        <v>38</v>
      </c>
      <c r="S269" s="31">
        <v>266</v>
      </c>
      <c r="T269" s="31" t="s">
        <v>93</v>
      </c>
      <c r="U269" s="31">
        <v>266</v>
      </c>
      <c r="V269" s="31" t="s">
        <v>140</v>
      </c>
      <c r="W269" s="31">
        <v>266</v>
      </c>
      <c r="X269" s="31" t="s">
        <v>245</v>
      </c>
      <c r="Y269" s="31">
        <v>266</v>
      </c>
      <c r="Z269" s="31" t="s">
        <v>279</v>
      </c>
      <c r="AA269" s="31">
        <v>266</v>
      </c>
      <c r="AB269" s="31" t="s">
        <v>282</v>
      </c>
      <c r="AC269" s="31">
        <v>266</v>
      </c>
      <c r="AD269" s="31" t="s">
        <v>115</v>
      </c>
      <c r="AE269" s="31">
        <v>266</v>
      </c>
      <c r="AF269" s="31" t="s">
        <v>216</v>
      </c>
      <c r="AG269" s="31">
        <v>266</v>
      </c>
      <c r="AH269" s="31" t="s">
        <v>253</v>
      </c>
      <c r="AI269" s="31">
        <v>266</v>
      </c>
      <c r="AJ269" s="31" t="s">
        <v>309</v>
      </c>
      <c r="AK269" s="31">
        <v>266</v>
      </c>
      <c r="AL269" s="31" t="s">
        <v>309</v>
      </c>
      <c r="AM269" s="31">
        <v>266</v>
      </c>
      <c r="AN269" s="31" t="s">
        <v>313</v>
      </c>
      <c r="AO269" s="31">
        <v>266</v>
      </c>
      <c r="AP269" s="31" t="s">
        <v>28</v>
      </c>
    </row>
    <row r="270" spans="1:42" x14ac:dyDescent="0.35">
      <c r="A270" s="141">
        <v>267</v>
      </c>
      <c r="B270" s="198" t="s">
        <v>218</v>
      </c>
      <c r="C270" s="141">
        <v>267</v>
      </c>
      <c r="D270" s="141" t="s">
        <v>228</v>
      </c>
      <c r="E270" s="141">
        <v>267</v>
      </c>
      <c r="F270" s="141" t="s">
        <v>324</v>
      </c>
      <c r="G270" s="141">
        <v>267</v>
      </c>
      <c r="H270" s="203" t="s">
        <v>201</v>
      </c>
      <c r="I270" s="31">
        <v>267</v>
      </c>
      <c r="J270" s="31" t="s">
        <v>128</v>
      </c>
      <c r="K270" s="31">
        <v>267</v>
      </c>
      <c r="L270" s="31" t="s">
        <v>108</v>
      </c>
      <c r="M270" s="31">
        <v>267</v>
      </c>
      <c r="N270" s="31" t="s">
        <v>215</v>
      </c>
      <c r="O270" s="31">
        <v>267</v>
      </c>
      <c r="P270" s="31" t="s">
        <v>280</v>
      </c>
      <c r="Q270" s="31">
        <v>267</v>
      </c>
      <c r="R270" s="31" t="s">
        <v>61</v>
      </c>
      <c r="S270" s="31">
        <v>267</v>
      </c>
      <c r="T270" s="31" t="s">
        <v>266</v>
      </c>
      <c r="U270" s="31">
        <v>267</v>
      </c>
      <c r="V270" s="31" t="s">
        <v>237</v>
      </c>
      <c r="W270" s="31">
        <v>267</v>
      </c>
      <c r="X270" s="31" t="s">
        <v>299</v>
      </c>
      <c r="Y270" s="31">
        <v>267</v>
      </c>
      <c r="Z270" s="31" t="s">
        <v>174</v>
      </c>
      <c r="AA270" s="31">
        <v>267</v>
      </c>
      <c r="AB270" s="31" t="s">
        <v>335</v>
      </c>
      <c r="AC270" s="31">
        <v>267</v>
      </c>
      <c r="AD270" s="31" t="s">
        <v>336</v>
      </c>
      <c r="AE270" s="31">
        <v>267</v>
      </c>
      <c r="AF270" s="31" t="s">
        <v>340</v>
      </c>
      <c r="AG270" s="31">
        <v>267</v>
      </c>
      <c r="AH270" s="31" t="s">
        <v>156</v>
      </c>
      <c r="AI270" s="31">
        <v>267</v>
      </c>
      <c r="AJ270" s="31" t="s">
        <v>118</v>
      </c>
      <c r="AK270" s="31">
        <v>267</v>
      </c>
      <c r="AL270" s="31" t="s">
        <v>327</v>
      </c>
      <c r="AM270" s="31">
        <v>267</v>
      </c>
      <c r="AN270" s="31" t="s">
        <v>311</v>
      </c>
      <c r="AO270" s="31">
        <v>267</v>
      </c>
      <c r="AP270" s="31" t="s">
        <v>335</v>
      </c>
    </row>
    <row r="271" spans="1:42" x14ac:dyDescent="0.35">
      <c r="A271" s="141">
        <v>268</v>
      </c>
      <c r="B271" s="198" t="s">
        <v>131</v>
      </c>
      <c r="C271" s="141">
        <v>268</v>
      </c>
      <c r="D271" s="141" t="s">
        <v>65</v>
      </c>
      <c r="E271" s="141">
        <v>268</v>
      </c>
      <c r="F271" s="141" t="s">
        <v>132</v>
      </c>
      <c r="G271" s="141">
        <v>268</v>
      </c>
      <c r="H271" s="203" t="s">
        <v>303</v>
      </c>
      <c r="I271" s="31">
        <v>268</v>
      </c>
      <c r="J271" s="31" t="s">
        <v>127</v>
      </c>
      <c r="K271" s="31">
        <v>268</v>
      </c>
      <c r="L271" s="31" t="s">
        <v>112</v>
      </c>
      <c r="M271" s="31">
        <v>268</v>
      </c>
      <c r="N271" s="31" t="s">
        <v>211</v>
      </c>
      <c r="O271" s="31">
        <v>268</v>
      </c>
      <c r="P271" s="31" t="s">
        <v>93</v>
      </c>
      <c r="Q271" s="31">
        <v>268</v>
      </c>
      <c r="R271" s="31" t="s">
        <v>272</v>
      </c>
      <c r="S271" s="31">
        <v>268</v>
      </c>
      <c r="T271" s="31" t="s">
        <v>242</v>
      </c>
      <c r="U271" s="31">
        <v>268</v>
      </c>
      <c r="V271" s="31" t="s">
        <v>329</v>
      </c>
      <c r="W271" s="31">
        <v>268</v>
      </c>
      <c r="X271" s="31" t="s">
        <v>36</v>
      </c>
      <c r="Y271" s="31">
        <v>268</v>
      </c>
      <c r="Z271" s="31" t="s">
        <v>142</v>
      </c>
      <c r="AA271" s="31">
        <v>268</v>
      </c>
      <c r="AB271" s="31" t="s">
        <v>174</v>
      </c>
      <c r="AC271" s="31">
        <v>268</v>
      </c>
      <c r="AD271" s="31" t="s">
        <v>244</v>
      </c>
      <c r="AE271" s="31">
        <v>268</v>
      </c>
      <c r="AF271" s="31" t="s">
        <v>164</v>
      </c>
      <c r="AG271" s="31">
        <v>268</v>
      </c>
      <c r="AH271" s="31" t="s">
        <v>287</v>
      </c>
      <c r="AI271" s="31">
        <v>268</v>
      </c>
      <c r="AJ271" s="31" t="s">
        <v>99</v>
      </c>
      <c r="AK271" s="31">
        <v>268</v>
      </c>
      <c r="AL271" s="31" t="s">
        <v>128</v>
      </c>
      <c r="AM271" s="31">
        <v>268</v>
      </c>
      <c r="AN271" s="31" t="s">
        <v>97</v>
      </c>
      <c r="AO271" s="31">
        <v>268</v>
      </c>
      <c r="AP271" s="31" t="s">
        <v>266</v>
      </c>
    </row>
    <row r="272" spans="1:42" x14ac:dyDescent="0.35">
      <c r="A272" s="141">
        <v>269</v>
      </c>
      <c r="B272" s="198" t="s">
        <v>244</v>
      </c>
      <c r="C272" s="141">
        <v>269</v>
      </c>
      <c r="D272" s="141" t="s">
        <v>256</v>
      </c>
      <c r="E272" s="141">
        <v>269</v>
      </c>
      <c r="F272" s="141" t="s">
        <v>295</v>
      </c>
      <c r="G272" s="141">
        <v>269</v>
      </c>
      <c r="H272" s="203" t="s">
        <v>39</v>
      </c>
      <c r="I272" s="31">
        <v>269</v>
      </c>
      <c r="J272" s="31" t="s">
        <v>121</v>
      </c>
      <c r="K272" s="31">
        <v>269</v>
      </c>
      <c r="L272" s="31" t="s">
        <v>331</v>
      </c>
      <c r="M272" s="31">
        <v>269</v>
      </c>
      <c r="N272" s="31" t="s">
        <v>295</v>
      </c>
      <c r="O272" s="31">
        <v>269</v>
      </c>
      <c r="P272" s="31" t="s">
        <v>283</v>
      </c>
      <c r="Q272" s="31">
        <v>269</v>
      </c>
      <c r="R272" s="31" t="s">
        <v>161</v>
      </c>
      <c r="S272" s="31">
        <v>269</v>
      </c>
      <c r="T272" s="31" t="s">
        <v>166</v>
      </c>
      <c r="U272" s="31">
        <v>269</v>
      </c>
      <c r="V272" s="31" t="s">
        <v>220</v>
      </c>
      <c r="W272" s="31">
        <v>269</v>
      </c>
      <c r="X272" s="31" t="s">
        <v>155</v>
      </c>
      <c r="Y272" s="31">
        <v>269</v>
      </c>
      <c r="Z272" s="31" t="s">
        <v>328</v>
      </c>
      <c r="AA272" s="31">
        <v>269</v>
      </c>
      <c r="AB272" s="31" t="s">
        <v>143</v>
      </c>
      <c r="AC272" s="31">
        <v>269</v>
      </c>
      <c r="AD272" s="31" t="s">
        <v>301</v>
      </c>
      <c r="AE272" s="31">
        <v>269</v>
      </c>
      <c r="AF272" s="31" t="s">
        <v>292</v>
      </c>
      <c r="AG272" s="31">
        <v>269</v>
      </c>
      <c r="AH272" s="31" t="s">
        <v>190</v>
      </c>
      <c r="AI272" s="31">
        <v>269</v>
      </c>
      <c r="AJ272" s="31" t="s">
        <v>236</v>
      </c>
      <c r="AK272" s="31">
        <v>269</v>
      </c>
      <c r="AL272" s="31" t="s">
        <v>181</v>
      </c>
      <c r="AM272" s="31">
        <v>269</v>
      </c>
      <c r="AN272" s="31" t="s">
        <v>188</v>
      </c>
      <c r="AO272" s="31">
        <v>269</v>
      </c>
      <c r="AP272" s="31" t="s">
        <v>148</v>
      </c>
    </row>
    <row r="273" spans="1:42" x14ac:dyDescent="0.35">
      <c r="A273" s="141">
        <v>270</v>
      </c>
      <c r="B273" s="198" t="s">
        <v>101</v>
      </c>
      <c r="C273" s="141">
        <v>270</v>
      </c>
      <c r="D273" s="141" t="s">
        <v>248</v>
      </c>
      <c r="E273" s="141">
        <v>270</v>
      </c>
      <c r="F273" s="141" t="s">
        <v>158</v>
      </c>
      <c r="G273" s="141">
        <v>270</v>
      </c>
      <c r="H273" s="203" t="s">
        <v>213</v>
      </c>
      <c r="I273" s="31">
        <v>270</v>
      </c>
      <c r="J273" s="31" t="s">
        <v>143</v>
      </c>
      <c r="K273" s="31">
        <v>270</v>
      </c>
      <c r="L273" s="31" t="s">
        <v>148</v>
      </c>
      <c r="M273" s="31">
        <v>270</v>
      </c>
      <c r="N273" s="31" t="s">
        <v>287</v>
      </c>
      <c r="O273" s="31">
        <v>270</v>
      </c>
      <c r="P273" s="31" t="s">
        <v>73</v>
      </c>
      <c r="Q273" s="31">
        <v>270</v>
      </c>
      <c r="R273" s="31" t="s">
        <v>137</v>
      </c>
      <c r="S273" s="31">
        <v>270</v>
      </c>
      <c r="T273" s="31" t="s">
        <v>138</v>
      </c>
      <c r="U273" s="31">
        <v>270</v>
      </c>
      <c r="V273" s="31" t="s">
        <v>285</v>
      </c>
      <c r="W273" s="31">
        <v>270</v>
      </c>
      <c r="X273" s="31" t="s">
        <v>218</v>
      </c>
      <c r="Y273" s="31">
        <v>270</v>
      </c>
      <c r="Z273" s="31" t="s">
        <v>193</v>
      </c>
      <c r="AA273" s="31">
        <v>270</v>
      </c>
      <c r="AB273" s="31" t="s">
        <v>35</v>
      </c>
      <c r="AC273" s="31">
        <v>270</v>
      </c>
      <c r="AD273" s="31" t="s">
        <v>26</v>
      </c>
      <c r="AE273" s="31">
        <v>270</v>
      </c>
      <c r="AF273" s="31" t="s">
        <v>303</v>
      </c>
      <c r="AG273" s="31">
        <v>270</v>
      </c>
      <c r="AH273" s="31" t="s">
        <v>84</v>
      </c>
      <c r="AI273" s="31">
        <v>270</v>
      </c>
      <c r="AJ273" s="31" t="s">
        <v>205</v>
      </c>
      <c r="AK273" s="31">
        <v>270</v>
      </c>
      <c r="AL273" s="31" t="s">
        <v>199</v>
      </c>
      <c r="AM273" s="31">
        <v>270</v>
      </c>
      <c r="AN273" s="31" t="s">
        <v>337</v>
      </c>
      <c r="AO273" s="31">
        <v>270</v>
      </c>
      <c r="AP273" s="31" t="s">
        <v>341</v>
      </c>
    </row>
    <row r="274" spans="1:42" x14ac:dyDescent="0.35">
      <c r="A274" s="141">
        <v>271</v>
      </c>
      <c r="B274" s="198" t="s">
        <v>294</v>
      </c>
      <c r="C274" s="141">
        <v>271</v>
      </c>
      <c r="D274" s="141" t="s">
        <v>240</v>
      </c>
      <c r="E274" s="141">
        <v>271</v>
      </c>
      <c r="F274" s="141" t="s">
        <v>161</v>
      </c>
      <c r="G274" s="141">
        <v>271</v>
      </c>
      <c r="H274" s="203" t="s">
        <v>188</v>
      </c>
      <c r="I274" s="31">
        <v>271</v>
      </c>
      <c r="J274" s="31" t="s">
        <v>317</v>
      </c>
      <c r="K274" s="31">
        <v>271</v>
      </c>
      <c r="L274" s="31" t="s">
        <v>243</v>
      </c>
      <c r="M274" s="31">
        <v>271</v>
      </c>
      <c r="N274" s="31" t="s">
        <v>162</v>
      </c>
      <c r="O274" s="31">
        <v>271</v>
      </c>
      <c r="P274" s="31" t="s">
        <v>266</v>
      </c>
      <c r="Q274" s="31">
        <v>271</v>
      </c>
      <c r="R274" s="31" t="s">
        <v>306</v>
      </c>
      <c r="S274" s="31">
        <v>271</v>
      </c>
      <c r="T274" s="31" t="s">
        <v>70</v>
      </c>
      <c r="U274" s="31">
        <v>271</v>
      </c>
      <c r="V274" s="31" t="s">
        <v>282</v>
      </c>
      <c r="W274" s="31">
        <v>271</v>
      </c>
      <c r="X274" s="31" t="s">
        <v>128</v>
      </c>
      <c r="Y274" s="31">
        <v>271</v>
      </c>
      <c r="Z274" s="31" t="s">
        <v>288</v>
      </c>
      <c r="AA274" s="31">
        <v>271</v>
      </c>
      <c r="AB274" s="31" t="s">
        <v>275</v>
      </c>
      <c r="AC274" s="31">
        <v>271</v>
      </c>
      <c r="AD274" s="31" t="s">
        <v>294</v>
      </c>
      <c r="AE274" s="31">
        <v>271</v>
      </c>
      <c r="AF274" s="31" t="s">
        <v>83</v>
      </c>
      <c r="AG274" s="31">
        <v>271</v>
      </c>
      <c r="AH274" s="31" t="s">
        <v>188</v>
      </c>
      <c r="AI274" s="31">
        <v>271</v>
      </c>
      <c r="AJ274" s="31" t="s">
        <v>225</v>
      </c>
      <c r="AK274" s="31">
        <v>271</v>
      </c>
      <c r="AL274" s="31" t="s">
        <v>316</v>
      </c>
      <c r="AM274" s="31">
        <v>271</v>
      </c>
      <c r="AN274" s="31" t="s">
        <v>106</v>
      </c>
      <c r="AO274" s="31">
        <v>271</v>
      </c>
      <c r="AP274" s="31" t="s">
        <v>112</v>
      </c>
    </row>
    <row r="275" spans="1:42" x14ac:dyDescent="0.35">
      <c r="A275" s="141">
        <v>272</v>
      </c>
      <c r="B275" s="198" t="s">
        <v>283</v>
      </c>
      <c r="C275" s="141">
        <v>272</v>
      </c>
      <c r="D275" s="141" t="s">
        <v>70</v>
      </c>
      <c r="E275" s="141">
        <v>272</v>
      </c>
      <c r="F275" s="141" t="s">
        <v>269</v>
      </c>
      <c r="G275" s="141">
        <v>272</v>
      </c>
      <c r="H275" s="203" t="s">
        <v>78</v>
      </c>
      <c r="I275" s="31">
        <v>272</v>
      </c>
      <c r="J275" s="31" t="s">
        <v>220</v>
      </c>
      <c r="K275" s="31">
        <v>272</v>
      </c>
      <c r="L275" s="31" t="s">
        <v>323</v>
      </c>
      <c r="M275" s="31">
        <v>272</v>
      </c>
      <c r="N275" s="31" t="s">
        <v>265</v>
      </c>
      <c r="O275" s="31">
        <v>272</v>
      </c>
      <c r="P275" s="31" t="s">
        <v>194</v>
      </c>
      <c r="Q275" s="31">
        <v>272</v>
      </c>
      <c r="R275" s="31" t="s">
        <v>262</v>
      </c>
      <c r="S275" s="31">
        <v>272</v>
      </c>
      <c r="T275" s="31" t="s">
        <v>132</v>
      </c>
      <c r="U275" s="31">
        <v>272</v>
      </c>
      <c r="V275" s="31" t="s">
        <v>229</v>
      </c>
      <c r="W275" s="31">
        <v>272</v>
      </c>
      <c r="X275" s="31" t="s">
        <v>230</v>
      </c>
      <c r="Y275" s="31">
        <v>272</v>
      </c>
      <c r="Z275" s="31" t="s">
        <v>154</v>
      </c>
      <c r="AA275" s="31">
        <v>272</v>
      </c>
      <c r="AB275" s="31" t="s">
        <v>260</v>
      </c>
      <c r="AC275" s="31">
        <v>272</v>
      </c>
      <c r="AD275" s="31" t="s">
        <v>316</v>
      </c>
      <c r="AE275" s="31">
        <v>272</v>
      </c>
      <c r="AF275" s="31" t="s">
        <v>259</v>
      </c>
      <c r="AG275" s="31">
        <v>272</v>
      </c>
      <c r="AH275" s="31" t="s">
        <v>258</v>
      </c>
      <c r="AI275" s="31">
        <v>272</v>
      </c>
      <c r="AJ275" s="31" t="s">
        <v>216</v>
      </c>
      <c r="AK275" s="31">
        <v>272</v>
      </c>
      <c r="AL275" s="31" t="s">
        <v>88</v>
      </c>
      <c r="AM275" s="31">
        <v>272</v>
      </c>
      <c r="AN275" s="31" t="s">
        <v>276</v>
      </c>
      <c r="AO275" s="31">
        <v>272</v>
      </c>
      <c r="AP275" s="31" t="s">
        <v>68</v>
      </c>
    </row>
    <row r="276" spans="1:42" x14ac:dyDescent="0.35">
      <c r="A276" s="141">
        <v>273</v>
      </c>
      <c r="B276" s="198" t="s">
        <v>238</v>
      </c>
      <c r="C276" s="141">
        <v>273</v>
      </c>
      <c r="D276" s="141" t="s">
        <v>305</v>
      </c>
      <c r="E276" s="141">
        <v>273</v>
      </c>
      <c r="F276" s="141" t="s">
        <v>218</v>
      </c>
      <c r="G276" s="141">
        <v>273</v>
      </c>
      <c r="H276" s="203" t="s">
        <v>330</v>
      </c>
      <c r="I276" s="31">
        <v>273</v>
      </c>
      <c r="J276" s="31" t="s">
        <v>334</v>
      </c>
      <c r="K276" s="31">
        <v>273</v>
      </c>
      <c r="L276" s="31" t="s">
        <v>310</v>
      </c>
      <c r="M276" s="31">
        <v>273</v>
      </c>
      <c r="N276" s="31" t="s">
        <v>186</v>
      </c>
      <c r="O276" s="31">
        <v>273</v>
      </c>
      <c r="P276" s="31" t="s">
        <v>166</v>
      </c>
      <c r="Q276" s="31">
        <v>273</v>
      </c>
      <c r="R276" s="31" t="s">
        <v>201</v>
      </c>
      <c r="S276" s="31">
        <v>273</v>
      </c>
      <c r="T276" s="31" t="s">
        <v>182</v>
      </c>
      <c r="U276" s="31">
        <v>273</v>
      </c>
      <c r="V276" s="31" t="s">
        <v>167</v>
      </c>
      <c r="W276" s="31">
        <v>273</v>
      </c>
      <c r="X276" s="31" t="s">
        <v>166</v>
      </c>
      <c r="Y276" s="31">
        <v>273</v>
      </c>
      <c r="Z276" s="31" t="s">
        <v>237</v>
      </c>
      <c r="AA276" s="31">
        <v>273</v>
      </c>
      <c r="AB276" s="31" t="s">
        <v>284</v>
      </c>
      <c r="AC276" s="31">
        <v>273</v>
      </c>
      <c r="AD276" s="31" t="s">
        <v>243</v>
      </c>
      <c r="AE276" s="31">
        <v>273</v>
      </c>
      <c r="AF276" s="31" t="s">
        <v>102</v>
      </c>
      <c r="AG276" s="31">
        <v>273</v>
      </c>
      <c r="AH276" s="31" t="s">
        <v>333</v>
      </c>
      <c r="AI276" s="31">
        <v>273</v>
      </c>
      <c r="AJ276" s="31" t="s">
        <v>54</v>
      </c>
      <c r="AK276" s="31">
        <v>273</v>
      </c>
      <c r="AL276" s="31" t="s">
        <v>280</v>
      </c>
      <c r="AM276" s="31">
        <v>273</v>
      </c>
      <c r="AN276" s="31" t="s">
        <v>108</v>
      </c>
      <c r="AO276" s="31">
        <v>273</v>
      </c>
      <c r="AP276" s="31" t="s">
        <v>253</v>
      </c>
    </row>
    <row r="277" spans="1:42" x14ac:dyDescent="0.35">
      <c r="A277" s="141">
        <v>274</v>
      </c>
      <c r="B277" s="198" t="s">
        <v>245</v>
      </c>
      <c r="C277" s="141">
        <v>274</v>
      </c>
      <c r="D277" s="141" t="s">
        <v>149</v>
      </c>
      <c r="E277" s="141">
        <v>274</v>
      </c>
      <c r="F277" s="141" t="s">
        <v>143</v>
      </c>
      <c r="G277" s="141">
        <v>274</v>
      </c>
      <c r="H277" s="203" t="s">
        <v>127</v>
      </c>
      <c r="I277" s="31">
        <v>274</v>
      </c>
      <c r="J277" s="31" t="s">
        <v>299</v>
      </c>
      <c r="K277" s="31">
        <v>274</v>
      </c>
      <c r="L277" s="31" t="s">
        <v>188</v>
      </c>
      <c r="M277" s="31">
        <v>274</v>
      </c>
      <c r="N277" s="31" t="s">
        <v>205</v>
      </c>
      <c r="O277" s="31">
        <v>274</v>
      </c>
      <c r="P277" s="31" t="s">
        <v>245</v>
      </c>
      <c r="Q277" s="31">
        <v>274</v>
      </c>
      <c r="R277" s="31" t="s">
        <v>280</v>
      </c>
      <c r="S277" s="31">
        <v>274</v>
      </c>
      <c r="T277" s="31" t="s">
        <v>149</v>
      </c>
      <c r="U277" s="31">
        <v>274</v>
      </c>
      <c r="V277" s="31" t="s">
        <v>215</v>
      </c>
      <c r="W277" s="31">
        <v>274</v>
      </c>
      <c r="X277" s="31" t="s">
        <v>340</v>
      </c>
      <c r="Y277" s="31">
        <v>274</v>
      </c>
      <c r="Z277" s="31" t="s">
        <v>308</v>
      </c>
      <c r="AA277" s="31">
        <v>274</v>
      </c>
      <c r="AB277" s="31" t="s">
        <v>245</v>
      </c>
      <c r="AC277" s="31">
        <v>274</v>
      </c>
      <c r="AD277" s="31" t="s">
        <v>235</v>
      </c>
      <c r="AE277" s="31">
        <v>274</v>
      </c>
      <c r="AF277" s="31" t="s">
        <v>156</v>
      </c>
      <c r="AG277" s="31">
        <v>274</v>
      </c>
      <c r="AH277" s="31" t="s">
        <v>136</v>
      </c>
      <c r="AI277" s="31">
        <v>274</v>
      </c>
      <c r="AJ277" s="31" t="s">
        <v>315</v>
      </c>
      <c r="AK277" s="31">
        <v>274</v>
      </c>
      <c r="AL277" s="31" t="s">
        <v>301</v>
      </c>
      <c r="AM277" s="31">
        <v>274</v>
      </c>
      <c r="AN277" s="31" t="s">
        <v>112</v>
      </c>
      <c r="AO277" s="31">
        <v>274</v>
      </c>
      <c r="AP277" s="31" t="s">
        <v>125</v>
      </c>
    </row>
    <row r="278" spans="1:42" x14ac:dyDescent="0.35">
      <c r="A278" s="141">
        <v>275</v>
      </c>
      <c r="B278" s="198" t="s">
        <v>330</v>
      </c>
      <c r="C278" s="141">
        <v>275</v>
      </c>
      <c r="D278" s="141" t="s">
        <v>311</v>
      </c>
      <c r="E278" s="141">
        <v>275</v>
      </c>
      <c r="F278" s="141" t="s">
        <v>144</v>
      </c>
      <c r="G278" s="141">
        <v>275</v>
      </c>
      <c r="H278" s="203" t="s">
        <v>229</v>
      </c>
      <c r="I278" s="31">
        <v>275</v>
      </c>
      <c r="J278" s="31" t="s">
        <v>63</v>
      </c>
      <c r="K278" s="31">
        <v>275</v>
      </c>
      <c r="L278" s="31" t="s">
        <v>298</v>
      </c>
      <c r="M278" s="31">
        <v>275</v>
      </c>
      <c r="N278" s="31" t="s">
        <v>290</v>
      </c>
      <c r="O278" s="31">
        <v>275</v>
      </c>
      <c r="P278" s="31" t="s">
        <v>197</v>
      </c>
      <c r="Q278" s="31">
        <v>275</v>
      </c>
      <c r="R278" s="31" t="s">
        <v>35</v>
      </c>
      <c r="S278" s="31">
        <v>275</v>
      </c>
      <c r="T278" s="31" t="s">
        <v>165</v>
      </c>
      <c r="U278" s="31">
        <v>275</v>
      </c>
      <c r="V278" s="31" t="s">
        <v>213</v>
      </c>
      <c r="W278" s="31">
        <v>275</v>
      </c>
      <c r="X278" s="31" t="s">
        <v>35</v>
      </c>
      <c r="Y278" s="31">
        <v>275</v>
      </c>
      <c r="Z278" s="31" t="s">
        <v>274</v>
      </c>
      <c r="AA278" s="31">
        <v>275</v>
      </c>
      <c r="AB278" s="31" t="s">
        <v>249</v>
      </c>
      <c r="AC278" s="31">
        <v>275</v>
      </c>
      <c r="AD278" s="31" t="s">
        <v>17</v>
      </c>
      <c r="AE278" s="31">
        <v>275</v>
      </c>
      <c r="AF278" s="31" t="s">
        <v>315</v>
      </c>
      <c r="AG278" s="31">
        <v>275</v>
      </c>
      <c r="AH278" s="31" t="s">
        <v>210</v>
      </c>
      <c r="AI278" s="31">
        <v>275</v>
      </c>
      <c r="AJ278" s="31" t="s">
        <v>168</v>
      </c>
      <c r="AK278" s="31">
        <v>275</v>
      </c>
      <c r="AL278" s="31" t="s">
        <v>145</v>
      </c>
      <c r="AM278" s="31">
        <v>275</v>
      </c>
      <c r="AN278" s="31" t="s">
        <v>159</v>
      </c>
      <c r="AO278" s="31">
        <v>275</v>
      </c>
      <c r="AP278" s="31" t="s">
        <v>338</v>
      </c>
    </row>
    <row r="279" spans="1:42" x14ac:dyDescent="0.35">
      <c r="A279" s="141">
        <v>276</v>
      </c>
      <c r="B279" s="198" t="s">
        <v>335</v>
      </c>
      <c r="C279" s="141">
        <v>276</v>
      </c>
      <c r="D279" s="141" t="s">
        <v>297</v>
      </c>
      <c r="E279" s="141">
        <v>276</v>
      </c>
      <c r="F279" s="141" t="s">
        <v>305</v>
      </c>
      <c r="G279" s="141">
        <v>276</v>
      </c>
      <c r="H279" s="203" t="s">
        <v>206</v>
      </c>
      <c r="I279" s="31">
        <v>276</v>
      </c>
      <c r="J279" s="31" t="s">
        <v>118</v>
      </c>
      <c r="K279" s="31">
        <v>276</v>
      </c>
      <c r="L279" s="31" t="s">
        <v>210</v>
      </c>
      <c r="M279" s="31">
        <v>276</v>
      </c>
      <c r="N279" s="31" t="s">
        <v>161</v>
      </c>
      <c r="O279" s="31">
        <v>276</v>
      </c>
      <c r="P279" s="31" t="s">
        <v>337</v>
      </c>
      <c r="Q279" s="31">
        <v>276</v>
      </c>
      <c r="R279" s="31" t="s">
        <v>336</v>
      </c>
      <c r="S279" s="31">
        <v>276</v>
      </c>
      <c r="T279" s="31" t="s">
        <v>133</v>
      </c>
      <c r="U279" s="31">
        <v>276</v>
      </c>
      <c r="V279" s="31" t="s">
        <v>63</v>
      </c>
      <c r="W279" s="31">
        <v>276</v>
      </c>
      <c r="X279" s="31" t="s">
        <v>173</v>
      </c>
      <c r="Y279" s="31">
        <v>276</v>
      </c>
      <c r="Z279" s="31" t="s">
        <v>44</v>
      </c>
      <c r="AA279" s="31">
        <v>276</v>
      </c>
      <c r="AB279" s="31" t="s">
        <v>214</v>
      </c>
      <c r="AC279" s="31">
        <v>276</v>
      </c>
      <c r="AD279" s="31" t="s">
        <v>288</v>
      </c>
      <c r="AE279" s="31">
        <v>276</v>
      </c>
      <c r="AF279" s="31" t="s">
        <v>210</v>
      </c>
      <c r="AG279" s="31">
        <v>276</v>
      </c>
      <c r="AH279" s="31" t="s">
        <v>327</v>
      </c>
      <c r="AI279" s="31">
        <v>276</v>
      </c>
      <c r="AJ279" s="31" t="s">
        <v>100</v>
      </c>
      <c r="AK279" s="31">
        <v>276</v>
      </c>
      <c r="AL279" s="31" t="s">
        <v>165</v>
      </c>
      <c r="AM279" s="31">
        <v>276</v>
      </c>
      <c r="AN279" s="31" t="s">
        <v>35</v>
      </c>
      <c r="AO279" s="31">
        <v>276</v>
      </c>
      <c r="AP279" s="31" t="s">
        <v>322</v>
      </c>
    </row>
    <row r="280" spans="1:42" x14ac:dyDescent="0.35">
      <c r="A280" s="141">
        <v>277</v>
      </c>
      <c r="B280" s="198" t="s">
        <v>121</v>
      </c>
      <c r="C280" s="141">
        <v>277</v>
      </c>
      <c r="D280" s="141" t="s">
        <v>330</v>
      </c>
      <c r="E280" s="141">
        <v>277</v>
      </c>
      <c r="F280" s="141" t="s">
        <v>311</v>
      </c>
      <c r="G280" s="141">
        <v>277</v>
      </c>
      <c r="H280" s="203" t="s">
        <v>63</v>
      </c>
      <c r="I280" s="31">
        <v>277</v>
      </c>
      <c r="J280" s="31" t="s">
        <v>28</v>
      </c>
      <c r="K280" s="31">
        <v>277</v>
      </c>
      <c r="L280" s="31" t="s">
        <v>36</v>
      </c>
      <c r="M280" s="31">
        <v>277</v>
      </c>
      <c r="N280" s="31" t="s">
        <v>125</v>
      </c>
      <c r="O280" s="31">
        <v>277</v>
      </c>
      <c r="P280" s="31" t="s">
        <v>291</v>
      </c>
      <c r="Q280" s="31">
        <v>277</v>
      </c>
      <c r="R280" s="31" t="s">
        <v>66</v>
      </c>
      <c r="S280" s="31">
        <v>277</v>
      </c>
      <c r="T280" s="31" t="s">
        <v>19</v>
      </c>
      <c r="U280" s="31">
        <v>277</v>
      </c>
      <c r="V280" s="31" t="s">
        <v>293</v>
      </c>
      <c r="W280" s="31">
        <v>277</v>
      </c>
      <c r="X280" s="31" t="s">
        <v>208</v>
      </c>
      <c r="Y280" s="31">
        <v>277</v>
      </c>
      <c r="Z280" s="31" t="s">
        <v>141</v>
      </c>
      <c r="AA280" s="31">
        <v>277</v>
      </c>
      <c r="AB280" s="31" t="s">
        <v>311</v>
      </c>
      <c r="AC280" s="31">
        <v>277</v>
      </c>
      <c r="AD280" s="31" t="s">
        <v>264</v>
      </c>
      <c r="AE280" s="31">
        <v>277</v>
      </c>
      <c r="AF280" s="31" t="s">
        <v>198</v>
      </c>
      <c r="AG280" s="31">
        <v>277</v>
      </c>
      <c r="AH280" s="31" t="s">
        <v>237</v>
      </c>
      <c r="AI280" s="31">
        <v>277</v>
      </c>
      <c r="AJ280" s="31" t="s">
        <v>165</v>
      </c>
      <c r="AK280" s="31">
        <v>277</v>
      </c>
      <c r="AL280" s="31" t="s">
        <v>269</v>
      </c>
      <c r="AM280" s="31">
        <v>277</v>
      </c>
      <c r="AN280" s="31" t="s">
        <v>335</v>
      </c>
      <c r="AO280" s="31">
        <v>277</v>
      </c>
      <c r="AP280" s="31" t="s">
        <v>41</v>
      </c>
    </row>
    <row r="281" spans="1:42" x14ac:dyDescent="0.35">
      <c r="A281" s="141">
        <v>278</v>
      </c>
      <c r="B281" s="198" t="s">
        <v>317</v>
      </c>
      <c r="C281" s="141">
        <v>278</v>
      </c>
      <c r="D281" s="141" t="s">
        <v>326</v>
      </c>
      <c r="E281" s="141">
        <v>278</v>
      </c>
      <c r="F281" s="141" t="s">
        <v>315</v>
      </c>
      <c r="G281" s="141">
        <v>278</v>
      </c>
      <c r="H281" s="203" t="s">
        <v>222</v>
      </c>
      <c r="I281" s="31">
        <v>278</v>
      </c>
      <c r="J281" s="31" t="s">
        <v>316</v>
      </c>
      <c r="K281" s="31">
        <v>278</v>
      </c>
      <c r="L281" s="31" t="s">
        <v>186</v>
      </c>
      <c r="M281" s="31">
        <v>278</v>
      </c>
      <c r="N281" s="31" t="s">
        <v>331</v>
      </c>
      <c r="O281" s="31">
        <v>278</v>
      </c>
      <c r="P281" s="31" t="s">
        <v>307</v>
      </c>
      <c r="Q281" s="31">
        <v>278</v>
      </c>
      <c r="R281" s="31" t="s">
        <v>97</v>
      </c>
      <c r="S281" s="31">
        <v>278</v>
      </c>
      <c r="T281" s="31" t="s">
        <v>122</v>
      </c>
      <c r="U281" s="31">
        <v>278</v>
      </c>
      <c r="V281" s="31" t="s">
        <v>181</v>
      </c>
      <c r="W281" s="31">
        <v>278</v>
      </c>
      <c r="X281" s="31" t="s">
        <v>246</v>
      </c>
      <c r="Y281" s="31">
        <v>278</v>
      </c>
      <c r="Z281" s="31" t="s">
        <v>69</v>
      </c>
      <c r="AA281" s="31">
        <v>278</v>
      </c>
      <c r="AB281" s="31" t="s">
        <v>264</v>
      </c>
      <c r="AC281" s="31">
        <v>278</v>
      </c>
      <c r="AD281" s="31" t="s">
        <v>132</v>
      </c>
      <c r="AE281" s="31">
        <v>278</v>
      </c>
      <c r="AF281" s="31" t="s">
        <v>238</v>
      </c>
      <c r="AG281" s="31">
        <v>278</v>
      </c>
      <c r="AH281" s="31" t="s">
        <v>202</v>
      </c>
      <c r="AI281" s="31">
        <v>278</v>
      </c>
      <c r="AJ281" s="31" t="s">
        <v>206</v>
      </c>
      <c r="AK281" s="31">
        <v>278</v>
      </c>
      <c r="AL281" s="31" t="s">
        <v>215</v>
      </c>
      <c r="AM281" s="31">
        <v>278</v>
      </c>
      <c r="AN281" s="31" t="s">
        <v>270</v>
      </c>
      <c r="AO281" s="31">
        <v>278</v>
      </c>
      <c r="AP281" s="31" t="s">
        <v>152</v>
      </c>
    </row>
    <row r="282" spans="1:42" x14ac:dyDescent="0.35">
      <c r="A282" s="141">
        <v>279</v>
      </c>
      <c r="B282" s="198" t="s">
        <v>319</v>
      </c>
      <c r="C282" s="141">
        <v>279</v>
      </c>
      <c r="D282" s="141" t="s">
        <v>281</v>
      </c>
      <c r="E282" s="141">
        <v>279</v>
      </c>
      <c r="F282" s="141" t="s">
        <v>148</v>
      </c>
      <c r="G282" s="141">
        <v>279</v>
      </c>
      <c r="H282" s="203" t="s">
        <v>183</v>
      </c>
      <c r="I282" s="31">
        <v>279</v>
      </c>
      <c r="J282" s="31" t="s">
        <v>335</v>
      </c>
      <c r="K282" s="31">
        <v>279</v>
      </c>
      <c r="L282" s="31" t="s">
        <v>153</v>
      </c>
      <c r="M282" s="31">
        <v>279</v>
      </c>
      <c r="N282" s="31" t="s">
        <v>338</v>
      </c>
      <c r="O282" s="31">
        <v>279</v>
      </c>
      <c r="P282" s="31" t="s">
        <v>139</v>
      </c>
      <c r="Q282" s="31">
        <v>279</v>
      </c>
      <c r="R282" s="31" t="s">
        <v>238</v>
      </c>
      <c r="S282" s="31">
        <v>279</v>
      </c>
      <c r="T282" s="31" t="s">
        <v>172</v>
      </c>
      <c r="U282" s="31">
        <v>279</v>
      </c>
      <c r="V282" s="31" t="s">
        <v>178</v>
      </c>
      <c r="W282" s="31">
        <v>279</v>
      </c>
      <c r="X282" s="31" t="s">
        <v>97</v>
      </c>
      <c r="Y282" s="31">
        <v>279</v>
      </c>
      <c r="Z282" s="31" t="s">
        <v>335</v>
      </c>
      <c r="AA282" s="31">
        <v>279</v>
      </c>
      <c r="AB282" s="31" t="s">
        <v>301</v>
      </c>
      <c r="AC282" s="31">
        <v>279</v>
      </c>
      <c r="AD282" s="31" t="s">
        <v>93</v>
      </c>
      <c r="AE282" s="31">
        <v>279</v>
      </c>
      <c r="AF282" s="31" t="s">
        <v>172</v>
      </c>
      <c r="AG282" s="31">
        <v>279</v>
      </c>
      <c r="AH282" s="31" t="s">
        <v>313</v>
      </c>
      <c r="AI282" s="31">
        <v>279</v>
      </c>
      <c r="AJ282" s="31" t="s">
        <v>242</v>
      </c>
      <c r="AK282" s="31">
        <v>279</v>
      </c>
      <c r="AL282" s="31" t="s">
        <v>238</v>
      </c>
      <c r="AM282" s="31">
        <v>279</v>
      </c>
      <c r="AN282" s="31" t="s">
        <v>329</v>
      </c>
      <c r="AO282" s="31">
        <v>279</v>
      </c>
      <c r="AP282" s="31" t="s">
        <v>328</v>
      </c>
    </row>
    <row r="283" spans="1:42" x14ac:dyDescent="0.35">
      <c r="A283" s="141">
        <v>280</v>
      </c>
      <c r="B283" s="198" t="s">
        <v>220</v>
      </c>
      <c r="C283" s="141">
        <v>280</v>
      </c>
      <c r="D283" s="141" t="s">
        <v>151</v>
      </c>
      <c r="E283" s="141">
        <v>280</v>
      </c>
      <c r="F283" s="141" t="s">
        <v>293</v>
      </c>
      <c r="G283" s="141">
        <v>280</v>
      </c>
      <c r="H283" s="203" t="s">
        <v>92</v>
      </c>
      <c r="I283" s="31">
        <v>280</v>
      </c>
      <c r="J283" s="31" t="s">
        <v>68</v>
      </c>
      <c r="K283" s="31">
        <v>280</v>
      </c>
      <c r="L283" s="31" t="s">
        <v>281</v>
      </c>
      <c r="M283" s="31">
        <v>280</v>
      </c>
      <c r="N283" s="31" t="s">
        <v>307</v>
      </c>
      <c r="O283" s="31">
        <v>280</v>
      </c>
      <c r="P283" s="31" t="s">
        <v>28</v>
      </c>
      <c r="Q283" s="31">
        <v>280</v>
      </c>
      <c r="R283" s="31" t="s">
        <v>112</v>
      </c>
      <c r="S283" s="31">
        <v>280</v>
      </c>
      <c r="T283" s="31" t="s">
        <v>215</v>
      </c>
      <c r="U283" s="31">
        <v>280</v>
      </c>
      <c r="V283" s="31" t="s">
        <v>328</v>
      </c>
      <c r="W283" s="31">
        <v>280</v>
      </c>
      <c r="X283" s="31" t="s">
        <v>103</v>
      </c>
      <c r="Y283" s="31">
        <v>280</v>
      </c>
      <c r="Z283" s="31" t="s">
        <v>242</v>
      </c>
      <c r="AA283" s="31">
        <v>280</v>
      </c>
      <c r="AB283" s="31" t="s">
        <v>149</v>
      </c>
      <c r="AC283" s="31">
        <v>280</v>
      </c>
      <c r="AD283" s="31" t="s">
        <v>252</v>
      </c>
      <c r="AE283" s="31">
        <v>280</v>
      </c>
      <c r="AF283" s="31" t="s">
        <v>282</v>
      </c>
      <c r="AG283" s="31">
        <v>280</v>
      </c>
      <c r="AH283" s="31" t="s">
        <v>224</v>
      </c>
      <c r="AI283" s="31">
        <v>280</v>
      </c>
      <c r="AJ283" s="31" t="s">
        <v>264</v>
      </c>
      <c r="AK283" s="31">
        <v>280</v>
      </c>
      <c r="AL283" s="31" t="s">
        <v>303</v>
      </c>
      <c r="AM283" s="31">
        <v>280</v>
      </c>
      <c r="AN283" s="31" t="s">
        <v>152</v>
      </c>
      <c r="AO283" s="31">
        <v>280</v>
      </c>
      <c r="AP283" s="31" t="s">
        <v>155</v>
      </c>
    </row>
    <row r="284" spans="1:42" x14ac:dyDescent="0.35">
      <c r="A284" s="141">
        <v>281</v>
      </c>
      <c r="B284" s="198" t="s">
        <v>152</v>
      </c>
      <c r="C284" s="141">
        <v>281</v>
      </c>
      <c r="D284" s="141" t="s">
        <v>302</v>
      </c>
      <c r="E284" s="141">
        <v>281</v>
      </c>
      <c r="F284" s="141" t="s">
        <v>287</v>
      </c>
      <c r="G284" s="141">
        <v>281</v>
      </c>
      <c r="H284" s="203" t="s">
        <v>308</v>
      </c>
      <c r="I284" s="31">
        <v>281</v>
      </c>
      <c r="J284" s="31" t="s">
        <v>256</v>
      </c>
      <c r="K284" s="31">
        <v>281</v>
      </c>
      <c r="L284" s="31" t="s">
        <v>37</v>
      </c>
      <c r="M284" s="31">
        <v>281</v>
      </c>
      <c r="N284" s="31" t="s">
        <v>173</v>
      </c>
      <c r="O284" s="31">
        <v>281</v>
      </c>
      <c r="P284" s="31" t="s">
        <v>156</v>
      </c>
      <c r="Q284" s="31">
        <v>281</v>
      </c>
      <c r="R284" s="31" t="s">
        <v>265</v>
      </c>
      <c r="S284" s="31">
        <v>281</v>
      </c>
      <c r="T284" s="31" t="s">
        <v>260</v>
      </c>
      <c r="U284" s="31">
        <v>281</v>
      </c>
      <c r="V284" s="31" t="s">
        <v>280</v>
      </c>
      <c r="W284" s="31">
        <v>281</v>
      </c>
      <c r="X284" s="31" t="s">
        <v>141</v>
      </c>
      <c r="Y284" s="31">
        <v>281</v>
      </c>
      <c r="Z284" s="31" t="s">
        <v>292</v>
      </c>
      <c r="AA284" s="31">
        <v>281</v>
      </c>
      <c r="AB284" s="31" t="s">
        <v>261</v>
      </c>
      <c r="AC284" s="31">
        <v>281</v>
      </c>
      <c r="AD284" s="31" t="s">
        <v>320</v>
      </c>
      <c r="AE284" s="31">
        <v>281</v>
      </c>
      <c r="AF284" s="31" t="s">
        <v>296</v>
      </c>
      <c r="AG284" s="31">
        <v>281</v>
      </c>
      <c r="AH284" s="31" t="s">
        <v>206</v>
      </c>
      <c r="AI284" s="31">
        <v>281</v>
      </c>
      <c r="AJ284" s="31" t="s">
        <v>55</v>
      </c>
      <c r="AK284" s="31">
        <v>281</v>
      </c>
      <c r="AL284" s="31" t="s">
        <v>115</v>
      </c>
      <c r="AM284" s="31">
        <v>281</v>
      </c>
      <c r="AN284" s="31" t="s">
        <v>322</v>
      </c>
      <c r="AO284" s="31">
        <v>281</v>
      </c>
      <c r="AP284" s="31" t="s">
        <v>298</v>
      </c>
    </row>
    <row r="285" spans="1:42" x14ac:dyDescent="0.35">
      <c r="A285" s="141">
        <v>282</v>
      </c>
      <c r="B285" s="198" t="s">
        <v>300</v>
      </c>
      <c r="C285" s="141">
        <v>282</v>
      </c>
      <c r="D285" s="141" t="s">
        <v>202</v>
      </c>
      <c r="E285" s="141">
        <v>282</v>
      </c>
      <c r="F285" s="141" t="s">
        <v>233</v>
      </c>
      <c r="G285" s="141">
        <v>282</v>
      </c>
      <c r="H285" s="203" t="s">
        <v>116</v>
      </c>
      <c r="I285" s="31">
        <v>282</v>
      </c>
      <c r="J285" s="31" t="s">
        <v>205</v>
      </c>
      <c r="K285" s="31">
        <v>282</v>
      </c>
      <c r="L285" s="31" t="s">
        <v>236</v>
      </c>
      <c r="M285" s="31">
        <v>282</v>
      </c>
      <c r="N285" s="31" t="s">
        <v>93</v>
      </c>
      <c r="O285" s="31">
        <v>282</v>
      </c>
      <c r="P285" s="31" t="s">
        <v>319</v>
      </c>
      <c r="Q285" s="31">
        <v>282</v>
      </c>
      <c r="R285" s="31" t="s">
        <v>202</v>
      </c>
      <c r="S285" s="31">
        <v>282</v>
      </c>
      <c r="T285" s="31" t="s">
        <v>325</v>
      </c>
      <c r="U285" s="31">
        <v>282</v>
      </c>
      <c r="V285" s="31" t="s">
        <v>158</v>
      </c>
      <c r="W285" s="31">
        <v>282</v>
      </c>
      <c r="X285" s="31" t="s">
        <v>269</v>
      </c>
      <c r="Y285" s="31">
        <v>282</v>
      </c>
      <c r="Z285" s="31" t="s">
        <v>33</v>
      </c>
      <c r="AA285" s="31">
        <v>282</v>
      </c>
      <c r="AB285" s="31" t="s">
        <v>336</v>
      </c>
      <c r="AC285" s="31">
        <v>282</v>
      </c>
      <c r="AD285" s="31" t="s">
        <v>190</v>
      </c>
      <c r="AE285" s="31">
        <v>282</v>
      </c>
      <c r="AF285" s="31" t="s">
        <v>24</v>
      </c>
      <c r="AG285" s="31">
        <v>282</v>
      </c>
      <c r="AH285" s="31" t="s">
        <v>341</v>
      </c>
      <c r="AI285" s="31">
        <v>282</v>
      </c>
      <c r="AJ285" s="31" t="s">
        <v>230</v>
      </c>
      <c r="AK285" s="31">
        <v>282</v>
      </c>
      <c r="AL285" s="31" t="s">
        <v>283</v>
      </c>
      <c r="AM285" s="31">
        <v>282</v>
      </c>
      <c r="AN285" s="31" t="s">
        <v>266</v>
      </c>
      <c r="AO285" s="31">
        <v>282</v>
      </c>
      <c r="AP285" s="31" t="s">
        <v>270</v>
      </c>
    </row>
    <row r="286" spans="1:42" x14ac:dyDescent="0.35">
      <c r="A286" s="141">
        <v>283</v>
      </c>
      <c r="B286" s="198" t="s">
        <v>322</v>
      </c>
      <c r="C286" s="141">
        <v>283</v>
      </c>
      <c r="D286" s="141" t="s">
        <v>303</v>
      </c>
      <c r="E286" s="141">
        <v>283</v>
      </c>
      <c r="F286" s="141" t="s">
        <v>61</v>
      </c>
      <c r="G286" s="141">
        <v>283</v>
      </c>
      <c r="H286" s="203" t="s">
        <v>146</v>
      </c>
      <c r="I286" s="31">
        <v>283</v>
      </c>
      <c r="J286" s="31" t="s">
        <v>310</v>
      </c>
      <c r="K286" s="31">
        <v>283</v>
      </c>
      <c r="L286" s="31" t="s">
        <v>249</v>
      </c>
      <c r="M286" s="31">
        <v>283</v>
      </c>
      <c r="N286" s="31" t="s">
        <v>284</v>
      </c>
      <c r="O286" s="31">
        <v>283</v>
      </c>
      <c r="P286" s="31" t="s">
        <v>146</v>
      </c>
      <c r="Q286" s="31">
        <v>283</v>
      </c>
      <c r="R286" s="31" t="s">
        <v>184</v>
      </c>
      <c r="S286" s="31">
        <v>283</v>
      </c>
      <c r="T286" s="31" t="s">
        <v>169</v>
      </c>
      <c r="U286" s="31">
        <v>283</v>
      </c>
      <c r="V286" s="31" t="s">
        <v>297</v>
      </c>
      <c r="W286" s="31">
        <v>283</v>
      </c>
      <c r="X286" s="31" t="s">
        <v>293</v>
      </c>
      <c r="Y286" s="31">
        <v>283</v>
      </c>
      <c r="Z286" s="31" t="s">
        <v>321</v>
      </c>
      <c r="AA286" s="31">
        <v>283</v>
      </c>
      <c r="AB286" s="31" t="s">
        <v>295</v>
      </c>
      <c r="AC286" s="31">
        <v>283</v>
      </c>
      <c r="AD286" s="31" t="s">
        <v>304</v>
      </c>
      <c r="AE286" s="31">
        <v>283</v>
      </c>
      <c r="AF286" s="31" t="s">
        <v>147</v>
      </c>
      <c r="AG286" s="31">
        <v>283</v>
      </c>
      <c r="AH286" s="31" t="s">
        <v>280</v>
      </c>
      <c r="AI286" s="31">
        <v>283</v>
      </c>
      <c r="AJ286" s="31" t="s">
        <v>152</v>
      </c>
      <c r="AK286" s="31">
        <v>283</v>
      </c>
      <c r="AL286" s="31" t="s">
        <v>202</v>
      </c>
      <c r="AM286" s="31">
        <v>283</v>
      </c>
      <c r="AN286" s="31" t="s">
        <v>314</v>
      </c>
      <c r="AO286" s="31">
        <v>283</v>
      </c>
      <c r="AP286" s="31" t="s">
        <v>131</v>
      </c>
    </row>
    <row r="287" spans="1:42" x14ac:dyDescent="0.35">
      <c r="A287" s="141">
        <v>284</v>
      </c>
      <c r="B287" s="198" t="s">
        <v>198</v>
      </c>
      <c r="C287" s="141">
        <v>284</v>
      </c>
      <c r="D287" s="141" t="s">
        <v>329</v>
      </c>
      <c r="E287" s="141">
        <v>284</v>
      </c>
      <c r="F287" s="141" t="s">
        <v>313</v>
      </c>
      <c r="G287" s="141">
        <v>284</v>
      </c>
      <c r="H287" s="203" t="s">
        <v>211</v>
      </c>
      <c r="I287" s="31">
        <v>284</v>
      </c>
      <c r="J287" s="31" t="s">
        <v>50</v>
      </c>
      <c r="K287" s="31">
        <v>284</v>
      </c>
      <c r="L287" s="31" t="s">
        <v>317</v>
      </c>
      <c r="M287" s="31">
        <v>284</v>
      </c>
      <c r="N287" s="31" t="s">
        <v>202</v>
      </c>
      <c r="O287" s="31">
        <v>284</v>
      </c>
      <c r="P287" s="31" t="s">
        <v>127</v>
      </c>
      <c r="Q287" s="31">
        <v>284</v>
      </c>
      <c r="R287" s="31" t="s">
        <v>103</v>
      </c>
      <c r="S287" s="31">
        <v>284</v>
      </c>
      <c r="T287" s="31" t="s">
        <v>201</v>
      </c>
      <c r="U287" s="31">
        <v>284</v>
      </c>
      <c r="V287" s="31" t="s">
        <v>179</v>
      </c>
      <c r="W287" s="31">
        <v>284</v>
      </c>
      <c r="X287" s="31" t="s">
        <v>267</v>
      </c>
      <c r="Y287" s="31">
        <v>284</v>
      </c>
      <c r="Z287" s="31" t="s">
        <v>296</v>
      </c>
      <c r="AA287" s="31">
        <v>284</v>
      </c>
      <c r="AB287" s="31" t="s">
        <v>32</v>
      </c>
      <c r="AC287" s="31">
        <v>284</v>
      </c>
      <c r="AD287" s="31" t="s">
        <v>133</v>
      </c>
      <c r="AE287" s="31">
        <v>284</v>
      </c>
      <c r="AF287" s="31" t="s">
        <v>249</v>
      </c>
      <c r="AG287" s="31">
        <v>284</v>
      </c>
      <c r="AH287" s="31" t="s">
        <v>308</v>
      </c>
      <c r="AI287" s="31">
        <v>284</v>
      </c>
      <c r="AJ287" s="31" t="s">
        <v>148</v>
      </c>
      <c r="AK287" s="31">
        <v>284</v>
      </c>
      <c r="AL287" s="31" t="s">
        <v>295</v>
      </c>
      <c r="AM287" s="31">
        <v>284</v>
      </c>
      <c r="AN287" s="31" t="s">
        <v>340</v>
      </c>
      <c r="AO287" s="31">
        <v>284</v>
      </c>
      <c r="AP287" s="31" t="s">
        <v>225</v>
      </c>
    </row>
    <row r="288" spans="1:42" x14ac:dyDescent="0.35">
      <c r="A288" s="141">
        <v>285</v>
      </c>
      <c r="B288" s="198" t="s">
        <v>217</v>
      </c>
      <c r="C288" s="141">
        <v>285</v>
      </c>
      <c r="D288" s="141" t="s">
        <v>216</v>
      </c>
      <c r="E288" s="141">
        <v>285</v>
      </c>
      <c r="F288" s="141" t="s">
        <v>108</v>
      </c>
      <c r="G288" s="141">
        <v>285</v>
      </c>
      <c r="H288" s="203" t="s">
        <v>224</v>
      </c>
      <c r="I288" s="31">
        <v>285</v>
      </c>
      <c r="J288" s="31" t="s">
        <v>265</v>
      </c>
      <c r="K288" s="31">
        <v>285</v>
      </c>
      <c r="L288" s="31" t="s">
        <v>316</v>
      </c>
      <c r="M288" s="31">
        <v>285</v>
      </c>
      <c r="N288" s="31" t="s">
        <v>50</v>
      </c>
      <c r="O288" s="31">
        <v>285</v>
      </c>
      <c r="P288" s="31" t="s">
        <v>222</v>
      </c>
      <c r="Q288" s="31">
        <v>285</v>
      </c>
      <c r="R288" s="31" t="s">
        <v>141</v>
      </c>
      <c r="S288" s="31">
        <v>285</v>
      </c>
      <c r="T288" s="31" t="s">
        <v>276</v>
      </c>
      <c r="U288" s="31">
        <v>285</v>
      </c>
      <c r="V288" s="31" t="s">
        <v>174</v>
      </c>
      <c r="W288" s="31">
        <v>285</v>
      </c>
      <c r="X288" s="31" t="s">
        <v>125</v>
      </c>
      <c r="Y288" s="31">
        <v>285</v>
      </c>
      <c r="Z288" s="31" t="s">
        <v>169</v>
      </c>
      <c r="AA288" s="31">
        <v>285</v>
      </c>
      <c r="AB288" s="31" t="s">
        <v>299</v>
      </c>
      <c r="AC288" s="31">
        <v>285</v>
      </c>
      <c r="AD288" s="31" t="s">
        <v>57</v>
      </c>
      <c r="AE288" s="31">
        <v>285</v>
      </c>
      <c r="AF288" s="31" t="s">
        <v>101</v>
      </c>
      <c r="AG288" s="31">
        <v>285</v>
      </c>
      <c r="AH288" s="31" t="s">
        <v>271</v>
      </c>
      <c r="AI288" s="31">
        <v>285</v>
      </c>
      <c r="AJ288" s="31" t="s">
        <v>334</v>
      </c>
      <c r="AK288" s="31">
        <v>285</v>
      </c>
      <c r="AL288" s="31" t="s">
        <v>136</v>
      </c>
      <c r="AM288" s="31">
        <v>285</v>
      </c>
      <c r="AN288" s="31" t="s">
        <v>204</v>
      </c>
      <c r="AO288" s="31">
        <v>285</v>
      </c>
      <c r="AP288" s="31" t="s">
        <v>220</v>
      </c>
    </row>
    <row r="289" spans="1:42" x14ac:dyDescent="0.35">
      <c r="A289" s="141">
        <v>286</v>
      </c>
      <c r="B289" s="198" t="s">
        <v>215</v>
      </c>
      <c r="C289" s="141">
        <v>286</v>
      </c>
      <c r="D289" s="141" t="s">
        <v>101</v>
      </c>
      <c r="E289" s="141">
        <v>286</v>
      </c>
      <c r="F289" s="141" t="s">
        <v>26</v>
      </c>
      <c r="G289" s="141">
        <v>286</v>
      </c>
      <c r="H289" s="203" t="s">
        <v>121</v>
      </c>
      <c r="I289" s="31">
        <v>286</v>
      </c>
      <c r="J289" s="31" t="s">
        <v>178</v>
      </c>
      <c r="K289" s="31">
        <v>286</v>
      </c>
      <c r="L289" s="31" t="s">
        <v>161</v>
      </c>
      <c r="M289" s="31">
        <v>286</v>
      </c>
      <c r="N289" s="31" t="s">
        <v>210</v>
      </c>
      <c r="O289" s="31">
        <v>286</v>
      </c>
      <c r="P289" s="31" t="s">
        <v>198</v>
      </c>
      <c r="Q289" s="31">
        <v>286</v>
      </c>
      <c r="R289" s="31" t="s">
        <v>270</v>
      </c>
      <c r="S289" s="31">
        <v>286</v>
      </c>
      <c r="T289" s="31" t="s">
        <v>252</v>
      </c>
      <c r="U289" s="31">
        <v>286</v>
      </c>
      <c r="V289" s="31" t="s">
        <v>155</v>
      </c>
      <c r="W289" s="31">
        <v>286</v>
      </c>
      <c r="X289" s="31" t="s">
        <v>112</v>
      </c>
      <c r="Y289" s="31">
        <v>286</v>
      </c>
      <c r="Z289" s="31" t="s">
        <v>158</v>
      </c>
      <c r="AA289" s="31">
        <v>286</v>
      </c>
      <c r="AB289" s="31" t="s">
        <v>240</v>
      </c>
      <c r="AC289" s="31">
        <v>286</v>
      </c>
      <c r="AD289" s="31" t="s">
        <v>112</v>
      </c>
      <c r="AE289" s="31">
        <v>286</v>
      </c>
      <c r="AF289" s="31" t="s">
        <v>266</v>
      </c>
      <c r="AG289" s="31">
        <v>286</v>
      </c>
      <c r="AH289" s="31" t="s">
        <v>303</v>
      </c>
      <c r="AI289" s="31">
        <v>286</v>
      </c>
      <c r="AJ289" s="31" t="s">
        <v>339</v>
      </c>
      <c r="AK289" s="31">
        <v>286</v>
      </c>
      <c r="AL289" s="31" t="s">
        <v>253</v>
      </c>
      <c r="AM289" s="31">
        <v>286</v>
      </c>
      <c r="AN289" s="31" t="s">
        <v>220</v>
      </c>
      <c r="AO289" s="31">
        <v>286</v>
      </c>
      <c r="AP289" s="31" t="s">
        <v>121</v>
      </c>
    </row>
    <row r="290" spans="1:42" x14ac:dyDescent="0.35">
      <c r="A290" s="141">
        <v>287</v>
      </c>
      <c r="B290" s="198" t="s">
        <v>199</v>
      </c>
      <c r="C290" s="141">
        <v>287</v>
      </c>
      <c r="D290" s="141" t="s">
        <v>173</v>
      </c>
      <c r="E290" s="141">
        <v>287</v>
      </c>
      <c r="F290" s="141" t="s">
        <v>235</v>
      </c>
      <c r="G290" s="141">
        <v>287</v>
      </c>
      <c r="H290" s="203" t="s">
        <v>203</v>
      </c>
      <c r="I290" s="31">
        <v>287</v>
      </c>
      <c r="J290" s="31" t="s">
        <v>70</v>
      </c>
      <c r="K290" s="31">
        <v>287</v>
      </c>
      <c r="L290" s="31" t="s">
        <v>338</v>
      </c>
      <c r="M290" s="31">
        <v>287</v>
      </c>
      <c r="N290" s="31" t="s">
        <v>302</v>
      </c>
      <c r="O290" s="31">
        <v>287</v>
      </c>
      <c r="P290" s="31" t="s">
        <v>69</v>
      </c>
      <c r="Q290" s="31">
        <v>287</v>
      </c>
      <c r="R290" s="31" t="s">
        <v>53</v>
      </c>
      <c r="S290" s="31">
        <v>287</v>
      </c>
      <c r="T290" s="31" t="s">
        <v>327</v>
      </c>
      <c r="U290" s="31">
        <v>287</v>
      </c>
      <c r="V290" s="31" t="s">
        <v>296</v>
      </c>
      <c r="W290" s="31">
        <v>287</v>
      </c>
      <c r="X290" s="31" t="s">
        <v>71</v>
      </c>
      <c r="Y290" s="31">
        <v>287</v>
      </c>
      <c r="Z290" s="31" t="s">
        <v>312</v>
      </c>
      <c r="AA290" s="31">
        <v>287</v>
      </c>
      <c r="AB290" s="31" t="s">
        <v>280</v>
      </c>
      <c r="AC290" s="31">
        <v>287</v>
      </c>
      <c r="AD290" s="31" t="s">
        <v>170</v>
      </c>
      <c r="AE290" s="31">
        <v>287</v>
      </c>
      <c r="AF290" s="31" t="s">
        <v>211</v>
      </c>
      <c r="AG290" s="31">
        <v>287</v>
      </c>
      <c r="AH290" s="31" t="s">
        <v>191</v>
      </c>
      <c r="AI290" s="31">
        <v>287</v>
      </c>
      <c r="AJ290" s="31" t="s">
        <v>37</v>
      </c>
      <c r="AK290" s="31">
        <v>287</v>
      </c>
      <c r="AL290" s="31" t="s">
        <v>341</v>
      </c>
      <c r="AM290" s="31">
        <v>287</v>
      </c>
      <c r="AN290" s="31" t="s">
        <v>283</v>
      </c>
      <c r="AO290" s="31">
        <v>287</v>
      </c>
      <c r="AP290" s="31" t="s">
        <v>118</v>
      </c>
    </row>
    <row r="291" spans="1:42" x14ac:dyDescent="0.35">
      <c r="A291" s="141">
        <v>288</v>
      </c>
      <c r="B291" s="198" t="s">
        <v>305</v>
      </c>
      <c r="C291" s="141">
        <v>288</v>
      </c>
      <c r="D291" s="141" t="s">
        <v>134</v>
      </c>
      <c r="E291" s="141">
        <v>288</v>
      </c>
      <c r="F291" s="141" t="s">
        <v>337</v>
      </c>
      <c r="G291" s="141">
        <v>288</v>
      </c>
      <c r="H291" s="203" t="s">
        <v>60</v>
      </c>
      <c r="I291" s="31">
        <v>288</v>
      </c>
      <c r="J291" s="31" t="s">
        <v>297</v>
      </c>
      <c r="K291" s="31">
        <v>288</v>
      </c>
      <c r="L291" s="31" t="s">
        <v>191</v>
      </c>
      <c r="M291" s="31">
        <v>288</v>
      </c>
      <c r="N291" s="31" t="s">
        <v>222</v>
      </c>
      <c r="O291" s="31">
        <v>288</v>
      </c>
      <c r="P291" s="31" t="s">
        <v>240</v>
      </c>
      <c r="Q291" s="31">
        <v>288</v>
      </c>
      <c r="R291" s="31" t="s">
        <v>162</v>
      </c>
      <c r="S291" s="31">
        <v>288</v>
      </c>
      <c r="T291" s="31" t="s">
        <v>291</v>
      </c>
      <c r="U291" s="31">
        <v>288</v>
      </c>
      <c r="V291" s="31" t="s">
        <v>177</v>
      </c>
      <c r="W291" s="31">
        <v>288</v>
      </c>
      <c r="X291" s="31" t="s">
        <v>167</v>
      </c>
      <c r="Y291" s="31">
        <v>288</v>
      </c>
      <c r="Z291" s="31" t="s">
        <v>166</v>
      </c>
      <c r="AA291" s="31">
        <v>288</v>
      </c>
      <c r="AB291" s="31" t="s">
        <v>315</v>
      </c>
      <c r="AC291" s="31">
        <v>288</v>
      </c>
      <c r="AD291" s="31" t="s">
        <v>230</v>
      </c>
      <c r="AE291" s="31">
        <v>288</v>
      </c>
      <c r="AF291" s="31" t="s">
        <v>93</v>
      </c>
      <c r="AG291" s="31">
        <v>288</v>
      </c>
      <c r="AH291" s="31" t="s">
        <v>215</v>
      </c>
      <c r="AI291" s="31">
        <v>288</v>
      </c>
      <c r="AJ291" s="31" t="s">
        <v>62</v>
      </c>
      <c r="AK291" s="31">
        <v>288</v>
      </c>
      <c r="AL291" s="31" t="s">
        <v>184</v>
      </c>
      <c r="AM291" s="31">
        <v>288</v>
      </c>
      <c r="AN291" s="31" t="s">
        <v>131</v>
      </c>
      <c r="AO291" s="31">
        <v>288</v>
      </c>
      <c r="AP291" s="31" t="s">
        <v>37</v>
      </c>
    </row>
    <row r="292" spans="1:42" x14ac:dyDescent="0.35">
      <c r="A292" s="141">
        <v>289</v>
      </c>
      <c r="B292" s="198" t="s">
        <v>310</v>
      </c>
      <c r="C292" s="141">
        <v>289</v>
      </c>
      <c r="D292" s="141" t="s">
        <v>102</v>
      </c>
      <c r="E292" s="141">
        <v>289</v>
      </c>
      <c r="F292" s="141" t="s">
        <v>103</v>
      </c>
      <c r="G292" s="141">
        <v>289</v>
      </c>
      <c r="H292" s="203" t="s">
        <v>245</v>
      </c>
      <c r="I292" s="31">
        <v>289</v>
      </c>
      <c r="J292" s="31" t="s">
        <v>135</v>
      </c>
      <c r="K292" s="31">
        <v>289</v>
      </c>
      <c r="L292" s="31" t="s">
        <v>143</v>
      </c>
      <c r="M292" s="31">
        <v>289</v>
      </c>
      <c r="N292" s="31" t="s">
        <v>259</v>
      </c>
      <c r="O292" s="31">
        <v>289</v>
      </c>
      <c r="P292" s="31" t="s">
        <v>299</v>
      </c>
      <c r="Q292" s="31">
        <v>289</v>
      </c>
      <c r="R292" s="31" t="s">
        <v>239</v>
      </c>
      <c r="S292" s="31">
        <v>289</v>
      </c>
      <c r="T292" s="31" t="s">
        <v>73</v>
      </c>
      <c r="U292" s="31">
        <v>289</v>
      </c>
      <c r="V292" s="31" t="s">
        <v>85</v>
      </c>
      <c r="W292" s="31">
        <v>289</v>
      </c>
      <c r="X292" s="31" t="s">
        <v>270</v>
      </c>
      <c r="Y292" s="31">
        <v>289</v>
      </c>
      <c r="Z292" s="31" t="s">
        <v>220</v>
      </c>
      <c r="AA292" s="31">
        <v>289</v>
      </c>
      <c r="AB292" s="31" t="s">
        <v>313</v>
      </c>
      <c r="AC292" s="31">
        <v>289</v>
      </c>
      <c r="AD292" s="31" t="s">
        <v>46</v>
      </c>
      <c r="AE292" s="31">
        <v>289</v>
      </c>
      <c r="AF292" s="31" t="s">
        <v>275</v>
      </c>
      <c r="AG292" s="31">
        <v>289</v>
      </c>
      <c r="AH292" s="31" t="s">
        <v>121</v>
      </c>
      <c r="AI292" s="31">
        <v>289</v>
      </c>
      <c r="AJ292" s="31" t="s">
        <v>318</v>
      </c>
      <c r="AK292" s="31">
        <v>289</v>
      </c>
      <c r="AL292" s="31" t="s">
        <v>84</v>
      </c>
      <c r="AM292" s="31">
        <v>289</v>
      </c>
      <c r="AN292" s="31" t="s">
        <v>333</v>
      </c>
      <c r="AO292" s="31">
        <v>289</v>
      </c>
      <c r="AP292" s="31" t="s">
        <v>334</v>
      </c>
    </row>
    <row r="293" spans="1:42" x14ac:dyDescent="0.35">
      <c r="A293" s="141">
        <v>290</v>
      </c>
      <c r="B293" s="198" t="s">
        <v>302</v>
      </c>
      <c r="C293" s="141">
        <v>290</v>
      </c>
      <c r="D293" s="141" t="s">
        <v>229</v>
      </c>
      <c r="E293" s="141">
        <v>290</v>
      </c>
      <c r="F293" s="141" t="s">
        <v>186</v>
      </c>
      <c r="G293" s="141">
        <v>290</v>
      </c>
      <c r="H293" s="203" t="s">
        <v>326</v>
      </c>
      <c r="I293" s="31">
        <v>290</v>
      </c>
      <c r="J293" s="31" t="s">
        <v>284</v>
      </c>
      <c r="K293" s="31">
        <v>290</v>
      </c>
      <c r="L293" s="31" t="s">
        <v>277</v>
      </c>
      <c r="M293" s="31">
        <v>290</v>
      </c>
      <c r="N293" s="31" t="s">
        <v>230</v>
      </c>
      <c r="O293" s="31">
        <v>290</v>
      </c>
      <c r="P293" s="31" t="s">
        <v>210</v>
      </c>
      <c r="Q293" s="31">
        <v>290</v>
      </c>
      <c r="R293" s="31" t="s">
        <v>108</v>
      </c>
      <c r="S293" s="31">
        <v>290</v>
      </c>
      <c r="T293" s="31" t="s">
        <v>167</v>
      </c>
      <c r="U293" s="31">
        <v>290</v>
      </c>
      <c r="V293" s="31" t="s">
        <v>142</v>
      </c>
      <c r="W293" s="31">
        <v>290</v>
      </c>
      <c r="X293" s="31" t="s">
        <v>91</v>
      </c>
      <c r="Y293" s="31">
        <v>290</v>
      </c>
      <c r="Z293" s="31" t="s">
        <v>186</v>
      </c>
      <c r="AA293" s="31">
        <v>290</v>
      </c>
      <c r="AB293" s="31" t="s">
        <v>216</v>
      </c>
      <c r="AC293" s="31">
        <v>290</v>
      </c>
      <c r="AD293" s="31" t="s">
        <v>221</v>
      </c>
      <c r="AE293" s="31">
        <v>290</v>
      </c>
      <c r="AF293" s="31" t="s">
        <v>256</v>
      </c>
      <c r="AG293" s="31">
        <v>290</v>
      </c>
      <c r="AH293" s="31" t="s">
        <v>325</v>
      </c>
      <c r="AI293" s="31">
        <v>290</v>
      </c>
      <c r="AJ293" s="31" t="s">
        <v>324</v>
      </c>
      <c r="AK293" s="31">
        <v>290</v>
      </c>
      <c r="AL293" s="31" t="s">
        <v>147</v>
      </c>
      <c r="AM293" s="31">
        <v>290</v>
      </c>
      <c r="AN293" s="31" t="s">
        <v>217</v>
      </c>
      <c r="AO293" s="31">
        <v>290</v>
      </c>
      <c r="AP293" s="31" t="s">
        <v>97</v>
      </c>
    </row>
    <row r="294" spans="1:42" x14ac:dyDescent="0.35">
      <c r="A294" s="141">
        <v>291</v>
      </c>
      <c r="B294" s="198" t="s">
        <v>329</v>
      </c>
      <c r="C294" s="141">
        <v>291</v>
      </c>
      <c r="D294" s="141" t="s">
        <v>260</v>
      </c>
      <c r="E294" s="141">
        <v>291</v>
      </c>
      <c r="F294" s="141" t="s">
        <v>244</v>
      </c>
      <c r="G294" s="141">
        <v>291</v>
      </c>
      <c r="H294" s="203" t="s">
        <v>169</v>
      </c>
      <c r="I294" s="31">
        <v>291</v>
      </c>
      <c r="J294" s="31" t="s">
        <v>337</v>
      </c>
      <c r="K294" s="31">
        <v>291</v>
      </c>
      <c r="L294" s="31" t="s">
        <v>302</v>
      </c>
      <c r="M294" s="31">
        <v>291</v>
      </c>
      <c r="N294" s="31" t="s">
        <v>248</v>
      </c>
      <c r="O294" s="31">
        <v>291</v>
      </c>
      <c r="P294" s="31" t="s">
        <v>242</v>
      </c>
      <c r="Q294" s="31">
        <v>291</v>
      </c>
      <c r="R294" s="31" t="s">
        <v>24</v>
      </c>
      <c r="S294" s="31">
        <v>291</v>
      </c>
      <c r="T294" s="31" t="s">
        <v>337</v>
      </c>
      <c r="U294" s="31">
        <v>291</v>
      </c>
      <c r="V294" s="31" t="s">
        <v>192</v>
      </c>
      <c r="W294" s="31">
        <v>291</v>
      </c>
      <c r="X294" s="31" t="s">
        <v>333</v>
      </c>
      <c r="Y294" s="31">
        <v>291</v>
      </c>
      <c r="Z294" s="31" t="s">
        <v>329</v>
      </c>
      <c r="AA294" s="31">
        <v>291</v>
      </c>
      <c r="AB294" s="31" t="s">
        <v>117</v>
      </c>
      <c r="AC294" s="31">
        <v>291</v>
      </c>
      <c r="AD294" s="31" t="s">
        <v>42</v>
      </c>
      <c r="AE294" s="31">
        <v>291</v>
      </c>
      <c r="AF294" s="31" t="s">
        <v>306</v>
      </c>
      <c r="AG294" s="31">
        <v>291</v>
      </c>
      <c r="AH294" s="31" t="s">
        <v>336</v>
      </c>
      <c r="AI294" s="31">
        <v>291</v>
      </c>
      <c r="AJ294" s="31" t="s">
        <v>25</v>
      </c>
      <c r="AK294" s="31">
        <v>291</v>
      </c>
      <c r="AL294" s="31" t="s">
        <v>161</v>
      </c>
      <c r="AM294" s="31">
        <v>291</v>
      </c>
      <c r="AN294" s="31" t="s">
        <v>36</v>
      </c>
      <c r="AO294" s="31">
        <v>291</v>
      </c>
      <c r="AP294" s="31" t="s">
        <v>186</v>
      </c>
    </row>
    <row r="295" spans="1:42" x14ac:dyDescent="0.35">
      <c r="A295" s="141">
        <v>292</v>
      </c>
      <c r="B295" s="198" t="s">
        <v>328</v>
      </c>
      <c r="C295" s="141">
        <v>292</v>
      </c>
      <c r="D295" s="141" t="s">
        <v>264</v>
      </c>
      <c r="E295" s="141">
        <v>292</v>
      </c>
      <c r="F295" s="141" t="s">
        <v>93</v>
      </c>
      <c r="G295" s="141">
        <v>292</v>
      </c>
      <c r="H295" s="203" t="s">
        <v>151</v>
      </c>
      <c r="I295" s="31">
        <v>292</v>
      </c>
      <c r="J295" s="31" t="s">
        <v>296</v>
      </c>
      <c r="K295" s="31">
        <v>292</v>
      </c>
      <c r="L295" s="31" t="s">
        <v>235</v>
      </c>
      <c r="M295" s="31">
        <v>292</v>
      </c>
      <c r="N295" s="31" t="s">
        <v>121</v>
      </c>
      <c r="O295" s="31">
        <v>292</v>
      </c>
      <c r="P295" s="31" t="s">
        <v>167</v>
      </c>
      <c r="Q295" s="31">
        <v>292</v>
      </c>
      <c r="R295" s="31" t="e">
        <v>#N/A</v>
      </c>
      <c r="S295" s="31">
        <v>292</v>
      </c>
      <c r="T295" s="31" t="s">
        <v>153</v>
      </c>
      <c r="U295" s="31">
        <v>292</v>
      </c>
      <c r="V295" s="31" t="s">
        <v>231</v>
      </c>
      <c r="W295" s="31">
        <v>292</v>
      </c>
      <c r="X295" s="31" t="s">
        <v>152</v>
      </c>
      <c r="Y295" s="31">
        <v>292</v>
      </c>
      <c r="Z295" s="31" t="s">
        <v>262</v>
      </c>
      <c r="AA295" s="31">
        <v>292</v>
      </c>
      <c r="AB295" s="31" t="s">
        <v>302</v>
      </c>
      <c r="AC295" s="31">
        <v>292</v>
      </c>
      <c r="AD295" s="31" t="s">
        <v>213</v>
      </c>
      <c r="AE295" s="31">
        <v>292</v>
      </c>
      <c r="AF295" s="31" t="s">
        <v>274</v>
      </c>
      <c r="AG295" s="31">
        <v>292</v>
      </c>
      <c r="AH295" s="31" t="s">
        <v>112</v>
      </c>
      <c r="AI295" s="31">
        <v>292</v>
      </c>
      <c r="AJ295" s="31" t="s">
        <v>79</v>
      </c>
      <c r="AK295" s="31">
        <v>292</v>
      </c>
      <c r="AL295" s="31" t="s">
        <v>275</v>
      </c>
      <c r="AM295" s="31">
        <v>292</v>
      </c>
      <c r="AN295" s="31" t="s">
        <v>301</v>
      </c>
      <c r="AO295" s="31">
        <v>292</v>
      </c>
      <c r="AP295" s="31" t="s">
        <v>276</v>
      </c>
    </row>
    <row r="296" spans="1:42" x14ac:dyDescent="0.35">
      <c r="A296" s="141">
        <v>293</v>
      </c>
      <c r="B296" s="198" t="s">
        <v>230</v>
      </c>
      <c r="C296" s="141">
        <v>293</v>
      </c>
      <c r="D296" s="141" t="s">
        <v>321</v>
      </c>
      <c r="E296" s="141">
        <v>293</v>
      </c>
      <c r="F296" s="141" t="s">
        <v>302</v>
      </c>
      <c r="G296" s="141">
        <v>293</v>
      </c>
      <c r="H296" s="203" t="s">
        <v>24</v>
      </c>
      <c r="I296" s="31">
        <v>293</v>
      </c>
      <c r="J296" s="31" t="s">
        <v>149</v>
      </c>
      <c r="K296" s="31">
        <v>293</v>
      </c>
      <c r="L296" s="31" t="s">
        <v>208</v>
      </c>
      <c r="M296" s="31">
        <v>293</v>
      </c>
      <c r="N296" s="31" t="s">
        <v>299</v>
      </c>
      <c r="O296" s="31">
        <v>293</v>
      </c>
      <c r="P296" s="31" t="s">
        <v>264</v>
      </c>
      <c r="Q296" s="31">
        <v>293</v>
      </c>
      <c r="R296" s="31" t="s">
        <v>301</v>
      </c>
      <c r="S296" s="31">
        <v>293</v>
      </c>
      <c r="T296" s="31" t="s">
        <v>324</v>
      </c>
      <c r="U296" s="31">
        <v>293</v>
      </c>
      <c r="V296" s="31" t="s">
        <v>243</v>
      </c>
      <c r="W296" s="31">
        <v>293</v>
      </c>
      <c r="X296" s="31" t="s">
        <v>93</v>
      </c>
      <c r="Y296" s="31">
        <v>293</v>
      </c>
      <c r="Z296" s="31" t="s">
        <v>333</v>
      </c>
      <c r="AA296" s="31">
        <v>293</v>
      </c>
      <c r="AB296" s="31" t="s">
        <v>242</v>
      </c>
      <c r="AC296" s="31">
        <v>293</v>
      </c>
      <c r="AD296" s="31" t="s">
        <v>307</v>
      </c>
      <c r="AE296" s="31">
        <v>293</v>
      </c>
      <c r="AF296" s="31" t="s">
        <v>285</v>
      </c>
      <c r="AG296" s="31">
        <v>293</v>
      </c>
      <c r="AH296" s="31" t="s">
        <v>146</v>
      </c>
      <c r="AI296" s="31">
        <v>293</v>
      </c>
      <c r="AJ296" s="31" t="s">
        <v>17</v>
      </c>
      <c r="AK296" s="31">
        <v>293</v>
      </c>
      <c r="AL296" s="31" t="s">
        <v>264</v>
      </c>
      <c r="AM296" s="31">
        <v>293</v>
      </c>
      <c r="AN296" s="31" t="s">
        <v>180</v>
      </c>
      <c r="AO296" s="31">
        <v>293</v>
      </c>
      <c r="AP296" s="31" t="s">
        <v>223</v>
      </c>
    </row>
    <row r="297" spans="1:42" x14ac:dyDescent="0.35">
      <c r="A297" s="141">
        <v>294</v>
      </c>
      <c r="B297" s="198" t="s">
        <v>256</v>
      </c>
      <c r="C297" s="141">
        <v>294</v>
      </c>
      <c r="D297" s="141" t="s">
        <v>335</v>
      </c>
      <c r="E297" s="141">
        <v>294</v>
      </c>
      <c r="F297" s="141" t="s">
        <v>243</v>
      </c>
      <c r="G297" s="141">
        <v>294</v>
      </c>
      <c r="H297" s="203" t="s">
        <v>327</v>
      </c>
      <c r="I297" s="31">
        <v>294</v>
      </c>
      <c r="J297" s="31" t="s">
        <v>341</v>
      </c>
      <c r="K297" s="31">
        <v>294</v>
      </c>
      <c r="L297" s="31" t="s">
        <v>318</v>
      </c>
      <c r="M297" s="31">
        <v>294</v>
      </c>
      <c r="N297" s="31" t="s">
        <v>153</v>
      </c>
      <c r="O297" s="31">
        <v>294</v>
      </c>
      <c r="P297" s="31" t="s">
        <v>89</v>
      </c>
      <c r="Q297" s="31">
        <v>294</v>
      </c>
      <c r="R297" s="31" t="e">
        <v>#N/A</v>
      </c>
      <c r="S297" s="31">
        <v>294</v>
      </c>
      <c r="T297" s="31" t="s">
        <v>28</v>
      </c>
      <c r="U297" s="31">
        <v>294</v>
      </c>
      <c r="V297" s="31" t="s">
        <v>65</v>
      </c>
      <c r="W297" s="31">
        <v>294</v>
      </c>
      <c r="X297" s="31" t="s">
        <v>117</v>
      </c>
      <c r="Y297" s="31">
        <v>294</v>
      </c>
      <c r="Z297" s="31" t="s">
        <v>301</v>
      </c>
      <c r="AA297" s="31">
        <v>294</v>
      </c>
      <c r="AB297" s="31" t="s">
        <v>102</v>
      </c>
      <c r="AC297" s="31">
        <v>294</v>
      </c>
      <c r="AD297" s="31" t="s">
        <v>240</v>
      </c>
      <c r="AE297" s="31">
        <v>294</v>
      </c>
      <c r="AF297" s="31" t="s">
        <v>290</v>
      </c>
      <c r="AG297" s="31">
        <v>294</v>
      </c>
      <c r="AH297" s="31" t="s">
        <v>274</v>
      </c>
      <c r="AI297" s="31">
        <v>294</v>
      </c>
      <c r="AJ297" s="31" t="s">
        <v>144</v>
      </c>
      <c r="AK297" s="31">
        <v>294</v>
      </c>
      <c r="AL297" s="31" t="s">
        <v>204</v>
      </c>
      <c r="AM297" s="31">
        <v>294</v>
      </c>
      <c r="AN297" s="31" t="s">
        <v>334</v>
      </c>
      <c r="AO297" s="31">
        <v>294</v>
      </c>
      <c r="AP297" s="31" t="s">
        <v>281</v>
      </c>
    </row>
    <row r="298" spans="1:42" x14ac:dyDescent="0.35">
      <c r="A298" s="141">
        <v>295</v>
      </c>
      <c r="B298" s="198" t="s">
        <v>202</v>
      </c>
      <c r="C298" s="141">
        <v>295</v>
      </c>
      <c r="D298" s="141" t="s">
        <v>332</v>
      </c>
      <c r="E298" s="141">
        <v>295</v>
      </c>
      <c r="F298" s="141" t="s">
        <v>264</v>
      </c>
      <c r="G298" s="141">
        <v>295</v>
      </c>
      <c r="H298" s="203" t="s">
        <v>279</v>
      </c>
      <c r="I298" s="31">
        <v>295</v>
      </c>
      <c r="J298" s="31" t="s">
        <v>260</v>
      </c>
      <c r="K298" s="31">
        <v>295</v>
      </c>
      <c r="L298" s="31" t="s">
        <v>230</v>
      </c>
      <c r="M298" s="31">
        <v>295</v>
      </c>
      <c r="N298" s="31" t="s">
        <v>337</v>
      </c>
      <c r="O298" s="31">
        <v>295</v>
      </c>
      <c r="P298" s="31" t="s">
        <v>296</v>
      </c>
      <c r="Q298" s="31">
        <v>295</v>
      </c>
      <c r="R298" s="31" t="e">
        <v>#N/A</v>
      </c>
      <c r="S298" s="31">
        <v>295</v>
      </c>
      <c r="T298" s="31" t="s">
        <v>283</v>
      </c>
      <c r="U298" s="31">
        <v>295</v>
      </c>
      <c r="V298" s="31" t="s">
        <v>101</v>
      </c>
      <c r="W298" s="31">
        <v>295</v>
      </c>
      <c r="X298" s="31" t="s">
        <v>209</v>
      </c>
      <c r="Y298" s="31">
        <v>295</v>
      </c>
      <c r="Z298" s="31" t="s">
        <v>215</v>
      </c>
      <c r="AA298" s="31">
        <v>295</v>
      </c>
      <c r="AB298" s="31" t="s">
        <v>333</v>
      </c>
      <c r="AC298" s="31">
        <v>295</v>
      </c>
      <c r="AD298" s="31" t="s">
        <v>245</v>
      </c>
      <c r="AE298" s="31">
        <v>295</v>
      </c>
      <c r="AF298" s="31" t="s">
        <v>279</v>
      </c>
      <c r="AG298" s="31">
        <v>295</v>
      </c>
      <c r="AH298" s="31" t="s">
        <v>301</v>
      </c>
      <c r="AI298" s="31">
        <v>295</v>
      </c>
      <c r="AJ298" s="31" t="s">
        <v>246</v>
      </c>
      <c r="AK298" s="31">
        <v>295</v>
      </c>
      <c r="AL298" s="31" t="s">
        <v>260</v>
      </c>
      <c r="AM298" s="31">
        <v>295</v>
      </c>
      <c r="AN298" s="31" t="s">
        <v>144</v>
      </c>
      <c r="AO298" s="31">
        <v>295</v>
      </c>
      <c r="AP298" s="31" t="s">
        <v>202</v>
      </c>
    </row>
    <row r="299" spans="1:42" x14ac:dyDescent="0.35">
      <c r="A299" s="141">
        <v>296</v>
      </c>
      <c r="B299" s="198" t="s">
        <v>341</v>
      </c>
      <c r="C299" s="141">
        <v>296</v>
      </c>
      <c r="D299" s="141" t="s">
        <v>198</v>
      </c>
      <c r="E299" s="141">
        <v>296</v>
      </c>
      <c r="F299" s="141" t="s">
        <v>125</v>
      </c>
      <c r="G299" s="141">
        <v>296</v>
      </c>
      <c r="H299" s="203" t="s">
        <v>240</v>
      </c>
      <c r="I299" s="31">
        <v>296</v>
      </c>
      <c r="J299" s="31" t="s">
        <v>183</v>
      </c>
      <c r="K299" s="31">
        <v>296</v>
      </c>
      <c r="L299" s="31" t="s">
        <v>233</v>
      </c>
      <c r="M299" s="31">
        <v>296</v>
      </c>
      <c r="N299" s="31" t="s">
        <v>135</v>
      </c>
      <c r="O299" s="31">
        <v>296</v>
      </c>
      <c r="P299" s="31" t="s">
        <v>140</v>
      </c>
      <c r="Q299" s="31">
        <v>296</v>
      </c>
      <c r="R299" s="31" t="e">
        <v>#N/A</v>
      </c>
      <c r="S299" s="31">
        <v>296</v>
      </c>
      <c r="T299" s="31" t="s">
        <v>306</v>
      </c>
      <c r="U299" s="31">
        <v>296</v>
      </c>
      <c r="V299" s="31" t="s">
        <v>335</v>
      </c>
      <c r="W299" s="31">
        <v>296</v>
      </c>
      <c r="X299" s="31" t="s">
        <v>38</v>
      </c>
      <c r="Y299" s="31">
        <v>296</v>
      </c>
      <c r="Z299" s="31" t="s">
        <v>178</v>
      </c>
      <c r="AA299" s="31">
        <v>296</v>
      </c>
      <c r="AB299" s="31" t="s">
        <v>271</v>
      </c>
      <c r="AC299" s="31">
        <v>296</v>
      </c>
      <c r="AD299" s="31" t="s">
        <v>130</v>
      </c>
      <c r="AE299" s="31">
        <v>296</v>
      </c>
      <c r="AF299" s="31" t="s">
        <v>192</v>
      </c>
      <c r="AG299" s="31">
        <v>296</v>
      </c>
      <c r="AH299" s="31" t="s">
        <v>144</v>
      </c>
      <c r="AI299" s="31">
        <v>296</v>
      </c>
      <c r="AJ299" s="31" t="s">
        <v>198</v>
      </c>
      <c r="AK299" s="31">
        <v>296</v>
      </c>
      <c r="AL299" s="31" t="s">
        <v>258</v>
      </c>
      <c r="AM299" s="31">
        <v>296</v>
      </c>
      <c r="AN299" s="31" t="s">
        <v>267</v>
      </c>
      <c r="AO299" s="31">
        <v>296</v>
      </c>
      <c r="AP299" s="31" t="s">
        <v>243</v>
      </c>
    </row>
    <row r="300" spans="1:42" x14ac:dyDescent="0.35">
      <c r="A300" s="141">
        <v>297</v>
      </c>
      <c r="B300" s="198" t="s">
        <v>327</v>
      </c>
      <c r="C300" s="141">
        <v>297</v>
      </c>
      <c r="D300" s="141" t="s">
        <v>299</v>
      </c>
      <c r="E300" s="141">
        <v>297</v>
      </c>
      <c r="F300" s="141" t="s">
        <v>54</v>
      </c>
      <c r="G300" s="141">
        <v>297</v>
      </c>
      <c r="H300" s="203" t="s">
        <v>226</v>
      </c>
      <c r="I300" s="31">
        <v>297</v>
      </c>
      <c r="J300" s="31" t="s">
        <v>244</v>
      </c>
      <c r="K300" s="31">
        <v>297</v>
      </c>
      <c r="L300" s="31" t="s">
        <v>67</v>
      </c>
      <c r="M300" s="31">
        <v>297</v>
      </c>
      <c r="N300" s="31" t="s">
        <v>233</v>
      </c>
      <c r="O300" s="31">
        <v>297</v>
      </c>
      <c r="P300" s="31" t="s">
        <v>70</v>
      </c>
      <c r="Q300" s="31">
        <v>297</v>
      </c>
      <c r="R300" s="31" t="e">
        <v>#N/A</v>
      </c>
      <c r="S300" s="31">
        <v>297</v>
      </c>
      <c r="T300" s="31" t="s">
        <v>118</v>
      </c>
      <c r="U300" s="31">
        <v>297</v>
      </c>
      <c r="V300" s="31" t="s">
        <v>246</v>
      </c>
      <c r="W300" s="31">
        <v>297</v>
      </c>
      <c r="X300" s="31" t="s">
        <v>26</v>
      </c>
      <c r="Y300" s="31">
        <v>297</v>
      </c>
      <c r="Z300" s="31" t="s">
        <v>213</v>
      </c>
      <c r="AA300" s="31">
        <v>297</v>
      </c>
      <c r="AB300" s="31" t="s">
        <v>274</v>
      </c>
      <c r="AC300" s="31">
        <v>297</v>
      </c>
      <c r="AD300" s="31" t="s">
        <v>314</v>
      </c>
      <c r="AE300" s="31">
        <v>297</v>
      </c>
      <c r="AF300" s="31" t="s">
        <v>295</v>
      </c>
      <c r="AG300" s="31">
        <v>297</v>
      </c>
      <c r="AH300" s="31" t="s">
        <v>187</v>
      </c>
      <c r="AI300" s="31">
        <v>297</v>
      </c>
      <c r="AJ300" s="31" t="s">
        <v>211</v>
      </c>
      <c r="AK300" s="31">
        <v>297</v>
      </c>
      <c r="AL300" s="31" t="s">
        <v>336</v>
      </c>
      <c r="AM300" s="31">
        <v>297</v>
      </c>
      <c r="AN300" s="31" t="s">
        <v>155</v>
      </c>
      <c r="AO300" s="31">
        <v>297</v>
      </c>
      <c r="AP300" s="31" t="s">
        <v>286</v>
      </c>
    </row>
    <row r="301" spans="1:42" x14ac:dyDescent="0.35">
      <c r="A301" s="141">
        <v>298</v>
      </c>
      <c r="B301" s="198" t="s">
        <v>161</v>
      </c>
      <c r="C301" s="141">
        <v>298</v>
      </c>
      <c r="D301" s="141" t="s">
        <v>337</v>
      </c>
      <c r="E301" s="141">
        <v>298</v>
      </c>
      <c r="F301" s="141" t="s">
        <v>270</v>
      </c>
      <c r="G301" s="141">
        <v>298</v>
      </c>
      <c r="H301" s="203" t="s">
        <v>181</v>
      </c>
      <c r="I301" s="31">
        <v>298</v>
      </c>
      <c r="J301" s="31" t="s">
        <v>148</v>
      </c>
      <c r="K301" s="31">
        <v>298</v>
      </c>
      <c r="L301" s="31" t="s">
        <v>220</v>
      </c>
      <c r="M301" s="31">
        <v>298</v>
      </c>
      <c r="N301" s="31" t="s">
        <v>249</v>
      </c>
      <c r="O301" s="31">
        <v>298</v>
      </c>
      <c r="P301" s="31" t="s">
        <v>174</v>
      </c>
      <c r="Q301" s="31">
        <v>298</v>
      </c>
      <c r="R301" s="31" t="s">
        <v>91</v>
      </c>
      <c r="S301" s="31">
        <v>298</v>
      </c>
      <c r="T301" s="31" t="s">
        <v>336</v>
      </c>
      <c r="U301" s="31">
        <v>298</v>
      </c>
      <c r="V301" s="31" t="s">
        <v>152</v>
      </c>
      <c r="W301" s="31">
        <v>298</v>
      </c>
      <c r="X301" s="31" t="s">
        <v>54</v>
      </c>
      <c r="Y301" s="31">
        <v>298</v>
      </c>
      <c r="Z301" s="31" t="s">
        <v>307</v>
      </c>
      <c r="AA301" s="31">
        <v>298</v>
      </c>
      <c r="AB301" s="31" t="s">
        <v>211</v>
      </c>
      <c r="AC301" s="31">
        <v>298</v>
      </c>
      <c r="AD301" s="31" t="s">
        <v>110</v>
      </c>
      <c r="AE301" s="31">
        <v>298</v>
      </c>
      <c r="AF301" s="31" t="s">
        <v>327</v>
      </c>
      <c r="AG301" s="31">
        <v>298</v>
      </c>
      <c r="AH301" s="31" t="s">
        <v>230</v>
      </c>
      <c r="AI301" s="31">
        <v>298</v>
      </c>
      <c r="AJ301" s="31" t="s">
        <v>191</v>
      </c>
      <c r="AK301" s="31">
        <v>298</v>
      </c>
      <c r="AL301" s="31" t="s">
        <v>308</v>
      </c>
      <c r="AM301" s="31">
        <v>298</v>
      </c>
      <c r="AN301" s="31" t="s">
        <v>81</v>
      </c>
      <c r="AO301" s="31">
        <v>298</v>
      </c>
      <c r="AP301" s="31" t="s">
        <v>244</v>
      </c>
    </row>
    <row r="302" spans="1:42" x14ac:dyDescent="0.35">
      <c r="A302" s="141">
        <v>299</v>
      </c>
      <c r="B302" s="198" t="s">
        <v>118</v>
      </c>
      <c r="C302" s="141">
        <v>299</v>
      </c>
      <c r="D302" s="141" t="s">
        <v>268</v>
      </c>
      <c r="E302" s="141">
        <v>299</v>
      </c>
      <c r="F302" s="141" t="s">
        <v>281</v>
      </c>
      <c r="G302" s="141">
        <v>299</v>
      </c>
      <c r="H302" s="203" t="s">
        <v>268</v>
      </c>
      <c r="I302" s="31">
        <v>299</v>
      </c>
      <c r="J302" s="31" t="s">
        <v>315</v>
      </c>
      <c r="K302" s="31">
        <v>299</v>
      </c>
      <c r="L302" s="31" t="s">
        <v>83</v>
      </c>
      <c r="M302" s="31">
        <v>299</v>
      </c>
      <c r="N302" s="31" t="s">
        <v>300</v>
      </c>
      <c r="O302" s="31">
        <v>299</v>
      </c>
      <c r="P302" s="31" t="s">
        <v>276</v>
      </c>
      <c r="Q302" s="31">
        <v>299</v>
      </c>
      <c r="R302" s="31" t="s">
        <v>247</v>
      </c>
      <c r="S302" s="31">
        <v>299</v>
      </c>
      <c r="T302" s="31" t="s">
        <v>285</v>
      </c>
      <c r="U302" s="31">
        <v>298</v>
      </c>
      <c r="V302" s="31" t="s">
        <v>133</v>
      </c>
      <c r="W302" s="31">
        <v>299</v>
      </c>
      <c r="X302" s="31" t="s">
        <v>193</v>
      </c>
      <c r="Y302" s="31">
        <v>299</v>
      </c>
      <c r="Z302" s="31" t="s">
        <v>302</v>
      </c>
      <c r="AA302" s="31">
        <v>299</v>
      </c>
      <c r="AB302" s="31" t="s">
        <v>340</v>
      </c>
      <c r="AC302" s="31">
        <v>299</v>
      </c>
      <c r="AD302" s="31" t="s">
        <v>119</v>
      </c>
      <c r="AE302" s="31">
        <v>299</v>
      </c>
      <c r="AF302" s="31" t="s">
        <v>302</v>
      </c>
      <c r="AG302" s="31">
        <v>299</v>
      </c>
      <c r="AH302" s="31" t="s">
        <v>329</v>
      </c>
      <c r="AI302" s="31">
        <v>299</v>
      </c>
      <c r="AJ302" s="31" t="s">
        <v>26</v>
      </c>
      <c r="AK302" s="31">
        <v>299</v>
      </c>
      <c r="AL302" s="31" t="s">
        <v>195</v>
      </c>
      <c r="AM302" s="31">
        <v>299</v>
      </c>
      <c r="AN302" s="31" t="s">
        <v>256</v>
      </c>
      <c r="AO302" s="31">
        <v>299</v>
      </c>
      <c r="AP302" s="31" t="s">
        <v>25</v>
      </c>
    </row>
    <row r="303" spans="1:42" x14ac:dyDescent="0.35">
      <c r="A303" s="141">
        <v>300</v>
      </c>
      <c r="B303" s="198" t="s">
        <v>336</v>
      </c>
      <c r="C303" s="141">
        <v>300</v>
      </c>
      <c r="D303" s="141" t="s">
        <v>178</v>
      </c>
      <c r="E303" s="141">
        <v>300</v>
      </c>
      <c r="F303" s="141" t="s">
        <v>316</v>
      </c>
      <c r="G303" s="141">
        <v>300</v>
      </c>
      <c r="H303" s="203" t="s">
        <v>290</v>
      </c>
      <c r="I303" s="31">
        <v>300</v>
      </c>
      <c r="J303" s="31" t="s">
        <v>93</v>
      </c>
      <c r="K303" s="31">
        <v>300</v>
      </c>
      <c r="L303" s="31" t="s">
        <v>31</v>
      </c>
      <c r="M303" s="31">
        <v>300</v>
      </c>
      <c r="N303" s="31" t="s">
        <v>341</v>
      </c>
      <c r="O303" s="31">
        <v>300</v>
      </c>
      <c r="P303" s="31" t="s">
        <v>335</v>
      </c>
      <c r="Q303" s="31">
        <v>300</v>
      </c>
      <c r="R303" s="31" t="s">
        <v>328</v>
      </c>
      <c r="S303" s="31">
        <v>300</v>
      </c>
      <c r="T303" s="31" t="s">
        <v>280</v>
      </c>
      <c r="U303" s="31">
        <v>298</v>
      </c>
      <c r="V303" s="31" t="s">
        <v>162</v>
      </c>
      <c r="W303" s="31">
        <v>300</v>
      </c>
      <c r="X303" s="31" t="s">
        <v>235</v>
      </c>
      <c r="Y303" s="31">
        <v>300</v>
      </c>
      <c r="Z303" s="31" t="s">
        <v>162</v>
      </c>
      <c r="AA303" s="31">
        <v>300</v>
      </c>
      <c r="AB303" s="31" t="s">
        <v>164</v>
      </c>
      <c r="AC303" s="31">
        <v>300</v>
      </c>
      <c r="AD303" s="31" t="s">
        <v>53</v>
      </c>
      <c r="AE303" s="31">
        <v>300</v>
      </c>
      <c r="AF303" s="31" t="s">
        <v>149</v>
      </c>
      <c r="AG303" s="31">
        <v>300</v>
      </c>
      <c r="AH303" s="31" t="s">
        <v>61</v>
      </c>
      <c r="AI303" s="31">
        <v>300</v>
      </c>
      <c r="AJ303" s="31" t="s">
        <v>245</v>
      </c>
      <c r="AK303" s="31">
        <v>300</v>
      </c>
      <c r="AL303" s="31" t="s">
        <v>337</v>
      </c>
      <c r="AM303" s="31">
        <v>300</v>
      </c>
      <c r="AN303" s="31" t="s">
        <v>125</v>
      </c>
      <c r="AO303" s="31">
        <v>300</v>
      </c>
      <c r="AP303" s="31" t="s">
        <v>96</v>
      </c>
    </row>
    <row r="304" spans="1:42" x14ac:dyDescent="0.35">
      <c r="A304" s="141">
        <v>301</v>
      </c>
      <c r="B304" s="198" t="s">
        <v>178</v>
      </c>
      <c r="C304" s="141">
        <v>301</v>
      </c>
      <c r="D304" s="141" t="s">
        <v>156</v>
      </c>
      <c r="E304" s="141">
        <v>301</v>
      </c>
      <c r="F304" s="141" t="s">
        <v>133</v>
      </c>
      <c r="G304" s="141">
        <v>301</v>
      </c>
      <c r="H304" s="203" t="s">
        <v>321</v>
      </c>
      <c r="I304" s="31">
        <v>301</v>
      </c>
      <c r="J304" s="31" t="s">
        <v>131</v>
      </c>
      <c r="K304" s="31">
        <v>301</v>
      </c>
      <c r="L304" s="31" t="s">
        <v>74</v>
      </c>
      <c r="M304" s="31">
        <v>301</v>
      </c>
      <c r="N304" s="31" t="s">
        <v>332</v>
      </c>
      <c r="O304" s="31">
        <v>301</v>
      </c>
      <c r="P304" s="31" t="s">
        <v>137</v>
      </c>
      <c r="Q304" s="31">
        <v>301</v>
      </c>
      <c r="R304" s="31" t="s">
        <v>69</v>
      </c>
      <c r="S304" s="31">
        <v>301</v>
      </c>
      <c r="T304" s="31" t="s">
        <v>158</v>
      </c>
      <c r="U304" s="31">
        <v>298</v>
      </c>
      <c r="V304" s="31" t="s">
        <v>242</v>
      </c>
      <c r="W304" s="31">
        <v>301</v>
      </c>
      <c r="X304" s="31" t="s">
        <v>37</v>
      </c>
      <c r="Y304" s="31">
        <v>301</v>
      </c>
      <c r="Z304" s="31" t="s">
        <v>74</v>
      </c>
      <c r="AA304" s="31">
        <v>301</v>
      </c>
      <c r="AB304" s="31" t="s">
        <v>65</v>
      </c>
      <c r="AC304" s="31">
        <v>301</v>
      </c>
      <c r="AD304" s="31" t="s">
        <v>207</v>
      </c>
      <c r="AE304" s="31">
        <v>301</v>
      </c>
      <c r="AF304" s="31" t="s">
        <v>311</v>
      </c>
      <c r="AG304" s="31">
        <v>301</v>
      </c>
      <c r="AH304" s="31" t="s">
        <v>145</v>
      </c>
      <c r="AI304" s="31">
        <v>301</v>
      </c>
      <c r="AJ304" s="31" t="s">
        <v>204</v>
      </c>
      <c r="AK304" s="31">
        <v>301</v>
      </c>
      <c r="AL304" s="31" t="s">
        <v>114</v>
      </c>
      <c r="AM304" s="31">
        <v>301</v>
      </c>
      <c r="AN304" s="31" t="s">
        <v>66</v>
      </c>
      <c r="AO304" s="31">
        <v>301</v>
      </c>
      <c r="AP304" s="31" t="s">
        <v>287</v>
      </c>
    </row>
    <row r="305" spans="1:42" x14ac:dyDescent="0.35">
      <c r="A305" s="141">
        <v>302</v>
      </c>
      <c r="B305" s="198" t="s">
        <v>269</v>
      </c>
      <c r="C305" s="141">
        <v>302</v>
      </c>
      <c r="D305" s="141" t="s">
        <v>245</v>
      </c>
      <c r="E305" s="141">
        <v>302</v>
      </c>
      <c r="F305" s="141" t="s">
        <v>286</v>
      </c>
      <c r="G305" s="141">
        <v>302</v>
      </c>
      <c r="H305" s="203" t="s">
        <v>176</v>
      </c>
      <c r="I305" s="31">
        <v>302</v>
      </c>
      <c r="J305" s="31" t="s">
        <v>259</v>
      </c>
      <c r="K305" s="31">
        <v>302</v>
      </c>
      <c r="L305" s="31" t="s">
        <v>244</v>
      </c>
      <c r="M305" s="31">
        <v>302</v>
      </c>
      <c r="N305" s="31" t="s">
        <v>131</v>
      </c>
      <c r="O305" s="31">
        <v>302</v>
      </c>
      <c r="P305" s="31" t="s">
        <v>293</v>
      </c>
      <c r="Q305" s="31">
        <v>302</v>
      </c>
      <c r="R305" s="31" t="s">
        <v>187</v>
      </c>
      <c r="S305" s="31">
        <v>302</v>
      </c>
      <c r="T305" s="31" t="s">
        <v>198</v>
      </c>
      <c r="U305" s="31">
        <v>298</v>
      </c>
      <c r="V305" s="31" t="s">
        <v>84</v>
      </c>
      <c r="W305" s="31">
        <v>302</v>
      </c>
      <c r="X305" s="31" t="s">
        <v>204</v>
      </c>
      <c r="Y305" s="31">
        <v>302</v>
      </c>
      <c r="Z305" s="31" t="s">
        <v>192</v>
      </c>
      <c r="AA305" s="31">
        <v>302</v>
      </c>
      <c r="AB305" s="31" t="s">
        <v>290</v>
      </c>
      <c r="AC305" s="31">
        <v>302</v>
      </c>
      <c r="AD305" s="31" t="s">
        <v>147</v>
      </c>
      <c r="AE305" s="31">
        <v>302</v>
      </c>
      <c r="AF305" s="31" t="s">
        <v>182</v>
      </c>
      <c r="AG305" s="31">
        <v>302</v>
      </c>
      <c r="AH305" s="31" t="s">
        <v>266</v>
      </c>
      <c r="AI305" s="31">
        <v>302</v>
      </c>
      <c r="AJ305" s="31" t="s">
        <v>316</v>
      </c>
      <c r="AK305" s="31">
        <v>302</v>
      </c>
      <c r="AL305" s="31" t="s">
        <v>206</v>
      </c>
      <c r="AM305" s="31">
        <v>302</v>
      </c>
      <c r="AN305" s="31" t="s">
        <v>281</v>
      </c>
      <c r="AO305" s="31">
        <v>302</v>
      </c>
      <c r="AP305" s="31" t="s">
        <v>218</v>
      </c>
    </row>
    <row r="306" spans="1:42" x14ac:dyDescent="0.35">
      <c r="A306" s="141">
        <v>303</v>
      </c>
      <c r="B306" s="198" t="s">
        <v>266</v>
      </c>
      <c r="C306" s="141">
        <v>303</v>
      </c>
      <c r="D306" s="141" t="s">
        <v>167</v>
      </c>
      <c r="E306" s="141">
        <v>303</v>
      </c>
      <c r="F306" s="141" t="s">
        <v>276</v>
      </c>
      <c r="G306" s="141">
        <v>303</v>
      </c>
      <c r="H306" s="203" t="s">
        <v>274</v>
      </c>
      <c r="I306" s="31">
        <v>303</v>
      </c>
      <c r="J306" s="31" t="s">
        <v>181</v>
      </c>
      <c r="K306" s="31">
        <v>303</v>
      </c>
      <c r="L306" s="31" t="s">
        <v>248</v>
      </c>
      <c r="M306" s="31">
        <v>303</v>
      </c>
      <c r="N306" s="31" t="s">
        <v>310</v>
      </c>
      <c r="O306" s="31">
        <v>303</v>
      </c>
      <c r="P306" s="31" t="s">
        <v>131</v>
      </c>
      <c r="Q306" s="31">
        <v>303</v>
      </c>
      <c r="R306" s="31" t="s">
        <v>142</v>
      </c>
      <c r="S306" s="31">
        <v>303</v>
      </c>
      <c r="T306" s="31" t="s">
        <v>91</v>
      </c>
      <c r="U306" s="31">
        <v>298</v>
      </c>
      <c r="V306" s="31" t="s">
        <v>159</v>
      </c>
      <c r="W306" s="31">
        <v>303</v>
      </c>
      <c r="X306" s="31" t="s">
        <v>19</v>
      </c>
      <c r="Y306" s="31">
        <v>303</v>
      </c>
      <c r="Z306" s="31" t="s">
        <v>199</v>
      </c>
      <c r="AA306" s="31">
        <v>303</v>
      </c>
      <c r="AB306" s="31" t="s">
        <v>307</v>
      </c>
      <c r="AC306" s="31">
        <v>303</v>
      </c>
      <c r="AD306" s="31" t="s">
        <v>303</v>
      </c>
      <c r="AE306" s="31">
        <v>303</v>
      </c>
      <c r="AF306" s="31" t="s">
        <v>242</v>
      </c>
      <c r="AG306" s="31">
        <v>303</v>
      </c>
      <c r="AH306" s="31" t="s">
        <v>153</v>
      </c>
      <c r="AI306" s="31">
        <v>303</v>
      </c>
      <c r="AJ306" s="31" t="s">
        <v>337</v>
      </c>
      <c r="AK306" s="31">
        <v>303</v>
      </c>
      <c r="AL306" s="31" t="s">
        <v>187</v>
      </c>
      <c r="AM306" s="31">
        <v>303</v>
      </c>
      <c r="AN306" s="31" t="s">
        <v>143</v>
      </c>
      <c r="AO306" s="31">
        <v>303</v>
      </c>
      <c r="AP306" s="31" t="s">
        <v>204</v>
      </c>
    </row>
    <row r="307" spans="1:42" x14ac:dyDescent="0.35">
      <c r="A307" s="141">
        <v>304</v>
      </c>
      <c r="B307" s="198" t="s">
        <v>311</v>
      </c>
      <c r="C307" s="141">
        <v>304</v>
      </c>
      <c r="D307" s="141" t="s">
        <v>341</v>
      </c>
      <c r="E307" s="141">
        <v>304</v>
      </c>
      <c r="F307" s="141" t="s">
        <v>267</v>
      </c>
      <c r="G307" s="141">
        <v>304</v>
      </c>
      <c r="H307" s="203" t="s">
        <v>156</v>
      </c>
      <c r="I307" s="31">
        <v>304</v>
      </c>
      <c r="J307" s="31" t="s">
        <v>321</v>
      </c>
      <c r="K307" s="31">
        <v>304</v>
      </c>
      <c r="L307" s="31" t="s">
        <v>225</v>
      </c>
      <c r="M307" s="31">
        <v>304</v>
      </c>
      <c r="N307" s="31" t="s">
        <v>317</v>
      </c>
      <c r="O307" s="31">
        <v>304</v>
      </c>
      <c r="P307" s="31" t="s">
        <v>160</v>
      </c>
      <c r="Q307" s="31">
        <v>304</v>
      </c>
      <c r="R307" s="31" t="s">
        <v>194</v>
      </c>
      <c r="S307" s="31">
        <v>304</v>
      </c>
      <c r="T307" s="31" t="s">
        <v>307</v>
      </c>
      <c r="U307" s="31">
        <v>298</v>
      </c>
      <c r="V307" s="31" t="s">
        <v>281</v>
      </c>
      <c r="W307" s="31">
        <v>304</v>
      </c>
      <c r="X307" s="31" t="s">
        <v>301</v>
      </c>
      <c r="Y307" s="31">
        <v>304</v>
      </c>
      <c r="Z307" s="31" t="s">
        <v>167</v>
      </c>
      <c r="AA307" s="31">
        <v>304</v>
      </c>
      <c r="AB307" s="31" t="s">
        <v>199</v>
      </c>
      <c r="AC307" s="31">
        <v>304</v>
      </c>
      <c r="AD307" s="31" t="s">
        <v>298</v>
      </c>
      <c r="AE307" s="31">
        <v>304</v>
      </c>
      <c r="AF307" s="31" t="s">
        <v>331</v>
      </c>
      <c r="AG307" s="31">
        <v>304</v>
      </c>
      <c r="AH307" s="31" t="s">
        <v>184</v>
      </c>
      <c r="AI307" s="31">
        <v>304</v>
      </c>
      <c r="AJ307" s="31" t="s">
        <v>103</v>
      </c>
      <c r="AK307" s="31">
        <v>304</v>
      </c>
      <c r="AL307" s="31" t="s">
        <v>104</v>
      </c>
      <c r="AM307" s="31">
        <v>304</v>
      </c>
      <c r="AN307" s="31" t="s">
        <v>215</v>
      </c>
      <c r="AO307" s="31">
        <v>304</v>
      </c>
      <c r="AP307" s="31" t="s">
        <v>81</v>
      </c>
    </row>
    <row r="308" spans="1:42" x14ac:dyDescent="0.35">
      <c r="A308" s="141">
        <v>305</v>
      </c>
      <c r="B308" s="198" t="s">
        <v>298</v>
      </c>
      <c r="C308" s="141">
        <v>305</v>
      </c>
      <c r="D308" s="141" t="s">
        <v>336</v>
      </c>
      <c r="E308" s="141">
        <v>305</v>
      </c>
      <c r="F308" s="141" t="s">
        <v>97</v>
      </c>
      <c r="G308" s="141">
        <v>305</v>
      </c>
      <c r="H308" s="203" t="s">
        <v>297</v>
      </c>
      <c r="I308" s="31">
        <v>305</v>
      </c>
      <c r="J308" s="31" t="s">
        <v>102</v>
      </c>
      <c r="K308" s="31">
        <v>305</v>
      </c>
      <c r="L308" s="31" t="s">
        <v>96</v>
      </c>
      <c r="M308" s="31">
        <v>305</v>
      </c>
      <c r="N308" s="31" t="s">
        <v>225</v>
      </c>
      <c r="O308" s="31">
        <v>305</v>
      </c>
      <c r="P308" s="31" t="s">
        <v>220</v>
      </c>
      <c r="Q308" s="31">
        <v>305</v>
      </c>
      <c r="R308" s="31" t="s">
        <v>36</v>
      </c>
      <c r="S308" s="31">
        <v>305</v>
      </c>
      <c r="T308" s="31" t="s">
        <v>330</v>
      </c>
      <c r="U308" s="31">
        <v>298</v>
      </c>
      <c r="V308" s="31" t="s">
        <v>74</v>
      </c>
      <c r="W308" s="31">
        <v>305</v>
      </c>
      <c r="X308" s="31" t="s">
        <v>99</v>
      </c>
      <c r="Y308" s="31">
        <v>305</v>
      </c>
      <c r="Z308" s="31" t="s">
        <v>293</v>
      </c>
      <c r="AA308" s="31">
        <v>305</v>
      </c>
      <c r="AB308" s="31" t="s">
        <v>321</v>
      </c>
      <c r="AC308" s="31">
        <v>305</v>
      </c>
      <c r="AD308" s="31" t="s">
        <v>278</v>
      </c>
      <c r="AE308" s="31">
        <v>305</v>
      </c>
      <c r="AF308" s="31" t="s">
        <v>268</v>
      </c>
      <c r="AG308" s="31">
        <v>305</v>
      </c>
      <c r="AH308" s="31" t="s">
        <v>245</v>
      </c>
      <c r="AI308" s="31">
        <v>305</v>
      </c>
      <c r="AJ308" s="31" t="s">
        <v>295</v>
      </c>
      <c r="AK308" s="31">
        <v>305</v>
      </c>
      <c r="AL308" s="31" t="s">
        <v>56</v>
      </c>
      <c r="AM308" s="31">
        <v>305</v>
      </c>
      <c r="AN308" s="31" t="s">
        <v>225</v>
      </c>
      <c r="AO308" s="31">
        <v>305</v>
      </c>
      <c r="AP308" s="31" t="s">
        <v>300</v>
      </c>
    </row>
    <row r="309" spans="1:42" x14ac:dyDescent="0.35">
      <c r="A309" s="141">
        <v>306</v>
      </c>
      <c r="B309" s="198" t="s">
        <v>295</v>
      </c>
      <c r="C309" s="141">
        <v>306</v>
      </c>
      <c r="D309" s="141" t="s">
        <v>199</v>
      </c>
      <c r="E309" s="141">
        <v>306</v>
      </c>
      <c r="F309" s="141" t="s">
        <v>215</v>
      </c>
      <c r="G309" s="141">
        <v>306</v>
      </c>
      <c r="H309" s="203" t="s">
        <v>174</v>
      </c>
      <c r="I309" s="31">
        <v>306</v>
      </c>
      <c r="J309" s="31" t="s">
        <v>276</v>
      </c>
      <c r="K309" s="31">
        <v>306</v>
      </c>
      <c r="L309" s="31" t="s">
        <v>260</v>
      </c>
      <c r="M309" s="31">
        <v>306</v>
      </c>
      <c r="N309" s="31" t="s">
        <v>96</v>
      </c>
      <c r="O309" s="31">
        <v>306</v>
      </c>
      <c r="P309" s="31" t="s">
        <v>169</v>
      </c>
      <c r="Q309" s="31">
        <v>306</v>
      </c>
      <c r="R309" s="31" t="s">
        <v>158</v>
      </c>
      <c r="S309" s="31">
        <v>306</v>
      </c>
      <c r="T309" s="31" t="s">
        <v>296</v>
      </c>
      <c r="U309" s="31">
        <v>298</v>
      </c>
      <c r="V309" s="31" t="s">
        <v>302</v>
      </c>
      <c r="W309" s="31">
        <v>306</v>
      </c>
      <c r="X309" s="31" t="s">
        <v>313</v>
      </c>
      <c r="Y309" s="31">
        <v>306</v>
      </c>
      <c r="Z309" s="31" t="s">
        <v>155</v>
      </c>
      <c r="AA309" s="31">
        <v>306</v>
      </c>
      <c r="AB309" s="31" t="s">
        <v>182</v>
      </c>
      <c r="AC309" s="31">
        <v>306</v>
      </c>
      <c r="AD309" s="31" t="s">
        <v>33</v>
      </c>
      <c r="AE309" s="31">
        <v>306</v>
      </c>
      <c r="AF309" s="31" t="s">
        <v>333</v>
      </c>
      <c r="AG309" s="31">
        <v>306</v>
      </c>
      <c r="AH309" s="31" t="s">
        <v>56</v>
      </c>
      <c r="AI309" s="31">
        <v>306</v>
      </c>
      <c r="AJ309" s="31" t="s">
        <v>86</v>
      </c>
      <c r="AK309" s="31">
        <v>306</v>
      </c>
      <c r="AL309" s="31" t="s">
        <v>298</v>
      </c>
      <c r="AM309" s="31">
        <v>306</v>
      </c>
      <c r="AN309" s="31" t="s">
        <v>306</v>
      </c>
      <c r="AO309" s="31">
        <v>306</v>
      </c>
      <c r="AP309" s="31" t="s">
        <v>196</v>
      </c>
    </row>
    <row r="310" spans="1:42" x14ac:dyDescent="0.35">
      <c r="A310" s="141">
        <v>307</v>
      </c>
      <c r="B310" s="198" t="s">
        <v>276</v>
      </c>
      <c r="C310" s="141">
        <v>307</v>
      </c>
      <c r="D310" s="141" t="s">
        <v>237</v>
      </c>
      <c r="E310" s="141">
        <v>307</v>
      </c>
      <c r="F310" s="141" t="s">
        <v>66</v>
      </c>
      <c r="G310" s="141">
        <v>307</v>
      </c>
      <c r="H310" s="203" t="s">
        <v>285</v>
      </c>
      <c r="I310" s="31">
        <v>307</v>
      </c>
      <c r="J310" s="31" t="s">
        <v>246</v>
      </c>
      <c r="K310" s="31">
        <v>307</v>
      </c>
      <c r="L310" s="31" t="s">
        <v>144</v>
      </c>
      <c r="M310" s="31">
        <v>307</v>
      </c>
      <c r="N310" s="31" t="s">
        <v>143</v>
      </c>
      <c r="O310" s="31">
        <v>307</v>
      </c>
      <c r="P310" s="31" t="s">
        <v>63</v>
      </c>
      <c r="Q310" s="31">
        <v>307</v>
      </c>
      <c r="R310" s="31" t="s">
        <v>295</v>
      </c>
      <c r="S310" s="31">
        <v>307</v>
      </c>
      <c r="T310" s="31" t="s">
        <v>46</v>
      </c>
      <c r="U310" s="31">
        <v>298</v>
      </c>
      <c r="V310" s="31" t="s">
        <v>298</v>
      </c>
      <c r="W310" s="31">
        <v>307</v>
      </c>
      <c r="X310" s="31" t="s">
        <v>69</v>
      </c>
      <c r="Y310" s="31">
        <v>307</v>
      </c>
      <c r="Z310" s="31" t="s">
        <v>330</v>
      </c>
      <c r="AA310" s="31">
        <v>307</v>
      </c>
      <c r="AB310" s="31" t="s">
        <v>279</v>
      </c>
      <c r="AC310" s="31">
        <v>307</v>
      </c>
      <c r="AD310" s="31" t="s">
        <v>44</v>
      </c>
      <c r="AE310" s="31">
        <v>307</v>
      </c>
      <c r="AF310" s="31" t="s">
        <v>301</v>
      </c>
      <c r="AG310" s="31">
        <v>307</v>
      </c>
      <c r="AH310" s="31" t="s">
        <v>268</v>
      </c>
      <c r="AI310" s="31">
        <v>307</v>
      </c>
      <c r="AJ310" s="31" t="s">
        <v>195</v>
      </c>
      <c r="AK310" s="31">
        <v>307</v>
      </c>
      <c r="AL310" s="31" t="s">
        <v>313</v>
      </c>
      <c r="AM310" s="31">
        <v>307</v>
      </c>
      <c r="AN310" s="31" t="s">
        <v>173</v>
      </c>
      <c r="AO310" s="31">
        <v>307</v>
      </c>
      <c r="AP310" s="31" t="s">
        <v>262</v>
      </c>
    </row>
    <row r="311" spans="1:42" x14ac:dyDescent="0.35">
      <c r="A311" s="141">
        <v>308</v>
      </c>
      <c r="B311" s="198" t="s">
        <v>173</v>
      </c>
      <c r="C311" s="141">
        <v>308</v>
      </c>
      <c r="D311" s="141" t="s">
        <v>121</v>
      </c>
      <c r="E311" s="141">
        <v>308</v>
      </c>
      <c r="F311" s="141" t="s">
        <v>334</v>
      </c>
      <c r="G311" s="141">
        <v>308</v>
      </c>
      <c r="H311" s="203" t="s">
        <v>140</v>
      </c>
      <c r="I311" s="31">
        <v>308</v>
      </c>
      <c r="J311" s="31" t="s">
        <v>300</v>
      </c>
      <c r="K311" s="31">
        <v>308</v>
      </c>
      <c r="L311" s="31" t="s">
        <v>66</v>
      </c>
      <c r="M311" s="31">
        <v>308</v>
      </c>
      <c r="N311" s="31" t="s">
        <v>316</v>
      </c>
      <c r="O311" s="31">
        <v>308</v>
      </c>
      <c r="P311" s="31" t="s">
        <v>172</v>
      </c>
      <c r="Q311" s="31">
        <v>308</v>
      </c>
      <c r="R311" s="31" t="s">
        <v>289</v>
      </c>
      <c r="S311" s="31">
        <v>308</v>
      </c>
      <c r="T311" s="31" t="s">
        <v>289</v>
      </c>
      <c r="U311" s="31">
        <v>298</v>
      </c>
      <c r="V311" s="31" t="s">
        <v>132</v>
      </c>
      <c r="W311" s="31">
        <v>308</v>
      </c>
      <c r="X311" s="31" t="s">
        <v>66</v>
      </c>
      <c r="Y311" s="31">
        <v>308</v>
      </c>
      <c r="Z311" s="31" t="s">
        <v>309</v>
      </c>
      <c r="AA311" s="31">
        <v>308</v>
      </c>
      <c r="AB311" s="31" t="s">
        <v>331</v>
      </c>
      <c r="AC311" s="31">
        <v>308</v>
      </c>
      <c r="AD311" s="31" t="s">
        <v>306</v>
      </c>
      <c r="AE311" s="31">
        <v>308</v>
      </c>
      <c r="AF311" s="31" t="s">
        <v>336</v>
      </c>
      <c r="AG311" s="31">
        <v>308</v>
      </c>
      <c r="AH311" s="31" t="s">
        <v>260</v>
      </c>
      <c r="AI311" s="31">
        <v>308</v>
      </c>
      <c r="AJ311" s="31" t="s">
        <v>313</v>
      </c>
      <c r="AK311" s="31">
        <v>308</v>
      </c>
      <c r="AL311" s="31" t="s">
        <v>191</v>
      </c>
      <c r="AM311" s="31">
        <v>308</v>
      </c>
      <c r="AN311" s="31" t="s">
        <v>161</v>
      </c>
      <c r="AO311" s="31">
        <v>308</v>
      </c>
      <c r="AP311" s="31" t="s">
        <v>103</v>
      </c>
    </row>
    <row r="312" spans="1:42" x14ac:dyDescent="0.35">
      <c r="A312" s="141">
        <v>309</v>
      </c>
      <c r="B312" s="198" t="s">
        <v>264</v>
      </c>
      <c r="C312" s="141">
        <v>309</v>
      </c>
      <c r="D312" s="141" t="s">
        <v>308</v>
      </c>
      <c r="E312" s="141">
        <v>309</v>
      </c>
      <c r="F312" s="141" t="s">
        <v>37</v>
      </c>
      <c r="G312" s="141">
        <v>309</v>
      </c>
      <c r="H312" s="203" t="s">
        <v>150</v>
      </c>
      <c r="I312" s="31">
        <v>309</v>
      </c>
      <c r="J312" s="31" t="s">
        <v>282</v>
      </c>
      <c r="K312" s="31">
        <v>309</v>
      </c>
      <c r="L312" s="31" t="s">
        <v>270</v>
      </c>
      <c r="M312" s="31">
        <v>309</v>
      </c>
      <c r="N312" s="31" t="s">
        <v>319</v>
      </c>
      <c r="O312" s="31">
        <v>309</v>
      </c>
      <c r="P312" s="31" t="s">
        <v>149</v>
      </c>
      <c r="Q312" s="31">
        <v>309</v>
      </c>
      <c r="R312" s="31" t="s">
        <v>131</v>
      </c>
      <c r="S312" s="31">
        <v>309</v>
      </c>
      <c r="T312" s="31" t="s">
        <v>212</v>
      </c>
      <c r="U312" s="31">
        <v>298</v>
      </c>
      <c r="V312" s="31" t="s">
        <v>66</v>
      </c>
      <c r="W312" s="31">
        <v>309</v>
      </c>
      <c r="X312" s="31" t="s">
        <v>61</v>
      </c>
      <c r="Y312" s="31">
        <v>309</v>
      </c>
      <c r="Z312" s="31" t="s">
        <v>240</v>
      </c>
      <c r="AA312" s="31">
        <v>309</v>
      </c>
      <c r="AB312" s="31" t="s">
        <v>238</v>
      </c>
      <c r="AC312" s="31">
        <v>309</v>
      </c>
      <c r="AD312" s="31" t="s">
        <v>226</v>
      </c>
      <c r="AE312" s="31">
        <v>309</v>
      </c>
      <c r="AF312" s="31" t="s">
        <v>264</v>
      </c>
      <c r="AG312" s="31">
        <v>309</v>
      </c>
      <c r="AH312" s="31" t="s">
        <v>198</v>
      </c>
      <c r="AI312" s="31">
        <v>309</v>
      </c>
      <c r="AJ312" s="31" t="s">
        <v>283</v>
      </c>
      <c r="AK312" s="31">
        <v>309</v>
      </c>
      <c r="AL312" s="31" t="s">
        <v>230</v>
      </c>
      <c r="AM312" s="31">
        <v>309</v>
      </c>
      <c r="AN312" s="31" t="s">
        <v>133</v>
      </c>
      <c r="AO312" s="31">
        <v>309</v>
      </c>
      <c r="AP312" s="31" t="s">
        <v>215</v>
      </c>
    </row>
    <row r="313" spans="1:42" x14ac:dyDescent="0.35">
      <c r="A313" s="141">
        <v>310</v>
      </c>
      <c r="B313" s="198" t="s">
        <v>210</v>
      </c>
      <c r="C313" s="141">
        <v>310</v>
      </c>
      <c r="D313" s="141" t="s">
        <v>333</v>
      </c>
      <c r="E313" s="141">
        <v>310</v>
      </c>
      <c r="F313" s="141" t="s">
        <v>230</v>
      </c>
      <c r="G313" s="141">
        <v>310</v>
      </c>
      <c r="H313" s="203" t="s">
        <v>43</v>
      </c>
      <c r="I313" s="31">
        <v>310</v>
      </c>
      <c r="J313" s="31" t="s">
        <v>332</v>
      </c>
      <c r="K313" s="31">
        <v>310</v>
      </c>
      <c r="L313" s="31" t="s">
        <v>334</v>
      </c>
      <c r="M313" s="31">
        <v>310</v>
      </c>
      <c r="N313" s="31" t="s">
        <v>276</v>
      </c>
      <c r="O313" s="31">
        <v>310</v>
      </c>
      <c r="P313" s="31" t="s">
        <v>178</v>
      </c>
      <c r="Q313" s="31">
        <v>310</v>
      </c>
      <c r="R313" s="31" t="s">
        <v>133</v>
      </c>
      <c r="S313" s="31">
        <v>310</v>
      </c>
      <c r="T313" s="31" t="s">
        <v>194</v>
      </c>
      <c r="U313" s="31">
        <v>298</v>
      </c>
      <c r="V313" s="31" t="s">
        <v>309</v>
      </c>
      <c r="W313" s="31">
        <v>310</v>
      </c>
      <c r="X313" s="31" t="s">
        <v>163</v>
      </c>
      <c r="Y313" s="31">
        <v>310</v>
      </c>
      <c r="Z313" s="31" t="s">
        <v>131</v>
      </c>
      <c r="AA313" s="31">
        <v>310</v>
      </c>
      <c r="AB313" s="31" t="s">
        <v>297</v>
      </c>
      <c r="AC313" s="31">
        <v>310</v>
      </c>
      <c r="AD313" s="31" t="s">
        <v>140</v>
      </c>
      <c r="AE313" s="31">
        <v>310</v>
      </c>
      <c r="AF313" s="31" t="s">
        <v>271</v>
      </c>
      <c r="AG313" s="31">
        <v>310</v>
      </c>
      <c r="AH313" s="31" t="s">
        <v>194</v>
      </c>
      <c r="AI313" s="31">
        <v>310</v>
      </c>
      <c r="AJ313" s="31" t="s">
        <v>121</v>
      </c>
      <c r="AK313" s="31">
        <v>310</v>
      </c>
      <c r="AL313" s="31" t="s">
        <v>224</v>
      </c>
      <c r="AM313" s="31">
        <v>310</v>
      </c>
      <c r="AN313" s="31" t="s">
        <v>93</v>
      </c>
      <c r="AO313" s="31">
        <v>310</v>
      </c>
      <c r="AP313" s="31" t="s">
        <v>256</v>
      </c>
    </row>
    <row r="314" spans="1:42" x14ac:dyDescent="0.35">
      <c r="A314" s="141">
        <v>311</v>
      </c>
      <c r="B314" s="198" t="s">
        <v>281</v>
      </c>
      <c r="C314" s="141">
        <v>311</v>
      </c>
      <c r="D314" s="141" t="s">
        <v>266</v>
      </c>
      <c r="E314" s="141">
        <v>311</v>
      </c>
      <c r="F314" s="141" t="s">
        <v>246</v>
      </c>
      <c r="G314" s="141">
        <v>311</v>
      </c>
      <c r="H314" s="203" t="s">
        <v>147</v>
      </c>
      <c r="I314" s="31">
        <v>311</v>
      </c>
      <c r="J314" s="31" t="s">
        <v>65</v>
      </c>
      <c r="K314" s="31">
        <v>311</v>
      </c>
      <c r="L314" s="31" t="s">
        <v>35</v>
      </c>
      <c r="M314" s="31">
        <v>311</v>
      </c>
      <c r="N314" s="31" t="s">
        <v>315</v>
      </c>
      <c r="O314" s="31">
        <v>311</v>
      </c>
      <c r="P314" s="31" t="s">
        <v>285</v>
      </c>
      <c r="Q314" s="31">
        <v>311</v>
      </c>
      <c r="R314" s="31" t="s">
        <v>330</v>
      </c>
      <c r="S314" s="31">
        <v>311</v>
      </c>
      <c r="T314" s="31" t="s">
        <v>293</v>
      </c>
      <c r="U314" s="31">
        <v>298</v>
      </c>
      <c r="V314" s="31" t="s">
        <v>131</v>
      </c>
      <c r="W314" s="31">
        <v>311</v>
      </c>
      <c r="X314" s="31" t="s">
        <v>214</v>
      </c>
      <c r="Y314" s="31">
        <v>311</v>
      </c>
      <c r="Z314" s="31" t="s">
        <v>132</v>
      </c>
      <c r="AA314" s="31">
        <v>311</v>
      </c>
      <c r="AB314" s="31" t="s">
        <v>278</v>
      </c>
      <c r="AC314" s="31">
        <v>311</v>
      </c>
      <c r="AD314" s="31" t="s">
        <v>339</v>
      </c>
      <c r="AE314" s="31">
        <v>311</v>
      </c>
      <c r="AF314" s="31" t="s">
        <v>245</v>
      </c>
      <c r="AG314" s="31">
        <v>311</v>
      </c>
      <c r="AH314" s="31" t="s">
        <v>315</v>
      </c>
      <c r="AI314" s="31">
        <v>311</v>
      </c>
      <c r="AJ314" s="31" t="s">
        <v>269</v>
      </c>
      <c r="AK314" s="31">
        <v>311</v>
      </c>
      <c r="AL314" s="31" t="s">
        <v>315</v>
      </c>
      <c r="AM314" s="31">
        <v>311</v>
      </c>
      <c r="AN314" s="31" t="s">
        <v>324</v>
      </c>
      <c r="AO314" s="31">
        <v>311</v>
      </c>
      <c r="AP314" s="31" t="s">
        <v>283</v>
      </c>
    </row>
    <row r="315" spans="1:42" x14ac:dyDescent="0.35">
      <c r="A315" s="141">
        <v>312</v>
      </c>
      <c r="B315" s="198" t="s">
        <v>316</v>
      </c>
      <c r="C315" s="141">
        <v>312</v>
      </c>
      <c r="D315" s="141" t="s">
        <v>282</v>
      </c>
      <c r="E315" s="141">
        <v>312</v>
      </c>
      <c r="F315" s="141" t="s">
        <v>118</v>
      </c>
      <c r="G315" s="141">
        <v>312</v>
      </c>
      <c r="H315" s="203" t="s">
        <v>134</v>
      </c>
      <c r="I315" s="31">
        <v>312</v>
      </c>
      <c r="J315" s="31" t="s">
        <v>306</v>
      </c>
      <c r="K315" s="31">
        <v>312</v>
      </c>
      <c r="L315" s="31" t="s">
        <v>173</v>
      </c>
      <c r="M315" s="31">
        <v>312</v>
      </c>
      <c r="N315" s="31" t="s">
        <v>220</v>
      </c>
      <c r="O315" s="31">
        <v>312</v>
      </c>
      <c r="P315" s="31" t="s">
        <v>323</v>
      </c>
      <c r="Q315" s="31">
        <v>312</v>
      </c>
      <c r="R315" s="31" t="s">
        <v>118</v>
      </c>
      <c r="S315" s="31">
        <v>312</v>
      </c>
      <c r="T315" s="31" t="s">
        <v>137</v>
      </c>
      <c r="U315" s="31">
        <v>298</v>
      </c>
      <c r="V315" s="31" t="s">
        <v>188</v>
      </c>
      <c r="W315" s="31">
        <v>312</v>
      </c>
      <c r="X315" s="31" t="s">
        <v>83</v>
      </c>
      <c r="Y315" s="31">
        <v>312</v>
      </c>
      <c r="Z315" s="31" t="s">
        <v>281</v>
      </c>
      <c r="AA315" s="31">
        <v>312</v>
      </c>
      <c r="AB315" s="31" t="s">
        <v>70</v>
      </c>
      <c r="AC315" s="31">
        <v>312</v>
      </c>
      <c r="AD315" s="31" t="s">
        <v>329</v>
      </c>
      <c r="AE315" s="31">
        <v>312</v>
      </c>
      <c r="AF315" s="31" t="s">
        <v>229</v>
      </c>
      <c r="AG315" s="31">
        <v>312</v>
      </c>
      <c r="AH315" s="31" t="s">
        <v>314</v>
      </c>
      <c r="AI315" s="31">
        <v>312</v>
      </c>
      <c r="AJ315" s="31" t="s">
        <v>270</v>
      </c>
      <c r="AK315" s="31">
        <v>312</v>
      </c>
      <c r="AL315" s="31" t="s">
        <v>144</v>
      </c>
      <c r="AM315" s="31">
        <v>312</v>
      </c>
      <c r="AN315" s="31" t="s">
        <v>218</v>
      </c>
      <c r="AO315" s="31">
        <v>312</v>
      </c>
      <c r="AP315" s="31" t="s">
        <v>316</v>
      </c>
    </row>
    <row r="316" spans="1:42" x14ac:dyDescent="0.35">
      <c r="A316" s="141">
        <v>313</v>
      </c>
      <c r="B316" s="198" t="s">
        <v>307</v>
      </c>
      <c r="C316" s="141">
        <v>313</v>
      </c>
      <c r="D316" s="141" t="s">
        <v>285</v>
      </c>
      <c r="E316" s="141">
        <v>313</v>
      </c>
      <c r="F316" s="141" t="s">
        <v>204</v>
      </c>
      <c r="G316" s="141">
        <v>313</v>
      </c>
      <c r="H316" s="203" t="s">
        <v>164</v>
      </c>
      <c r="I316" s="31">
        <v>313</v>
      </c>
      <c r="J316" s="31" t="s">
        <v>269</v>
      </c>
      <c r="K316" s="31">
        <v>313</v>
      </c>
      <c r="L316" s="31" t="s">
        <v>322</v>
      </c>
      <c r="M316" s="31">
        <v>313</v>
      </c>
      <c r="N316" s="31" t="s">
        <v>172</v>
      </c>
      <c r="O316" s="31">
        <v>313</v>
      </c>
      <c r="P316" s="31" t="s">
        <v>258</v>
      </c>
      <c r="Q316" s="31">
        <v>313</v>
      </c>
      <c r="R316" s="31" t="s">
        <v>281</v>
      </c>
      <c r="S316" s="31">
        <v>313</v>
      </c>
      <c r="T316" s="31" t="s">
        <v>258</v>
      </c>
      <c r="U316" s="31">
        <v>298</v>
      </c>
      <c r="V316" s="31" t="s">
        <v>334</v>
      </c>
      <c r="W316" s="31">
        <v>313</v>
      </c>
      <c r="X316" s="31" t="s">
        <v>186</v>
      </c>
      <c r="Y316" s="31">
        <v>313</v>
      </c>
      <c r="Z316" s="31" t="s">
        <v>334</v>
      </c>
      <c r="AA316" s="31">
        <v>313</v>
      </c>
      <c r="AB316" s="31" t="s">
        <v>286</v>
      </c>
      <c r="AC316" s="31">
        <v>313</v>
      </c>
      <c r="AD316" s="31" t="s">
        <v>24</v>
      </c>
      <c r="AE316" s="31">
        <v>313</v>
      </c>
      <c r="AF316" s="31" t="s">
        <v>308</v>
      </c>
      <c r="AG316" s="31">
        <v>313</v>
      </c>
      <c r="AH316" s="31" t="s">
        <v>182</v>
      </c>
      <c r="AI316" s="31">
        <v>313</v>
      </c>
      <c r="AJ316" s="31" t="s">
        <v>224</v>
      </c>
      <c r="AK316" s="31">
        <v>313</v>
      </c>
      <c r="AL316" s="31" t="s">
        <v>340</v>
      </c>
      <c r="AM316" s="31">
        <v>313</v>
      </c>
      <c r="AN316" s="31" t="s">
        <v>210</v>
      </c>
      <c r="AO316" s="31">
        <v>313</v>
      </c>
      <c r="AP316" s="31" t="s">
        <v>254</v>
      </c>
    </row>
    <row r="317" spans="1:42" x14ac:dyDescent="0.35">
      <c r="A317" s="141">
        <v>314</v>
      </c>
      <c r="B317" s="198" t="s">
        <v>299</v>
      </c>
      <c r="C317" s="141">
        <v>314</v>
      </c>
      <c r="D317" s="141" t="s">
        <v>246</v>
      </c>
      <c r="E317" s="141">
        <v>314</v>
      </c>
      <c r="F317" s="141" t="s">
        <v>155</v>
      </c>
      <c r="G317" s="141">
        <v>314</v>
      </c>
      <c r="H317" s="203" t="s">
        <v>228</v>
      </c>
      <c r="I317" s="31">
        <v>314</v>
      </c>
      <c r="J317" s="31" t="s">
        <v>49</v>
      </c>
      <c r="K317" s="31">
        <v>314</v>
      </c>
      <c r="L317" s="31" t="s">
        <v>333</v>
      </c>
      <c r="M317" s="31">
        <v>314</v>
      </c>
      <c r="N317" s="31" t="s">
        <v>148</v>
      </c>
      <c r="O317" s="31">
        <v>314</v>
      </c>
      <c r="P317" s="31" t="s">
        <v>297</v>
      </c>
      <c r="Q317" s="31">
        <v>314</v>
      </c>
      <c r="R317" s="31" t="s">
        <v>144</v>
      </c>
      <c r="S317" s="31">
        <v>314</v>
      </c>
      <c r="T317" s="31" t="s">
        <v>264</v>
      </c>
      <c r="U317" s="31">
        <v>298</v>
      </c>
      <c r="V317" s="31" t="s">
        <v>173</v>
      </c>
      <c r="W317" s="31">
        <v>314</v>
      </c>
      <c r="X317" s="31" t="s">
        <v>298</v>
      </c>
      <c r="Y317" s="31">
        <v>314</v>
      </c>
      <c r="Z317" s="31" t="s">
        <v>230</v>
      </c>
      <c r="AA317" s="31">
        <v>314</v>
      </c>
      <c r="AB317" s="31" t="s">
        <v>241</v>
      </c>
      <c r="AC317" s="31">
        <v>314</v>
      </c>
      <c r="AD317" s="31" t="s">
        <v>201</v>
      </c>
      <c r="AE317" s="31">
        <v>314</v>
      </c>
      <c r="AF317" s="31" t="s">
        <v>240</v>
      </c>
      <c r="AG317" s="31">
        <v>314</v>
      </c>
      <c r="AH317" s="31" t="s">
        <v>147</v>
      </c>
      <c r="AI317" s="31">
        <v>314</v>
      </c>
      <c r="AJ317" s="31" t="s">
        <v>61</v>
      </c>
      <c r="AK317" s="31">
        <v>314</v>
      </c>
      <c r="AL317" s="31" t="s">
        <v>121</v>
      </c>
      <c r="AM317" s="31">
        <v>314</v>
      </c>
      <c r="AN317" s="31" t="s">
        <v>260</v>
      </c>
      <c r="AO317" s="31">
        <v>314</v>
      </c>
      <c r="AP317" s="31" t="s">
        <v>315</v>
      </c>
    </row>
    <row r="318" spans="1:42" x14ac:dyDescent="0.35">
      <c r="A318" s="141">
        <v>315</v>
      </c>
      <c r="B318" s="198" t="s">
        <v>340</v>
      </c>
      <c r="C318" s="141">
        <v>315</v>
      </c>
      <c r="D318" s="141" t="s">
        <v>301</v>
      </c>
      <c r="E318" s="141">
        <v>315</v>
      </c>
      <c r="F318" s="141" t="s">
        <v>19</v>
      </c>
      <c r="G318" s="141">
        <v>315</v>
      </c>
      <c r="H318" s="203" t="s">
        <v>182</v>
      </c>
      <c r="I318" s="31">
        <v>315</v>
      </c>
      <c r="J318" s="31" t="s">
        <v>123</v>
      </c>
      <c r="K318" s="31">
        <v>315</v>
      </c>
      <c r="L318" s="31" t="s">
        <v>172</v>
      </c>
      <c r="M318" s="31">
        <v>315</v>
      </c>
      <c r="N318" s="31" t="s">
        <v>179</v>
      </c>
      <c r="O318" s="31">
        <v>315</v>
      </c>
      <c r="P318" s="31" t="s">
        <v>102</v>
      </c>
      <c r="Q318" s="31">
        <v>315</v>
      </c>
      <c r="R318" s="31" t="s">
        <v>208</v>
      </c>
      <c r="S318" s="31">
        <v>315</v>
      </c>
      <c r="T318" s="31" t="s">
        <v>69</v>
      </c>
      <c r="U318" s="31">
        <v>298</v>
      </c>
      <c r="V318" s="31" t="s">
        <v>208</v>
      </c>
      <c r="W318" s="31">
        <v>315</v>
      </c>
      <c r="X318" s="31" t="s">
        <v>231</v>
      </c>
      <c r="Y318" s="31">
        <v>315</v>
      </c>
      <c r="Z318" s="31" t="s">
        <v>246</v>
      </c>
      <c r="AA318" s="31">
        <v>315</v>
      </c>
      <c r="AB318" s="31" t="s">
        <v>196</v>
      </c>
      <c r="AC318" s="31">
        <v>315</v>
      </c>
      <c r="AD318" s="31" t="s">
        <v>260</v>
      </c>
      <c r="AE318" s="31">
        <v>315</v>
      </c>
      <c r="AF318" s="31" t="s">
        <v>334</v>
      </c>
      <c r="AG318" s="31">
        <v>315</v>
      </c>
      <c r="AH318" s="31" t="s">
        <v>275</v>
      </c>
      <c r="AI318" s="31">
        <v>315</v>
      </c>
      <c r="AJ318" s="31" t="s">
        <v>235</v>
      </c>
      <c r="AK318" s="31">
        <v>315</v>
      </c>
      <c r="AL318" s="31" t="s">
        <v>333</v>
      </c>
      <c r="AM318" s="31">
        <v>315</v>
      </c>
      <c r="AN318" s="31" t="s">
        <v>328</v>
      </c>
      <c r="AO318" s="31">
        <v>315</v>
      </c>
      <c r="AP318" s="31" t="s">
        <v>173</v>
      </c>
    </row>
    <row r="319" spans="1:42" x14ac:dyDescent="0.35">
      <c r="A319" s="141">
        <v>316</v>
      </c>
      <c r="B319" s="198" t="s">
        <v>112</v>
      </c>
      <c r="C319" s="141">
        <v>316</v>
      </c>
      <c r="D319" s="141" t="s">
        <v>295</v>
      </c>
      <c r="E319" s="141">
        <v>316</v>
      </c>
      <c r="F319" s="141" t="s">
        <v>301</v>
      </c>
      <c r="G319" s="141">
        <v>316</v>
      </c>
      <c r="H319" s="203" t="s">
        <v>85</v>
      </c>
      <c r="I319" s="31">
        <v>316</v>
      </c>
      <c r="J319" s="31" t="s">
        <v>319</v>
      </c>
      <c r="K319" s="31">
        <v>316</v>
      </c>
      <c r="L319" s="31" t="s">
        <v>286</v>
      </c>
      <c r="M319" s="31">
        <v>316</v>
      </c>
      <c r="N319" s="31" t="s">
        <v>322</v>
      </c>
      <c r="O319" s="31">
        <v>316</v>
      </c>
      <c r="P319" s="31" t="s">
        <v>282</v>
      </c>
      <c r="Q319" s="31">
        <v>316</v>
      </c>
      <c r="R319" s="31" t="s">
        <v>335</v>
      </c>
      <c r="S319" s="31">
        <v>316</v>
      </c>
      <c r="T319" s="31" t="s">
        <v>320</v>
      </c>
      <c r="U319" s="31">
        <v>298</v>
      </c>
      <c r="V319" s="31" t="s">
        <v>76</v>
      </c>
      <c r="W319" s="31">
        <v>316</v>
      </c>
      <c r="X319" s="31" t="s">
        <v>276</v>
      </c>
      <c r="Y319" s="31">
        <v>316</v>
      </c>
      <c r="Z319" s="31" t="s">
        <v>173</v>
      </c>
      <c r="AA319" s="31">
        <v>316</v>
      </c>
      <c r="AB319" s="31" t="s">
        <v>192</v>
      </c>
      <c r="AC319" s="31">
        <v>316</v>
      </c>
      <c r="AD319" s="31" t="s">
        <v>54</v>
      </c>
      <c r="AE319" s="31">
        <v>316</v>
      </c>
      <c r="AF319" s="31" t="s">
        <v>260</v>
      </c>
      <c r="AG319" s="31">
        <v>316</v>
      </c>
      <c r="AH319" s="31" t="s">
        <v>104</v>
      </c>
      <c r="AI319" s="31">
        <v>316</v>
      </c>
      <c r="AJ319" s="31" t="s">
        <v>112</v>
      </c>
      <c r="AK319" s="31">
        <v>316</v>
      </c>
      <c r="AL319" s="31" t="s">
        <v>245</v>
      </c>
      <c r="AM319" s="31">
        <v>316</v>
      </c>
      <c r="AN319" s="31" t="s">
        <v>148</v>
      </c>
      <c r="AO319" s="31">
        <v>316</v>
      </c>
      <c r="AP319" s="31" t="s">
        <v>71</v>
      </c>
    </row>
    <row r="320" spans="1:42" x14ac:dyDescent="0.35">
      <c r="A320" s="141">
        <v>317</v>
      </c>
      <c r="B320" s="198" t="s">
        <v>337</v>
      </c>
      <c r="C320" s="141">
        <v>317</v>
      </c>
      <c r="D320" s="141" t="s">
        <v>315</v>
      </c>
      <c r="E320" s="141">
        <v>317</v>
      </c>
      <c r="F320" s="141" t="s">
        <v>307</v>
      </c>
      <c r="G320" s="141">
        <v>317</v>
      </c>
      <c r="H320" s="203" t="s">
        <v>149</v>
      </c>
      <c r="I320" s="31">
        <v>317</v>
      </c>
      <c r="J320" s="31" t="s">
        <v>307</v>
      </c>
      <c r="K320" s="31">
        <v>317</v>
      </c>
      <c r="L320" s="31" t="s">
        <v>54</v>
      </c>
      <c r="M320" s="31">
        <v>317</v>
      </c>
      <c r="N320" s="31" t="s">
        <v>306</v>
      </c>
      <c r="O320" s="31">
        <v>317</v>
      </c>
      <c r="P320" s="31" t="s">
        <v>327</v>
      </c>
      <c r="Q320" s="31">
        <v>317</v>
      </c>
      <c r="R320" s="31" t="s">
        <v>260</v>
      </c>
      <c r="S320" s="31">
        <v>317</v>
      </c>
      <c r="T320" s="31" t="s">
        <v>323</v>
      </c>
      <c r="U320" s="31">
        <v>298</v>
      </c>
      <c r="V320" s="31" t="s">
        <v>226</v>
      </c>
      <c r="W320" s="31">
        <v>317</v>
      </c>
      <c r="X320" s="31" t="s">
        <v>243</v>
      </c>
      <c r="Y320" s="31">
        <v>317</v>
      </c>
      <c r="Z320" s="31" t="s">
        <v>208</v>
      </c>
      <c r="AA320" s="31">
        <v>317</v>
      </c>
      <c r="AB320" s="31" t="s">
        <v>334</v>
      </c>
      <c r="AC320" s="31">
        <v>317</v>
      </c>
      <c r="AD320" s="31" t="s">
        <v>268</v>
      </c>
      <c r="AE320" s="31">
        <v>317</v>
      </c>
      <c r="AF320" s="31" t="s">
        <v>297</v>
      </c>
      <c r="AG320" s="31">
        <v>317</v>
      </c>
      <c r="AH320" s="31" t="s">
        <v>340</v>
      </c>
      <c r="AI320" s="31">
        <v>317</v>
      </c>
      <c r="AJ320" s="31" t="s">
        <v>331</v>
      </c>
      <c r="AK320" s="31">
        <v>317</v>
      </c>
      <c r="AL320" s="31" t="s">
        <v>216</v>
      </c>
      <c r="AM320" s="31">
        <v>317</v>
      </c>
      <c r="AN320" s="31" t="s">
        <v>19</v>
      </c>
      <c r="AO320" s="31">
        <v>317</v>
      </c>
      <c r="AP320" s="31" t="s">
        <v>314</v>
      </c>
    </row>
    <row r="321" spans="1:42" x14ac:dyDescent="0.35">
      <c r="A321" s="141">
        <v>318</v>
      </c>
      <c r="B321" s="198" t="s">
        <v>204</v>
      </c>
      <c r="C321" s="141">
        <v>318</v>
      </c>
      <c r="D321" s="141" t="s">
        <v>340</v>
      </c>
      <c r="E321" s="141">
        <v>318</v>
      </c>
      <c r="F321" s="141" t="s">
        <v>28</v>
      </c>
      <c r="G321" s="141">
        <v>318</v>
      </c>
      <c r="H321" s="203" t="s">
        <v>237</v>
      </c>
      <c r="I321" s="31">
        <v>318</v>
      </c>
      <c r="J321" s="31" t="s">
        <v>330</v>
      </c>
      <c r="K321" s="31">
        <v>318</v>
      </c>
      <c r="L321" s="31" t="s">
        <v>269</v>
      </c>
      <c r="M321" s="31">
        <v>318</v>
      </c>
      <c r="N321" s="31" t="s">
        <v>334</v>
      </c>
      <c r="O321" s="31">
        <v>318</v>
      </c>
      <c r="P321" s="31" t="s">
        <v>46</v>
      </c>
      <c r="Q321" s="31">
        <v>318</v>
      </c>
      <c r="R321" s="31" t="s">
        <v>33</v>
      </c>
      <c r="S321" s="31">
        <v>318</v>
      </c>
      <c r="T321" s="31" t="s">
        <v>81</v>
      </c>
      <c r="U321" s="31">
        <v>298</v>
      </c>
      <c r="V321" s="31" t="s">
        <v>230</v>
      </c>
      <c r="W321" s="31">
        <v>318</v>
      </c>
      <c r="X321" s="31" t="s">
        <v>247</v>
      </c>
      <c r="Y321" s="31">
        <v>318</v>
      </c>
      <c r="Z321" s="31" t="s">
        <v>267</v>
      </c>
      <c r="AA321" s="31">
        <v>318</v>
      </c>
      <c r="AB321" s="31" t="s">
        <v>296</v>
      </c>
      <c r="AC321" s="31">
        <v>318</v>
      </c>
      <c r="AD321" s="31" t="s">
        <v>155</v>
      </c>
      <c r="AE321" s="31">
        <v>318</v>
      </c>
      <c r="AF321" s="31" t="s">
        <v>286</v>
      </c>
      <c r="AG321" s="31">
        <v>318</v>
      </c>
      <c r="AH321" s="31" t="s">
        <v>216</v>
      </c>
      <c r="AI321" s="31">
        <v>318</v>
      </c>
      <c r="AJ321" s="31" t="s">
        <v>161</v>
      </c>
      <c r="AK321" s="31">
        <v>318</v>
      </c>
      <c r="AL321" s="31" t="s">
        <v>198</v>
      </c>
      <c r="AM321" s="31">
        <v>318</v>
      </c>
      <c r="AN321" s="31" t="s">
        <v>71</v>
      </c>
      <c r="AO321" s="31">
        <v>318</v>
      </c>
      <c r="AP321" s="31" t="s">
        <v>306</v>
      </c>
    </row>
    <row r="322" spans="1:42" x14ac:dyDescent="0.35">
      <c r="A322" s="141">
        <v>319</v>
      </c>
      <c r="B322" s="198" t="s">
        <v>306</v>
      </c>
      <c r="C322" s="141">
        <v>319</v>
      </c>
      <c r="D322" s="141" t="s">
        <v>327</v>
      </c>
      <c r="E322" s="141">
        <v>319</v>
      </c>
      <c r="F322" s="141" t="s">
        <v>306</v>
      </c>
      <c r="G322" s="141">
        <v>319</v>
      </c>
      <c r="H322" s="203" t="s">
        <v>94</v>
      </c>
      <c r="I322" s="31">
        <v>319</v>
      </c>
      <c r="J322" s="31" t="s">
        <v>222</v>
      </c>
      <c r="K322" s="31">
        <v>319</v>
      </c>
      <c r="L322" s="31" t="s">
        <v>246</v>
      </c>
      <c r="M322" s="31">
        <v>319</v>
      </c>
      <c r="N322" s="31" t="s">
        <v>244</v>
      </c>
      <c r="O322" s="31">
        <v>319</v>
      </c>
      <c r="P322" s="31" t="s">
        <v>81</v>
      </c>
      <c r="Q322" s="31">
        <v>319</v>
      </c>
      <c r="R322" s="31" t="s">
        <v>320</v>
      </c>
      <c r="S322" s="31">
        <v>319</v>
      </c>
      <c r="T322" s="31" t="s">
        <v>131</v>
      </c>
      <c r="U322" s="31">
        <v>298</v>
      </c>
      <c r="V322" s="31" t="s">
        <v>240</v>
      </c>
      <c r="W322" s="31">
        <v>319</v>
      </c>
      <c r="X322" s="31" t="s">
        <v>260</v>
      </c>
      <c r="Y322" s="31">
        <v>319</v>
      </c>
      <c r="Z322" s="31" t="s">
        <v>152</v>
      </c>
      <c r="AA322" s="31">
        <v>319</v>
      </c>
      <c r="AB322" s="31" t="s">
        <v>285</v>
      </c>
      <c r="AC322" s="31">
        <v>319</v>
      </c>
      <c r="AD322" s="31" t="s">
        <v>118</v>
      </c>
      <c r="AE322" s="31">
        <v>319</v>
      </c>
      <c r="AF322" s="31" t="s">
        <v>307</v>
      </c>
      <c r="AG322" s="31">
        <v>319</v>
      </c>
      <c r="AH322" s="31" t="s">
        <v>114</v>
      </c>
      <c r="AI322" s="31">
        <v>319</v>
      </c>
      <c r="AJ322" s="31" t="s">
        <v>41</v>
      </c>
      <c r="AK322" s="31">
        <v>319</v>
      </c>
      <c r="AL322" s="31" t="s">
        <v>112</v>
      </c>
      <c r="AM322" s="31">
        <v>319</v>
      </c>
      <c r="AN322" s="31" t="s">
        <v>330</v>
      </c>
      <c r="AO322" s="31">
        <v>319</v>
      </c>
      <c r="AP322" s="31" t="s">
        <v>123</v>
      </c>
    </row>
    <row r="323" spans="1:42" x14ac:dyDescent="0.35">
      <c r="A323" s="141">
        <v>320</v>
      </c>
      <c r="B323" s="198" t="s">
        <v>315</v>
      </c>
      <c r="C323" s="141">
        <v>320</v>
      </c>
      <c r="D323" s="141" t="s">
        <v>290</v>
      </c>
      <c r="E323" s="141">
        <v>320</v>
      </c>
      <c r="F323" s="141" t="s">
        <v>333</v>
      </c>
      <c r="G323" s="141">
        <v>320</v>
      </c>
      <c r="H323" s="203" t="s">
        <v>280</v>
      </c>
      <c r="I323" s="31">
        <v>320</v>
      </c>
      <c r="J323" s="31" t="s">
        <v>285</v>
      </c>
      <c r="K323" s="31">
        <v>320</v>
      </c>
      <c r="L323" s="31" t="s">
        <v>71</v>
      </c>
      <c r="M323" s="31">
        <v>320</v>
      </c>
      <c r="N323" s="31" t="s">
        <v>260</v>
      </c>
      <c r="O323" s="31">
        <v>320</v>
      </c>
      <c r="P323" s="31" t="s">
        <v>192</v>
      </c>
      <c r="Q323" s="31">
        <v>320</v>
      </c>
      <c r="R323" s="31" t="s">
        <v>210</v>
      </c>
      <c r="S323" s="31">
        <v>320</v>
      </c>
      <c r="T323" s="31" t="s">
        <v>210</v>
      </c>
      <c r="U323" s="31">
        <v>298</v>
      </c>
      <c r="V323" s="31" t="s">
        <v>267</v>
      </c>
      <c r="W323" s="31">
        <v>320</v>
      </c>
      <c r="X323" s="31" t="s">
        <v>307</v>
      </c>
      <c r="Y323" s="31">
        <v>320</v>
      </c>
      <c r="Z323" s="31" t="s">
        <v>204</v>
      </c>
      <c r="AA323" s="31">
        <v>320</v>
      </c>
      <c r="AB323" s="31" t="s">
        <v>235</v>
      </c>
      <c r="AC323" s="31">
        <v>320</v>
      </c>
      <c r="AD323" s="31" t="s">
        <v>219</v>
      </c>
      <c r="AE323" s="31">
        <v>320</v>
      </c>
      <c r="AF323" s="31" t="s">
        <v>235</v>
      </c>
      <c r="AG323" s="31">
        <v>320</v>
      </c>
      <c r="AH323" s="31" t="s">
        <v>55</v>
      </c>
      <c r="AI323" s="31">
        <v>320</v>
      </c>
      <c r="AJ323" s="31" t="s">
        <v>21</v>
      </c>
      <c r="AK323" s="31">
        <v>320</v>
      </c>
      <c r="AL323" s="31" t="s">
        <v>61</v>
      </c>
      <c r="AM323" s="31">
        <v>320</v>
      </c>
      <c r="AN323" s="31" t="s">
        <v>118</v>
      </c>
      <c r="AO323" s="31">
        <v>320</v>
      </c>
      <c r="AP323" s="31" t="s">
        <v>19</v>
      </c>
    </row>
    <row r="324" spans="1:42" x14ac:dyDescent="0.35">
      <c r="A324" s="141">
        <v>321</v>
      </c>
      <c r="B324" s="198" t="s">
        <v>260</v>
      </c>
      <c r="C324" s="141">
        <v>321</v>
      </c>
      <c r="D324" s="141" t="s">
        <v>280</v>
      </c>
      <c r="E324" s="141">
        <v>321</v>
      </c>
      <c r="F324" s="141" t="s">
        <v>112</v>
      </c>
      <c r="G324" s="141">
        <v>321</v>
      </c>
      <c r="H324" s="203" t="s">
        <v>65</v>
      </c>
      <c r="I324" s="31">
        <v>321</v>
      </c>
      <c r="J324" s="31" t="s">
        <v>327</v>
      </c>
      <c r="K324" s="31">
        <v>321</v>
      </c>
      <c r="L324" s="31" t="s">
        <v>123</v>
      </c>
      <c r="M324" s="31">
        <v>321</v>
      </c>
      <c r="N324" s="31" t="s">
        <v>28</v>
      </c>
      <c r="O324" s="31">
        <v>321</v>
      </c>
      <c r="P324" s="31" t="s">
        <v>65</v>
      </c>
      <c r="Q324" s="31">
        <v>321</v>
      </c>
      <c r="R324" s="31" t="s">
        <v>312</v>
      </c>
      <c r="S324" s="31">
        <v>321</v>
      </c>
      <c r="T324" s="31" t="s">
        <v>335</v>
      </c>
      <c r="U324" s="31">
        <v>298</v>
      </c>
      <c r="V324" s="31" t="s">
        <v>204</v>
      </c>
      <c r="W324" s="31">
        <v>321</v>
      </c>
      <c r="X324" s="31" t="s">
        <v>33</v>
      </c>
      <c r="Y324" s="31">
        <v>321</v>
      </c>
      <c r="Z324" s="31" t="s">
        <v>231</v>
      </c>
      <c r="AA324" s="31">
        <v>321</v>
      </c>
      <c r="AB324" s="31" t="s">
        <v>341</v>
      </c>
      <c r="AC324" s="31">
        <v>321</v>
      </c>
      <c r="AD324" s="31" t="s">
        <v>229</v>
      </c>
      <c r="AE324" s="31">
        <v>321</v>
      </c>
      <c r="AF324" s="31" t="s">
        <v>26</v>
      </c>
      <c r="AG324" s="31">
        <v>321</v>
      </c>
      <c r="AH324" s="31" t="s">
        <v>334</v>
      </c>
      <c r="AI324" s="31">
        <v>321</v>
      </c>
      <c r="AJ324" s="31" t="s">
        <v>125</v>
      </c>
      <c r="AK324" s="31">
        <v>321</v>
      </c>
      <c r="AL324" s="31" t="s">
        <v>55</v>
      </c>
      <c r="AM324" s="31">
        <v>321</v>
      </c>
      <c r="AN324" s="31" t="s">
        <v>286</v>
      </c>
      <c r="AO324" s="31">
        <v>321</v>
      </c>
      <c r="AP324" s="31" t="s">
        <v>269</v>
      </c>
    </row>
    <row r="325" spans="1:42" x14ac:dyDescent="0.35">
      <c r="A325" s="141">
        <v>322</v>
      </c>
      <c r="B325" s="198" t="s">
        <v>301</v>
      </c>
      <c r="C325" s="141">
        <v>322</v>
      </c>
      <c r="D325" s="141" t="s">
        <v>271</v>
      </c>
      <c r="E325" s="141">
        <v>322</v>
      </c>
      <c r="F325" s="141" t="s">
        <v>298</v>
      </c>
      <c r="G325" s="141">
        <v>322</v>
      </c>
      <c r="H325" s="203" t="s">
        <v>102</v>
      </c>
      <c r="I325" s="31">
        <v>322</v>
      </c>
      <c r="J325" s="31" t="s">
        <v>179</v>
      </c>
      <c r="K325" s="31">
        <v>322</v>
      </c>
      <c r="L325" s="31" t="s">
        <v>267</v>
      </c>
      <c r="M325" s="31">
        <v>322</v>
      </c>
      <c r="N325" s="31" t="s">
        <v>246</v>
      </c>
      <c r="O325" s="31">
        <v>322</v>
      </c>
      <c r="P325" s="31" t="s">
        <v>281</v>
      </c>
      <c r="Q325" s="31">
        <v>322</v>
      </c>
      <c r="R325" s="31" t="s">
        <v>299</v>
      </c>
      <c r="S325" s="31">
        <v>322</v>
      </c>
      <c r="T325" s="31" t="s">
        <v>299</v>
      </c>
      <c r="U325" s="31">
        <v>298</v>
      </c>
      <c r="V325" s="31" t="s">
        <v>199</v>
      </c>
      <c r="W325" s="31">
        <v>322</v>
      </c>
      <c r="X325" s="31" t="s">
        <v>133</v>
      </c>
      <c r="Y325" s="31">
        <v>322</v>
      </c>
      <c r="Z325" s="31" t="s">
        <v>66</v>
      </c>
      <c r="AA325" s="31">
        <v>322</v>
      </c>
      <c r="AB325" s="31" t="s">
        <v>26</v>
      </c>
      <c r="AC325" s="31">
        <v>322</v>
      </c>
      <c r="AD325" s="31" t="s">
        <v>308</v>
      </c>
      <c r="AE325" s="31">
        <v>322</v>
      </c>
      <c r="AF325" s="31" t="s">
        <v>294</v>
      </c>
      <c r="AG325" s="31">
        <v>322</v>
      </c>
      <c r="AH325" s="31" t="s">
        <v>115</v>
      </c>
      <c r="AI325" s="31">
        <v>322</v>
      </c>
      <c r="AJ325" s="31" t="s">
        <v>259</v>
      </c>
      <c r="AK325" s="31">
        <v>322</v>
      </c>
      <c r="AL325" s="31" t="s">
        <v>334</v>
      </c>
      <c r="AM325" s="31">
        <v>322</v>
      </c>
      <c r="AN325" s="31" t="s">
        <v>307</v>
      </c>
      <c r="AO325" s="31">
        <v>322</v>
      </c>
      <c r="AP325" s="31" t="s">
        <v>333</v>
      </c>
    </row>
    <row r="326" spans="1:42" x14ac:dyDescent="0.35">
      <c r="A326" s="141">
        <v>323</v>
      </c>
      <c r="B326" s="198" t="s">
        <v>246</v>
      </c>
      <c r="C326" s="141">
        <v>323</v>
      </c>
      <c r="D326" s="141" t="s">
        <v>274</v>
      </c>
      <c r="E326" s="141">
        <v>323</v>
      </c>
      <c r="F326" s="141" t="s">
        <v>299</v>
      </c>
      <c r="G326" s="141">
        <v>323</v>
      </c>
      <c r="H326" s="203" t="s">
        <v>282</v>
      </c>
      <c r="I326" s="31">
        <v>323</v>
      </c>
      <c r="J326" s="31" t="s">
        <v>290</v>
      </c>
      <c r="K326" s="31">
        <v>323</v>
      </c>
      <c r="L326" s="31" t="s">
        <v>19</v>
      </c>
      <c r="M326" s="31">
        <v>323</v>
      </c>
      <c r="N326" s="31" t="s">
        <v>318</v>
      </c>
      <c r="O326" s="31">
        <v>323</v>
      </c>
      <c r="P326" s="31" t="s">
        <v>212</v>
      </c>
      <c r="Q326" s="31">
        <v>323</v>
      </c>
      <c r="R326" s="31" t="s">
        <v>215</v>
      </c>
      <c r="S326" s="31">
        <v>323</v>
      </c>
      <c r="T326" s="31" t="s">
        <v>316</v>
      </c>
      <c r="U326" s="31">
        <v>298</v>
      </c>
      <c r="V326" s="31" t="s">
        <v>312</v>
      </c>
      <c r="W326" s="31">
        <v>323</v>
      </c>
      <c r="X326" s="31" t="s">
        <v>330</v>
      </c>
      <c r="Y326" s="31">
        <v>323</v>
      </c>
      <c r="Z326" s="31" t="s">
        <v>243</v>
      </c>
      <c r="AA326" s="31">
        <v>323</v>
      </c>
      <c r="AB326" s="31" t="s">
        <v>294</v>
      </c>
      <c r="AC326" s="31">
        <v>323</v>
      </c>
      <c r="AD326" s="31" t="s">
        <v>299</v>
      </c>
      <c r="AE326" s="31">
        <v>323</v>
      </c>
      <c r="AF326" s="31" t="s">
        <v>278</v>
      </c>
      <c r="AG326" s="31">
        <v>323</v>
      </c>
      <c r="AH326" s="31" t="s">
        <v>246</v>
      </c>
      <c r="AI326" s="31">
        <v>323</v>
      </c>
      <c r="AJ326" s="31" t="s">
        <v>247</v>
      </c>
      <c r="AK326" s="31">
        <v>323</v>
      </c>
      <c r="AL326" s="31" t="s">
        <v>62</v>
      </c>
      <c r="AM326" s="31">
        <v>323</v>
      </c>
      <c r="AN326" s="31" t="s">
        <v>186</v>
      </c>
      <c r="AO326" s="31">
        <v>323</v>
      </c>
      <c r="AP326" s="31" t="s">
        <v>275</v>
      </c>
    </row>
    <row r="327" spans="1:42" x14ac:dyDescent="0.35">
      <c r="A327" s="141">
        <v>324</v>
      </c>
      <c r="B327" s="198" t="s">
        <v>333</v>
      </c>
      <c r="C327" s="141">
        <v>324</v>
      </c>
      <c r="D327" s="141" t="s">
        <v>182</v>
      </c>
      <c r="E327" s="141">
        <v>324</v>
      </c>
      <c r="F327" s="141" t="s">
        <v>210</v>
      </c>
      <c r="G327" s="141">
        <v>324</v>
      </c>
      <c r="H327" s="203" t="s">
        <v>70</v>
      </c>
      <c r="I327" s="31">
        <v>324</v>
      </c>
      <c r="J327" s="31" t="s">
        <v>192</v>
      </c>
      <c r="K327" s="31">
        <v>324</v>
      </c>
      <c r="L327" s="31" t="s">
        <v>103</v>
      </c>
      <c r="M327" s="31">
        <v>324</v>
      </c>
      <c r="N327" s="31" t="s">
        <v>269</v>
      </c>
      <c r="O327" s="31">
        <v>324</v>
      </c>
      <c r="P327" s="31" t="s">
        <v>328</v>
      </c>
      <c r="Q327" s="31">
        <v>324</v>
      </c>
      <c r="R327" s="31" t="s">
        <v>302</v>
      </c>
      <c r="S327" s="31">
        <v>324</v>
      </c>
      <c r="T327" s="31" t="s">
        <v>328</v>
      </c>
      <c r="U327" s="31">
        <v>298</v>
      </c>
      <c r="V327" s="31" t="s">
        <v>295</v>
      </c>
      <c r="W327" s="31">
        <v>324</v>
      </c>
      <c r="X327" s="31" t="s">
        <v>190</v>
      </c>
      <c r="Y327" s="31">
        <v>324</v>
      </c>
      <c r="Z327" s="31" t="s">
        <v>298</v>
      </c>
      <c r="AA327" s="31">
        <v>324</v>
      </c>
      <c r="AB327" s="31" t="s">
        <v>184</v>
      </c>
      <c r="AC327" s="31">
        <v>324</v>
      </c>
      <c r="AD327" s="31" t="s">
        <v>210</v>
      </c>
      <c r="AE327" s="31">
        <v>324</v>
      </c>
      <c r="AF327" s="31" t="s">
        <v>299</v>
      </c>
      <c r="AG327" s="31">
        <v>324</v>
      </c>
      <c r="AH327" s="31" t="s">
        <v>62</v>
      </c>
      <c r="AI327" s="31">
        <v>324</v>
      </c>
      <c r="AJ327" s="31" t="s">
        <v>333</v>
      </c>
      <c r="AK327" s="31">
        <v>324</v>
      </c>
      <c r="AL327" s="31" t="s">
        <v>246</v>
      </c>
      <c r="AM327" s="31">
        <v>324</v>
      </c>
      <c r="AN327" s="31" t="s">
        <v>246</v>
      </c>
      <c r="AO327" s="31">
        <v>324</v>
      </c>
      <c r="AP327" s="31" t="s">
        <v>301</v>
      </c>
    </row>
    <row r="328" spans="1:42" x14ac:dyDescent="0.35">
      <c r="A328" s="141">
        <v>325</v>
      </c>
      <c r="B328" s="198" t="s">
        <v>334</v>
      </c>
      <c r="C328" s="141">
        <v>325</v>
      </c>
      <c r="D328" s="141" t="s">
        <v>334</v>
      </c>
      <c r="E328" s="141">
        <v>325</v>
      </c>
      <c r="F328" s="141" t="s">
        <v>260</v>
      </c>
      <c r="G328" s="141">
        <v>325</v>
      </c>
      <c r="H328" s="203" t="s">
        <v>271</v>
      </c>
      <c r="I328" s="31">
        <v>325</v>
      </c>
      <c r="J328" s="31" t="s">
        <v>318</v>
      </c>
      <c r="K328" s="31">
        <v>325</v>
      </c>
      <c r="L328" s="31" t="s">
        <v>28</v>
      </c>
      <c r="M328" s="31">
        <v>325</v>
      </c>
      <c r="N328" s="31" t="s">
        <v>123</v>
      </c>
      <c r="O328" s="31">
        <v>325</v>
      </c>
      <c r="P328" s="31" t="s">
        <v>316</v>
      </c>
      <c r="Q328" s="31">
        <v>325</v>
      </c>
      <c r="R328" s="31" t="s">
        <v>246</v>
      </c>
      <c r="S328" s="31">
        <v>325</v>
      </c>
      <c r="T328" s="31" t="s">
        <v>281</v>
      </c>
      <c r="U328" s="31">
        <v>298</v>
      </c>
      <c r="V328" s="31" t="s">
        <v>262</v>
      </c>
      <c r="W328" s="31">
        <v>325</v>
      </c>
      <c r="X328" s="31" t="s">
        <v>28</v>
      </c>
      <c r="Y328" s="31">
        <v>325</v>
      </c>
      <c r="Z328" s="31" t="s">
        <v>133</v>
      </c>
      <c r="AA328" s="31">
        <v>325</v>
      </c>
      <c r="AB328" s="31" t="s">
        <v>243</v>
      </c>
      <c r="AC328" s="31">
        <v>325</v>
      </c>
      <c r="AD328" s="31" t="s">
        <v>88</v>
      </c>
      <c r="AE328" s="31">
        <v>325</v>
      </c>
      <c r="AF328" s="31" t="s">
        <v>243</v>
      </c>
      <c r="AG328" s="31">
        <v>325</v>
      </c>
      <c r="AH328" s="31" t="s">
        <v>21</v>
      </c>
      <c r="AI328" s="31">
        <v>325</v>
      </c>
      <c r="AJ328" s="31" t="s">
        <v>298</v>
      </c>
      <c r="AK328" s="31">
        <v>325</v>
      </c>
      <c r="AL328" s="31" t="s">
        <v>21</v>
      </c>
      <c r="AM328" s="31">
        <v>325</v>
      </c>
      <c r="AN328" s="31" t="s">
        <v>28</v>
      </c>
      <c r="AO328" s="31">
        <v>325</v>
      </c>
      <c r="AP328" s="31" t="s">
        <v>246</v>
      </c>
    </row>
    <row r="329" spans="1:42" x14ac:dyDescent="0.35">
      <c r="B329" s="199" t="s">
        <v>569</v>
      </c>
    </row>
  </sheetData>
  <sheetProtection algorithmName="SHA-512" hashValue="Wtft6xQhgLGizB5829aVRS7sWFgFuelhtsRCrW+fpC55PyxMnngmScoj/RvGXxbmkNrdQfOJPqzyzwWeNyfJlg==" saltValue="P1fXCL7tWtoXre83DoM1Lw==" spinCount="100000" sheet="1" objects="1" scenarios="1" formatCells="0" formatColumns="0" formatRows="0" insertColumns="0" insertRows="0" sort="0" autoFilter="0" pivotTables="0"/>
  <sortState xmlns:xlrd2="http://schemas.microsoft.com/office/spreadsheetml/2017/richdata2" ref="G4:H328">
    <sortCondition descending="1" ref="G328"/>
  </sortState>
  <mergeCells count="2">
    <mergeCell ref="A2:B3"/>
    <mergeCell ref="G2: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Z26"/>
  <sheetViews>
    <sheetView showGridLines="0" tabSelected="1" topLeftCell="A7" workbookViewId="0">
      <selection activeCell="C16" sqref="C16"/>
    </sheetView>
  </sheetViews>
  <sheetFormatPr defaultColWidth="9" defaultRowHeight="16.5" x14ac:dyDescent="0.35"/>
  <cols>
    <col min="1" max="1" width="46.1796875" style="3" customWidth="1"/>
    <col min="2" max="2" width="14" style="3" customWidth="1"/>
    <col min="3" max="3" width="13.1796875" style="423" customWidth="1"/>
    <col min="4" max="4" width="10.453125" style="3" customWidth="1"/>
    <col min="5" max="6" width="9" style="3"/>
    <col min="7" max="27" width="4.81640625" style="3" customWidth="1"/>
    <col min="28" max="73" width="5.1796875" style="3" customWidth="1"/>
    <col min="74" max="16384" width="9" style="3"/>
  </cols>
  <sheetData>
    <row r="1" spans="1:78" s="141" customFormat="1" ht="18" hidden="1" x14ac:dyDescent="0.4">
      <c r="A1" s="346" t="str">
        <f>A4</f>
        <v>kingston upon hull, city of</v>
      </c>
      <c r="B1" s="346"/>
      <c r="C1" s="199" t="s">
        <v>663</v>
      </c>
      <c r="F1" s="347"/>
      <c r="G1" s="348"/>
      <c r="I1" s="349" t="s">
        <v>643</v>
      </c>
      <c r="J1" s="349" t="s">
        <v>1</v>
      </c>
      <c r="K1" s="350">
        <v>0</v>
      </c>
      <c r="L1" s="350"/>
      <c r="M1" s="351" t="s">
        <v>644</v>
      </c>
      <c r="N1" s="352">
        <v>0</v>
      </c>
      <c r="O1" s="353">
        <v>0</v>
      </c>
      <c r="P1" s="353" t="s">
        <v>2</v>
      </c>
      <c r="Q1" s="354">
        <v>0</v>
      </c>
      <c r="R1" s="354"/>
      <c r="S1" s="355" t="s">
        <v>645</v>
      </c>
      <c r="T1" s="356">
        <v>0</v>
      </c>
      <c r="U1" s="356">
        <v>0</v>
      </c>
      <c r="V1" s="357">
        <v>0</v>
      </c>
      <c r="W1" s="357"/>
      <c r="X1" s="358"/>
      <c r="Y1" s="359" t="s">
        <v>646</v>
      </c>
      <c r="Z1" s="359"/>
      <c r="AA1" s="359"/>
      <c r="AB1" s="360"/>
      <c r="AC1" s="360" t="s">
        <v>4</v>
      </c>
      <c r="AD1" s="361">
        <v>0</v>
      </c>
      <c r="AE1" s="361"/>
      <c r="AF1" s="362">
        <v>0</v>
      </c>
      <c r="AG1" s="362">
        <v>0</v>
      </c>
      <c r="AH1" s="362"/>
      <c r="AI1" s="363">
        <v>0</v>
      </c>
      <c r="AJ1" s="363">
        <v>0</v>
      </c>
      <c r="AK1" s="363"/>
      <c r="AL1" s="364" t="s">
        <v>647</v>
      </c>
      <c r="AM1" s="365">
        <v>0</v>
      </c>
      <c r="AN1" s="365"/>
      <c r="AO1" s="366">
        <v>0</v>
      </c>
      <c r="AP1" s="366">
        <v>0</v>
      </c>
      <c r="AQ1" s="366"/>
      <c r="AR1" s="367">
        <v>0</v>
      </c>
      <c r="AS1" s="368">
        <v>0</v>
      </c>
      <c r="AT1" s="368"/>
      <c r="AU1" s="369" t="s">
        <v>648</v>
      </c>
      <c r="AV1" s="370">
        <v>0</v>
      </c>
      <c r="AW1" s="370"/>
      <c r="AX1" s="371">
        <v>0</v>
      </c>
      <c r="AY1" s="371">
        <v>0</v>
      </c>
      <c r="AZ1" s="371"/>
      <c r="BA1" s="372">
        <v>0</v>
      </c>
      <c r="BB1" s="372">
        <v>0</v>
      </c>
      <c r="BC1" s="372"/>
      <c r="BD1" s="373" t="s">
        <v>649</v>
      </c>
      <c r="BE1" s="374">
        <v>0</v>
      </c>
      <c r="BF1" s="374"/>
      <c r="BG1" s="375">
        <v>0</v>
      </c>
      <c r="BH1" s="376">
        <v>0</v>
      </c>
      <c r="BI1" s="376"/>
      <c r="BJ1" s="377">
        <v>0</v>
      </c>
      <c r="BK1" s="377">
        <v>0</v>
      </c>
      <c r="BL1" s="377"/>
      <c r="BM1" s="378" t="s">
        <v>8</v>
      </c>
      <c r="BN1" s="379">
        <v>0</v>
      </c>
      <c r="BO1" s="379"/>
      <c r="BP1" s="380">
        <v>0</v>
      </c>
      <c r="BQ1" s="381">
        <v>0</v>
      </c>
      <c r="BR1" s="381"/>
      <c r="BS1" s="382">
        <v>0</v>
      </c>
      <c r="BT1" s="382">
        <v>0</v>
      </c>
      <c r="BU1" s="382"/>
      <c r="BV1" s="383" t="s">
        <v>650</v>
      </c>
      <c r="BW1" s="384">
        <v>0</v>
      </c>
      <c r="BX1" s="384"/>
      <c r="BY1" s="385" t="s">
        <v>651</v>
      </c>
      <c r="BZ1" s="386">
        <v>0</v>
      </c>
    </row>
    <row r="2" spans="1:78" s="141" customFormat="1" ht="173.5" hidden="1" x14ac:dyDescent="0.35">
      <c r="A2" s="141" t="s">
        <v>652</v>
      </c>
      <c r="C2" s="198"/>
      <c r="E2" s="347" t="s">
        <v>0</v>
      </c>
      <c r="F2" s="347" t="s">
        <v>664</v>
      </c>
      <c r="G2" s="348"/>
      <c r="I2" s="387" t="s">
        <v>653</v>
      </c>
      <c r="J2" s="387">
        <v>0</v>
      </c>
      <c r="K2" s="388">
        <v>0</v>
      </c>
      <c r="L2" s="388"/>
      <c r="M2" s="389" t="s">
        <v>654</v>
      </c>
      <c r="N2" s="390" t="s">
        <v>655</v>
      </c>
      <c r="O2" s="391" t="s">
        <v>656</v>
      </c>
      <c r="P2" s="391">
        <v>0</v>
      </c>
      <c r="Q2" s="392">
        <v>0</v>
      </c>
      <c r="R2" s="392"/>
      <c r="S2" s="393" t="s">
        <v>657</v>
      </c>
      <c r="T2" s="394" t="s">
        <v>658</v>
      </c>
      <c r="U2" s="394" t="s">
        <v>659</v>
      </c>
      <c r="V2" s="395">
        <v>0</v>
      </c>
      <c r="W2" s="395"/>
      <c r="X2" s="396" t="s">
        <v>660</v>
      </c>
      <c r="Y2" s="396">
        <v>0</v>
      </c>
      <c r="Z2" s="396"/>
      <c r="AA2" s="396"/>
      <c r="AB2" s="397"/>
      <c r="AC2" s="397" t="s">
        <v>13</v>
      </c>
      <c r="AD2" s="398">
        <v>0</v>
      </c>
      <c r="AE2" s="398"/>
      <c r="AF2" s="399" t="s">
        <v>14</v>
      </c>
      <c r="AG2" s="399">
        <v>0</v>
      </c>
      <c r="AH2" s="399"/>
      <c r="AI2" s="400" t="s">
        <v>344</v>
      </c>
      <c r="AJ2" s="400">
        <v>0</v>
      </c>
      <c r="AK2" s="400"/>
      <c r="AL2" s="401" t="s">
        <v>13</v>
      </c>
      <c r="AM2" s="402">
        <v>0</v>
      </c>
      <c r="AN2" s="402"/>
      <c r="AO2" s="403" t="s">
        <v>14</v>
      </c>
      <c r="AP2" s="403">
        <v>0</v>
      </c>
      <c r="AQ2" s="403"/>
      <c r="AR2" s="404" t="s">
        <v>344</v>
      </c>
      <c r="AS2" s="405">
        <v>0</v>
      </c>
      <c r="AT2" s="405"/>
      <c r="AU2" s="406" t="s">
        <v>13</v>
      </c>
      <c r="AV2" s="407">
        <v>0</v>
      </c>
      <c r="AW2" s="407"/>
      <c r="AX2" s="408" t="s">
        <v>14</v>
      </c>
      <c r="AY2" s="408">
        <v>0</v>
      </c>
      <c r="AZ2" s="408"/>
      <c r="BA2" s="409" t="s">
        <v>344</v>
      </c>
      <c r="BB2" s="409">
        <v>0</v>
      </c>
      <c r="BC2" s="409"/>
      <c r="BD2" s="410" t="s">
        <v>13</v>
      </c>
      <c r="BE2" s="411">
        <v>0</v>
      </c>
      <c r="BF2" s="411"/>
      <c r="BG2" s="412" t="s">
        <v>14</v>
      </c>
      <c r="BH2" s="412">
        <v>0</v>
      </c>
      <c r="BI2" s="412"/>
      <c r="BJ2" s="413" t="s">
        <v>344</v>
      </c>
      <c r="BK2" s="413">
        <v>0</v>
      </c>
      <c r="BL2" s="413"/>
      <c r="BM2" s="414" t="s">
        <v>13</v>
      </c>
      <c r="BN2" s="415">
        <v>0</v>
      </c>
      <c r="BO2" s="415"/>
      <c r="BP2" s="416" t="s">
        <v>14</v>
      </c>
      <c r="BQ2" s="417">
        <v>0</v>
      </c>
      <c r="BR2" s="417"/>
      <c r="BS2" s="418" t="s">
        <v>344</v>
      </c>
      <c r="BT2" s="419">
        <v>0</v>
      </c>
      <c r="BU2" s="419"/>
      <c r="BV2" s="420" t="s">
        <v>661</v>
      </c>
      <c r="BW2" s="420">
        <v>0</v>
      </c>
      <c r="BX2" s="420"/>
      <c r="BY2" s="421">
        <v>0</v>
      </c>
      <c r="BZ2" s="422">
        <v>0</v>
      </c>
    </row>
    <row r="3" spans="1:78" ht="17" hidden="1" thickBot="1" x14ac:dyDescent="0.4">
      <c r="E3" s="25">
        <f>VLOOKUP(A1,Sheet1!D4:F328,2,FALSE)</f>
        <v>110</v>
      </c>
      <c r="F3" s="25">
        <f>VLOOKUP($A1,Sheet1!D4:F328,3,FALSE)</f>
        <v>42</v>
      </c>
      <c r="J3" s="25">
        <f>VLOOKUP($A$1,Sheet1!I4:K328,2,FALSE)</f>
        <v>112</v>
      </c>
      <c r="K3" s="25">
        <f>VLOOKUP($A$1,Sheet1!I4:K328,3,FALSE)</f>
        <v>48</v>
      </c>
      <c r="P3" s="25">
        <f>VLOOKUP($A$1,Sheet1!O4:Q328,2,FALSE)</f>
        <v>89</v>
      </c>
      <c r="Q3" s="25">
        <f>VLOOKUP($A$1,Sheet1!O4:Q328,3,FALSE)</f>
        <v>29</v>
      </c>
      <c r="X3" s="25">
        <f>VLOOKUP($A$1,Sheet1!W4:Y328,2,FALSE)</f>
        <v>190</v>
      </c>
      <c r="Y3" s="25">
        <f>VLOOKUP($A$1,Sheet1!W4:Y328,3,FALSE)</f>
        <v>-23</v>
      </c>
      <c r="AC3" s="25">
        <f>VLOOKUP($A$1,Sheet1!AB4:AD328,2,FALSE)</f>
        <v>86</v>
      </c>
      <c r="AD3" s="25">
        <f>VLOOKUP($A$1,Sheet1!AB4:AD328,3,FALSE)</f>
        <v>163</v>
      </c>
      <c r="AF3" s="25">
        <f>VLOOKUP($A$1,Sheet1!AE4:AG328,2,FALSE)</f>
        <v>188</v>
      </c>
      <c r="AG3" s="25">
        <f>VLOOKUP($A$1,Sheet1!AE4:AG328,3,FALSE)</f>
        <v>-56</v>
      </c>
      <c r="AI3" s="25">
        <f>VLOOKUP($A$1,Sheet1!AH4:AJ328,2,FALSE)</f>
        <v>161</v>
      </c>
      <c r="AJ3" s="25">
        <f>VLOOKUP($A$1,Sheet1!AH4:AJ328,3,FALSE)</f>
        <v>54</v>
      </c>
      <c r="AL3" s="25">
        <f>VLOOKUP($A$1,Sheet1!AK4:AM328,2,FALSE)</f>
        <v>28</v>
      </c>
      <c r="AM3" s="25">
        <f>VLOOKUP($A$1,Sheet1!AK4:AM328,3,FALSE)</f>
        <v>12</v>
      </c>
      <c r="AO3" s="25">
        <f>VLOOKUP($A$1,Sheet1!AN4:AP328,2,FALSE)</f>
        <v>102</v>
      </c>
      <c r="AP3" s="25">
        <f>VLOOKUP($A$1,Sheet1!AN4:AP328,3,FALSE)</f>
        <v>-34</v>
      </c>
      <c r="AR3" s="25">
        <f>VLOOKUP($A$1,Sheet1!AQ4:AS328,2,FALSE)</f>
        <v>31</v>
      </c>
      <c r="AS3" s="25">
        <f>VLOOKUP($A$1,Sheet1!AQ4:AS328,3,FALSE)</f>
        <v>12</v>
      </c>
      <c r="AU3" s="25">
        <f>VLOOKUP($A$1,Sheet1!AT4:AV328,2,FALSE)</f>
        <v>109</v>
      </c>
      <c r="AV3" s="25" t="e">
        <f>VLOOKUP($A$1,Sheet1!AT4:AV328,3,FALSE)</f>
        <v>#N/A</v>
      </c>
      <c r="AX3" s="25">
        <f>VLOOKUP($A$1,Sheet1!AW4:AY328,2,FALSE)</f>
        <v>40</v>
      </c>
      <c r="AY3" s="25">
        <f>VLOOKUP($A$1,Sheet1!AW4:AY328,3,FALSE)</f>
        <v>82</v>
      </c>
      <c r="BA3" s="25">
        <f>VLOOKUP($A$1,Sheet1!AZ4:BB328,2,FALSE)</f>
        <v>89</v>
      </c>
      <c r="BB3" s="25">
        <f>VLOOKUP($A$1,Sheet1!AZ4:BB328,3,FALSE)</f>
        <v>177</v>
      </c>
      <c r="BD3" s="25">
        <f>VLOOKUP($A$1,Sheet1!BC4:BE328,2,FALSE)</f>
        <v>314</v>
      </c>
      <c r="BE3" s="25">
        <f>VLOOKUP($A$1,Sheet1!BC4:BE328,3,FALSE)</f>
        <v>-3</v>
      </c>
      <c r="BG3" s="25">
        <f>VLOOKUP($A$1,Sheet1!BF4:BH328,2,FALSE)</f>
        <v>50</v>
      </c>
      <c r="BH3" s="25">
        <f>VLOOKUP($A$1,Sheet1!BF4:BH328,3,FALSE)</f>
        <v>9</v>
      </c>
      <c r="BJ3" s="25">
        <f>VLOOKUP($A$1,Sheet1!BI4:BK328,2,FALSE)</f>
        <v>234</v>
      </c>
      <c r="BK3" s="25">
        <f>VLOOKUP($A$1,Sheet1!BI4:BK328,3,FALSE)</f>
        <v>-12</v>
      </c>
      <c r="BM3" s="25">
        <f>VLOOKUP($A$1,Sheet1!BL4:BN328,2,FALSE)</f>
        <v>43</v>
      </c>
      <c r="BN3" s="25">
        <f>VLOOKUP($A$1,Sheet1!BL4:BN328,3,FALSE)</f>
        <v>0</v>
      </c>
      <c r="BP3" s="25">
        <f>VLOOKUP($A$1,Sheet1!BO4:BQ328,2,FALSE)</f>
        <v>263</v>
      </c>
      <c r="BQ3" s="25">
        <f>VLOOKUP($A$1,Sheet1!BO4:BQ328,3,FALSE)</f>
        <v>29</v>
      </c>
      <c r="BS3" s="25">
        <f>VLOOKUP($A$1,Sheet1!BR4:BT328,2,FALSE)</f>
        <v>77</v>
      </c>
      <c r="BT3" s="25">
        <f>VLOOKUP($A$1,Sheet1!BR4:BT328,3,FALSE)</f>
        <v>12</v>
      </c>
      <c r="BV3" s="25">
        <f>VLOOKUP($A$1,Sheet1!BU4:BW328,2,FALSE)</f>
        <v>51</v>
      </c>
      <c r="BW3" s="25">
        <f>VLOOKUP($A$1,Sheet1!BU4:BW328,3,FALSE)</f>
        <v>19</v>
      </c>
      <c r="BY3" s="25">
        <f>VLOOKUP($A$1,Sheet1!BX4:BZ328,2,FALSE)</f>
        <v>254</v>
      </c>
      <c r="BZ3" s="25">
        <f>VLOOKUP($A$1,Sheet1!BX4:BZ328,3,FALSE)</f>
        <v>-29</v>
      </c>
    </row>
    <row r="4" spans="1:78" ht="18.5" thickBot="1" x14ac:dyDescent="0.45">
      <c r="A4" s="530" t="s">
        <v>716</v>
      </c>
      <c r="B4" s="531"/>
    </row>
    <row r="5" spans="1:78" ht="33.5" thickBot="1" x14ac:dyDescent="0.4">
      <c r="A5" s="3" t="s">
        <v>665</v>
      </c>
      <c r="C5" s="493" t="s">
        <v>666</v>
      </c>
      <c r="D5" s="494" t="s">
        <v>667</v>
      </c>
    </row>
    <row r="6" spans="1:78" ht="20.5" thickBot="1" x14ac:dyDescent="0.45">
      <c r="A6" s="532" t="s">
        <v>668</v>
      </c>
      <c r="B6" s="533"/>
      <c r="C6" s="495">
        <f>E3</f>
        <v>110</v>
      </c>
      <c r="D6" s="496">
        <f>F3</f>
        <v>42</v>
      </c>
    </row>
    <row r="7" spans="1:78" x14ac:dyDescent="0.35">
      <c r="A7" s="529" t="s">
        <v>669</v>
      </c>
      <c r="B7" s="529"/>
      <c r="C7" s="63">
        <f>J3</f>
        <v>112</v>
      </c>
      <c r="D7" s="25">
        <f>K3</f>
        <v>48</v>
      </c>
    </row>
    <row r="8" spans="1:78" x14ac:dyDescent="0.35">
      <c r="A8" s="529" t="s">
        <v>670</v>
      </c>
      <c r="B8" s="529"/>
      <c r="C8" s="63">
        <f>P3</f>
        <v>89</v>
      </c>
      <c r="D8" s="25">
        <f>Q3</f>
        <v>29</v>
      </c>
    </row>
    <row r="9" spans="1:78" x14ac:dyDescent="0.3">
      <c r="A9" s="424"/>
      <c r="B9" s="488" t="s">
        <v>3</v>
      </c>
      <c r="C9" s="489">
        <f>325-X3</f>
        <v>135</v>
      </c>
      <c r="D9" s="524" t="s">
        <v>714</v>
      </c>
    </row>
    <row r="10" spans="1:78" x14ac:dyDescent="0.35">
      <c r="A10" s="425" t="s">
        <v>4</v>
      </c>
      <c r="B10" s="426"/>
      <c r="C10" s="427">
        <f>AI3</f>
        <v>161</v>
      </c>
      <c r="D10" s="428">
        <f>AJ3</f>
        <v>54</v>
      </c>
    </row>
    <row r="11" spans="1:78" x14ac:dyDescent="0.35">
      <c r="A11" s="428"/>
      <c r="B11" s="428" t="s">
        <v>669</v>
      </c>
      <c r="C11" s="429">
        <f>AC3</f>
        <v>86</v>
      </c>
      <c r="D11" s="428">
        <f>AD3</f>
        <v>163</v>
      </c>
    </row>
    <row r="12" spans="1:78" x14ac:dyDescent="0.35">
      <c r="A12" s="428"/>
      <c r="B12" s="428" t="s">
        <v>670</v>
      </c>
      <c r="C12" s="429">
        <f>AF3</f>
        <v>188</v>
      </c>
      <c r="D12" s="428">
        <f>AG3</f>
        <v>-56</v>
      </c>
    </row>
    <row r="13" spans="1:78" x14ac:dyDescent="0.35">
      <c r="A13" s="430" t="s">
        <v>5</v>
      </c>
      <c r="B13" s="426"/>
      <c r="C13" s="427">
        <f>AR3</f>
        <v>31</v>
      </c>
      <c r="D13" s="428">
        <f>AS3</f>
        <v>12</v>
      </c>
    </row>
    <row r="14" spans="1:78" x14ac:dyDescent="0.35">
      <c r="A14" s="428"/>
      <c r="B14" s="428" t="s">
        <v>669</v>
      </c>
      <c r="C14" s="429">
        <f>AL3</f>
        <v>28</v>
      </c>
      <c r="D14" s="428">
        <f>AM3</f>
        <v>12</v>
      </c>
    </row>
    <row r="15" spans="1:78" x14ac:dyDescent="0.35">
      <c r="A15" s="428"/>
      <c r="B15" s="428" t="s">
        <v>670</v>
      </c>
      <c r="C15" s="429">
        <f>AO3</f>
        <v>102</v>
      </c>
      <c r="D15" s="428">
        <f>AP3</f>
        <v>-34</v>
      </c>
    </row>
    <row r="16" spans="1:78" x14ac:dyDescent="0.35">
      <c r="A16" s="431" t="s">
        <v>6</v>
      </c>
      <c r="B16" s="426"/>
      <c r="C16" s="427">
        <f>BA3</f>
        <v>89</v>
      </c>
      <c r="D16" s="428">
        <f>BB3</f>
        <v>177</v>
      </c>
    </row>
    <row r="17" spans="1:4" x14ac:dyDescent="0.35">
      <c r="A17" s="428"/>
      <c r="B17" s="428" t="s">
        <v>669</v>
      </c>
      <c r="C17" s="429">
        <f>AU3</f>
        <v>109</v>
      </c>
      <c r="D17" s="428" t="e">
        <f>AV3</f>
        <v>#N/A</v>
      </c>
    </row>
    <row r="18" spans="1:4" x14ac:dyDescent="0.35">
      <c r="A18" s="428"/>
      <c r="B18" s="428" t="s">
        <v>670</v>
      </c>
      <c r="C18" s="429">
        <f>AX3</f>
        <v>40</v>
      </c>
      <c r="D18" s="428">
        <f>AY3</f>
        <v>82</v>
      </c>
    </row>
    <row r="19" spans="1:4" x14ac:dyDescent="0.35">
      <c r="A19" s="432" t="s">
        <v>7</v>
      </c>
      <c r="B19" s="426"/>
      <c r="C19" s="427">
        <f>BJ3</f>
        <v>234</v>
      </c>
      <c r="D19" s="428">
        <f>BK3</f>
        <v>-12</v>
      </c>
    </row>
    <row r="20" spans="1:4" x14ac:dyDescent="0.35">
      <c r="A20" s="428"/>
      <c r="B20" s="428" t="s">
        <v>669</v>
      </c>
      <c r="C20" s="429">
        <f>BD3</f>
        <v>314</v>
      </c>
      <c r="D20" s="428">
        <f>BE3</f>
        <v>-3</v>
      </c>
    </row>
    <row r="21" spans="1:4" x14ac:dyDescent="0.35">
      <c r="A21" s="428"/>
      <c r="B21" s="428" t="s">
        <v>670</v>
      </c>
      <c r="C21" s="429">
        <f>BG3</f>
        <v>50</v>
      </c>
      <c r="D21" s="428">
        <f>BH3</f>
        <v>9</v>
      </c>
    </row>
    <row r="22" spans="1:4" x14ac:dyDescent="0.35">
      <c r="A22" s="433" t="s">
        <v>8</v>
      </c>
      <c r="B22" s="426"/>
      <c r="C22" s="427">
        <f>BS3</f>
        <v>77</v>
      </c>
      <c r="D22" s="428">
        <f>BT3</f>
        <v>12</v>
      </c>
    </row>
    <row r="23" spans="1:4" x14ac:dyDescent="0.35">
      <c r="A23" s="428"/>
      <c r="B23" s="428" t="s">
        <v>669</v>
      </c>
      <c r="C23" s="429">
        <f>BM3</f>
        <v>43</v>
      </c>
      <c r="D23" s="428">
        <f>BN3</f>
        <v>0</v>
      </c>
    </row>
    <row r="24" spans="1:4" x14ac:dyDescent="0.35">
      <c r="A24" s="428"/>
      <c r="B24" s="428" t="s">
        <v>670</v>
      </c>
      <c r="C24" s="429">
        <f>BP3</f>
        <v>263</v>
      </c>
      <c r="D24" s="428">
        <f>BQ3</f>
        <v>29</v>
      </c>
    </row>
    <row r="25" spans="1:4" x14ac:dyDescent="0.35">
      <c r="A25" s="434" t="s">
        <v>9</v>
      </c>
      <c r="B25" s="428"/>
      <c r="C25" s="427">
        <f>BV3</f>
        <v>51</v>
      </c>
      <c r="D25" s="428">
        <f>BW3</f>
        <v>19</v>
      </c>
    </row>
    <row r="26" spans="1:4" x14ac:dyDescent="0.35">
      <c r="A26" s="435" t="s">
        <v>10</v>
      </c>
      <c r="B26" s="428"/>
      <c r="C26" s="427">
        <f>BY3</f>
        <v>254</v>
      </c>
      <c r="D26" s="428">
        <f>BZ3</f>
        <v>-29</v>
      </c>
    </row>
  </sheetData>
  <sheetProtection algorithmName="SHA-512" hashValue="90M7lYkVzFACs3o1XmAxFt64nr2oas1PAZRX5p9YJITsl5vUWkihwQ3yaKETCbZiF/69O/0A+2k5j/3YBk7gug==" saltValue="96zeSEaxabucEhxKUvHMdg==" spinCount="100000" sheet="1" objects="1" scenarios="1" formatColumns="0" formatRows="0" insertColumns="0" insertRows="0" sort="0" pivotTables="0"/>
  <mergeCells count="4">
    <mergeCell ref="A8:B8"/>
    <mergeCell ref="A4:B4"/>
    <mergeCell ref="A6:B6"/>
    <mergeCell ref="A7:B7"/>
  </mergeCells>
  <conditionalFormatting sqref="D6:D8 D10:D2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0" orientation="portrait" horizontalDpi="0" verticalDpi="0" copie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'Raw data'!$A$9:$A$334</xm:f>
          </x14:formula1>
          <xm:sqref>A4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B611"/>
  <sheetViews>
    <sheetView topLeftCell="AR25" zoomScale="40" zoomScaleNormal="40" workbookViewId="0">
      <selection activeCell="AK56" sqref="AK56"/>
    </sheetView>
  </sheetViews>
  <sheetFormatPr defaultColWidth="9.1796875" defaultRowHeight="14.5" x14ac:dyDescent="0.35"/>
  <cols>
    <col min="1" max="3" width="5.453125" style="210" customWidth="1"/>
    <col min="4" max="4" width="35" style="211" customWidth="1"/>
    <col min="5" max="5" width="8.1796875" style="211" customWidth="1"/>
    <col min="6" max="6" width="9.1796875" style="210"/>
    <col min="7" max="7" width="8.26953125" style="212" bestFit="1" customWidth="1"/>
    <col min="8" max="8" width="0" style="287" hidden="1" customWidth="1"/>
    <col min="9" max="9" width="30" style="288" bestFit="1" customWidth="1"/>
    <col min="10" max="10" width="15.7265625" style="287" customWidth="1"/>
    <col min="11" max="11" width="10.81640625" style="288" customWidth="1"/>
    <col min="12" max="12" width="8" style="343" hidden="1" customWidth="1"/>
    <col min="13" max="13" width="17.453125" style="321" hidden="1" customWidth="1"/>
    <col min="14" max="14" width="26.453125" style="292" hidden="1" customWidth="1"/>
    <col min="15" max="15" width="23.26953125" style="293" customWidth="1"/>
    <col min="16" max="16" width="14.7265625" style="292" customWidth="1"/>
    <col min="17" max="17" width="8.54296875" style="293" customWidth="1"/>
    <col min="18" max="18" width="20.7265625" style="344" hidden="1" customWidth="1"/>
    <col min="19" max="20" width="13.54296875" style="325" hidden="1" customWidth="1"/>
    <col min="21" max="22" width="0" style="345" hidden="1" customWidth="1"/>
    <col min="23" max="23" width="15.26953125" style="223" customWidth="1"/>
    <col min="24" max="24" width="11.81640625" style="223" bestFit="1" customWidth="1"/>
    <col min="25" max="26" width="15.26953125" style="223" customWidth="1"/>
    <col min="27" max="27" width="9.1796875" style="299"/>
    <col min="28" max="28" width="12.54296875" style="299" customWidth="1"/>
    <col min="29" max="29" width="9.1796875" style="299"/>
    <col min="30" max="30" width="12.54296875" style="299" customWidth="1"/>
    <col min="31" max="33" width="9.1796875" style="300"/>
    <col min="34" max="36" width="9.1796875" style="301"/>
    <col min="37" max="39" width="9.1796875" style="302"/>
    <col min="40" max="42" width="9.1796875" style="303"/>
    <col min="43" max="45" width="9.1796875" style="304"/>
    <col min="46" max="48" width="9.1796875" style="305"/>
    <col min="49" max="49" width="12.453125" style="306" customWidth="1"/>
    <col min="50" max="50" width="9.1796875" style="306"/>
    <col min="51" max="51" width="12.453125" style="306" customWidth="1"/>
    <col min="52" max="54" width="9.1796875" style="307"/>
    <col min="55" max="57" width="9.1796875" style="308"/>
    <col min="58" max="60" width="9.1796875" style="309"/>
    <col min="61" max="63" width="9.1796875" style="310"/>
    <col min="64" max="66" width="9.1796875" style="311"/>
    <col min="67" max="69" width="9.1796875" style="312"/>
    <col min="70" max="72" width="9.1796875" style="313"/>
    <col min="73" max="75" width="9.1796875" style="314"/>
    <col min="76" max="77" width="9.1796875" style="315"/>
    <col min="78" max="16384" width="9.1796875" style="210"/>
  </cols>
  <sheetData>
    <row r="1" spans="1:78" ht="24" customHeight="1" x14ac:dyDescent="0.45">
      <c r="A1" s="210">
        <v>0</v>
      </c>
      <c r="B1" s="210">
        <v>0</v>
      </c>
      <c r="C1" s="210">
        <v>0</v>
      </c>
      <c r="E1" s="211" t="s">
        <v>0</v>
      </c>
      <c r="H1" s="213" t="s">
        <v>643</v>
      </c>
      <c r="I1" s="214">
        <v>0</v>
      </c>
      <c r="J1" s="213" t="s">
        <v>1</v>
      </c>
      <c r="K1" s="214"/>
      <c r="L1" s="215" t="s">
        <v>644</v>
      </c>
      <c r="M1" s="216">
        <v>0</v>
      </c>
      <c r="N1" s="217">
        <v>0</v>
      </c>
      <c r="O1" s="218">
        <v>0</v>
      </c>
      <c r="P1" s="217" t="s">
        <v>2</v>
      </c>
      <c r="Q1" s="218"/>
      <c r="R1" s="219" t="s">
        <v>645</v>
      </c>
      <c r="S1" s="220">
        <v>0</v>
      </c>
      <c r="T1" s="220">
        <v>0</v>
      </c>
      <c r="U1" s="221">
        <v>0</v>
      </c>
      <c r="V1" s="221"/>
      <c r="W1" s="222" t="s">
        <v>646</v>
      </c>
      <c r="Y1" s="222"/>
      <c r="Z1" s="222"/>
      <c r="AA1" s="224"/>
      <c r="AB1" s="225">
        <v>0</v>
      </c>
      <c r="AC1" s="224" t="s">
        <v>4</v>
      </c>
      <c r="AD1" s="225"/>
      <c r="AE1" s="226">
        <v>0</v>
      </c>
      <c r="AF1" s="226">
        <v>0</v>
      </c>
      <c r="AG1" s="226"/>
      <c r="AH1" s="227">
        <v>0</v>
      </c>
      <c r="AI1" s="227">
        <v>0</v>
      </c>
      <c r="AJ1" s="227"/>
      <c r="AK1" s="228">
        <v>0</v>
      </c>
      <c r="AL1" s="229" t="s">
        <v>647</v>
      </c>
      <c r="AM1" s="228"/>
      <c r="AN1" s="230">
        <v>0</v>
      </c>
      <c r="AO1" s="230">
        <v>0</v>
      </c>
      <c r="AP1" s="230"/>
      <c r="AQ1" s="231">
        <v>0</v>
      </c>
      <c r="AR1" s="232">
        <v>0</v>
      </c>
      <c r="AS1" s="231"/>
      <c r="AT1" s="233">
        <v>0</v>
      </c>
      <c r="AU1" s="234" t="s">
        <v>648</v>
      </c>
      <c r="AV1" s="233"/>
      <c r="AW1" s="235">
        <v>0</v>
      </c>
      <c r="AX1" s="235">
        <v>0</v>
      </c>
      <c r="AY1" s="235"/>
      <c r="AZ1" s="236">
        <v>0</v>
      </c>
      <c r="BA1" s="236">
        <v>0</v>
      </c>
      <c r="BB1" s="236"/>
      <c r="BC1" s="237">
        <v>0</v>
      </c>
      <c r="BD1" s="238" t="s">
        <v>649</v>
      </c>
      <c r="BE1" s="237"/>
      <c r="BF1" s="239">
        <v>0</v>
      </c>
      <c r="BG1" s="240">
        <v>0</v>
      </c>
      <c r="BH1" s="239"/>
      <c r="BI1" s="241">
        <v>0</v>
      </c>
      <c r="BJ1" s="241">
        <v>0</v>
      </c>
      <c r="BK1" s="241"/>
      <c r="BL1" s="242">
        <v>0</v>
      </c>
      <c r="BM1" s="243" t="s">
        <v>8</v>
      </c>
      <c r="BN1" s="242"/>
      <c r="BO1" s="244">
        <v>0</v>
      </c>
      <c r="BP1" s="245">
        <v>0</v>
      </c>
      <c r="BQ1" s="244"/>
      <c r="BR1" s="246">
        <v>0</v>
      </c>
      <c r="BS1" s="246">
        <v>0</v>
      </c>
      <c r="BT1" s="246"/>
      <c r="BU1" s="247">
        <v>0</v>
      </c>
      <c r="BV1" s="248" t="s">
        <v>650</v>
      </c>
      <c r="BW1" s="247"/>
      <c r="BX1" s="249">
        <v>0</v>
      </c>
      <c r="BY1" s="250" t="s">
        <v>651</v>
      </c>
    </row>
    <row r="2" spans="1:78" ht="72.5" x14ac:dyDescent="0.35">
      <c r="A2" s="210" t="s">
        <v>652</v>
      </c>
      <c r="B2" s="210">
        <v>0</v>
      </c>
      <c r="C2" s="210">
        <v>0</v>
      </c>
      <c r="E2" s="211">
        <v>0</v>
      </c>
      <c r="H2" s="251" t="s">
        <v>653</v>
      </c>
      <c r="I2" s="252">
        <v>0</v>
      </c>
      <c r="J2" s="251">
        <v>0</v>
      </c>
      <c r="K2" s="252"/>
      <c r="L2" s="253" t="s">
        <v>654</v>
      </c>
      <c r="M2" s="254" t="s">
        <v>655</v>
      </c>
      <c r="N2" s="255" t="s">
        <v>656</v>
      </c>
      <c r="O2" s="256">
        <v>0</v>
      </c>
      <c r="P2" s="255">
        <v>0</v>
      </c>
      <c r="Q2" s="256"/>
      <c r="R2" s="257" t="s">
        <v>657</v>
      </c>
      <c r="S2" s="258" t="s">
        <v>658</v>
      </c>
      <c r="T2" s="258" t="s">
        <v>659</v>
      </c>
      <c r="U2" s="259">
        <v>0</v>
      </c>
      <c r="V2" s="259"/>
      <c r="W2" s="260">
        <v>0</v>
      </c>
      <c r="X2" s="260" t="s">
        <v>660</v>
      </c>
      <c r="Y2" s="260"/>
      <c r="Z2" s="260"/>
      <c r="AA2" s="261"/>
      <c r="AB2" s="262">
        <v>0</v>
      </c>
      <c r="AC2" s="261" t="s">
        <v>13</v>
      </c>
      <c r="AD2" s="262"/>
      <c r="AE2" s="263">
        <v>0</v>
      </c>
      <c r="AF2" s="263" t="s">
        <v>14</v>
      </c>
      <c r="AG2" s="263"/>
      <c r="AH2" s="264">
        <v>0</v>
      </c>
      <c r="AI2" s="264" t="s">
        <v>344</v>
      </c>
      <c r="AJ2" s="264"/>
      <c r="AK2" s="265">
        <v>0</v>
      </c>
      <c r="AL2" s="266" t="s">
        <v>13</v>
      </c>
      <c r="AM2" s="265"/>
      <c r="AN2" s="267">
        <v>0</v>
      </c>
      <c r="AO2" s="267" t="s">
        <v>14</v>
      </c>
      <c r="AP2" s="267"/>
      <c r="AQ2" s="268">
        <v>0</v>
      </c>
      <c r="AR2" s="269" t="s">
        <v>344</v>
      </c>
      <c r="AS2" s="268"/>
      <c r="AT2" s="270">
        <v>0</v>
      </c>
      <c r="AU2" s="271" t="s">
        <v>13</v>
      </c>
      <c r="AV2" s="270"/>
      <c r="AW2" s="272">
        <v>0</v>
      </c>
      <c r="AX2" s="272" t="s">
        <v>14</v>
      </c>
      <c r="AY2" s="272"/>
      <c r="AZ2" s="273">
        <v>0</v>
      </c>
      <c r="BA2" s="273" t="s">
        <v>344</v>
      </c>
      <c r="BB2" s="273"/>
      <c r="BC2" s="274">
        <v>0</v>
      </c>
      <c r="BD2" s="275" t="s">
        <v>13</v>
      </c>
      <c r="BE2" s="274"/>
      <c r="BF2" s="276">
        <v>0</v>
      </c>
      <c r="BG2" s="276" t="s">
        <v>14</v>
      </c>
      <c r="BH2" s="276"/>
      <c r="BI2" s="277">
        <v>0</v>
      </c>
      <c r="BJ2" s="277" t="s">
        <v>344</v>
      </c>
      <c r="BK2" s="277"/>
      <c r="BL2" s="278">
        <v>0</v>
      </c>
      <c r="BM2" s="279" t="s">
        <v>13</v>
      </c>
      <c r="BN2" s="278"/>
      <c r="BO2" s="280">
        <v>0</v>
      </c>
      <c r="BP2" s="281" t="s">
        <v>14</v>
      </c>
      <c r="BQ2" s="280"/>
      <c r="BR2" s="282">
        <v>0</v>
      </c>
      <c r="BS2" s="283" t="s">
        <v>344</v>
      </c>
      <c r="BT2" s="282"/>
      <c r="BU2" s="284">
        <v>0</v>
      </c>
      <c r="BV2" s="284" t="s">
        <v>661</v>
      </c>
      <c r="BW2" s="284"/>
      <c r="BX2" s="285">
        <v>0</v>
      </c>
      <c r="BY2" s="286">
        <v>0</v>
      </c>
    </row>
    <row r="3" spans="1:78" x14ac:dyDescent="0.35">
      <c r="A3" s="210">
        <v>0</v>
      </c>
      <c r="B3" s="210">
        <v>0</v>
      </c>
      <c r="C3" s="210">
        <v>0</v>
      </c>
      <c r="E3" s="211">
        <v>2016</v>
      </c>
      <c r="F3" s="210" t="s">
        <v>662</v>
      </c>
      <c r="G3" s="212">
        <v>2015</v>
      </c>
      <c r="H3" s="251">
        <v>0</v>
      </c>
      <c r="I3" s="252">
        <v>0</v>
      </c>
      <c r="J3" s="211">
        <v>2016</v>
      </c>
      <c r="K3" s="252"/>
      <c r="L3" s="253">
        <v>0.21461802273292352</v>
      </c>
      <c r="M3" s="254">
        <v>0</v>
      </c>
      <c r="N3" s="255">
        <v>0</v>
      </c>
      <c r="O3" s="256">
        <v>0</v>
      </c>
      <c r="P3" s="211">
        <v>2016</v>
      </c>
      <c r="Q3" s="256"/>
      <c r="R3" s="257">
        <v>1.328353908564077</v>
      </c>
      <c r="S3" s="258">
        <v>0</v>
      </c>
      <c r="T3" s="258">
        <v>0</v>
      </c>
      <c r="U3" s="259">
        <v>0</v>
      </c>
      <c r="V3" s="259"/>
      <c r="W3" s="260">
        <v>0</v>
      </c>
      <c r="X3" s="211">
        <v>2016</v>
      </c>
      <c r="Y3" s="260"/>
      <c r="Z3" s="260"/>
      <c r="AA3" s="261"/>
      <c r="AB3" s="262">
        <v>0</v>
      </c>
      <c r="AC3" s="211">
        <v>2016</v>
      </c>
      <c r="AD3" s="262"/>
      <c r="AE3" s="263">
        <v>0</v>
      </c>
      <c r="AF3" s="211">
        <v>2016</v>
      </c>
      <c r="AG3" s="263"/>
      <c r="AH3" s="264">
        <v>0</v>
      </c>
      <c r="AI3" s="211">
        <v>2016</v>
      </c>
      <c r="AJ3" s="264"/>
      <c r="AK3" s="265">
        <v>0</v>
      </c>
      <c r="AL3" s="211">
        <v>2016</v>
      </c>
      <c r="AM3" s="265"/>
      <c r="AN3" s="267">
        <v>0</v>
      </c>
      <c r="AO3" s="211">
        <v>2016</v>
      </c>
      <c r="AP3" s="267"/>
      <c r="AQ3" s="268">
        <v>0</v>
      </c>
      <c r="AR3" s="211">
        <v>2016</v>
      </c>
      <c r="AS3" s="268"/>
      <c r="AT3" s="270">
        <v>0</v>
      </c>
      <c r="AU3" s="211">
        <v>2016</v>
      </c>
      <c r="AV3" s="270"/>
      <c r="AW3" s="272">
        <v>0</v>
      </c>
      <c r="AX3" s="211">
        <v>2016</v>
      </c>
      <c r="AY3" s="272"/>
      <c r="AZ3" s="273">
        <v>0</v>
      </c>
      <c r="BA3" s="211">
        <v>2016</v>
      </c>
      <c r="BB3" s="273"/>
      <c r="BC3" s="274">
        <v>0</v>
      </c>
      <c r="BD3" s="211">
        <v>2016</v>
      </c>
      <c r="BE3" s="274"/>
      <c r="BF3" s="276">
        <v>0</v>
      </c>
      <c r="BG3" s="211">
        <v>2016</v>
      </c>
      <c r="BH3" s="276"/>
      <c r="BI3" s="277">
        <v>0</v>
      </c>
      <c r="BJ3" s="211">
        <v>2016</v>
      </c>
      <c r="BK3" s="277"/>
      <c r="BL3" s="278">
        <v>0</v>
      </c>
      <c r="BM3" s="211">
        <v>2016</v>
      </c>
      <c r="BN3" s="278"/>
      <c r="BO3" s="280">
        <v>0</v>
      </c>
      <c r="BP3" s="211">
        <v>2016</v>
      </c>
      <c r="BQ3" s="280"/>
      <c r="BR3" s="282">
        <v>0</v>
      </c>
      <c r="BS3" s="211">
        <v>2016</v>
      </c>
      <c r="BT3" s="282"/>
      <c r="BU3" s="284">
        <v>0</v>
      </c>
      <c r="BV3" s="211">
        <v>2016</v>
      </c>
      <c r="BW3" s="284"/>
      <c r="BX3" s="285">
        <v>0</v>
      </c>
      <c r="BY3" s="211">
        <v>2016</v>
      </c>
    </row>
    <row r="4" spans="1:78" ht="15" thickBot="1" x14ac:dyDescent="0.4">
      <c r="A4" s="210" t="s">
        <v>17</v>
      </c>
      <c r="B4" s="210">
        <v>1</v>
      </c>
      <c r="C4" s="210">
        <v>0</v>
      </c>
      <c r="D4" s="211" t="s">
        <v>17</v>
      </c>
      <c r="E4" s="211">
        <v>1</v>
      </c>
      <c r="F4" s="210">
        <v>0</v>
      </c>
      <c r="G4" s="212">
        <v>1</v>
      </c>
      <c r="H4" s="287">
        <v>43.873597629423756</v>
      </c>
      <c r="I4" s="288" t="s">
        <v>17</v>
      </c>
      <c r="J4" s="287">
        <v>1</v>
      </c>
      <c r="K4" s="289">
        <v>0</v>
      </c>
      <c r="L4" s="290">
        <v>2.401431213415977</v>
      </c>
      <c r="M4" s="291">
        <v>11.189326892664475</v>
      </c>
      <c r="N4" s="292">
        <v>48.02862426831954</v>
      </c>
      <c r="O4" s="293" t="s">
        <v>18</v>
      </c>
      <c r="P4" s="292">
        <v>1</v>
      </c>
      <c r="Q4" s="289">
        <v>0</v>
      </c>
      <c r="R4" s="294">
        <v>4.176939502826607</v>
      </c>
      <c r="S4" s="295">
        <v>3.1444477830021911</v>
      </c>
      <c r="T4" s="295">
        <v>59.670564326094386</v>
      </c>
      <c r="U4" s="296">
        <v>0</v>
      </c>
      <c r="V4" s="297"/>
      <c r="W4" s="298" t="s">
        <v>271</v>
      </c>
      <c r="X4" s="298">
        <v>325</v>
      </c>
      <c r="Y4" s="289">
        <v>38</v>
      </c>
      <c r="Z4" s="298"/>
      <c r="AB4" s="299" t="s">
        <v>17</v>
      </c>
      <c r="AC4" s="299">
        <v>1</v>
      </c>
      <c r="AD4" s="289">
        <v>0</v>
      </c>
      <c r="AE4" s="300" t="s">
        <v>63</v>
      </c>
      <c r="AF4" s="300">
        <v>1</v>
      </c>
      <c r="AG4" s="289">
        <v>5</v>
      </c>
      <c r="AH4" s="301" t="s">
        <v>17</v>
      </c>
      <c r="AI4" s="301">
        <v>1</v>
      </c>
      <c r="AJ4" s="289">
        <v>0</v>
      </c>
      <c r="AK4" s="302" t="s">
        <v>17</v>
      </c>
      <c r="AL4" s="302">
        <v>1</v>
      </c>
      <c r="AM4" s="289">
        <v>0</v>
      </c>
      <c r="AN4" s="303" t="s">
        <v>22</v>
      </c>
      <c r="AO4" s="303">
        <v>1</v>
      </c>
      <c r="AP4" s="289">
        <v>4</v>
      </c>
      <c r="AQ4" s="304" t="s">
        <v>17</v>
      </c>
      <c r="AR4" s="304">
        <v>1</v>
      </c>
      <c r="AS4" s="289">
        <v>1</v>
      </c>
      <c r="AT4" s="305" t="s">
        <v>59</v>
      </c>
      <c r="AU4" s="305">
        <v>1</v>
      </c>
      <c r="AV4" s="289" t="e">
        <v>#N/A</v>
      </c>
      <c r="AW4" s="306" t="s">
        <v>147</v>
      </c>
      <c r="AX4" s="306">
        <v>1</v>
      </c>
      <c r="AY4" s="289">
        <v>281</v>
      </c>
      <c r="AZ4" s="307" t="s">
        <v>59</v>
      </c>
      <c r="BA4" s="307">
        <v>1</v>
      </c>
      <c r="BB4" s="289">
        <v>230</v>
      </c>
      <c r="BC4" s="308" t="s">
        <v>197</v>
      </c>
      <c r="BD4" s="308">
        <v>1</v>
      </c>
      <c r="BE4" s="289">
        <v>74</v>
      </c>
      <c r="BF4" s="309" t="s">
        <v>18</v>
      </c>
      <c r="BG4" s="309">
        <v>1</v>
      </c>
      <c r="BH4" s="289">
        <v>12</v>
      </c>
      <c r="BI4" s="310" t="s">
        <v>197</v>
      </c>
      <c r="BJ4" s="310">
        <v>1</v>
      </c>
      <c r="BK4" s="289">
        <v>78</v>
      </c>
      <c r="BL4" s="311" t="s">
        <v>26</v>
      </c>
      <c r="BM4" s="311">
        <v>1</v>
      </c>
      <c r="BN4" s="289">
        <v>0</v>
      </c>
      <c r="BO4" s="312" t="s">
        <v>18</v>
      </c>
      <c r="BP4" s="312">
        <v>1</v>
      </c>
      <c r="BQ4" s="289">
        <v>0</v>
      </c>
      <c r="BR4" s="313" t="s">
        <v>26</v>
      </c>
      <c r="BS4" s="313">
        <v>1</v>
      </c>
      <c r="BT4" s="289">
        <v>2</v>
      </c>
      <c r="BU4" s="314" t="s">
        <v>20</v>
      </c>
      <c r="BV4" s="314">
        <v>1</v>
      </c>
      <c r="BW4" s="289">
        <v>0</v>
      </c>
      <c r="BX4" s="315" t="s">
        <v>27</v>
      </c>
      <c r="BY4" s="315">
        <v>1</v>
      </c>
      <c r="BZ4" s="289">
        <v>1</v>
      </c>
    </row>
    <row r="5" spans="1:78" ht="15.5" thickTop="1" thickBot="1" x14ac:dyDescent="0.4">
      <c r="A5" s="210" t="s">
        <v>21</v>
      </c>
      <c r="B5" s="210">
        <v>2</v>
      </c>
      <c r="C5" s="210">
        <v>0</v>
      </c>
      <c r="D5" s="211" t="s">
        <v>21</v>
      </c>
      <c r="E5" s="211">
        <v>2</v>
      </c>
      <c r="F5" s="210">
        <v>0</v>
      </c>
      <c r="G5" s="212">
        <v>2</v>
      </c>
      <c r="H5" s="287">
        <v>39.455191943453791</v>
      </c>
      <c r="I5" s="288" t="s">
        <v>59</v>
      </c>
      <c r="J5" s="287">
        <v>2</v>
      </c>
      <c r="K5" s="289">
        <v>25</v>
      </c>
      <c r="L5" s="290">
        <v>1.6314650322632169</v>
      </c>
      <c r="M5" s="291">
        <v>7.6017149514673159</v>
      </c>
      <c r="N5" s="292">
        <v>32.629300645264337</v>
      </c>
      <c r="O5" s="293" t="s">
        <v>27</v>
      </c>
      <c r="P5" s="292">
        <v>2</v>
      </c>
      <c r="Q5" s="289">
        <v>0</v>
      </c>
      <c r="R5" s="294">
        <v>3.4303780307771157</v>
      </c>
      <c r="S5" s="295">
        <v>2.5824277767099608</v>
      </c>
      <c r="T5" s="295">
        <v>49.005400439673082</v>
      </c>
      <c r="U5" s="296">
        <v>0</v>
      </c>
      <c r="V5" s="297"/>
      <c r="W5" s="298" t="s">
        <v>282</v>
      </c>
      <c r="X5" s="298">
        <v>324</v>
      </c>
      <c r="Y5" s="289">
        <v>7</v>
      </c>
      <c r="Z5" s="298"/>
      <c r="AB5" s="299" t="s">
        <v>29</v>
      </c>
      <c r="AC5" s="299">
        <v>2</v>
      </c>
      <c r="AD5" s="289">
        <v>5</v>
      </c>
      <c r="AE5" s="300" t="s">
        <v>42</v>
      </c>
      <c r="AF5" s="300">
        <v>2</v>
      </c>
      <c r="AG5" s="289">
        <v>10</v>
      </c>
      <c r="AH5" s="301" t="s">
        <v>29</v>
      </c>
      <c r="AI5" s="301">
        <v>2</v>
      </c>
      <c r="AJ5" s="289">
        <v>1</v>
      </c>
      <c r="AK5" s="302" t="s">
        <v>22</v>
      </c>
      <c r="AL5" s="302">
        <v>2</v>
      </c>
      <c r="AM5" s="289">
        <v>0</v>
      </c>
      <c r="AN5" s="303" t="s">
        <v>64</v>
      </c>
      <c r="AO5" s="303">
        <v>2</v>
      </c>
      <c r="AP5" s="289">
        <v>4</v>
      </c>
      <c r="AQ5" s="304" t="s">
        <v>22</v>
      </c>
      <c r="AR5" s="304">
        <v>2</v>
      </c>
      <c r="AS5" s="289">
        <v>-1</v>
      </c>
      <c r="AT5" s="305" t="s">
        <v>32</v>
      </c>
      <c r="AU5" s="305">
        <v>2</v>
      </c>
      <c r="AV5" s="289">
        <v>2</v>
      </c>
      <c r="AW5" s="306" t="s">
        <v>24</v>
      </c>
      <c r="AX5" s="306">
        <v>2</v>
      </c>
      <c r="AY5" s="289">
        <v>-1</v>
      </c>
      <c r="AZ5" s="307" t="s">
        <v>32</v>
      </c>
      <c r="BA5" s="307">
        <v>2</v>
      </c>
      <c r="BB5" s="289">
        <v>0</v>
      </c>
      <c r="BC5" s="308" t="s">
        <v>21</v>
      </c>
      <c r="BD5" s="308">
        <v>2</v>
      </c>
      <c r="BE5" s="289">
        <v>-1</v>
      </c>
      <c r="BF5" s="309" t="s">
        <v>34</v>
      </c>
      <c r="BG5" s="309">
        <v>2</v>
      </c>
      <c r="BH5" s="289">
        <v>0</v>
      </c>
      <c r="BI5" s="310" t="s">
        <v>21</v>
      </c>
      <c r="BJ5" s="310">
        <v>2</v>
      </c>
      <c r="BK5" s="289">
        <v>-1</v>
      </c>
      <c r="BL5" s="311" t="s">
        <v>35</v>
      </c>
      <c r="BM5" s="311">
        <v>2</v>
      </c>
      <c r="BN5" s="289">
        <v>0</v>
      </c>
      <c r="BO5" s="312" t="s">
        <v>36</v>
      </c>
      <c r="BP5" s="312">
        <v>2</v>
      </c>
      <c r="BQ5" s="289">
        <v>0</v>
      </c>
      <c r="BR5" s="313" t="s">
        <v>35</v>
      </c>
      <c r="BS5" s="313">
        <v>2</v>
      </c>
      <c r="BT5" s="289">
        <v>2</v>
      </c>
      <c r="BU5" s="314" t="s">
        <v>27</v>
      </c>
      <c r="BV5" s="314">
        <v>2</v>
      </c>
      <c r="BW5" s="289">
        <v>0</v>
      </c>
      <c r="BX5" s="315" t="s">
        <v>62</v>
      </c>
      <c r="BY5" s="315">
        <v>2</v>
      </c>
      <c r="BZ5" s="289">
        <v>23</v>
      </c>
    </row>
    <row r="6" spans="1:78" ht="15.5" thickTop="1" thickBot="1" x14ac:dyDescent="0.4">
      <c r="A6" s="210" t="s">
        <v>18</v>
      </c>
      <c r="B6" s="210">
        <v>3</v>
      </c>
      <c r="C6" s="210">
        <v>0</v>
      </c>
      <c r="D6" s="211" t="s">
        <v>62</v>
      </c>
      <c r="E6" s="211">
        <v>3</v>
      </c>
      <c r="F6" s="210">
        <v>13</v>
      </c>
      <c r="G6" s="212">
        <v>16</v>
      </c>
      <c r="H6" s="287">
        <v>35.851131536351701</v>
      </c>
      <c r="I6" s="288" t="s">
        <v>21</v>
      </c>
      <c r="J6" s="287">
        <v>3</v>
      </c>
      <c r="K6" s="289">
        <v>-1</v>
      </c>
      <c r="L6" s="290">
        <v>1.6310588946562357</v>
      </c>
      <c r="M6" s="291">
        <v>7.5998225772770702</v>
      </c>
      <c r="N6" s="292">
        <v>32.621177893124717</v>
      </c>
      <c r="O6" s="293" t="s">
        <v>20</v>
      </c>
      <c r="P6" s="292">
        <v>3</v>
      </c>
      <c r="Q6" s="289">
        <v>0</v>
      </c>
      <c r="R6" s="294">
        <v>3.3522800202322176</v>
      </c>
      <c r="S6" s="295">
        <v>2.5236347020320533</v>
      </c>
      <c r="T6" s="295">
        <v>47.889714574745966</v>
      </c>
      <c r="U6" s="296">
        <v>0</v>
      </c>
      <c r="V6" s="297"/>
      <c r="W6" s="298" t="s">
        <v>70</v>
      </c>
      <c r="X6" s="298">
        <v>323</v>
      </c>
      <c r="Y6" s="289">
        <v>0</v>
      </c>
      <c r="Z6" s="298"/>
      <c r="AB6" s="299" t="s">
        <v>21</v>
      </c>
      <c r="AC6" s="299">
        <v>3</v>
      </c>
      <c r="AD6" s="289">
        <v>-1</v>
      </c>
      <c r="AE6" s="300" t="s">
        <v>46</v>
      </c>
      <c r="AF6" s="300">
        <v>3</v>
      </c>
      <c r="AG6" s="289">
        <v>1</v>
      </c>
      <c r="AH6" s="301" t="s">
        <v>21</v>
      </c>
      <c r="AI6" s="301">
        <v>3</v>
      </c>
      <c r="AJ6" s="289">
        <v>-1</v>
      </c>
      <c r="AK6" s="302" t="s">
        <v>45</v>
      </c>
      <c r="AL6" s="302">
        <v>3</v>
      </c>
      <c r="AM6" s="289">
        <v>4</v>
      </c>
      <c r="AN6" s="303" t="s">
        <v>21</v>
      </c>
      <c r="AO6" s="303">
        <v>3</v>
      </c>
      <c r="AP6" s="289">
        <v>-2</v>
      </c>
      <c r="AQ6" s="304" t="s">
        <v>45</v>
      </c>
      <c r="AR6" s="304">
        <v>3</v>
      </c>
      <c r="AS6" s="289">
        <v>4</v>
      </c>
      <c r="AT6" s="305" t="s">
        <v>52</v>
      </c>
      <c r="AU6" s="305">
        <v>3</v>
      </c>
      <c r="AV6" s="289">
        <v>44</v>
      </c>
      <c r="AW6" s="306" t="s">
        <v>32</v>
      </c>
      <c r="AX6" s="306">
        <v>3</v>
      </c>
      <c r="AY6" s="289">
        <v>-1</v>
      </c>
      <c r="AZ6" s="307" t="s">
        <v>52</v>
      </c>
      <c r="BA6" s="307">
        <v>3</v>
      </c>
      <c r="BB6" s="289">
        <v>40</v>
      </c>
      <c r="BC6" s="308" t="s">
        <v>53</v>
      </c>
      <c r="BD6" s="308">
        <v>3</v>
      </c>
      <c r="BE6" s="289">
        <v>13</v>
      </c>
      <c r="BF6" s="309" t="s">
        <v>48</v>
      </c>
      <c r="BG6" s="309">
        <v>3</v>
      </c>
      <c r="BH6" s="289">
        <v>89</v>
      </c>
      <c r="BI6" s="310" t="s">
        <v>53</v>
      </c>
      <c r="BJ6" s="310">
        <v>3</v>
      </c>
      <c r="BK6" s="289">
        <v>15</v>
      </c>
      <c r="BL6" s="311" t="s">
        <v>28</v>
      </c>
      <c r="BM6" s="311">
        <v>3</v>
      </c>
      <c r="BN6" s="289">
        <v>0</v>
      </c>
      <c r="BO6" s="312" t="s">
        <v>43</v>
      </c>
      <c r="BP6" s="312">
        <v>3</v>
      </c>
      <c r="BQ6" s="289">
        <v>0</v>
      </c>
      <c r="BR6" s="313" t="s">
        <v>36</v>
      </c>
      <c r="BS6" s="313">
        <v>3</v>
      </c>
      <c r="BT6" s="289">
        <v>-1</v>
      </c>
      <c r="BU6" s="314" t="s">
        <v>18</v>
      </c>
      <c r="BV6" s="314">
        <v>3</v>
      </c>
      <c r="BW6" s="289">
        <v>2</v>
      </c>
      <c r="BX6" s="315" t="s">
        <v>18</v>
      </c>
      <c r="BY6" s="315">
        <v>3</v>
      </c>
      <c r="BZ6" s="289">
        <v>-2</v>
      </c>
    </row>
    <row r="7" spans="1:78" ht="15.5" thickTop="1" thickBot="1" x14ac:dyDescent="0.4">
      <c r="A7" s="210" t="s">
        <v>22</v>
      </c>
      <c r="B7" s="210">
        <v>4</v>
      </c>
      <c r="C7" s="210">
        <v>0</v>
      </c>
      <c r="D7" s="211" t="s">
        <v>18</v>
      </c>
      <c r="E7" s="211">
        <v>4</v>
      </c>
      <c r="F7" s="210">
        <v>-1</v>
      </c>
      <c r="G7" s="212">
        <v>3</v>
      </c>
      <c r="H7" s="287">
        <v>33.985677830879411</v>
      </c>
      <c r="I7" s="288" t="s">
        <v>29</v>
      </c>
      <c r="J7" s="287">
        <v>4</v>
      </c>
      <c r="K7" s="289">
        <v>0</v>
      </c>
      <c r="L7" s="290">
        <v>1.4367675721103093</v>
      </c>
      <c r="M7" s="291">
        <v>6.6945336361534826</v>
      </c>
      <c r="N7" s="292">
        <v>28.735351442206188</v>
      </c>
      <c r="O7" s="293" t="s">
        <v>43</v>
      </c>
      <c r="P7" s="292">
        <v>4</v>
      </c>
      <c r="Q7" s="289">
        <v>4</v>
      </c>
      <c r="R7" s="294">
        <v>3.1494699707517095</v>
      </c>
      <c r="S7" s="295">
        <v>2.3709569794966923</v>
      </c>
      <c r="T7" s="295">
        <v>44.992428153595846</v>
      </c>
      <c r="U7" s="296">
        <v>0</v>
      </c>
      <c r="V7" s="296"/>
      <c r="W7" s="298" t="s">
        <v>102</v>
      </c>
      <c r="X7" s="298">
        <v>322</v>
      </c>
      <c r="Y7" s="289">
        <v>-3</v>
      </c>
      <c r="Z7" s="298"/>
      <c r="AB7" s="299" t="s">
        <v>62</v>
      </c>
      <c r="AC7" s="299">
        <v>4</v>
      </c>
      <c r="AD7" s="289">
        <v>2</v>
      </c>
      <c r="AE7" s="300" t="s">
        <v>330</v>
      </c>
      <c r="AF7" s="300">
        <v>4</v>
      </c>
      <c r="AG7" s="289">
        <v>281</v>
      </c>
      <c r="AH7" s="301" t="s">
        <v>20</v>
      </c>
      <c r="AI7" s="301">
        <v>4</v>
      </c>
      <c r="AJ7" s="289">
        <v>2</v>
      </c>
      <c r="AK7" s="302" t="s">
        <v>62</v>
      </c>
      <c r="AL7" s="302">
        <v>4</v>
      </c>
      <c r="AM7" s="289">
        <v>4</v>
      </c>
      <c r="AN7" s="303" t="s">
        <v>52</v>
      </c>
      <c r="AO7" s="303">
        <v>4</v>
      </c>
      <c r="AP7" s="289">
        <v>7</v>
      </c>
      <c r="AQ7" s="304" t="s">
        <v>62</v>
      </c>
      <c r="AR7" s="304">
        <v>4</v>
      </c>
      <c r="AS7" s="289">
        <v>4</v>
      </c>
      <c r="AT7" s="305" t="s">
        <v>38</v>
      </c>
      <c r="AU7" s="305">
        <v>4</v>
      </c>
      <c r="AV7" s="289">
        <v>18</v>
      </c>
      <c r="AW7" s="306" t="s">
        <v>39</v>
      </c>
      <c r="AX7" s="306">
        <v>4</v>
      </c>
      <c r="AY7" s="289">
        <v>1</v>
      </c>
      <c r="AZ7" s="307" t="s">
        <v>38</v>
      </c>
      <c r="BA7" s="307">
        <v>4</v>
      </c>
      <c r="BB7" s="289">
        <v>20</v>
      </c>
      <c r="BC7" s="308" t="s">
        <v>33</v>
      </c>
      <c r="BD7" s="308">
        <v>4</v>
      </c>
      <c r="BE7" s="289">
        <v>-2</v>
      </c>
      <c r="BF7" s="309" t="s">
        <v>22</v>
      </c>
      <c r="BG7" s="309">
        <v>4</v>
      </c>
      <c r="BH7" s="289">
        <v>-1</v>
      </c>
      <c r="BI7" s="310" t="s">
        <v>33</v>
      </c>
      <c r="BJ7" s="310">
        <v>4</v>
      </c>
      <c r="BK7" s="289">
        <v>0</v>
      </c>
      <c r="BL7" s="311" t="s">
        <v>69</v>
      </c>
      <c r="BM7" s="311">
        <v>4</v>
      </c>
      <c r="BN7" s="289">
        <v>3</v>
      </c>
      <c r="BO7" s="312" t="s">
        <v>46</v>
      </c>
      <c r="BP7" s="312">
        <v>4</v>
      </c>
      <c r="BQ7" s="289">
        <v>2</v>
      </c>
      <c r="BR7" s="313" t="s">
        <v>28</v>
      </c>
      <c r="BS7" s="313">
        <v>4</v>
      </c>
      <c r="BT7" s="289">
        <v>1</v>
      </c>
      <c r="BU7" s="314" t="s">
        <v>44</v>
      </c>
      <c r="BV7" s="314">
        <v>4</v>
      </c>
      <c r="BW7" s="289">
        <v>-1</v>
      </c>
      <c r="BX7" s="315" t="s">
        <v>46</v>
      </c>
      <c r="BY7" s="315">
        <v>4</v>
      </c>
      <c r="BZ7" s="289">
        <v>4</v>
      </c>
    </row>
    <row r="8" spans="1:78" ht="15.5" thickTop="1" thickBot="1" x14ac:dyDescent="0.4">
      <c r="A8" s="210" t="s">
        <v>31</v>
      </c>
      <c r="B8" s="210">
        <v>5</v>
      </c>
      <c r="C8" s="210">
        <v>0</v>
      </c>
      <c r="D8" s="211" t="s">
        <v>53</v>
      </c>
      <c r="E8" s="211">
        <v>5</v>
      </c>
      <c r="F8" s="210">
        <v>3</v>
      </c>
      <c r="G8" s="212">
        <v>8</v>
      </c>
      <c r="H8" s="287">
        <v>33.794471521386207</v>
      </c>
      <c r="I8" s="288" t="s">
        <v>31</v>
      </c>
      <c r="J8" s="287">
        <v>5</v>
      </c>
      <c r="K8" s="289">
        <v>-2</v>
      </c>
      <c r="L8" s="290">
        <v>1.309656631015667</v>
      </c>
      <c r="M8" s="291">
        <v>6.1022677142331103</v>
      </c>
      <c r="N8" s="292">
        <v>26.193132620313342</v>
      </c>
      <c r="O8" s="293" t="s">
        <v>46</v>
      </c>
      <c r="P8" s="292">
        <v>5</v>
      </c>
      <c r="Q8" s="289">
        <v>1</v>
      </c>
      <c r="R8" s="294">
        <v>3.0647001959939133</v>
      </c>
      <c r="S8" s="295">
        <v>2.3071413244884345</v>
      </c>
      <c r="T8" s="295">
        <v>43.781431371341618</v>
      </c>
      <c r="U8" s="296">
        <v>0</v>
      </c>
      <c r="V8" s="296"/>
      <c r="W8" s="298" t="s">
        <v>65</v>
      </c>
      <c r="X8" s="298">
        <v>321</v>
      </c>
      <c r="Y8" s="289">
        <v>8</v>
      </c>
      <c r="Z8" s="298"/>
      <c r="AB8" s="299" t="s">
        <v>20</v>
      </c>
      <c r="AC8" s="299">
        <v>5</v>
      </c>
      <c r="AD8" s="289">
        <v>6</v>
      </c>
      <c r="AE8" s="300" t="s">
        <v>51</v>
      </c>
      <c r="AF8" s="300">
        <v>5</v>
      </c>
      <c r="AG8" s="289">
        <v>8</v>
      </c>
      <c r="AH8" s="301" t="s">
        <v>62</v>
      </c>
      <c r="AI8" s="301">
        <v>5</v>
      </c>
      <c r="AJ8" s="289">
        <v>3</v>
      </c>
      <c r="AK8" s="302" t="s">
        <v>21</v>
      </c>
      <c r="AL8" s="302">
        <v>5</v>
      </c>
      <c r="AM8" s="289">
        <v>-1</v>
      </c>
      <c r="AN8" s="303" t="s">
        <v>94</v>
      </c>
      <c r="AO8" s="303">
        <v>5</v>
      </c>
      <c r="AP8" s="289">
        <v>36</v>
      </c>
      <c r="AQ8" s="304" t="s">
        <v>21</v>
      </c>
      <c r="AR8" s="304">
        <v>5</v>
      </c>
      <c r="AS8" s="289">
        <v>-1</v>
      </c>
      <c r="AT8" s="305" t="s">
        <v>23</v>
      </c>
      <c r="AU8" s="305">
        <v>5</v>
      </c>
      <c r="AV8" s="289">
        <v>-4</v>
      </c>
      <c r="AW8" s="306" t="s">
        <v>41</v>
      </c>
      <c r="AX8" s="306">
        <v>5</v>
      </c>
      <c r="AY8" s="289">
        <v>-2</v>
      </c>
      <c r="AZ8" s="307" t="s">
        <v>23</v>
      </c>
      <c r="BA8" s="307">
        <v>5</v>
      </c>
      <c r="BB8" s="289">
        <v>-4</v>
      </c>
      <c r="BC8" s="308" t="s">
        <v>42</v>
      </c>
      <c r="BD8" s="308">
        <v>5</v>
      </c>
      <c r="BE8" s="289">
        <v>-2</v>
      </c>
      <c r="BF8" s="309" t="s">
        <v>171</v>
      </c>
      <c r="BG8" s="309">
        <v>5</v>
      </c>
      <c r="BH8" s="289">
        <v>19</v>
      </c>
      <c r="BI8" s="310" t="s">
        <v>42</v>
      </c>
      <c r="BJ8" s="310">
        <v>5</v>
      </c>
      <c r="BK8" s="289">
        <v>-2</v>
      </c>
      <c r="BL8" s="311" t="s">
        <v>36</v>
      </c>
      <c r="BM8" s="311">
        <v>5</v>
      </c>
      <c r="BN8" s="289">
        <v>0</v>
      </c>
      <c r="BO8" s="312" t="s">
        <v>89</v>
      </c>
      <c r="BP8" s="312">
        <v>5</v>
      </c>
      <c r="BQ8" s="289">
        <v>7</v>
      </c>
      <c r="BR8" s="313" t="s">
        <v>18</v>
      </c>
      <c r="BS8" s="313">
        <v>5</v>
      </c>
      <c r="BT8" s="289">
        <v>-4</v>
      </c>
      <c r="BU8" s="314" t="s">
        <v>52</v>
      </c>
      <c r="BV8" s="314">
        <v>5</v>
      </c>
      <c r="BW8" s="289">
        <v>-1</v>
      </c>
      <c r="BX8" s="315" t="s">
        <v>53</v>
      </c>
      <c r="BY8" s="315">
        <v>5</v>
      </c>
      <c r="BZ8" s="289">
        <v>-1</v>
      </c>
    </row>
    <row r="9" spans="1:78" ht="15.5" thickTop="1" thickBot="1" x14ac:dyDescent="0.4">
      <c r="A9" s="210" t="s">
        <v>29</v>
      </c>
      <c r="B9" s="210">
        <v>6</v>
      </c>
      <c r="C9" s="210">
        <v>0</v>
      </c>
      <c r="D9" s="211" t="s">
        <v>27</v>
      </c>
      <c r="E9" s="211">
        <v>6</v>
      </c>
      <c r="F9" s="210">
        <v>1</v>
      </c>
      <c r="G9" s="212">
        <v>7</v>
      </c>
      <c r="H9" s="287">
        <v>32.357603478739868</v>
      </c>
      <c r="I9" s="288" t="s">
        <v>26</v>
      </c>
      <c r="J9" s="287">
        <v>6</v>
      </c>
      <c r="K9" s="289">
        <v>1</v>
      </c>
      <c r="L9" s="290">
        <v>1.2926606124199531</v>
      </c>
      <c r="M9" s="291">
        <v>6.0230757694966517</v>
      </c>
      <c r="N9" s="292">
        <v>25.853212248399061</v>
      </c>
      <c r="O9" s="293" t="s">
        <v>70</v>
      </c>
      <c r="P9" s="292">
        <v>6</v>
      </c>
      <c r="Q9" s="289">
        <v>20</v>
      </c>
      <c r="R9" s="294">
        <v>2.8405556108477623</v>
      </c>
      <c r="S9" s="295">
        <v>2.1384027197378024</v>
      </c>
      <c r="T9" s="295">
        <v>40.579365869253749</v>
      </c>
      <c r="U9" s="296">
        <v>0</v>
      </c>
      <c r="V9" s="296"/>
      <c r="W9" s="298" t="s">
        <v>280</v>
      </c>
      <c r="X9" s="298">
        <v>320</v>
      </c>
      <c r="Y9" s="289">
        <v>-4</v>
      </c>
      <c r="Z9" s="298"/>
      <c r="AB9" s="299" t="s">
        <v>82</v>
      </c>
      <c r="AC9" s="299">
        <v>6</v>
      </c>
      <c r="AD9" s="289">
        <v>3</v>
      </c>
      <c r="AE9" s="300" t="s">
        <v>94</v>
      </c>
      <c r="AF9" s="300">
        <v>6</v>
      </c>
      <c r="AG9" s="289">
        <v>5</v>
      </c>
      <c r="AH9" s="301" t="s">
        <v>82</v>
      </c>
      <c r="AI9" s="301">
        <v>6</v>
      </c>
      <c r="AJ9" s="289">
        <v>5</v>
      </c>
      <c r="AK9" s="302" t="s">
        <v>55</v>
      </c>
      <c r="AL9" s="302">
        <v>6</v>
      </c>
      <c r="AM9" s="289">
        <v>0</v>
      </c>
      <c r="AN9" s="303" t="s">
        <v>176</v>
      </c>
      <c r="AO9" s="303">
        <v>6</v>
      </c>
      <c r="AP9" s="289">
        <v>19</v>
      </c>
      <c r="AQ9" s="304" t="s">
        <v>29</v>
      </c>
      <c r="AR9" s="304">
        <v>6</v>
      </c>
      <c r="AS9" s="289">
        <v>-3</v>
      </c>
      <c r="AT9" s="305" t="s">
        <v>62</v>
      </c>
      <c r="AU9" s="305">
        <v>6</v>
      </c>
      <c r="AV9" s="289">
        <v>68</v>
      </c>
      <c r="AW9" s="306" t="s">
        <v>119</v>
      </c>
      <c r="AX9" s="306">
        <v>6</v>
      </c>
      <c r="AY9" s="289">
        <v>45</v>
      </c>
      <c r="AZ9" s="307" t="s">
        <v>62</v>
      </c>
      <c r="BA9" s="307">
        <v>6</v>
      </c>
      <c r="BB9" s="289">
        <v>32</v>
      </c>
      <c r="BC9" s="308" t="s">
        <v>166</v>
      </c>
      <c r="BD9" s="308">
        <v>6</v>
      </c>
      <c r="BE9" s="289">
        <v>86</v>
      </c>
      <c r="BF9" s="309" t="s">
        <v>136</v>
      </c>
      <c r="BG9" s="309">
        <v>6</v>
      </c>
      <c r="BH9" s="289">
        <v>12</v>
      </c>
      <c r="BI9" s="310" t="s">
        <v>166</v>
      </c>
      <c r="BJ9" s="310">
        <v>6</v>
      </c>
      <c r="BK9" s="289">
        <v>114</v>
      </c>
      <c r="BL9" s="311" t="s">
        <v>50</v>
      </c>
      <c r="BM9" s="311">
        <v>6</v>
      </c>
      <c r="BN9" s="289">
        <v>-2</v>
      </c>
      <c r="BO9" s="312" t="s">
        <v>58</v>
      </c>
      <c r="BP9" s="312">
        <v>6</v>
      </c>
      <c r="BQ9" s="289">
        <v>16</v>
      </c>
      <c r="BR9" s="313" t="s">
        <v>69</v>
      </c>
      <c r="BS9" s="313">
        <v>6</v>
      </c>
      <c r="BT9" s="289">
        <v>0</v>
      </c>
      <c r="BU9" s="314" t="s">
        <v>21</v>
      </c>
      <c r="BV9" s="314">
        <v>6</v>
      </c>
      <c r="BW9" s="289">
        <v>7</v>
      </c>
      <c r="BX9" s="315" t="s">
        <v>77</v>
      </c>
      <c r="BY9" s="315">
        <v>6</v>
      </c>
      <c r="BZ9" s="289">
        <v>1</v>
      </c>
    </row>
    <row r="10" spans="1:78" ht="15.5" thickTop="1" thickBot="1" x14ac:dyDescent="0.4">
      <c r="A10" s="210" t="s">
        <v>27</v>
      </c>
      <c r="B10" s="210">
        <v>7</v>
      </c>
      <c r="C10" s="210">
        <v>0</v>
      </c>
      <c r="D10" s="211" t="s">
        <v>59</v>
      </c>
      <c r="E10" s="211">
        <v>7</v>
      </c>
      <c r="F10" s="210">
        <v>22</v>
      </c>
      <c r="G10" s="212">
        <v>29</v>
      </c>
      <c r="H10" s="287">
        <v>32.335844231834685</v>
      </c>
      <c r="I10" s="288" t="s">
        <v>35</v>
      </c>
      <c r="J10" s="287">
        <v>7</v>
      </c>
      <c r="K10" s="289">
        <v>1</v>
      </c>
      <c r="L10" s="290">
        <v>1.2357829369567974</v>
      </c>
      <c r="M10" s="291">
        <v>5.7580576002912824</v>
      </c>
      <c r="N10" s="292">
        <v>24.715658739135947</v>
      </c>
      <c r="O10" s="293" t="s">
        <v>62</v>
      </c>
      <c r="P10" s="292">
        <v>7</v>
      </c>
      <c r="Q10" s="289">
        <v>30</v>
      </c>
      <c r="R10" s="294">
        <v>2.7664959685806338</v>
      </c>
      <c r="S10" s="295">
        <v>2.0826497748413737</v>
      </c>
      <c r="T10" s="295">
        <v>39.521370979723343</v>
      </c>
      <c r="U10" s="296">
        <v>0</v>
      </c>
      <c r="V10" s="296"/>
      <c r="W10" s="298" t="s">
        <v>94</v>
      </c>
      <c r="X10" s="298">
        <v>319</v>
      </c>
      <c r="Y10" s="289">
        <v>5</v>
      </c>
      <c r="Z10" s="298"/>
      <c r="AB10" s="299" t="s">
        <v>23</v>
      </c>
      <c r="AC10" s="299">
        <v>7</v>
      </c>
      <c r="AD10" s="289">
        <v>11</v>
      </c>
      <c r="AE10" s="300" t="s">
        <v>72</v>
      </c>
      <c r="AF10" s="300">
        <v>7</v>
      </c>
      <c r="AG10" s="289">
        <v>0</v>
      </c>
      <c r="AH10" s="301" t="s">
        <v>23</v>
      </c>
      <c r="AI10" s="301">
        <v>7</v>
      </c>
      <c r="AJ10" s="289">
        <v>15</v>
      </c>
      <c r="AK10" s="302" t="s">
        <v>29</v>
      </c>
      <c r="AL10" s="302">
        <v>7</v>
      </c>
      <c r="AM10" s="289">
        <v>-4</v>
      </c>
      <c r="AN10" s="303" t="s">
        <v>120</v>
      </c>
      <c r="AO10" s="303">
        <v>7</v>
      </c>
      <c r="AP10" s="289">
        <v>8</v>
      </c>
      <c r="AQ10" s="304" t="s">
        <v>55</v>
      </c>
      <c r="AR10" s="304">
        <v>7</v>
      </c>
      <c r="AS10" s="289">
        <v>-1</v>
      </c>
      <c r="AT10" s="305" t="s">
        <v>29</v>
      </c>
      <c r="AU10" s="305">
        <v>7</v>
      </c>
      <c r="AV10" s="289">
        <v>35</v>
      </c>
      <c r="AW10" s="306" t="s">
        <v>70</v>
      </c>
      <c r="AX10" s="306">
        <v>7</v>
      </c>
      <c r="AY10" s="289">
        <v>38</v>
      </c>
      <c r="AZ10" s="307" t="s">
        <v>29</v>
      </c>
      <c r="BA10" s="307">
        <v>7</v>
      </c>
      <c r="BB10" s="289">
        <v>22</v>
      </c>
      <c r="BC10" s="308" t="s">
        <v>31</v>
      </c>
      <c r="BD10" s="308">
        <v>7</v>
      </c>
      <c r="BE10" s="289">
        <v>-3</v>
      </c>
      <c r="BF10" s="309" t="s">
        <v>25</v>
      </c>
      <c r="BG10" s="309">
        <v>7</v>
      </c>
      <c r="BH10" s="289">
        <v>-6</v>
      </c>
      <c r="BI10" s="310" t="s">
        <v>31</v>
      </c>
      <c r="BJ10" s="310">
        <v>7</v>
      </c>
      <c r="BK10" s="289">
        <v>-5</v>
      </c>
      <c r="BL10" s="311" t="s">
        <v>68</v>
      </c>
      <c r="BM10" s="311">
        <v>7</v>
      </c>
      <c r="BN10" s="289">
        <v>-1</v>
      </c>
      <c r="BO10" s="312" t="s">
        <v>85</v>
      </c>
      <c r="BP10" s="312">
        <v>7</v>
      </c>
      <c r="BQ10" s="289">
        <v>8</v>
      </c>
      <c r="BR10" s="313" t="s">
        <v>50</v>
      </c>
      <c r="BS10" s="313">
        <v>7</v>
      </c>
      <c r="BT10" s="289">
        <v>0</v>
      </c>
      <c r="BU10" s="314" t="s">
        <v>62</v>
      </c>
      <c r="BV10" s="314">
        <v>7</v>
      </c>
      <c r="BW10" s="289">
        <v>5</v>
      </c>
      <c r="BX10" s="315" t="s">
        <v>70</v>
      </c>
      <c r="BY10" s="315">
        <v>7</v>
      </c>
      <c r="BZ10" s="289">
        <v>-1</v>
      </c>
    </row>
    <row r="11" spans="1:78" ht="15.5" thickTop="1" thickBot="1" x14ac:dyDescent="0.4">
      <c r="A11" s="210" t="s">
        <v>53</v>
      </c>
      <c r="B11" s="210">
        <v>8</v>
      </c>
      <c r="C11" s="210">
        <v>0</v>
      </c>
      <c r="D11" s="211" t="s">
        <v>29</v>
      </c>
      <c r="E11" s="211">
        <v>8</v>
      </c>
      <c r="F11" s="210">
        <v>-2</v>
      </c>
      <c r="G11" s="212">
        <v>6</v>
      </c>
      <c r="H11" s="287">
        <v>31.909683349254959</v>
      </c>
      <c r="I11" s="288" t="s">
        <v>32</v>
      </c>
      <c r="J11" s="287">
        <v>8</v>
      </c>
      <c r="K11" s="289">
        <v>1</v>
      </c>
      <c r="L11" s="290">
        <v>1.2144495318478428</v>
      </c>
      <c r="M11" s="291">
        <v>5.6586558592944298</v>
      </c>
      <c r="N11" s="292">
        <v>24.288990636956857</v>
      </c>
      <c r="O11" s="293" t="s">
        <v>22</v>
      </c>
      <c r="P11" s="292">
        <v>8</v>
      </c>
      <c r="Q11" s="289">
        <v>-1</v>
      </c>
      <c r="R11" s="294">
        <v>2.7449489905958915</v>
      </c>
      <c r="S11" s="295">
        <v>2.0664289636209405</v>
      </c>
      <c r="T11" s="295">
        <v>39.213557008512737</v>
      </c>
      <c r="U11" s="296">
        <v>0</v>
      </c>
      <c r="V11" s="296"/>
      <c r="W11" s="298" t="s">
        <v>237</v>
      </c>
      <c r="X11" s="298">
        <v>318</v>
      </c>
      <c r="Y11" s="289">
        <v>26</v>
      </c>
      <c r="Z11" s="298"/>
      <c r="AB11" s="299" t="s">
        <v>22</v>
      </c>
      <c r="AC11" s="299">
        <v>8</v>
      </c>
      <c r="AD11" s="289">
        <v>9</v>
      </c>
      <c r="AE11" s="300" t="s">
        <v>194</v>
      </c>
      <c r="AF11" s="300">
        <v>8</v>
      </c>
      <c r="AG11" s="289">
        <v>21</v>
      </c>
      <c r="AH11" s="301" t="s">
        <v>42</v>
      </c>
      <c r="AI11" s="301">
        <v>8</v>
      </c>
      <c r="AJ11" s="289">
        <v>15</v>
      </c>
      <c r="AK11" s="302" t="s">
        <v>56</v>
      </c>
      <c r="AL11" s="302">
        <v>8</v>
      </c>
      <c r="AM11" s="289">
        <v>-3</v>
      </c>
      <c r="AN11" s="303" t="s">
        <v>136</v>
      </c>
      <c r="AO11" s="303">
        <v>8</v>
      </c>
      <c r="AP11" s="289">
        <v>100</v>
      </c>
      <c r="AQ11" s="304" t="s">
        <v>56</v>
      </c>
      <c r="AR11" s="304">
        <v>8</v>
      </c>
      <c r="AS11" s="289">
        <v>-3</v>
      </c>
      <c r="AT11" s="305" t="s">
        <v>31</v>
      </c>
      <c r="AU11" s="305">
        <v>8</v>
      </c>
      <c r="AV11" s="289">
        <v>-6</v>
      </c>
      <c r="AW11" s="306" t="s">
        <v>59</v>
      </c>
      <c r="AX11" s="306">
        <v>8</v>
      </c>
      <c r="AY11" s="289">
        <v>53</v>
      </c>
      <c r="AZ11" s="307" t="s">
        <v>31</v>
      </c>
      <c r="BA11" s="307">
        <v>8</v>
      </c>
      <c r="BB11" s="289">
        <v>-5</v>
      </c>
      <c r="BC11" s="308" t="s">
        <v>58</v>
      </c>
      <c r="BD11" s="308">
        <v>8</v>
      </c>
      <c r="BE11" s="289">
        <v>-3</v>
      </c>
      <c r="BF11" s="309" t="s">
        <v>20</v>
      </c>
      <c r="BG11" s="309">
        <v>8</v>
      </c>
      <c r="BH11" s="289">
        <v>14</v>
      </c>
      <c r="BI11" s="310" t="s">
        <v>29</v>
      </c>
      <c r="BJ11" s="310">
        <v>8</v>
      </c>
      <c r="BK11" s="289">
        <v>-2</v>
      </c>
      <c r="BL11" s="311" t="s">
        <v>32</v>
      </c>
      <c r="BM11" s="311">
        <v>8</v>
      </c>
      <c r="BN11" s="289">
        <v>0</v>
      </c>
      <c r="BO11" s="312" t="s">
        <v>27</v>
      </c>
      <c r="BP11" s="312">
        <v>8</v>
      </c>
      <c r="BQ11" s="289">
        <v>1</v>
      </c>
      <c r="BR11" s="313" t="s">
        <v>68</v>
      </c>
      <c r="BS11" s="313">
        <v>8</v>
      </c>
      <c r="BT11" s="289">
        <v>0</v>
      </c>
      <c r="BU11" s="314" t="s">
        <v>87</v>
      </c>
      <c r="BV11" s="314">
        <v>8</v>
      </c>
      <c r="BW11" s="289">
        <v>1</v>
      </c>
      <c r="BX11" s="315" t="s">
        <v>43</v>
      </c>
      <c r="BY11" s="315">
        <v>8</v>
      </c>
      <c r="BZ11" s="289">
        <v>6</v>
      </c>
    </row>
    <row r="12" spans="1:78" ht="15.5" thickTop="1" thickBot="1" x14ac:dyDescent="0.4">
      <c r="A12" s="210" t="s">
        <v>20</v>
      </c>
      <c r="B12" s="210">
        <v>9</v>
      </c>
      <c r="C12" s="210">
        <v>0</v>
      </c>
      <c r="D12" s="211" t="s">
        <v>20</v>
      </c>
      <c r="E12" s="211">
        <v>9</v>
      </c>
      <c r="F12" s="210">
        <v>0</v>
      </c>
      <c r="G12" s="212">
        <v>9</v>
      </c>
      <c r="H12" s="287">
        <v>31.823896759948962</v>
      </c>
      <c r="I12" s="288" t="s">
        <v>62</v>
      </c>
      <c r="J12" s="287">
        <v>9</v>
      </c>
      <c r="K12" s="289">
        <v>16</v>
      </c>
      <c r="L12" s="290">
        <v>1.1936346937823561</v>
      </c>
      <c r="M12" s="291">
        <v>5.56167035080622</v>
      </c>
      <c r="N12" s="292">
        <v>23.872693875647123</v>
      </c>
      <c r="O12" s="293" t="s">
        <v>87</v>
      </c>
      <c r="P12" s="292">
        <v>9</v>
      </c>
      <c r="Q12" s="289">
        <v>5</v>
      </c>
      <c r="R12" s="294">
        <v>2.7417654658254076</v>
      </c>
      <c r="S12" s="295">
        <v>2.064032369799099</v>
      </c>
      <c r="T12" s="295">
        <v>39.168078083220109</v>
      </c>
      <c r="U12" s="296">
        <v>0</v>
      </c>
      <c r="V12" s="296"/>
      <c r="W12" s="298" t="s">
        <v>149</v>
      </c>
      <c r="X12" s="298">
        <v>317</v>
      </c>
      <c r="Y12" s="289">
        <v>-2</v>
      </c>
      <c r="Z12" s="298"/>
      <c r="AB12" s="299" t="s">
        <v>38</v>
      </c>
      <c r="AC12" s="299">
        <v>9</v>
      </c>
      <c r="AD12" s="289">
        <v>-6</v>
      </c>
      <c r="AE12" s="300" t="s">
        <v>271</v>
      </c>
      <c r="AF12" s="300">
        <v>9</v>
      </c>
      <c r="AG12" s="289">
        <v>49</v>
      </c>
      <c r="AH12" s="301" t="s">
        <v>63</v>
      </c>
      <c r="AI12" s="301">
        <v>9</v>
      </c>
      <c r="AJ12" s="289">
        <v>39</v>
      </c>
      <c r="AK12" s="302" t="s">
        <v>114</v>
      </c>
      <c r="AL12" s="302">
        <v>9</v>
      </c>
      <c r="AM12" s="289">
        <v>5</v>
      </c>
      <c r="AN12" s="303" t="s">
        <v>29</v>
      </c>
      <c r="AO12" s="303">
        <v>9</v>
      </c>
      <c r="AP12" s="289">
        <v>-2</v>
      </c>
      <c r="AQ12" s="304" t="s">
        <v>114</v>
      </c>
      <c r="AR12" s="304">
        <v>9</v>
      </c>
      <c r="AS12" s="289">
        <v>6</v>
      </c>
      <c r="AT12" s="305" t="s">
        <v>189</v>
      </c>
      <c r="AU12" s="305">
        <v>9</v>
      </c>
      <c r="AV12" s="289">
        <v>31</v>
      </c>
      <c r="AW12" s="306" t="s">
        <v>188</v>
      </c>
      <c r="AX12" s="306">
        <v>9</v>
      </c>
      <c r="AY12" s="289">
        <v>18</v>
      </c>
      <c r="AZ12" s="307" t="s">
        <v>189</v>
      </c>
      <c r="BA12" s="307">
        <v>9</v>
      </c>
      <c r="BB12" s="289">
        <v>27</v>
      </c>
      <c r="BC12" s="308" t="s">
        <v>29</v>
      </c>
      <c r="BD12" s="308">
        <v>9</v>
      </c>
      <c r="BE12" s="289">
        <v>-1</v>
      </c>
      <c r="BF12" s="309" t="s">
        <v>65</v>
      </c>
      <c r="BG12" s="309">
        <v>9</v>
      </c>
      <c r="BH12" s="289">
        <v>141</v>
      </c>
      <c r="BI12" s="310" t="s">
        <v>73</v>
      </c>
      <c r="BJ12" s="310">
        <v>9</v>
      </c>
      <c r="BK12" s="289">
        <v>-2</v>
      </c>
      <c r="BL12" s="311" t="s">
        <v>109</v>
      </c>
      <c r="BM12" s="311">
        <v>9</v>
      </c>
      <c r="BN12" s="289">
        <v>4</v>
      </c>
      <c r="BO12" s="312" t="s">
        <v>77</v>
      </c>
      <c r="BP12" s="312">
        <v>9</v>
      </c>
      <c r="BQ12" s="289">
        <v>7</v>
      </c>
      <c r="BR12" s="313" t="s">
        <v>32</v>
      </c>
      <c r="BS12" s="313">
        <v>9</v>
      </c>
      <c r="BT12" s="289">
        <v>1</v>
      </c>
      <c r="BU12" s="314" t="s">
        <v>53</v>
      </c>
      <c r="BV12" s="314">
        <v>9</v>
      </c>
      <c r="BW12" s="289">
        <v>-3</v>
      </c>
      <c r="BX12" s="315" t="s">
        <v>60</v>
      </c>
      <c r="BY12" s="315">
        <v>9</v>
      </c>
      <c r="BZ12" s="289">
        <v>-4</v>
      </c>
    </row>
    <row r="13" spans="1:78" ht="15.5" thickTop="1" thickBot="1" x14ac:dyDescent="0.4">
      <c r="A13" s="210" t="s">
        <v>23</v>
      </c>
      <c r="B13" s="210">
        <v>10</v>
      </c>
      <c r="C13" s="210">
        <v>0</v>
      </c>
      <c r="D13" s="211" t="s">
        <v>38</v>
      </c>
      <c r="E13" s="211">
        <v>10</v>
      </c>
      <c r="F13" s="210">
        <v>3</v>
      </c>
      <c r="G13" s="212">
        <v>13</v>
      </c>
      <c r="H13" s="287">
        <v>29.470616190474509</v>
      </c>
      <c r="I13" s="288" t="s">
        <v>38</v>
      </c>
      <c r="J13" s="287">
        <v>10</v>
      </c>
      <c r="K13" s="289">
        <v>3</v>
      </c>
      <c r="L13" s="290">
        <v>1.1806100861425746</v>
      </c>
      <c r="M13" s="291">
        <v>5.5009829608380922</v>
      </c>
      <c r="N13" s="292">
        <v>23.612201722851491</v>
      </c>
      <c r="O13" s="293" t="s">
        <v>63</v>
      </c>
      <c r="P13" s="292">
        <v>10</v>
      </c>
      <c r="Q13" s="289">
        <v>13</v>
      </c>
      <c r="R13" s="294">
        <v>2.6860294893626042</v>
      </c>
      <c r="S13" s="295">
        <v>2.0220736898844573</v>
      </c>
      <c r="T13" s="295">
        <v>38.371849848037201</v>
      </c>
      <c r="U13" s="296">
        <v>0</v>
      </c>
      <c r="V13" s="296"/>
      <c r="W13" s="298" t="s">
        <v>85</v>
      </c>
      <c r="X13" s="298">
        <v>316</v>
      </c>
      <c r="Y13" s="289">
        <v>13</v>
      </c>
      <c r="Z13" s="298"/>
      <c r="AB13" s="299" t="s">
        <v>45</v>
      </c>
      <c r="AC13" s="299">
        <v>10</v>
      </c>
      <c r="AD13" s="289">
        <v>-6</v>
      </c>
      <c r="AE13" s="300" t="s">
        <v>124</v>
      </c>
      <c r="AF13" s="300">
        <v>10</v>
      </c>
      <c r="AG13" s="289">
        <v>178</v>
      </c>
      <c r="AH13" s="301" t="s">
        <v>22</v>
      </c>
      <c r="AI13" s="301">
        <v>10</v>
      </c>
      <c r="AJ13" s="289">
        <v>4</v>
      </c>
      <c r="AK13" s="302" t="s">
        <v>61</v>
      </c>
      <c r="AL13" s="302">
        <v>10</v>
      </c>
      <c r="AM13" s="289">
        <v>0</v>
      </c>
      <c r="AN13" s="303" t="s">
        <v>43</v>
      </c>
      <c r="AO13" s="303">
        <v>10</v>
      </c>
      <c r="AP13" s="289">
        <v>10</v>
      </c>
      <c r="AQ13" s="304" t="s">
        <v>61</v>
      </c>
      <c r="AR13" s="304">
        <v>10</v>
      </c>
      <c r="AS13" s="289">
        <v>0</v>
      </c>
      <c r="AT13" s="305" t="s">
        <v>73</v>
      </c>
      <c r="AU13" s="305">
        <v>10</v>
      </c>
      <c r="AV13" s="289">
        <v>123</v>
      </c>
      <c r="AW13" s="306" t="s">
        <v>129</v>
      </c>
      <c r="AX13" s="306">
        <v>10</v>
      </c>
      <c r="AY13" s="289">
        <v>23</v>
      </c>
      <c r="AZ13" s="307" t="s">
        <v>86</v>
      </c>
      <c r="BA13" s="307">
        <v>10</v>
      </c>
      <c r="BB13" s="289">
        <v>34</v>
      </c>
      <c r="BC13" s="308" t="s">
        <v>73</v>
      </c>
      <c r="BD13" s="308">
        <v>10</v>
      </c>
      <c r="BE13" s="289">
        <v>-3</v>
      </c>
      <c r="BF13" s="309" t="s">
        <v>76</v>
      </c>
      <c r="BG13" s="309">
        <v>10</v>
      </c>
      <c r="BH13" s="289">
        <v>55</v>
      </c>
      <c r="BI13" s="310" t="s">
        <v>59</v>
      </c>
      <c r="BJ13" s="310">
        <v>10</v>
      </c>
      <c r="BK13" s="289">
        <v>-5</v>
      </c>
      <c r="BL13" s="311" t="s">
        <v>86</v>
      </c>
      <c r="BM13" s="311">
        <v>10</v>
      </c>
      <c r="BN13" s="289">
        <v>-1</v>
      </c>
      <c r="BO13" s="312" t="s">
        <v>76</v>
      </c>
      <c r="BP13" s="312">
        <v>10</v>
      </c>
      <c r="BQ13" s="289">
        <v>24</v>
      </c>
      <c r="BR13" s="313" t="s">
        <v>109</v>
      </c>
      <c r="BS13" s="313">
        <v>10</v>
      </c>
      <c r="BT13" s="289">
        <v>8</v>
      </c>
      <c r="BU13" s="314" t="s">
        <v>76</v>
      </c>
      <c r="BV13" s="314">
        <v>10</v>
      </c>
      <c r="BW13" s="289">
        <v>-3</v>
      </c>
      <c r="BX13" s="315" t="s">
        <v>92</v>
      </c>
      <c r="BY13" s="315">
        <v>10</v>
      </c>
      <c r="BZ13" s="289">
        <v>0</v>
      </c>
    </row>
    <row r="14" spans="1:78" ht="15.5" thickTop="1" thickBot="1" x14ac:dyDescent="0.4">
      <c r="A14" s="210" t="s">
        <v>30</v>
      </c>
      <c r="B14" s="210">
        <v>11</v>
      </c>
      <c r="C14" s="210">
        <v>0</v>
      </c>
      <c r="D14" s="211" t="s">
        <v>31</v>
      </c>
      <c r="E14" s="211">
        <v>11</v>
      </c>
      <c r="F14" s="210">
        <v>-6</v>
      </c>
      <c r="G14" s="212">
        <v>5</v>
      </c>
      <c r="H14" s="287">
        <v>28.717447858578087</v>
      </c>
      <c r="I14" s="288" t="s">
        <v>197</v>
      </c>
      <c r="J14" s="287">
        <v>11</v>
      </c>
      <c r="K14" s="289">
        <v>60</v>
      </c>
      <c r="L14" s="290">
        <v>1.1390401072299363</v>
      </c>
      <c r="M14" s="291">
        <v>5.307290099524347</v>
      </c>
      <c r="N14" s="292">
        <v>22.780802144598727</v>
      </c>
      <c r="O14" s="293" t="s">
        <v>21</v>
      </c>
      <c r="P14" s="292">
        <v>11</v>
      </c>
      <c r="Q14" s="289">
        <v>-2</v>
      </c>
      <c r="R14" s="294">
        <v>2.6835927833755053</v>
      </c>
      <c r="S14" s="295">
        <v>2.0202393097758211</v>
      </c>
      <c r="T14" s="295">
        <v>38.337039762507217</v>
      </c>
      <c r="U14" s="296">
        <v>0</v>
      </c>
      <c r="V14" s="296"/>
      <c r="W14" s="298" t="s">
        <v>182</v>
      </c>
      <c r="X14" s="298">
        <v>315</v>
      </c>
      <c r="Y14" s="289">
        <v>0</v>
      </c>
      <c r="Z14" s="298"/>
      <c r="AB14" s="299" t="s">
        <v>52</v>
      </c>
      <c r="AC14" s="299">
        <v>11</v>
      </c>
      <c r="AD14" s="289">
        <v>9</v>
      </c>
      <c r="AE14" s="300" t="s">
        <v>87</v>
      </c>
      <c r="AF14" s="300">
        <v>11</v>
      </c>
      <c r="AG14" s="289">
        <v>19</v>
      </c>
      <c r="AH14" s="301" t="s">
        <v>30</v>
      </c>
      <c r="AI14" s="301">
        <v>11</v>
      </c>
      <c r="AJ14" s="289">
        <v>10</v>
      </c>
      <c r="AK14" s="302" t="s">
        <v>105</v>
      </c>
      <c r="AL14" s="302">
        <v>11</v>
      </c>
      <c r="AM14" s="289">
        <v>2</v>
      </c>
      <c r="AN14" s="303" t="s">
        <v>255</v>
      </c>
      <c r="AO14" s="303">
        <v>11</v>
      </c>
      <c r="AP14" s="289">
        <v>42</v>
      </c>
      <c r="AQ14" s="304" t="s">
        <v>105</v>
      </c>
      <c r="AR14" s="304">
        <v>11</v>
      </c>
      <c r="AS14" s="289">
        <v>1</v>
      </c>
      <c r="AT14" s="305" t="s">
        <v>136</v>
      </c>
      <c r="AU14" s="305">
        <v>11</v>
      </c>
      <c r="AV14" s="289" t="e">
        <v>#N/A</v>
      </c>
      <c r="AW14" s="306" t="s">
        <v>127</v>
      </c>
      <c r="AX14" s="306">
        <v>11</v>
      </c>
      <c r="AY14" s="289">
        <v>5</v>
      </c>
      <c r="AZ14" s="307" t="s">
        <v>73</v>
      </c>
      <c r="BA14" s="307">
        <v>11</v>
      </c>
      <c r="BB14" s="289">
        <v>117</v>
      </c>
      <c r="BC14" s="308" t="s">
        <v>66</v>
      </c>
      <c r="BD14" s="308">
        <v>11</v>
      </c>
      <c r="BE14" s="289">
        <v>-5</v>
      </c>
      <c r="BF14" s="309" t="s">
        <v>49</v>
      </c>
      <c r="BG14" s="309">
        <v>11</v>
      </c>
      <c r="BH14" s="289">
        <v>-7</v>
      </c>
      <c r="BI14" s="310" t="s">
        <v>58</v>
      </c>
      <c r="BJ14" s="310">
        <v>11</v>
      </c>
      <c r="BK14" s="289">
        <v>-3</v>
      </c>
      <c r="BL14" s="311" t="s">
        <v>107</v>
      </c>
      <c r="BM14" s="311">
        <v>11</v>
      </c>
      <c r="BN14" s="289">
        <v>1</v>
      </c>
      <c r="BO14" s="312" t="s">
        <v>38</v>
      </c>
      <c r="BP14" s="312">
        <v>11</v>
      </c>
      <c r="BQ14" s="289">
        <v>-6</v>
      </c>
      <c r="BR14" s="313" t="s">
        <v>58</v>
      </c>
      <c r="BS14" s="313">
        <v>11</v>
      </c>
      <c r="BT14" s="289">
        <v>21</v>
      </c>
      <c r="BU14" s="314" t="s">
        <v>34</v>
      </c>
      <c r="BV14" s="314">
        <v>11</v>
      </c>
      <c r="BW14" s="289">
        <v>4</v>
      </c>
      <c r="BX14" s="315" t="s">
        <v>21</v>
      </c>
      <c r="BY14" s="315">
        <v>11</v>
      </c>
      <c r="BZ14" s="289">
        <v>12</v>
      </c>
    </row>
    <row r="15" spans="1:78" ht="15.5" thickTop="1" thickBot="1" x14ac:dyDescent="0.4">
      <c r="A15" s="210" t="s">
        <v>32</v>
      </c>
      <c r="B15" s="210">
        <v>12</v>
      </c>
      <c r="C15" s="210">
        <v>0</v>
      </c>
      <c r="D15" s="211" t="s">
        <v>22</v>
      </c>
      <c r="E15" s="211">
        <v>12</v>
      </c>
      <c r="F15" s="210">
        <v>-8</v>
      </c>
      <c r="G15" s="212">
        <v>4</v>
      </c>
      <c r="H15" s="287">
        <v>27.306079454457048</v>
      </c>
      <c r="I15" s="288" t="s">
        <v>22</v>
      </c>
      <c r="J15" s="287">
        <v>12</v>
      </c>
      <c r="K15" s="289">
        <v>-6</v>
      </c>
      <c r="L15" s="290">
        <v>1.0826757151173723</v>
      </c>
      <c r="M15" s="291">
        <v>5.0446635437727583</v>
      </c>
      <c r="N15" s="292">
        <v>21.653514302347446</v>
      </c>
      <c r="O15" s="293" t="s">
        <v>53</v>
      </c>
      <c r="P15" s="292">
        <v>12</v>
      </c>
      <c r="Q15" s="289">
        <v>4</v>
      </c>
      <c r="R15" s="294">
        <v>2.625314859627462</v>
      </c>
      <c r="S15" s="295">
        <v>1.9763670229008268</v>
      </c>
      <c r="T15" s="295">
        <v>37.504497994678026</v>
      </c>
      <c r="U15" s="296">
        <v>0</v>
      </c>
      <c r="V15" s="296"/>
      <c r="W15" s="298" t="s">
        <v>228</v>
      </c>
      <c r="X15" s="298">
        <v>314</v>
      </c>
      <c r="Y15" s="289">
        <v>-2</v>
      </c>
      <c r="Z15" s="298"/>
      <c r="AB15" s="299" t="s">
        <v>61</v>
      </c>
      <c r="AC15" s="299">
        <v>12</v>
      </c>
      <c r="AD15" s="289">
        <v>2</v>
      </c>
      <c r="AE15" s="300" t="s">
        <v>33</v>
      </c>
      <c r="AF15" s="300">
        <v>12</v>
      </c>
      <c r="AG15" s="289">
        <v>31</v>
      </c>
      <c r="AH15" s="301" t="s">
        <v>89</v>
      </c>
      <c r="AI15" s="301">
        <v>12</v>
      </c>
      <c r="AJ15" s="289">
        <v>-2</v>
      </c>
      <c r="AK15" s="302" t="s">
        <v>20</v>
      </c>
      <c r="AL15" s="302">
        <v>12</v>
      </c>
      <c r="AM15" s="289">
        <v>10</v>
      </c>
      <c r="AN15" s="303" t="s">
        <v>59</v>
      </c>
      <c r="AO15" s="303">
        <v>12</v>
      </c>
      <c r="AP15" s="289">
        <v>118</v>
      </c>
      <c r="AQ15" s="304" t="s">
        <v>20</v>
      </c>
      <c r="AR15" s="304">
        <v>12</v>
      </c>
      <c r="AS15" s="289">
        <v>12</v>
      </c>
      <c r="AT15" s="305" t="s">
        <v>86</v>
      </c>
      <c r="AU15" s="305">
        <v>12</v>
      </c>
      <c r="AV15" s="289">
        <v>72</v>
      </c>
      <c r="AW15" s="306" t="s">
        <v>85</v>
      </c>
      <c r="AX15" s="306">
        <v>12</v>
      </c>
      <c r="AY15" s="289">
        <v>-3</v>
      </c>
      <c r="AZ15" s="307" t="s">
        <v>136</v>
      </c>
      <c r="BA15" s="307">
        <v>12</v>
      </c>
      <c r="BB15" s="289">
        <v>280</v>
      </c>
      <c r="BC15" s="308" t="s">
        <v>59</v>
      </c>
      <c r="BD15" s="308">
        <v>12</v>
      </c>
      <c r="BE15" s="289">
        <v>-3</v>
      </c>
      <c r="BF15" s="309" t="s">
        <v>39</v>
      </c>
      <c r="BG15" s="309">
        <v>12</v>
      </c>
      <c r="BH15" s="289">
        <v>-3</v>
      </c>
      <c r="BI15" s="310" t="s">
        <v>66</v>
      </c>
      <c r="BJ15" s="310">
        <v>12</v>
      </c>
      <c r="BK15" s="289">
        <v>-3</v>
      </c>
      <c r="BL15" s="311" t="s">
        <v>30</v>
      </c>
      <c r="BM15" s="311">
        <v>12</v>
      </c>
      <c r="BN15" s="289">
        <v>-2</v>
      </c>
      <c r="BO15" s="312" t="s">
        <v>172</v>
      </c>
      <c r="BP15" s="312">
        <v>12</v>
      </c>
      <c r="BQ15" s="289">
        <v>129</v>
      </c>
      <c r="BR15" s="313" t="s">
        <v>86</v>
      </c>
      <c r="BS15" s="313">
        <v>12</v>
      </c>
      <c r="BT15" s="289">
        <v>1</v>
      </c>
      <c r="BU15" s="314" t="s">
        <v>80</v>
      </c>
      <c r="BV15" s="314">
        <v>12</v>
      </c>
      <c r="BW15" s="289">
        <v>-4</v>
      </c>
      <c r="BX15" s="315" t="s">
        <v>47</v>
      </c>
      <c r="BY15" s="315">
        <v>12</v>
      </c>
      <c r="BZ15" s="289">
        <v>-3</v>
      </c>
    </row>
    <row r="16" spans="1:78" ht="15.5" thickTop="1" thickBot="1" x14ac:dyDescent="0.4">
      <c r="A16" s="210" t="s">
        <v>38</v>
      </c>
      <c r="B16" s="210">
        <v>13</v>
      </c>
      <c r="C16" s="210">
        <v>0</v>
      </c>
      <c r="D16" s="211" t="s">
        <v>52</v>
      </c>
      <c r="E16" s="211">
        <v>13</v>
      </c>
      <c r="F16" s="210">
        <v>9</v>
      </c>
      <c r="G16" s="212">
        <v>22</v>
      </c>
      <c r="H16" s="287">
        <v>26.634850218059324</v>
      </c>
      <c r="I16" s="288" t="s">
        <v>53</v>
      </c>
      <c r="J16" s="287">
        <v>13</v>
      </c>
      <c r="K16" s="289">
        <v>3</v>
      </c>
      <c r="L16" s="290">
        <v>1.0769825102555219</v>
      </c>
      <c r="M16" s="291">
        <v>5.0181363920016544</v>
      </c>
      <c r="N16" s="292">
        <v>21.539650205110441</v>
      </c>
      <c r="O16" s="293" t="s">
        <v>39</v>
      </c>
      <c r="P16" s="292">
        <v>13</v>
      </c>
      <c r="Q16" s="289">
        <v>-3</v>
      </c>
      <c r="R16" s="294">
        <v>2.6122416043169534</v>
      </c>
      <c r="S16" s="295">
        <v>1.9665253269294267</v>
      </c>
      <c r="T16" s="295">
        <v>37.317737204527909</v>
      </c>
      <c r="U16" s="296">
        <v>0</v>
      </c>
      <c r="V16" s="296"/>
      <c r="W16" s="298" t="s">
        <v>164</v>
      </c>
      <c r="X16" s="298">
        <v>313</v>
      </c>
      <c r="Y16" s="289">
        <v>1</v>
      </c>
      <c r="Z16" s="298"/>
      <c r="AB16" s="299" t="s">
        <v>30</v>
      </c>
      <c r="AC16" s="299">
        <v>13</v>
      </c>
      <c r="AD16" s="289">
        <v>12</v>
      </c>
      <c r="AE16" s="300" t="s">
        <v>134</v>
      </c>
      <c r="AF16" s="300">
        <v>13</v>
      </c>
      <c r="AG16" s="289">
        <v>5</v>
      </c>
      <c r="AH16" s="301" t="s">
        <v>38</v>
      </c>
      <c r="AI16" s="301">
        <v>13</v>
      </c>
      <c r="AJ16" s="289">
        <v>-9</v>
      </c>
      <c r="AK16" s="302" t="s">
        <v>95</v>
      </c>
      <c r="AL16" s="302">
        <v>13</v>
      </c>
      <c r="AM16" s="289">
        <v>-2</v>
      </c>
      <c r="AN16" s="303" t="s">
        <v>85</v>
      </c>
      <c r="AO16" s="303">
        <v>13</v>
      </c>
      <c r="AP16" s="289">
        <v>107</v>
      </c>
      <c r="AQ16" s="304" t="s">
        <v>95</v>
      </c>
      <c r="AR16" s="304">
        <v>13</v>
      </c>
      <c r="AS16" s="289">
        <v>-2</v>
      </c>
      <c r="AT16" s="305" t="s">
        <v>19</v>
      </c>
      <c r="AU16" s="305">
        <v>13</v>
      </c>
      <c r="AV16" s="289" t="e">
        <v>#N/A</v>
      </c>
      <c r="AW16" s="306" t="s">
        <v>140</v>
      </c>
      <c r="AX16" s="306">
        <v>13</v>
      </c>
      <c r="AY16" s="289">
        <v>96</v>
      </c>
      <c r="AZ16" s="307" t="s">
        <v>19</v>
      </c>
      <c r="BA16" s="307">
        <v>13</v>
      </c>
      <c r="BB16" s="289">
        <v>308</v>
      </c>
      <c r="BC16" s="308" t="s">
        <v>160</v>
      </c>
      <c r="BD16" s="308">
        <v>13</v>
      </c>
      <c r="BE16" s="289">
        <v>73</v>
      </c>
      <c r="BF16" s="309" t="s">
        <v>70</v>
      </c>
      <c r="BG16" s="309">
        <v>13</v>
      </c>
      <c r="BH16" s="289">
        <v>81</v>
      </c>
      <c r="BI16" s="310" t="s">
        <v>76</v>
      </c>
      <c r="BJ16" s="310">
        <v>13</v>
      </c>
      <c r="BK16" s="289">
        <v>60</v>
      </c>
      <c r="BL16" s="311" t="s">
        <v>99</v>
      </c>
      <c r="BM16" s="311">
        <v>13</v>
      </c>
      <c r="BN16" s="289">
        <v>1</v>
      </c>
      <c r="BO16" s="312" t="s">
        <v>49</v>
      </c>
      <c r="BP16" s="312">
        <v>13</v>
      </c>
      <c r="BQ16" s="289">
        <v>97</v>
      </c>
      <c r="BR16" s="313" t="s">
        <v>117</v>
      </c>
      <c r="BS16" s="313">
        <v>13</v>
      </c>
      <c r="BT16" s="289">
        <v>1</v>
      </c>
      <c r="BU16" s="314" t="s">
        <v>45</v>
      </c>
      <c r="BV16" s="314">
        <v>13</v>
      </c>
      <c r="BW16" s="289">
        <v>-2</v>
      </c>
      <c r="BX16" s="315" t="s">
        <v>38</v>
      </c>
      <c r="BY16" s="315">
        <v>13</v>
      </c>
      <c r="BZ16" s="289">
        <v>-1</v>
      </c>
    </row>
    <row r="17" spans="1:78" ht="15.5" thickTop="1" thickBot="1" x14ac:dyDescent="0.4">
      <c r="A17" s="210" t="s">
        <v>40</v>
      </c>
      <c r="B17" s="210">
        <v>14</v>
      </c>
      <c r="C17" s="210">
        <v>0</v>
      </c>
      <c r="D17" s="211" t="s">
        <v>30</v>
      </c>
      <c r="E17" s="211">
        <v>14</v>
      </c>
      <c r="F17" s="210">
        <v>-3</v>
      </c>
      <c r="G17" s="212">
        <v>11</v>
      </c>
      <c r="H17" s="287">
        <v>24.4220622386513</v>
      </c>
      <c r="I17" s="288" t="s">
        <v>36</v>
      </c>
      <c r="J17" s="287">
        <v>14</v>
      </c>
      <c r="K17" s="289">
        <v>-3</v>
      </c>
      <c r="L17" s="290">
        <v>1.0353251581550453</v>
      </c>
      <c r="M17" s="291">
        <v>4.8240364204800823</v>
      </c>
      <c r="N17" s="292">
        <v>20.706503163100905</v>
      </c>
      <c r="O17" s="293" t="s">
        <v>139</v>
      </c>
      <c r="P17" s="292">
        <v>14</v>
      </c>
      <c r="Q17" s="289">
        <v>6</v>
      </c>
      <c r="R17" s="294">
        <v>2.5953498705294913</v>
      </c>
      <c r="S17" s="295">
        <v>1.9538090367310401</v>
      </c>
      <c r="T17" s="295">
        <v>37.076426721849877</v>
      </c>
      <c r="U17" s="296">
        <v>0</v>
      </c>
      <c r="V17" s="296"/>
      <c r="W17" s="298" t="s">
        <v>134</v>
      </c>
      <c r="X17" s="298">
        <v>312</v>
      </c>
      <c r="Y17" s="289">
        <v>2</v>
      </c>
      <c r="Z17" s="298"/>
      <c r="AB17" s="299" t="s">
        <v>99</v>
      </c>
      <c r="AC17" s="299">
        <v>14</v>
      </c>
      <c r="AD17" s="289">
        <v>37</v>
      </c>
      <c r="AE17" s="300" t="s">
        <v>89</v>
      </c>
      <c r="AF17" s="300">
        <v>14</v>
      </c>
      <c r="AG17" s="289">
        <v>18</v>
      </c>
      <c r="AH17" s="301" t="s">
        <v>46</v>
      </c>
      <c r="AI17" s="301">
        <v>14</v>
      </c>
      <c r="AJ17" s="289">
        <v>5</v>
      </c>
      <c r="AK17" s="302" t="s">
        <v>23</v>
      </c>
      <c r="AL17" s="302">
        <v>14</v>
      </c>
      <c r="AM17" s="289">
        <v>-5</v>
      </c>
      <c r="AN17" s="303" t="s">
        <v>30</v>
      </c>
      <c r="AO17" s="303">
        <v>14</v>
      </c>
      <c r="AP17" s="289">
        <v>-12</v>
      </c>
      <c r="AQ17" s="304" t="s">
        <v>23</v>
      </c>
      <c r="AR17" s="304">
        <v>14</v>
      </c>
      <c r="AS17" s="289">
        <v>-5</v>
      </c>
      <c r="AT17" s="305" t="s">
        <v>40</v>
      </c>
      <c r="AU17" s="305">
        <v>14</v>
      </c>
      <c r="AV17" s="289">
        <v>-11</v>
      </c>
      <c r="AW17" s="306" t="s">
        <v>58</v>
      </c>
      <c r="AX17" s="306">
        <v>14</v>
      </c>
      <c r="AY17" s="289">
        <v>4</v>
      </c>
      <c r="AZ17" s="307" t="s">
        <v>40</v>
      </c>
      <c r="BA17" s="307">
        <v>14</v>
      </c>
      <c r="BB17" s="289">
        <v>-10</v>
      </c>
      <c r="BC17" s="308" t="s">
        <v>97</v>
      </c>
      <c r="BD17" s="308">
        <v>14</v>
      </c>
      <c r="BE17" s="289">
        <v>-3</v>
      </c>
      <c r="BF17" s="309" t="s">
        <v>247</v>
      </c>
      <c r="BG17" s="309">
        <v>14</v>
      </c>
      <c r="BH17" s="289">
        <v>38</v>
      </c>
      <c r="BI17" s="310" t="s">
        <v>30</v>
      </c>
      <c r="BJ17" s="310">
        <v>14</v>
      </c>
      <c r="BK17" s="289">
        <v>110</v>
      </c>
      <c r="BL17" s="311" t="s">
        <v>166</v>
      </c>
      <c r="BM17" s="311">
        <v>14</v>
      </c>
      <c r="BN17" s="289">
        <v>9</v>
      </c>
      <c r="BO17" s="312" t="s">
        <v>240</v>
      </c>
      <c r="BP17" s="312">
        <v>14</v>
      </c>
      <c r="BQ17" s="289">
        <v>25</v>
      </c>
      <c r="BR17" s="313" t="s">
        <v>46</v>
      </c>
      <c r="BS17" s="313">
        <v>14</v>
      </c>
      <c r="BT17" s="289">
        <v>6</v>
      </c>
      <c r="BU17" s="314" t="s">
        <v>84</v>
      </c>
      <c r="BV17" s="314">
        <v>14</v>
      </c>
      <c r="BW17" s="289">
        <v>6</v>
      </c>
      <c r="BX17" s="315" t="s">
        <v>102</v>
      </c>
      <c r="BY17" s="315">
        <v>14</v>
      </c>
      <c r="BZ17" s="289">
        <v>-3</v>
      </c>
    </row>
    <row r="18" spans="1:78" ht="15.5" thickTop="1" thickBot="1" x14ac:dyDescent="0.4">
      <c r="A18" s="210" t="s">
        <v>26</v>
      </c>
      <c r="B18" s="210">
        <v>15</v>
      </c>
      <c r="C18" s="210">
        <v>0</v>
      </c>
      <c r="D18" s="211" t="s">
        <v>197</v>
      </c>
      <c r="E18" s="211">
        <v>15</v>
      </c>
      <c r="F18" s="210">
        <v>38</v>
      </c>
      <c r="G18" s="212">
        <v>53</v>
      </c>
      <c r="H18" s="287">
        <v>24.31962737800238</v>
      </c>
      <c r="I18" s="288" t="s">
        <v>99</v>
      </c>
      <c r="J18" s="287">
        <v>15</v>
      </c>
      <c r="K18" s="289">
        <v>-3</v>
      </c>
      <c r="L18" s="290">
        <v>1.0289484271512559</v>
      </c>
      <c r="M18" s="291">
        <v>4.7943244190247114</v>
      </c>
      <c r="N18" s="292">
        <v>20.578968543025116</v>
      </c>
      <c r="O18" s="293" t="s">
        <v>51</v>
      </c>
      <c r="P18" s="292">
        <v>15</v>
      </c>
      <c r="Q18" s="289">
        <v>0</v>
      </c>
      <c r="R18" s="294">
        <v>2.5529547911160386</v>
      </c>
      <c r="S18" s="295">
        <v>1.9218935365468452</v>
      </c>
      <c r="T18" s="295">
        <v>36.470782730229125</v>
      </c>
      <c r="U18" s="296">
        <v>0</v>
      </c>
      <c r="V18" s="296"/>
      <c r="W18" s="298" t="s">
        <v>147</v>
      </c>
      <c r="X18" s="298">
        <v>311</v>
      </c>
      <c r="Y18" s="289">
        <v>67</v>
      </c>
      <c r="Z18" s="298"/>
      <c r="AB18" s="299" t="s">
        <v>141</v>
      </c>
      <c r="AC18" s="299">
        <v>15</v>
      </c>
      <c r="AD18" s="289">
        <v>4</v>
      </c>
      <c r="AE18" s="300" t="s">
        <v>130</v>
      </c>
      <c r="AF18" s="300">
        <v>15</v>
      </c>
      <c r="AG18" s="289">
        <v>34</v>
      </c>
      <c r="AH18" s="301" t="s">
        <v>52</v>
      </c>
      <c r="AI18" s="301">
        <v>15</v>
      </c>
      <c r="AJ18" s="289">
        <v>0</v>
      </c>
      <c r="AK18" s="302" t="s">
        <v>104</v>
      </c>
      <c r="AL18" s="302">
        <v>15</v>
      </c>
      <c r="AM18" s="289">
        <v>-3</v>
      </c>
      <c r="AN18" s="303" t="s">
        <v>56</v>
      </c>
      <c r="AO18" s="303">
        <v>15</v>
      </c>
      <c r="AP18" s="289">
        <v>51</v>
      </c>
      <c r="AQ18" s="304" t="s">
        <v>104</v>
      </c>
      <c r="AR18" s="304">
        <v>15</v>
      </c>
      <c r="AS18" s="289">
        <v>-2</v>
      </c>
      <c r="AT18" s="305" t="s">
        <v>22</v>
      </c>
      <c r="AU18" s="305">
        <v>15</v>
      </c>
      <c r="AV18" s="289">
        <v>3</v>
      </c>
      <c r="AW18" s="306" t="s">
        <v>271</v>
      </c>
      <c r="AX18" s="306">
        <v>15</v>
      </c>
      <c r="AY18" s="289">
        <v>228</v>
      </c>
      <c r="AZ18" s="307" t="s">
        <v>106</v>
      </c>
      <c r="BA18" s="307">
        <v>15</v>
      </c>
      <c r="BB18" s="289">
        <v>130</v>
      </c>
      <c r="BC18" s="308" t="s">
        <v>30</v>
      </c>
      <c r="BD18" s="308">
        <v>15</v>
      </c>
      <c r="BE18" s="289">
        <v>93</v>
      </c>
      <c r="BF18" s="309" t="s">
        <v>168</v>
      </c>
      <c r="BG18" s="309">
        <v>15</v>
      </c>
      <c r="BH18" s="289">
        <v>259</v>
      </c>
      <c r="BI18" s="310" t="s">
        <v>34</v>
      </c>
      <c r="BJ18" s="310">
        <v>15</v>
      </c>
      <c r="BK18" s="289">
        <v>-5</v>
      </c>
      <c r="BL18" s="311" t="s">
        <v>117</v>
      </c>
      <c r="BM18" s="311">
        <v>15</v>
      </c>
      <c r="BN18" s="289">
        <v>4</v>
      </c>
      <c r="BO18" s="312" t="s">
        <v>314</v>
      </c>
      <c r="BP18" s="312">
        <v>15</v>
      </c>
      <c r="BQ18" s="289">
        <v>73</v>
      </c>
      <c r="BR18" s="313" t="s">
        <v>27</v>
      </c>
      <c r="BS18" s="313">
        <v>15</v>
      </c>
      <c r="BT18" s="289">
        <v>2</v>
      </c>
      <c r="BU18" s="314" t="s">
        <v>64</v>
      </c>
      <c r="BV18" s="314">
        <v>15</v>
      </c>
      <c r="BW18" s="289">
        <v>2</v>
      </c>
      <c r="BX18" s="315" t="s">
        <v>139</v>
      </c>
      <c r="BY18" s="315">
        <v>15</v>
      </c>
      <c r="BZ18" s="289">
        <v>3</v>
      </c>
    </row>
    <row r="19" spans="1:78" ht="15.5" thickTop="1" thickBot="1" x14ac:dyDescent="0.4">
      <c r="A19" s="210" t="s">
        <v>62</v>
      </c>
      <c r="B19" s="210">
        <v>16</v>
      </c>
      <c r="C19" s="210">
        <v>0</v>
      </c>
      <c r="D19" s="211" t="s">
        <v>99</v>
      </c>
      <c r="E19" s="211">
        <v>16</v>
      </c>
      <c r="F19" s="210">
        <v>9</v>
      </c>
      <c r="G19" s="212">
        <v>25</v>
      </c>
      <c r="H19" s="287">
        <v>24.097810101046065</v>
      </c>
      <c r="I19" s="288" t="s">
        <v>19</v>
      </c>
      <c r="J19" s="287">
        <v>16</v>
      </c>
      <c r="K19" s="289">
        <v>10</v>
      </c>
      <c r="L19" s="290">
        <v>1.0016034779068812</v>
      </c>
      <c r="M19" s="291">
        <v>4.6669122432150241</v>
      </c>
      <c r="N19" s="292">
        <v>20.032069558137625</v>
      </c>
      <c r="O19" s="293" t="s">
        <v>127</v>
      </c>
      <c r="P19" s="292">
        <v>16</v>
      </c>
      <c r="Q19" s="289">
        <v>17</v>
      </c>
      <c r="R19" s="294">
        <v>2.5526051230407059</v>
      </c>
      <c r="S19" s="295">
        <v>1.9216303024244639</v>
      </c>
      <c r="T19" s="295">
        <v>36.465787472010085</v>
      </c>
      <c r="U19" s="296">
        <v>0</v>
      </c>
      <c r="V19" s="296"/>
      <c r="W19" s="298" t="s">
        <v>43</v>
      </c>
      <c r="X19" s="298">
        <v>310</v>
      </c>
      <c r="Y19" s="289">
        <v>-8</v>
      </c>
      <c r="Z19" s="298"/>
      <c r="AB19" s="299" t="s">
        <v>55</v>
      </c>
      <c r="AC19" s="299">
        <v>16</v>
      </c>
      <c r="AD19" s="289">
        <v>-11</v>
      </c>
      <c r="AE19" s="300" t="s">
        <v>245</v>
      </c>
      <c r="AF19" s="300">
        <v>16</v>
      </c>
      <c r="AG19" s="289">
        <v>25</v>
      </c>
      <c r="AH19" s="301" t="s">
        <v>45</v>
      </c>
      <c r="AI19" s="301">
        <v>16</v>
      </c>
      <c r="AJ19" s="289">
        <v>-11</v>
      </c>
      <c r="AK19" s="302" t="s">
        <v>82</v>
      </c>
      <c r="AL19" s="302">
        <v>16</v>
      </c>
      <c r="AM19" s="289">
        <v>16</v>
      </c>
      <c r="AN19" s="303" t="s">
        <v>20</v>
      </c>
      <c r="AO19" s="303">
        <v>16</v>
      </c>
      <c r="AP19" s="289">
        <v>14</v>
      </c>
      <c r="AQ19" s="304" t="s">
        <v>82</v>
      </c>
      <c r="AR19" s="304">
        <v>16</v>
      </c>
      <c r="AS19" s="289">
        <v>16</v>
      </c>
      <c r="AT19" s="305" t="s">
        <v>61</v>
      </c>
      <c r="AU19" s="305">
        <v>16</v>
      </c>
      <c r="AV19" s="289">
        <v>39</v>
      </c>
      <c r="AW19" s="306" t="s">
        <v>116</v>
      </c>
      <c r="AX19" s="306">
        <v>16</v>
      </c>
      <c r="AY19" s="289">
        <v>278</v>
      </c>
      <c r="AZ19" s="307" t="s">
        <v>22</v>
      </c>
      <c r="BA19" s="307">
        <v>16</v>
      </c>
      <c r="BB19" s="289">
        <v>6</v>
      </c>
      <c r="BC19" s="308" t="s">
        <v>99</v>
      </c>
      <c r="BD19" s="308">
        <v>16</v>
      </c>
      <c r="BE19" s="289">
        <v>-4</v>
      </c>
      <c r="BF19" s="309" t="s">
        <v>114</v>
      </c>
      <c r="BG19" s="309">
        <v>16</v>
      </c>
      <c r="BH19" s="289">
        <v>102</v>
      </c>
      <c r="BI19" s="310" t="s">
        <v>160</v>
      </c>
      <c r="BJ19" s="310">
        <v>16</v>
      </c>
      <c r="BK19" s="289">
        <v>84</v>
      </c>
      <c r="BL19" s="311" t="s">
        <v>19</v>
      </c>
      <c r="BM19" s="311">
        <v>16</v>
      </c>
      <c r="BN19" s="289">
        <v>1</v>
      </c>
      <c r="BO19" s="312" t="s">
        <v>72</v>
      </c>
      <c r="BP19" s="312">
        <v>16</v>
      </c>
      <c r="BQ19" s="289">
        <v>30</v>
      </c>
      <c r="BR19" s="313" t="s">
        <v>38</v>
      </c>
      <c r="BS19" s="313">
        <v>16</v>
      </c>
      <c r="BT19" s="289">
        <v>-7</v>
      </c>
      <c r="BU19" s="314" t="s">
        <v>29</v>
      </c>
      <c r="BV19" s="314">
        <v>16</v>
      </c>
      <c r="BW19" s="289">
        <v>2</v>
      </c>
      <c r="BX19" s="315" t="s">
        <v>75</v>
      </c>
      <c r="BY19" s="315">
        <v>16</v>
      </c>
      <c r="BZ19" s="289">
        <v>1</v>
      </c>
    </row>
    <row r="20" spans="1:78" ht="15.5" thickTop="1" thickBot="1" x14ac:dyDescent="0.4">
      <c r="A20" s="210" t="s">
        <v>46</v>
      </c>
      <c r="B20" s="210">
        <v>17</v>
      </c>
      <c r="C20" s="210">
        <v>0</v>
      </c>
      <c r="D20" s="211" t="s">
        <v>46</v>
      </c>
      <c r="E20" s="211">
        <v>17</v>
      </c>
      <c r="F20" s="210">
        <v>0</v>
      </c>
      <c r="G20" s="212">
        <v>17</v>
      </c>
      <c r="H20" s="287">
        <v>24.03930548395989</v>
      </c>
      <c r="I20" s="288" t="s">
        <v>30</v>
      </c>
      <c r="J20" s="287">
        <v>17</v>
      </c>
      <c r="K20" s="289">
        <v>-3</v>
      </c>
      <c r="L20" s="290">
        <v>0.96473831860177917</v>
      </c>
      <c r="M20" s="291">
        <v>4.4951412109612328</v>
      </c>
      <c r="N20" s="292">
        <v>19.294766372035582</v>
      </c>
      <c r="O20" s="293" t="s">
        <v>76</v>
      </c>
      <c r="P20" s="292">
        <v>17</v>
      </c>
      <c r="Q20" s="289">
        <v>5</v>
      </c>
      <c r="R20" s="294">
        <v>2.5292886591037766</v>
      </c>
      <c r="S20" s="295">
        <v>1.904077401961263</v>
      </c>
      <c r="T20" s="295">
        <v>36.132695130053953</v>
      </c>
      <c r="U20" s="296">
        <v>0</v>
      </c>
      <c r="V20" s="296"/>
      <c r="W20" s="298" t="s">
        <v>150</v>
      </c>
      <c r="X20" s="298">
        <v>309</v>
      </c>
      <c r="Y20" s="289">
        <v>21</v>
      </c>
      <c r="Z20" s="298"/>
      <c r="AB20" s="299" t="s">
        <v>80</v>
      </c>
      <c r="AC20" s="299">
        <v>17</v>
      </c>
      <c r="AD20" s="289">
        <v>22</v>
      </c>
      <c r="AE20" s="300" t="s">
        <v>140</v>
      </c>
      <c r="AF20" s="300">
        <v>17</v>
      </c>
      <c r="AG20" s="289">
        <v>21</v>
      </c>
      <c r="AH20" s="301" t="s">
        <v>53</v>
      </c>
      <c r="AI20" s="301">
        <v>17</v>
      </c>
      <c r="AJ20" s="289">
        <v>-8</v>
      </c>
      <c r="AK20" s="302" t="s">
        <v>80</v>
      </c>
      <c r="AL20" s="302">
        <v>17</v>
      </c>
      <c r="AM20" s="289">
        <v>-1</v>
      </c>
      <c r="AN20" s="303" t="s">
        <v>150</v>
      </c>
      <c r="AO20" s="303">
        <v>17</v>
      </c>
      <c r="AP20" s="289">
        <v>52</v>
      </c>
      <c r="AQ20" s="304" t="s">
        <v>80</v>
      </c>
      <c r="AR20" s="304">
        <v>17</v>
      </c>
      <c r="AS20" s="289">
        <v>-3</v>
      </c>
      <c r="AT20" s="305" t="s">
        <v>180</v>
      </c>
      <c r="AU20" s="305">
        <v>17</v>
      </c>
      <c r="AV20" s="289">
        <v>19</v>
      </c>
      <c r="AW20" s="306" t="s">
        <v>170</v>
      </c>
      <c r="AX20" s="306">
        <v>17</v>
      </c>
      <c r="AY20" s="289">
        <v>7</v>
      </c>
      <c r="AZ20" s="307" t="s">
        <v>180</v>
      </c>
      <c r="BA20" s="307">
        <v>17</v>
      </c>
      <c r="BB20" s="289">
        <v>22</v>
      </c>
      <c r="BC20" s="308" t="s">
        <v>19</v>
      </c>
      <c r="BD20" s="308">
        <v>17</v>
      </c>
      <c r="BE20" s="289">
        <v>-4</v>
      </c>
      <c r="BF20" s="309" t="s">
        <v>127</v>
      </c>
      <c r="BG20" s="309">
        <v>17</v>
      </c>
      <c r="BH20" s="289">
        <v>10</v>
      </c>
      <c r="BI20" s="310" t="s">
        <v>99</v>
      </c>
      <c r="BJ20" s="310">
        <v>17</v>
      </c>
      <c r="BK20" s="289">
        <v>-6</v>
      </c>
      <c r="BL20" s="311" t="s">
        <v>31</v>
      </c>
      <c r="BM20" s="311">
        <v>17</v>
      </c>
      <c r="BN20" s="289">
        <v>-1</v>
      </c>
      <c r="BO20" s="312" t="s">
        <v>207</v>
      </c>
      <c r="BP20" s="312">
        <v>17</v>
      </c>
      <c r="BQ20" s="289">
        <v>16</v>
      </c>
      <c r="BR20" s="313" t="s">
        <v>107</v>
      </c>
      <c r="BS20" s="313">
        <v>17</v>
      </c>
      <c r="BT20" s="289">
        <v>2</v>
      </c>
      <c r="BU20" s="314" t="s">
        <v>31</v>
      </c>
      <c r="BV20" s="314">
        <v>17</v>
      </c>
      <c r="BW20" s="289">
        <v>-1</v>
      </c>
      <c r="BX20" s="315" t="s">
        <v>124</v>
      </c>
      <c r="BY20" s="315">
        <v>17</v>
      </c>
      <c r="BZ20" s="289">
        <v>-2</v>
      </c>
    </row>
    <row r="21" spans="1:78" ht="15.5" thickTop="1" thickBot="1" x14ac:dyDescent="0.4">
      <c r="A21" s="210" t="s">
        <v>35</v>
      </c>
      <c r="B21" s="210">
        <v>18</v>
      </c>
      <c r="C21" s="210">
        <v>0</v>
      </c>
      <c r="D21" s="211" t="s">
        <v>32</v>
      </c>
      <c r="E21" s="211">
        <v>18</v>
      </c>
      <c r="F21" s="210">
        <v>-6</v>
      </c>
      <c r="G21" s="212">
        <v>12</v>
      </c>
      <c r="H21" s="287">
        <v>23.863610721017796</v>
      </c>
      <c r="I21" s="288" t="s">
        <v>166</v>
      </c>
      <c r="J21" s="287">
        <v>18</v>
      </c>
      <c r="K21" s="289">
        <v>44</v>
      </c>
      <c r="L21" s="290">
        <v>0.9375381340891713</v>
      </c>
      <c r="M21" s="291">
        <v>4.3684035578683398</v>
      </c>
      <c r="N21" s="292">
        <v>18.750762681783424</v>
      </c>
      <c r="O21" s="293" t="s">
        <v>85</v>
      </c>
      <c r="P21" s="292">
        <v>18</v>
      </c>
      <c r="Q21" s="289">
        <v>42</v>
      </c>
      <c r="R21" s="294">
        <v>2.5246926087871153</v>
      </c>
      <c r="S21" s="295">
        <v>1.9006174427688896</v>
      </c>
      <c r="T21" s="295">
        <v>36.067037268387367</v>
      </c>
      <c r="U21" s="296">
        <v>0</v>
      </c>
      <c r="V21" s="296"/>
      <c r="W21" s="298" t="s">
        <v>285</v>
      </c>
      <c r="X21" s="298">
        <v>308</v>
      </c>
      <c r="Y21" s="289">
        <v>11</v>
      </c>
      <c r="Z21" s="298"/>
      <c r="AB21" s="299" t="s">
        <v>114</v>
      </c>
      <c r="AC21" s="299">
        <v>18</v>
      </c>
      <c r="AD21" s="289">
        <v>8</v>
      </c>
      <c r="AE21" s="300" t="s">
        <v>142</v>
      </c>
      <c r="AF21" s="300">
        <v>18</v>
      </c>
      <c r="AG21" s="289">
        <v>1</v>
      </c>
      <c r="AH21" s="301" t="s">
        <v>51</v>
      </c>
      <c r="AI21" s="301">
        <v>18</v>
      </c>
      <c r="AJ21" s="289">
        <v>22</v>
      </c>
      <c r="AK21" s="302" t="s">
        <v>32</v>
      </c>
      <c r="AL21" s="302">
        <v>18</v>
      </c>
      <c r="AM21" s="289">
        <v>-1</v>
      </c>
      <c r="AN21" s="303" t="s">
        <v>282</v>
      </c>
      <c r="AO21" s="303">
        <v>18</v>
      </c>
      <c r="AP21" s="289">
        <v>39</v>
      </c>
      <c r="AQ21" s="304" t="s">
        <v>32</v>
      </c>
      <c r="AR21" s="304">
        <v>18</v>
      </c>
      <c r="AS21" s="289">
        <v>-2</v>
      </c>
      <c r="AT21" s="305" t="s">
        <v>106</v>
      </c>
      <c r="AU21" s="305">
        <v>18</v>
      </c>
      <c r="AV21" s="289" t="e">
        <v>#N/A</v>
      </c>
      <c r="AW21" s="306" t="s">
        <v>314</v>
      </c>
      <c r="AX21" s="306">
        <v>18</v>
      </c>
      <c r="AY21" s="289">
        <v>82</v>
      </c>
      <c r="AZ21" s="307" t="s">
        <v>61</v>
      </c>
      <c r="BA21" s="307">
        <v>18</v>
      </c>
      <c r="BB21" s="289">
        <v>66</v>
      </c>
      <c r="BC21" s="308" t="s">
        <v>103</v>
      </c>
      <c r="BD21" s="308">
        <v>18</v>
      </c>
      <c r="BE21" s="289">
        <v>-4</v>
      </c>
      <c r="BF21" s="309" t="s">
        <v>123</v>
      </c>
      <c r="BG21" s="309">
        <v>18</v>
      </c>
      <c r="BH21" s="289">
        <v>-3</v>
      </c>
      <c r="BI21" s="310" t="s">
        <v>103</v>
      </c>
      <c r="BJ21" s="310">
        <v>18</v>
      </c>
      <c r="BK21" s="289">
        <v>-6</v>
      </c>
      <c r="BL21" s="311" t="s">
        <v>137</v>
      </c>
      <c r="BM21" s="311">
        <v>18</v>
      </c>
      <c r="BN21" s="289">
        <v>0</v>
      </c>
      <c r="BO21" s="312" t="s">
        <v>75</v>
      </c>
      <c r="BP21" s="312">
        <v>18</v>
      </c>
      <c r="BQ21" s="289">
        <v>-11</v>
      </c>
      <c r="BR21" s="313" t="s">
        <v>166</v>
      </c>
      <c r="BS21" s="313">
        <v>18</v>
      </c>
      <c r="BT21" s="289">
        <v>13</v>
      </c>
      <c r="BU21" s="314" t="s">
        <v>42</v>
      </c>
      <c r="BV21" s="314">
        <v>18</v>
      </c>
      <c r="BW21" s="289">
        <v>-8</v>
      </c>
      <c r="BX21" s="315" t="s">
        <v>44</v>
      </c>
      <c r="BY21" s="315">
        <v>18</v>
      </c>
      <c r="BZ21" s="289">
        <v>1</v>
      </c>
    </row>
    <row r="22" spans="1:78" ht="15.5" thickTop="1" thickBot="1" x14ac:dyDescent="0.4">
      <c r="A22" s="210" t="s">
        <v>42</v>
      </c>
      <c r="B22" s="210">
        <v>19</v>
      </c>
      <c r="C22" s="210">
        <v>0</v>
      </c>
      <c r="D22" s="211" t="s">
        <v>26</v>
      </c>
      <c r="E22" s="211">
        <v>19</v>
      </c>
      <c r="F22" s="210">
        <v>-4</v>
      </c>
      <c r="G22" s="212">
        <v>15</v>
      </c>
      <c r="H22" s="287">
        <v>22.842406415002721</v>
      </c>
      <c r="I22" s="288" t="s">
        <v>73</v>
      </c>
      <c r="J22" s="287">
        <v>19</v>
      </c>
      <c r="K22" s="289">
        <v>15</v>
      </c>
      <c r="L22" s="290">
        <v>0.92995683463785639</v>
      </c>
      <c r="M22" s="291">
        <v>4.3330789408824248</v>
      </c>
      <c r="N22" s="292">
        <v>18.599136692757128</v>
      </c>
      <c r="O22" s="293" t="s">
        <v>29</v>
      </c>
      <c r="P22" s="292">
        <v>19</v>
      </c>
      <c r="Q22" s="289">
        <v>-14</v>
      </c>
      <c r="R22" s="294">
        <v>2.5231891332840912</v>
      </c>
      <c r="S22" s="295">
        <v>1.899485609231659</v>
      </c>
      <c r="T22" s="295">
        <v>36.045559046915585</v>
      </c>
      <c r="U22" s="296">
        <v>0</v>
      </c>
      <c r="V22" s="296"/>
      <c r="W22" s="298" t="s">
        <v>140</v>
      </c>
      <c r="X22" s="298">
        <v>307</v>
      </c>
      <c r="Y22" s="289">
        <v>7</v>
      </c>
      <c r="Z22" s="298"/>
      <c r="AB22" s="299" t="s">
        <v>89</v>
      </c>
      <c r="AC22" s="299">
        <v>19</v>
      </c>
      <c r="AD22" s="289">
        <v>-7</v>
      </c>
      <c r="AE22" s="300" t="s">
        <v>43</v>
      </c>
      <c r="AF22" s="300">
        <v>19</v>
      </c>
      <c r="AG22" s="289">
        <v>-14</v>
      </c>
      <c r="AH22" s="301" t="s">
        <v>87</v>
      </c>
      <c r="AI22" s="301">
        <v>19</v>
      </c>
      <c r="AJ22" s="289">
        <v>25</v>
      </c>
      <c r="AK22" s="302" t="s">
        <v>99</v>
      </c>
      <c r="AL22" s="302">
        <v>19</v>
      </c>
      <c r="AM22" s="289">
        <v>1</v>
      </c>
      <c r="AN22" s="303" t="s">
        <v>211</v>
      </c>
      <c r="AO22" s="303">
        <v>19</v>
      </c>
      <c r="AP22" s="289">
        <v>13</v>
      </c>
      <c r="AQ22" s="304" t="s">
        <v>99</v>
      </c>
      <c r="AR22" s="304">
        <v>19</v>
      </c>
      <c r="AS22" s="289">
        <v>1</v>
      </c>
      <c r="AT22" s="305" t="s">
        <v>36</v>
      </c>
      <c r="AU22" s="305">
        <v>19</v>
      </c>
      <c r="AV22" s="289">
        <v>56</v>
      </c>
      <c r="AW22" s="306" t="s">
        <v>62</v>
      </c>
      <c r="AX22" s="306">
        <v>19</v>
      </c>
      <c r="AY22" s="289">
        <v>-8</v>
      </c>
      <c r="AZ22" s="307" t="s">
        <v>36</v>
      </c>
      <c r="BA22" s="307">
        <v>19</v>
      </c>
      <c r="BB22" s="289">
        <v>77</v>
      </c>
      <c r="BC22" s="308" t="s">
        <v>122</v>
      </c>
      <c r="BD22" s="308">
        <v>19</v>
      </c>
      <c r="BE22" s="289">
        <v>-4</v>
      </c>
      <c r="BF22" s="309" t="s">
        <v>29</v>
      </c>
      <c r="BG22" s="309">
        <v>19</v>
      </c>
      <c r="BH22" s="289">
        <v>-7</v>
      </c>
      <c r="BI22" s="310" t="s">
        <v>97</v>
      </c>
      <c r="BJ22" s="310">
        <v>19</v>
      </c>
      <c r="BK22" s="289">
        <v>-6</v>
      </c>
      <c r="BL22" s="311" t="s">
        <v>186</v>
      </c>
      <c r="BM22" s="311">
        <v>19</v>
      </c>
      <c r="BN22" s="289">
        <v>7</v>
      </c>
      <c r="BO22" s="312" t="s">
        <v>138</v>
      </c>
      <c r="BP22" s="312">
        <v>19</v>
      </c>
      <c r="BQ22" s="289">
        <v>-1</v>
      </c>
      <c r="BR22" s="313" t="s">
        <v>30</v>
      </c>
      <c r="BS22" s="313">
        <v>19</v>
      </c>
      <c r="BT22" s="289">
        <v>-7</v>
      </c>
      <c r="BU22" s="314" t="s">
        <v>145</v>
      </c>
      <c r="BV22" s="314">
        <v>19</v>
      </c>
      <c r="BW22" s="289">
        <v>4</v>
      </c>
      <c r="BX22" s="315" t="s">
        <v>30</v>
      </c>
      <c r="BY22" s="315">
        <v>19</v>
      </c>
      <c r="BZ22" s="289">
        <v>-16</v>
      </c>
    </row>
    <row r="23" spans="1:78" ht="15.5" thickTop="1" thickBot="1" x14ac:dyDescent="0.4">
      <c r="A23" s="210" t="s">
        <v>87</v>
      </c>
      <c r="B23" s="210">
        <v>20</v>
      </c>
      <c r="C23" s="210">
        <v>0</v>
      </c>
      <c r="D23" s="211" t="s">
        <v>42</v>
      </c>
      <c r="E23" s="211">
        <v>20</v>
      </c>
      <c r="F23" s="210">
        <v>-1</v>
      </c>
      <c r="G23" s="212">
        <v>19</v>
      </c>
      <c r="H23" s="287">
        <v>22.577409561107313</v>
      </c>
      <c r="I23" s="288" t="s">
        <v>52</v>
      </c>
      <c r="J23" s="287">
        <v>20</v>
      </c>
      <c r="K23" s="289">
        <v>35</v>
      </c>
      <c r="L23" s="290">
        <v>0.91903324904690176</v>
      </c>
      <c r="M23" s="291">
        <v>4.2821811390489399</v>
      </c>
      <c r="N23" s="292">
        <v>18.380664980938036</v>
      </c>
      <c r="O23" s="293" t="s">
        <v>140</v>
      </c>
      <c r="P23" s="292">
        <v>20</v>
      </c>
      <c r="Q23" s="289">
        <v>-1</v>
      </c>
      <c r="R23" s="294">
        <v>2.5125809342075041</v>
      </c>
      <c r="S23" s="295">
        <v>1.89149963575863</v>
      </c>
      <c r="T23" s="295">
        <v>35.894013345821485</v>
      </c>
      <c r="U23" s="296">
        <v>0</v>
      </c>
      <c r="V23" s="296"/>
      <c r="W23" s="298" t="s">
        <v>174</v>
      </c>
      <c r="X23" s="298">
        <v>306</v>
      </c>
      <c r="Y23" s="289">
        <v>-15</v>
      </c>
      <c r="Z23" s="298"/>
      <c r="AB23" s="299" t="s">
        <v>59</v>
      </c>
      <c r="AC23" s="299">
        <v>20</v>
      </c>
      <c r="AD23" s="289">
        <v>3</v>
      </c>
      <c r="AE23" s="300" t="s">
        <v>156</v>
      </c>
      <c r="AF23" s="300">
        <v>20</v>
      </c>
      <c r="AG23" s="289">
        <v>2</v>
      </c>
      <c r="AH23" s="301" t="s">
        <v>124</v>
      </c>
      <c r="AI23" s="301">
        <v>20</v>
      </c>
      <c r="AJ23" s="289">
        <v>69</v>
      </c>
      <c r="AK23" s="302" t="s">
        <v>84</v>
      </c>
      <c r="AL23" s="302">
        <v>20</v>
      </c>
      <c r="AM23" s="289">
        <v>17</v>
      </c>
      <c r="AN23" s="303" t="s">
        <v>60</v>
      </c>
      <c r="AO23" s="303">
        <v>20</v>
      </c>
      <c r="AP23" s="289">
        <v>15</v>
      </c>
      <c r="AQ23" s="304" t="s">
        <v>84</v>
      </c>
      <c r="AR23" s="304">
        <v>20</v>
      </c>
      <c r="AS23" s="289">
        <v>21</v>
      </c>
      <c r="AT23" s="305" t="s">
        <v>67</v>
      </c>
      <c r="AU23" s="305">
        <v>20</v>
      </c>
      <c r="AV23" s="289" t="e">
        <v>#N/A</v>
      </c>
      <c r="AW23" s="306" t="s">
        <v>89</v>
      </c>
      <c r="AX23" s="306">
        <v>20</v>
      </c>
      <c r="AY23" s="289">
        <v>-10</v>
      </c>
      <c r="AZ23" s="307" t="s">
        <v>67</v>
      </c>
      <c r="BA23" s="307">
        <v>20</v>
      </c>
      <c r="BB23" s="289">
        <v>253</v>
      </c>
      <c r="BC23" s="308" t="s">
        <v>76</v>
      </c>
      <c r="BD23" s="308">
        <v>20</v>
      </c>
      <c r="BE23" s="289">
        <v>61</v>
      </c>
      <c r="BF23" s="309" t="s">
        <v>128</v>
      </c>
      <c r="BG23" s="309">
        <v>20</v>
      </c>
      <c r="BH23" s="289">
        <v>-4</v>
      </c>
      <c r="BI23" s="310" t="s">
        <v>19</v>
      </c>
      <c r="BJ23" s="310">
        <v>20</v>
      </c>
      <c r="BK23" s="289">
        <v>-3</v>
      </c>
      <c r="BL23" s="311" t="s">
        <v>179</v>
      </c>
      <c r="BM23" s="311">
        <v>20</v>
      </c>
      <c r="BN23" s="289">
        <v>5</v>
      </c>
      <c r="BO23" s="312" t="s">
        <v>188</v>
      </c>
      <c r="BP23" s="312">
        <v>20</v>
      </c>
      <c r="BQ23" s="289">
        <v>53</v>
      </c>
      <c r="BR23" s="313" t="s">
        <v>49</v>
      </c>
      <c r="BS23" s="313">
        <v>20</v>
      </c>
      <c r="BT23" s="289">
        <v>22</v>
      </c>
      <c r="BU23" s="314" t="s">
        <v>22</v>
      </c>
      <c r="BV23" s="314">
        <v>20</v>
      </c>
      <c r="BW23" s="289">
        <v>-6</v>
      </c>
      <c r="BX23" s="315" t="s">
        <v>160</v>
      </c>
      <c r="BY23" s="315">
        <v>20</v>
      </c>
      <c r="BZ23" s="289">
        <v>2</v>
      </c>
    </row>
    <row r="24" spans="1:78" ht="15.5" thickTop="1" thickBot="1" x14ac:dyDescent="0.4">
      <c r="A24" s="210" t="s">
        <v>36</v>
      </c>
      <c r="B24" s="210">
        <v>21</v>
      </c>
      <c r="C24" s="210">
        <v>0</v>
      </c>
      <c r="D24" s="211" t="s">
        <v>45</v>
      </c>
      <c r="E24" s="211">
        <v>21</v>
      </c>
      <c r="F24" s="210">
        <v>2</v>
      </c>
      <c r="G24" s="212">
        <v>23</v>
      </c>
      <c r="H24" s="287">
        <v>22.124378636783884</v>
      </c>
      <c r="I24" s="288" t="s">
        <v>23</v>
      </c>
      <c r="J24" s="287">
        <v>21</v>
      </c>
      <c r="K24" s="289">
        <v>-16</v>
      </c>
      <c r="L24" s="290">
        <v>0.88990833017383963</v>
      </c>
      <c r="M24" s="291">
        <v>4.1464752998925238</v>
      </c>
      <c r="N24" s="292">
        <v>17.79816660347679</v>
      </c>
      <c r="O24" s="293" t="s">
        <v>65</v>
      </c>
      <c r="P24" s="292">
        <v>21</v>
      </c>
      <c r="Q24" s="289">
        <v>57</v>
      </c>
      <c r="R24" s="294">
        <v>2.496933465536058</v>
      </c>
      <c r="S24" s="295">
        <v>1.8797200425564233</v>
      </c>
      <c r="T24" s="295">
        <v>35.670478079086543</v>
      </c>
      <c r="U24" s="296">
        <v>0</v>
      </c>
      <c r="V24" s="296"/>
      <c r="W24" s="298" t="s">
        <v>297</v>
      </c>
      <c r="X24" s="298">
        <v>305</v>
      </c>
      <c r="Y24" s="289">
        <v>4</v>
      </c>
      <c r="Z24" s="298"/>
      <c r="AB24" s="299" t="s">
        <v>189</v>
      </c>
      <c r="AC24" s="299">
        <v>21</v>
      </c>
      <c r="AD24" s="289">
        <v>7</v>
      </c>
      <c r="AE24" s="300" t="s">
        <v>44</v>
      </c>
      <c r="AF24" s="300">
        <v>21</v>
      </c>
      <c r="AG24" s="289">
        <v>79</v>
      </c>
      <c r="AH24" s="301" t="s">
        <v>61</v>
      </c>
      <c r="AI24" s="301">
        <v>21</v>
      </c>
      <c r="AJ24" s="289">
        <v>-4</v>
      </c>
      <c r="AK24" s="302" t="s">
        <v>163</v>
      </c>
      <c r="AL24" s="302">
        <v>21</v>
      </c>
      <c r="AM24" s="289">
        <v>2</v>
      </c>
      <c r="AN24" s="303" t="s">
        <v>44</v>
      </c>
      <c r="AO24" s="303">
        <v>21</v>
      </c>
      <c r="AP24" s="289">
        <v>-4</v>
      </c>
      <c r="AQ24" s="304" t="s">
        <v>52</v>
      </c>
      <c r="AR24" s="304">
        <v>21</v>
      </c>
      <c r="AS24" s="289">
        <v>0</v>
      </c>
      <c r="AT24" s="305" t="s">
        <v>35</v>
      </c>
      <c r="AU24" s="305">
        <v>21</v>
      </c>
      <c r="AV24" s="289">
        <v>-4</v>
      </c>
      <c r="AW24" s="306" t="s">
        <v>257</v>
      </c>
      <c r="AX24" s="306">
        <v>21</v>
      </c>
      <c r="AY24" s="289">
        <v>60</v>
      </c>
      <c r="AZ24" s="307" t="s">
        <v>56</v>
      </c>
      <c r="BA24" s="307">
        <v>21</v>
      </c>
      <c r="BB24" s="289">
        <v>98</v>
      </c>
      <c r="BC24" s="308" t="s">
        <v>37</v>
      </c>
      <c r="BD24" s="308">
        <v>21</v>
      </c>
      <c r="BE24" s="289">
        <v>-3</v>
      </c>
      <c r="BF24" s="309" t="s">
        <v>277</v>
      </c>
      <c r="BG24" s="309">
        <v>21</v>
      </c>
      <c r="BH24" s="289">
        <v>33</v>
      </c>
      <c r="BI24" s="310" t="s">
        <v>122</v>
      </c>
      <c r="BJ24" s="310">
        <v>21</v>
      </c>
      <c r="BK24" s="289">
        <v>-6</v>
      </c>
      <c r="BL24" s="311" t="s">
        <v>93</v>
      </c>
      <c r="BM24" s="311">
        <v>21</v>
      </c>
      <c r="BN24" s="289">
        <v>-1</v>
      </c>
      <c r="BO24" s="312" t="s">
        <v>140</v>
      </c>
      <c r="BP24" s="312">
        <v>21</v>
      </c>
      <c r="BQ24" s="289">
        <v>62</v>
      </c>
      <c r="BR24" s="313" t="s">
        <v>172</v>
      </c>
      <c r="BS24" s="313">
        <v>21</v>
      </c>
      <c r="BT24" s="289">
        <v>14</v>
      </c>
      <c r="BU24" s="314" t="s">
        <v>147</v>
      </c>
      <c r="BV24" s="314">
        <v>21</v>
      </c>
      <c r="BW24" s="289">
        <v>-2</v>
      </c>
      <c r="BX24" s="315" t="s">
        <v>140</v>
      </c>
      <c r="BY24" s="315">
        <v>21</v>
      </c>
      <c r="BZ24" s="289">
        <v>7</v>
      </c>
    </row>
    <row r="25" spans="1:78" ht="15.5" thickTop="1" thickBot="1" x14ac:dyDescent="0.4">
      <c r="A25" s="210" t="s">
        <v>52</v>
      </c>
      <c r="B25" s="210">
        <v>22</v>
      </c>
      <c r="C25" s="210">
        <v>0</v>
      </c>
      <c r="D25" s="211" t="s">
        <v>35</v>
      </c>
      <c r="E25" s="211">
        <v>22</v>
      </c>
      <c r="F25" s="210">
        <v>-4</v>
      </c>
      <c r="G25" s="212">
        <v>18</v>
      </c>
      <c r="H25" s="287">
        <v>22.018941390136717</v>
      </c>
      <c r="I25" s="288" t="s">
        <v>28</v>
      </c>
      <c r="J25" s="287">
        <v>22</v>
      </c>
      <c r="K25" s="289">
        <v>-2</v>
      </c>
      <c r="L25" s="290">
        <v>0.85629718890139539</v>
      </c>
      <c r="M25" s="291">
        <v>3.9898661724555855</v>
      </c>
      <c r="N25" s="292">
        <v>17.125943778027906</v>
      </c>
      <c r="O25" s="293" t="s">
        <v>59</v>
      </c>
      <c r="P25" s="292">
        <v>22</v>
      </c>
      <c r="Q25" s="289">
        <v>22</v>
      </c>
      <c r="R25" s="294">
        <v>2.4944320994756857</v>
      </c>
      <c r="S25" s="295">
        <v>1.8778369856058277</v>
      </c>
      <c r="T25" s="295">
        <v>35.634744278224076</v>
      </c>
      <c r="U25" s="296">
        <v>0</v>
      </c>
      <c r="V25" s="296"/>
      <c r="W25" s="298" t="s">
        <v>156</v>
      </c>
      <c r="X25" s="298">
        <v>304</v>
      </c>
      <c r="Y25" s="289">
        <v>10</v>
      </c>
      <c r="Z25" s="298"/>
      <c r="AB25" s="299" t="s">
        <v>267</v>
      </c>
      <c r="AC25" s="299">
        <v>22</v>
      </c>
      <c r="AD25" s="289">
        <v>31</v>
      </c>
      <c r="AE25" s="300" t="s">
        <v>53</v>
      </c>
      <c r="AF25" s="300">
        <v>22</v>
      </c>
      <c r="AG25" s="289">
        <v>84</v>
      </c>
      <c r="AH25" s="301" t="s">
        <v>59</v>
      </c>
      <c r="AI25" s="301">
        <v>22</v>
      </c>
      <c r="AJ25" s="289">
        <v>5</v>
      </c>
      <c r="AK25" s="302" t="s">
        <v>79</v>
      </c>
      <c r="AL25" s="302">
        <v>22</v>
      </c>
      <c r="AM25" s="289">
        <v>-3</v>
      </c>
      <c r="AN25" s="303" t="s">
        <v>48</v>
      </c>
      <c r="AO25" s="303">
        <v>22</v>
      </c>
      <c r="AP25" s="289">
        <v>23</v>
      </c>
      <c r="AQ25" s="304" t="s">
        <v>163</v>
      </c>
      <c r="AR25" s="304">
        <v>22</v>
      </c>
      <c r="AS25" s="289">
        <v>3</v>
      </c>
      <c r="AT25" s="305" t="s">
        <v>26</v>
      </c>
      <c r="AU25" s="305">
        <v>22</v>
      </c>
      <c r="AV25" s="289">
        <v>-15</v>
      </c>
      <c r="AW25" s="306" t="s">
        <v>53</v>
      </c>
      <c r="AX25" s="306">
        <v>22</v>
      </c>
      <c r="AY25" s="289">
        <v>43</v>
      </c>
      <c r="AZ25" s="307" t="s">
        <v>35</v>
      </c>
      <c r="BA25" s="307">
        <v>22</v>
      </c>
      <c r="BB25" s="289">
        <v>-2</v>
      </c>
      <c r="BC25" s="308" t="s">
        <v>130</v>
      </c>
      <c r="BD25" s="308">
        <v>22</v>
      </c>
      <c r="BE25" s="289">
        <v>-5</v>
      </c>
      <c r="BF25" s="309" t="s">
        <v>59</v>
      </c>
      <c r="BG25" s="309">
        <v>22</v>
      </c>
      <c r="BH25" s="289">
        <v>-17</v>
      </c>
      <c r="BI25" s="310" t="s">
        <v>225</v>
      </c>
      <c r="BJ25" s="310">
        <v>22</v>
      </c>
      <c r="BK25" s="289">
        <v>84</v>
      </c>
      <c r="BL25" s="311" t="s">
        <v>154</v>
      </c>
      <c r="BM25" s="311">
        <v>22</v>
      </c>
      <c r="BN25" s="289">
        <v>0</v>
      </c>
      <c r="BO25" s="312" t="s">
        <v>146</v>
      </c>
      <c r="BP25" s="312">
        <v>22</v>
      </c>
      <c r="BQ25" s="289">
        <v>-3</v>
      </c>
      <c r="BR25" s="313" t="s">
        <v>99</v>
      </c>
      <c r="BS25" s="313">
        <v>22</v>
      </c>
      <c r="BT25" s="289">
        <v>3</v>
      </c>
      <c r="BU25" s="314" t="s">
        <v>113</v>
      </c>
      <c r="BV25" s="314">
        <v>22</v>
      </c>
      <c r="BW25" s="289">
        <v>4</v>
      </c>
      <c r="BX25" s="315" t="s">
        <v>174</v>
      </c>
      <c r="BY25" s="315">
        <v>22</v>
      </c>
      <c r="BZ25" s="289">
        <v>2</v>
      </c>
    </row>
    <row r="26" spans="1:78" ht="15.5" thickTop="1" thickBot="1" x14ac:dyDescent="0.4">
      <c r="A26" s="210" t="s">
        <v>45</v>
      </c>
      <c r="B26" s="210">
        <v>23</v>
      </c>
      <c r="C26" s="210">
        <v>0</v>
      </c>
      <c r="D26" s="211" t="s">
        <v>36</v>
      </c>
      <c r="E26" s="211">
        <v>23</v>
      </c>
      <c r="F26" s="210">
        <v>-2</v>
      </c>
      <c r="G26" s="212">
        <v>21</v>
      </c>
      <c r="H26" s="287">
        <v>21.98325721949162</v>
      </c>
      <c r="I26" s="288" t="s">
        <v>86</v>
      </c>
      <c r="J26" s="287">
        <v>23</v>
      </c>
      <c r="K26" s="289">
        <v>13</v>
      </c>
      <c r="L26" s="290">
        <v>0.80798923617735929</v>
      </c>
      <c r="M26" s="291">
        <v>3.7647781201620845</v>
      </c>
      <c r="N26" s="292">
        <v>16.159784723547187</v>
      </c>
      <c r="O26" s="293" t="s">
        <v>52</v>
      </c>
      <c r="P26" s="292">
        <v>23</v>
      </c>
      <c r="Q26" s="289">
        <v>-12</v>
      </c>
      <c r="R26" s="294">
        <v>2.4869909896501095</v>
      </c>
      <c r="S26" s="295">
        <v>1.8722352331077907</v>
      </c>
      <c r="T26" s="295">
        <v>35.528442709287276</v>
      </c>
      <c r="U26" s="296">
        <v>0</v>
      </c>
      <c r="V26" s="296"/>
      <c r="W26" s="298" t="s">
        <v>274</v>
      </c>
      <c r="X26" s="298">
        <v>303</v>
      </c>
      <c r="Y26" s="289">
        <v>-8</v>
      </c>
      <c r="Z26" s="298"/>
      <c r="AB26" s="299" t="s">
        <v>53</v>
      </c>
      <c r="AC26" s="299">
        <v>23</v>
      </c>
      <c r="AD26" s="289">
        <v>-15</v>
      </c>
      <c r="AE26" s="300" t="s">
        <v>139</v>
      </c>
      <c r="AF26" s="300">
        <v>23</v>
      </c>
      <c r="AG26" s="289">
        <v>4</v>
      </c>
      <c r="AH26" s="301" t="s">
        <v>80</v>
      </c>
      <c r="AI26" s="301">
        <v>23</v>
      </c>
      <c r="AJ26" s="289">
        <v>7</v>
      </c>
      <c r="AK26" s="302" t="s">
        <v>191</v>
      </c>
      <c r="AL26" s="302">
        <v>23</v>
      </c>
      <c r="AM26" s="289">
        <v>5</v>
      </c>
      <c r="AN26" s="303" t="s">
        <v>34</v>
      </c>
      <c r="AO26" s="303">
        <v>23</v>
      </c>
      <c r="AP26" s="289">
        <v>96</v>
      </c>
      <c r="AQ26" s="304" t="s">
        <v>64</v>
      </c>
      <c r="AR26" s="304">
        <v>23</v>
      </c>
      <c r="AS26" s="289">
        <v>3</v>
      </c>
      <c r="AT26" s="305" t="s">
        <v>56</v>
      </c>
      <c r="AU26" s="305">
        <v>23</v>
      </c>
      <c r="AV26" s="289">
        <v>97</v>
      </c>
      <c r="AW26" s="306" t="s">
        <v>76</v>
      </c>
      <c r="AX26" s="306">
        <v>23</v>
      </c>
      <c r="AY26" s="289">
        <v>-6</v>
      </c>
      <c r="AZ26" s="307" t="s">
        <v>107</v>
      </c>
      <c r="BA26" s="307">
        <v>23</v>
      </c>
      <c r="BB26" s="289">
        <v>125</v>
      </c>
      <c r="BC26" s="308" t="s">
        <v>158</v>
      </c>
      <c r="BD26" s="308">
        <v>23</v>
      </c>
      <c r="BE26" s="289">
        <v>-1</v>
      </c>
      <c r="BF26" s="309" t="s">
        <v>208</v>
      </c>
      <c r="BG26" s="309">
        <v>23</v>
      </c>
      <c r="BH26" s="289">
        <v>8</v>
      </c>
      <c r="BI26" s="310" t="s">
        <v>22</v>
      </c>
      <c r="BJ26" s="310">
        <v>23</v>
      </c>
      <c r="BK26" s="289">
        <v>-7</v>
      </c>
      <c r="BL26" s="311" t="s">
        <v>38</v>
      </c>
      <c r="BM26" s="311">
        <v>23</v>
      </c>
      <c r="BN26" s="289">
        <v>-2</v>
      </c>
      <c r="BO26" s="312" t="s">
        <v>279</v>
      </c>
      <c r="BP26" s="312">
        <v>23</v>
      </c>
      <c r="BQ26" s="289">
        <v>32</v>
      </c>
      <c r="BR26" s="313" t="s">
        <v>137</v>
      </c>
      <c r="BS26" s="313">
        <v>23</v>
      </c>
      <c r="BT26" s="289">
        <v>1</v>
      </c>
      <c r="BU26" s="314" t="s">
        <v>140</v>
      </c>
      <c r="BV26" s="314">
        <v>23</v>
      </c>
      <c r="BW26" s="289">
        <v>-2</v>
      </c>
      <c r="BX26" s="315" t="s">
        <v>169</v>
      </c>
      <c r="BY26" s="315">
        <v>23</v>
      </c>
      <c r="BZ26" s="289">
        <v>3</v>
      </c>
    </row>
    <row r="27" spans="1:78" ht="15.5" thickTop="1" thickBot="1" x14ac:dyDescent="0.4">
      <c r="A27" s="210" t="s">
        <v>58</v>
      </c>
      <c r="B27" s="210">
        <v>24</v>
      </c>
      <c r="C27" s="210">
        <v>0</v>
      </c>
      <c r="D27" s="211" t="s">
        <v>166</v>
      </c>
      <c r="E27" s="211">
        <v>24</v>
      </c>
      <c r="F27" s="210">
        <v>41</v>
      </c>
      <c r="G27" s="212">
        <v>65</v>
      </c>
      <c r="H27" s="287">
        <v>21.150834500637757</v>
      </c>
      <c r="I27" s="288" t="s">
        <v>42</v>
      </c>
      <c r="J27" s="287">
        <v>24</v>
      </c>
      <c r="K27" s="289">
        <v>-6</v>
      </c>
      <c r="L27" s="290">
        <v>0.7786758583695047</v>
      </c>
      <c r="M27" s="291">
        <v>3.6281941677307783</v>
      </c>
      <c r="N27" s="292">
        <v>15.573517167390094</v>
      </c>
      <c r="O27" s="293" t="s">
        <v>44</v>
      </c>
      <c r="P27" s="292">
        <v>24</v>
      </c>
      <c r="Q27" s="289">
        <v>6</v>
      </c>
      <c r="R27" s="294">
        <v>2.4687000814394549</v>
      </c>
      <c r="S27" s="295">
        <v>1.8584656284168037</v>
      </c>
      <c r="T27" s="295">
        <v>35.267144020563642</v>
      </c>
      <c r="U27" s="296">
        <v>0</v>
      </c>
      <c r="V27" s="296"/>
      <c r="W27" s="298" t="s">
        <v>176</v>
      </c>
      <c r="X27" s="298">
        <v>302</v>
      </c>
      <c r="Y27" s="289">
        <v>-3</v>
      </c>
      <c r="Z27" s="298"/>
      <c r="AB27" s="299" t="s">
        <v>79</v>
      </c>
      <c r="AC27" s="299">
        <v>24</v>
      </c>
      <c r="AD27" s="289">
        <v>6</v>
      </c>
      <c r="AE27" s="300" t="s">
        <v>175</v>
      </c>
      <c r="AF27" s="300">
        <v>24</v>
      </c>
      <c r="AG27" s="289">
        <v>1</v>
      </c>
      <c r="AH27" s="301" t="s">
        <v>99</v>
      </c>
      <c r="AI27" s="301">
        <v>24</v>
      </c>
      <c r="AJ27" s="289">
        <v>43</v>
      </c>
      <c r="AK27" s="302" t="s">
        <v>31</v>
      </c>
      <c r="AL27" s="302">
        <v>24</v>
      </c>
      <c r="AM27" s="289">
        <v>2</v>
      </c>
      <c r="AN27" s="303" t="s">
        <v>227</v>
      </c>
      <c r="AO27" s="303">
        <v>24</v>
      </c>
      <c r="AP27" s="289">
        <v>72</v>
      </c>
      <c r="AQ27" s="304" t="s">
        <v>79</v>
      </c>
      <c r="AR27" s="304">
        <v>24</v>
      </c>
      <c r="AS27" s="289">
        <v>-7</v>
      </c>
      <c r="AT27" s="305" t="s">
        <v>107</v>
      </c>
      <c r="AU27" s="305">
        <v>24</v>
      </c>
      <c r="AV27" s="289" t="e">
        <v>#N/A</v>
      </c>
      <c r="AW27" s="306" t="s">
        <v>203</v>
      </c>
      <c r="AX27" s="306">
        <v>24</v>
      </c>
      <c r="AY27" s="289">
        <v>119</v>
      </c>
      <c r="AZ27" s="307" t="s">
        <v>26</v>
      </c>
      <c r="BA27" s="307">
        <v>24</v>
      </c>
      <c r="BB27" s="289">
        <v>-14</v>
      </c>
      <c r="BC27" s="308" t="s">
        <v>225</v>
      </c>
      <c r="BD27" s="308">
        <v>24</v>
      </c>
      <c r="BE27" s="289">
        <v>122</v>
      </c>
      <c r="BF27" s="309" t="s">
        <v>67</v>
      </c>
      <c r="BG27" s="309">
        <v>24</v>
      </c>
      <c r="BH27" s="289">
        <v>-18</v>
      </c>
      <c r="BI27" s="310" t="s">
        <v>37</v>
      </c>
      <c r="BJ27" s="310">
        <v>24</v>
      </c>
      <c r="BK27" s="289">
        <v>-5</v>
      </c>
      <c r="BL27" s="311" t="s">
        <v>261</v>
      </c>
      <c r="BM27" s="311">
        <v>24</v>
      </c>
      <c r="BN27" s="289">
        <v>22</v>
      </c>
      <c r="BO27" s="312" t="s">
        <v>292</v>
      </c>
      <c r="BP27" s="312">
        <v>24</v>
      </c>
      <c r="BQ27" s="289">
        <v>39</v>
      </c>
      <c r="BR27" s="313" t="s">
        <v>186</v>
      </c>
      <c r="BS27" s="313">
        <v>24</v>
      </c>
      <c r="BT27" s="289">
        <v>21</v>
      </c>
      <c r="BU27" s="314" t="s">
        <v>46</v>
      </c>
      <c r="BV27" s="314">
        <v>24</v>
      </c>
      <c r="BW27" s="289">
        <v>-2</v>
      </c>
      <c r="BX27" s="315" t="s">
        <v>126</v>
      </c>
      <c r="BY27" s="315">
        <v>24</v>
      </c>
      <c r="BZ27" s="289">
        <v>19</v>
      </c>
    </row>
    <row r="28" spans="1:78" ht="15.5" thickTop="1" thickBot="1" x14ac:dyDescent="0.4">
      <c r="A28" s="210" t="s">
        <v>99</v>
      </c>
      <c r="B28" s="210">
        <v>25</v>
      </c>
      <c r="C28" s="210">
        <v>0</v>
      </c>
      <c r="D28" s="211" t="s">
        <v>87</v>
      </c>
      <c r="E28" s="211">
        <v>25</v>
      </c>
      <c r="F28" s="210">
        <v>-5</v>
      </c>
      <c r="G28" s="212">
        <v>20</v>
      </c>
      <c r="H28" s="287">
        <v>21.111848392983571</v>
      </c>
      <c r="I28" s="288" t="s">
        <v>45</v>
      </c>
      <c r="J28" s="287">
        <v>25</v>
      </c>
      <c r="K28" s="289">
        <v>-2</v>
      </c>
      <c r="L28" s="290">
        <v>0.77812344677285405</v>
      </c>
      <c r="M28" s="291">
        <v>3.6256202385256895</v>
      </c>
      <c r="N28" s="292">
        <v>15.56246893545708</v>
      </c>
      <c r="O28" s="293" t="s">
        <v>64</v>
      </c>
      <c r="P28" s="292">
        <v>25</v>
      </c>
      <c r="Q28" s="289">
        <v>-12</v>
      </c>
      <c r="R28" s="294">
        <v>2.4658100609469655</v>
      </c>
      <c r="S28" s="295">
        <v>1.8562899879689856</v>
      </c>
      <c r="T28" s="295">
        <v>35.225858013528075</v>
      </c>
      <c r="U28" s="296">
        <v>0</v>
      </c>
      <c r="V28" s="296"/>
      <c r="W28" s="298" t="s">
        <v>321</v>
      </c>
      <c r="X28" s="298">
        <v>301</v>
      </c>
      <c r="Y28" s="289">
        <v>52</v>
      </c>
      <c r="Z28" s="298"/>
      <c r="AB28" s="299" t="s">
        <v>104</v>
      </c>
      <c r="AC28" s="299">
        <v>25</v>
      </c>
      <c r="AD28" s="289">
        <v>-9</v>
      </c>
      <c r="AE28" s="300" t="s">
        <v>169</v>
      </c>
      <c r="AF28" s="300">
        <v>25</v>
      </c>
      <c r="AG28" s="289">
        <v>-1</v>
      </c>
      <c r="AH28" s="301" t="s">
        <v>330</v>
      </c>
      <c r="AI28" s="301">
        <v>25</v>
      </c>
      <c r="AJ28" s="289">
        <v>297</v>
      </c>
      <c r="AK28" s="302" t="s">
        <v>52</v>
      </c>
      <c r="AL28" s="302">
        <v>25</v>
      </c>
      <c r="AM28" s="289">
        <v>0</v>
      </c>
      <c r="AN28" s="303" t="s">
        <v>139</v>
      </c>
      <c r="AO28" s="303">
        <v>25</v>
      </c>
      <c r="AP28" s="289">
        <v>104</v>
      </c>
      <c r="AQ28" s="304" t="s">
        <v>191</v>
      </c>
      <c r="AR28" s="304">
        <v>25</v>
      </c>
      <c r="AS28" s="289">
        <v>9</v>
      </c>
      <c r="AT28" s="305" t="s">
        <v>54</v>
      </c>
      <c r="AU28" s="305">
        <v>25</v>
      </c>
      <c r="AV28" s="289">
        <v>46</v>
      </c>
      <c r="AW28" s="306" t="s">
        <v>234</v>
      </c>
      <c r="AX28" s="306">
        <v>25</v>
      </c>
      <c r="AY28" s="289">
        <v>16</v>
      </c>
      <c r="AZ28" s="307" t="s">
        <v>185</v>
      </c>
      <c r="BA28" s="307">
        <v>25</v>
      </c>
      <c r="BB28" s="289">
        <v>249</v>
      </c>
      <c r="BC28" s="308" t="s">
        <v>54</v>
      </c>
      <c r="BD28" s="308">
        <v>25</v>
      </c>
      <c r="BE28" s="289">
        <v>-15</v>
      </c>
      <c r="BF28" s="309" t="s">
        <v>222</v>
      </c>
      <c r="BG28" s="309">
        <v>25</v>
      </c>
      <c r="BH28" s="289">
        <v>9</v>
      </c>
      <c r="BI28" s="310" t="s">
        <v>130</v>
      </c>
      <c r="BJ28" s="310">
        <v>25</v>
      </c>
      <c r="BK28" s="289">
        <v>-5</v>
      </c>
      <c r="BL28" s="311" t="s">
        <v>27</v>
      </c>
      <c r="BM28" s="311">
        <v>25</v>
      </c>
      <c r="BN28" s="289">
        <v>10</v>
      </c>
      <c r="BO28" s="312" t="s">
        <v>182</v>
      </c>
      <c r="BP28" s="312">
        <v>25</v>
      </c>
      <c r="BQ28" s="289">
        <v>74</v>
      </c>
      <c r="BR28" s="313" t="s">
        <v>43</v>
      </c>
      <c r="BS28" s="313">
        <v>25</v>
      </c>
      <c r="BT28" s="289">
        <v>-14</v>
      </c>
      <c r="BU28" s="314" t="s">
        <v>43</v>
      </c>
      <c r="BV28" s="314">
        <v>25</v>
      </c>
      <c r="BW28" s="289">
        <v>8</v>
      </c>
      <c r="BX28" s="315" t="s">
        <v>87</v>
      </c>
      <c r="BY28" s="315">
        <v>25</v>
      </c>
      <c r="BZ28" s="289">
        <v>-9</v>
      </c>
    </row>
    <row r="29" spans="1:78" ht="15.5" thickTop="1" thickBot="1" x14ac:dyDescent="0.4">
      <c r="A29" s="210" t="s">
        <v>44</v>
      </c>
      <c r="B29" s="210">
        <v>26</v>
      </c>
      <c r="C29" s="210">
        <v>0</v>
      </c>
      <c r="D29" s="211" t="s">
        <v>76</v>
      </c>
      <c r="E29" s="211">
        <v>26</v>
      </c>
      <c r="F29" s="210">
        <v>17</v>
      </c>
      <c r="G29" s="212">
        <v>43</v>
      </c>
      <c r="H29" s="287">
        <v>20.957676409211906</v>
      </c>
      <c r="I29" s="288" t="s">
        <v>33</v>
      </c>
      <c r="J29" s="287">
        <v>26</v>
      </c>
      <c r="K29" s="289">
        <v>-9</v>
      </c>
      <c r="L29" s="290">
        <v>0.75460091334560842</v>
      </c>
      <c r="M29" s="291">
        <v>3.5160183834358323</v>
      </c>
      <c r="N29" s="292">
        <v>15.092018266912168</v>
      </c>
      <c r="O29" s="293" t="s">
        <v>60</v>
      </c>
      <c r="P29" s="292">
        <v>26</v>
      </c>
      <c r="Q29" s="289">
        <v>-9</v>
      </c>
      <c r="R29" s="294">
        <v>2.4561144308780167</v>
      </c>
      <c r="S29" s="295">
        <v>1.8489910068718249</v>
      </c>
      <c r="T29" s="295">
        <v>35.087349012543093</v>
      </c>
      <c r="U29" s="296">
        <v>0</v>
      </c>
      <c r="V29" s="296"/>
      <c r="W29" s="298" t="s">
        <v>290</v>
      </c>
      <c r="X29" s="298">
        <v>300</v>
      </c>
      <c r="Y29" s="289">
        <v>4</v>
      </c>
      <c r="Z29" s="298"/>
      <c r="AB29" s="299" t="s">
        <v>84</v>
      </c>
      <c r="AC29" s="299">
        <v>26</v>
      </c>
      <c r="AD29" s="289">
        <v>42</v>
      </c>
      <c r="AE29" s="300" t="s">
        <v>92</v>
      </c>
      <c r="AF29" s="300">
        <v>26</v>
      </c>
      <c r="AG29" s="289">
        <v>156</v>
      </c>
      <c r="AH29" s="301" t="s">
        <v>141</v>
      </c>
      <c r="AI29" s="301">
        <v>26</v>
      </c>
      <c r="AJ29" s="289">
        <v>-2</v>
      </c>
      <c r="AK29" s="302" t="s">
        <v>267</v>
      </c>
      <c r="AL29" s="302">
        <v>26</v>
      </c>
      <c r="AM29" s="289">
        <v>24</v>
      </c>
      <c r="AN29" s="303" t="s">
        <v>51</v>
      </c>
      <c r="AO29" s="303">
        <v>26</v>
      </c>
      <c r="AP29" s="289">
        <v>-18</v>
      </c>
      <c r="AQ29" s="304" t="s">
        <v>31</v>
      </c>
      <c r="AR29" s="304">
        <v>26</v>
      </c>
      <c r="AS29" s="289">
        <v>4</v>
      </c>
      <c r="AT29" s="305" t="s">
        <v>83</v>
      </c>
      <c r="AU29" s="305">
        <v>26</v>
      </c>
      <c r="AV29" s="289">
        <v>151</v>
      </c>
      <c r="AW29" s="306" t="s">
        <v>212</v>
      </c>
      <c r="AX29" s="306">
        <v>26</v>
      </c>
      <c r="AY29" s="289">
        <v>127</v>
      </c>
      <c r="AZ29" s="307" t="s">
        <v>98</v>
      </c>
      <c r="BA29" s="307">
        <v>26</v>
      </c>
      <c r="BB29" s="289">
        <v>145</v>
      </c>
      <c r="BC29" s="308" t="s">
        <v>133</v>
      </c>
      <c r="BD29" s="308">
        <v>26</v>
      </c>
      <c r="BE29" s="289">
        <v>-7</v>
      </c>
      <c r="BF29" s="309" t="s">
        <v>105</v>
      </c>
      <c r="BG29" s="309">
        <v>26</v>
      </c>
      <c r="BH29" s="289">
        <v>42</v>
      </c>
      <c r="BI29" s="310" t="s">
        <v>38</v>
      </c>
      <c r="BJ29" s="310">
        <v>26</v>
      </c>
      <c r="BK29" s="289">
        <v>4</v>
      </c>
      <c r="BL29" s="311" t="s">
        <v>200</v>
      </c>
      <c r="BM29" s="311">
        <v>26</v>
      </c>
      <c r="BN29" s="289">
        <v>4</v>
      </c>
      <c r="BO29" s="312" t="s">
        <v>194</v>
      </c>
      <c r="BP29" s="312">
        <v>26</v>
      </c>
      <c r="BQ29" s="289">
        <v>103</v>
      </c>
      <c r="BR29" s="313" t="s">
        <v>179</v>
      </c>
      <c r="BS29" s="313">
        <v>26</v>
      </c>
      <c r="BT29" s="289">
        <v>7</v>
      </c>
      <c r="BU29" s="314" t="s">
        <v>169</v>
      </c>
      <c r="BV29" s="314">
        <v>26</v>
      </c>
      <c r="BW29" s="289">
        <v>16</v>
      </c>
      <c r="BX29" s="315" t="s">
        <v>99</v>
      </c>
      <c r="BY29" s="315">
        <v>26</v>
      </c>
      <c r="BZ29" s="289">
        <v>14</v>
      </c>
    </row>
    <row r="30" spans="1:78" ht="15.5" thickTop="1" thickBot="1" x14ac:dyDescent="0.4">
      <c r="A30" s="210" t="s">
        <v>43</v>
      </c>
      <c r="B30" s="210">
        <v>27</v>
      </c>
      <c r="C30" s="210">
        <v>0</v>
      </c>
      <c r="D30" s="211" t="s">
        <v>58</v>
      </c>
      <c r="E30" s="211">
        <v>27</v>
      </c>
      <c r="F30" s="210">
        <v>-3</v>
      </c>
      <c r="G30" s="212">
        <v>24</v>
      </c>
      <c r="H30" s="287">
        <v>20.828956102220779</v>
      </c>
      <c r="I30" s="288" t="s">
        <v>58</v>
      </c>
      <c r="J30" s="287">
        <v>27</v>
      </c>
      <c r="K30" s="289">
        <v>-8</v>
      </c>
      <c r="L30" s="290">
        <v>0.74944829900532151</v>
      </c>
      <c r="M30" s="291">
        <v>3.4920100812686887</v>
      </c>
      <c r="N30" s="292">
        <v>14.98896598010643</v>
      </c>
      <c r="O30" s="293" t="s">
        <v>34</v>
      </c>
      <c r="P30" s="292">
        <v>27</v>
      </c>
      <c r="Q30" s="289">
        <v>-15</v>
      </c>
      <c r="R30" s="294">
        <v>2.4105430378672579</v>
      </c>
      <c r="S30" s="295">
        <v>1.8146843415193508</v>
      </c>
      <c r="T30" s="295">
        <v>34.436329112389394</v>
      </c>
      <c r="U30" s="296">
        <v>0</v>
      </c>
      <c r="V30" s="296"/>
      <c r="W30" s="298" t="s">
        <v>268</v>
      </c>
      <c r="X30" s="298">
        <v>299</v>
      </c>
      <c r="Y30" s="289">
        <v>84</v>
      </c>
      <c r="Z30" s="298"/>
      <c r="AB30" s="299" t="s">
        <v>218</v>
      </c>
      <c r="AC30" s="299">
        <v>27</v>
      </c>
      <c r="AD30" s="289">
        <v>14</v>
      </c>
      <c r="AE30" s="300" t="s">
        <v>30</v>
      </c>
      <c r="AF30" s="300">
        <v>27</v>
      </c>
      <c r="AG30" s="289">
        <v>7</v>
      </c>
      <c r="AH30" s="301" t="s">
        <v>72</v>
      </c>
      <c r="AI30" s="301">
        <v>27</v>
      </c>
      <c r="AJ30" s="289">
        <v>5</v>
      </c>
      <c r="AK30" s="302" t="s">
        <v>195</v>
      </c>
      <c r="AL30" s="302">
        <v>27</v>
      </c>
      <c r="AM30" s="289">
        <v>2</v>
      </c>
      <c r="AN30" s="303" t="s">
        <v>164</v>
      </c>
      <c r="AO30" s="303">
        <v>27</v>
      </c>
      <c r="AP30" s="289">
        <v>-4</v>
      </c>
      <c r="AQ30" s="304" t="s">
        <v>59</v>
      </c>
      <c r="AR30" s="304">
        <v>27</v>
      </c>
      <c r="AS30" s="289">
        <v>-9</v>
      </c>
      <c r="AT30" s="305" t="s">
        <v>21</v>
      </c>
      <c r="AU30" s="305">
        <v>27</v>
      </c>
      <c r="AV30" s="289">
        <v>100</v>
      </c>
      <c r="AW30" s="306" t="s">
        <v>183</v>
      </c>
      <c r="AX30" s="306">
        <v>27</v>
      </c>
      <c r="AY30" s="289">
        <v>-1</v>
      </c>
      <c r="AZ30" s="307" t="s">
        <v>21</v>
      </c>
      <c r="BA30" s="307">
        <v>27</v>
      </c>
      <c r="BB30" s="289">
        <v>95</v>
      </c>
      <c r="BC30" s="308" t="s">
        <v>38</v>
      </c>
      <c r="BD30" s="308">
        <v>27</v>
      </c>
      <c r="BE30" s="289">
        <v>-3</v>
      </c>
      <c r="BF30" s="309" t="s">
        <v>111</v>
      </c>
      <c r="BG30" s="309">
        <v>27</v>
      </c>
      <c r="BH30" s="289">
        <v>263</v>
      </c>
      <c r="BI30" s="310" t="s">
        <v>158</v>
      </c>
      <c r="BJ30" s="310">
        <v>27</v>
      </c>
      <c r="BK30" s="289">
        <v>-3</v>
      </c>
      <c r="BL30" s="311" t="s">
        <v>58</v>
      </c>
      <c r="BM30" s="311">
        <v>27</v>
      </c>
      <c r="BN30" s="289">
        <v>17</v>
      </c>
      <c r="BO30" s="312" t="s">
        <v>239</v>
      </c>
      <c r="BP30" s="312">
        <v>27</v>
      </c>
      <c r="BQ30" s="289">
        <v>154</v>
      </c>
      <c r="BR30" s="313" t="s">
        <v>77</v>
      </c>
      <c r="BS30" s="313">
        <v>27</v>
      </c>
      <c r="BT30" s="289">
        <v>-4</v>
      </c>
      <c r="BU30" s="314" t="s">
        <v>59</v>
      </c>
      <c r="BV30" s="314">
        <v>27</v>
      </c>
      <c r="BW30" s="289">
        <v>1</v>
      </c>
      <c r="BX30" s="315" t="s">
        <v>111</v>
      </c>
      <c r="BY30" s="315">
        <v>27</v>
      </c>
      <c r="BZ30" s="289">
        <v>-14</v>
      </c>
    </row>
    <row r="31" spans="1:78" ht="15.5" thickTop="1" thickBot="1" x14ac:dyDescent="0.4">
      <c r="A31" s="210" t="s">
        <v>47</v>
      </c>
      <c r="B31" s="210">
        <v>28</v>
      </c>
      <c r="C31" s="210">
        <v>0</v>
      </c>
      <c r="D31" s="211" t="s">
        <v>44</v>
      </c>
      <c r="E31" s="211">
        <v>28</v>
      </c>
      <c r="F31" s="210">
        <v>-2</v>
      </c>
      <c r="G31" s="212">
        <v>26</v>
      </c>
      <c r="H31" s="287">
        <v>20.63127855890264</v>
      </c>
      <c r="I31" s="288" t="s">
        <v>40</v>
      </c>
      <c r="J31" s="287">
        <v>28</v>
      </c>
      <c r="K31" s="289">
        <v>-18</v>
      </c>
      <c r="L31" s="290">
        <v>0.73209636569113046</v>
      </c>
      <c r="M31" s="291">
        <v>3.4111597729244343</v>
      </c>
      <c r="N31" s="292">
        <v>14.641927313822608</v>
      </c>
      <c r="O31" s="293" t="s">
        <v>77</v>
      </c>
      <c r="P31" s="292">
        <v>28</v>
      </c>
      <c r="Q31" s="289">
        <v>-4</v>
      </c>
      <c r="R31" s="294">
        <v>2.3857371567546442</v>
      </c>
      <c r="S31" s="295">
        <v>1.7960101907883694</v>
      </c>
      <c r="T31" s="295">
        <v>34.081959382209206</v>
      </c>
      <c r="U31" s="296">
        <v>0</v>
      </c>
      <c r="V31" s="296"/>
      <c r="W31" s="298" t="s">
        <v>181</v>
      </c>
      <c r="X31" s="298">
        <v>298</v>
      </c>
      <c r="Y31" s="289">
        <v>-22</v>
      </c>
      <c r="Z31" s="298"/>
      <c r="AB31" s="299" t="s">
        <v>254</v>
      </c>
      <c r="AC31" s="299">
        <v>28</v>
      </c>
      <c r="AD31" s="289">
        <v>17</v>
      </c>
      <c r="AE31" s="300" t="s">
        <v>75</v>
      </c>
      <c r="AF31" s="300">
        <v>28</v>
      </c>
      <c r="AG31" s="289">
        <v>-2</v>
      </c>
      <c r="AH31" s="301" t="s">
        <v>43</v>
      </c>
      <c r="AI31" s="301">
        <v>28</v>
      </c>
      <c r="AJ31" s="289">
        <v>-2</v>
      </c>
      <c r="AK31" s="302" t="s">
        <v>241</v>
      </c>
      <c r="AL31" s="302">
        <v>28</v>
      </c>
      <c r="AM31" s="289">
        <v>12</v>
      </c>
      <c r="AN31" s="303" t="s">
        <v>119</v>
      </c>
      <c r="AO31" s="303">
        <v>28</v>
      </c>
      <c r="AP31" s="289">
        <v>28</v>
      </c>
      <c r="AQ31" s="304" t="s">
        <v>195</v>
      </c>
      <c r="AR31" s="304">
        <v>28</v>
      </c>
      <c r="AS31" s="289">
        <v>5</v>
      </c>
      <c r="AT31" s="305" t="s">
        <v>185</v>
      </c>
      <c r="AU31" s="305">
        <v>28</v>
      </c>
      <c r="AV31" s="289" t="e">
        <v>#N/A</v>
      </c>
      <c r="AW31" s="306" t="s">
        <v>201</v>
      </c>
      <c r="AX31" s="306">
        <v>28</v>
      </c>
      <c r="AY31" s="289">
        <v>241</v>
      </c>
      <c r="AZ31" s="307" t="s">
        <v>20</v>
      </c>
      <c r="BA31" s="307">
        <v>28</v>
      </c>
      <c r="BB31" s="289">
        <v>-12</v>
      </c>
      <c r="BC31" s="308" t="s">
        <v>34</v>
      </c>
      <c r="BD31" s="308">
        <v>28</v>
      </c>
      <c r="BE31" s="289">
        <v>-8</v>
      </c>
      <c r="BF31" s="309" t="s">
        <v>224</v>
      </c>
      <c r="BG31" s="309">
        <v>28</v>
      </c>
      <c r="BH31" s="289">
        <v>97</v>
      </c>
      <c r="BI31" s="310" t="s">
        <v>54</v>
      </c>
      <c r="BJ31" s="310">
        <v>28</v>
      </c>
      <c r="BK31" s="289">
        <v>-14</v>
      </c>
      <c r="BL31" s="311" t="s">
        <v>192</v>
      </c>
      <c r="BM31" s="311">
        <v>28</v>
      </c>
      <c r="BN31" s="289">
        <v>8</v>
      </c>
      <c r="BO31" s="312" t="s">
        <v>51</v>
      </c>
      <c r="BP31" s="312">
        <v>28</v>
      </c>
      <c r="BQ31" s="289">
        <v>-24</v>
      </c>
      <c r="BR31" s="313" t="s">
        <v>76</v>
      </c>
      <c r="BS31" s="313">
        <v>28</v>
      </c>
      <c r="BT31" s="289">
        <v>12</v>
      </c>
      <c r="BU31" s="314" t="s">
        <v>181</v>
      </c>
      <c r="BV31" s="314">
        <v>28</v>
      </c>
      <c r="BW31" s="289">
        <v>-3</v>
      </c>
      <c r="BX31" s="315" t="s">
        <v>164</v>
      </c>
      <c r="BY31" s="315">
        <v>28</v>
      </c>
      <c r="BZ31" s="289">
        <v>7</v>
      </c>
    </row>
    <row r="32" spans="1:78" ht="15.5" thickTop="1" thickBot="1" x14ac:dyDescent="0.4">
      <c r="A32" s="210" t="s">
        <v>59</v>
      </c>
      <c r="B32" s="210">
        <v>29</v>
      </c>
      <c r="C32" s="210">
        <v>0</v>
      </c>
      <c r="D32" s="211" t="s">
        <v>43</v>
      </c>
      <c r="E32" s="211">
        <v>29</v>
      </c>
      <c r="F32" s="210">
        <v>-2</v>
      </c>
      <c r="G32" s="212">
        <v>27</v>
      </c>
      <c r="H32" s="287">
        <v>20.116090846459635</v>
      </c>
      <c r="I32" s="288" t="s">
        <v>66</v>
      </c>
      <c r="J32" s="287">
        <v>29</v>
      </c>
      <c r="K32" s="289">
        <v>0</v>
      </c>
      <c r="L32" s="290">
        <v>0.67609077051615096</v>
      </c>
      <c r="M32" s="291">
        <v>3.1502050103103252</v>
      </c>
      <c r="N32" s="292">
        <v>13.521815410323018</v>
      </c>
      <c r="O32" s="293" t="s">
        <v>94</v>
      </c>
      <c r="P32" s="292">
        <v>29</v>
      </c>
      <c r="Q32" s="289">
        <v>12</v>
      </c>
      <c r="R32" s="294">
        <v>2.3395844358754418</v>
      </c>
      <c r="S32" s="295">
        <v>1.7612658951743396</v>
      </c>
      <c r="T32" s="295">
        <v>33.422634798220599</v>
      </c>
      <c r="U32" s="296">
        <v>0</v>
      </c>
      <c r="V32" s="296"/>
      <c r="W32" s="298" t="s">
        <v>226</v>
      </c>
      <c r="X32" s="298">
        <v>297</v>
      </c>
      <c r="Y32" s="289">
        <v>-10</v>
      </c>
      <c r="Z32" s="298"/>
      <c r="AB32" s="299" t="s">
        <v>31</v>
      </c>
      <c r="AC32" s="299">
        <v>29</v>
      </c>
      <c r="AD32" s="289">
        <v>7</v>
      </c>
      <c r="AE32" s="300" t="s">
        <v>29</v>
      </c>
      <c r="AF32" s="300">
        <v>29</v>
      </c>
      <c r="AG32" s="289">
        <v>-27</v>
      </c>
      <c r="AH32" s="301" t="s">
        <v>94</v>
      </c>
      <c r="AI32" s="301">
        <v>29</v>
      </c>
      <c r="AJ32" s="289">
        <v>21</v>
      </c>
      <c r="AK32" s="302" t="s">
        <v>64</v>
      </c>
      <c r="AL32" s="302">
        <v>29</v>
      </c>
      <c r="AM32" s="289">
        <v>14</v>
      </c>
      <c r="AN32" s="303" t="s">
        <v>102</v>
      </c>
      <c r="AO32" s="303">
        <v>29</v>
      </c>
      <c r="AP32" s="289">
        <v>-16</v>
      </c>
      <c r="AQ32" s="304" t="s">
        <v>136</v>
      </c>
      <c r="AR32" s="304">
        <v>29</v>
      </c>
      <c r="AS32" s="289">
        <v>-6</v>
      </c>
      <c r="AT32" s="305" t="s">
        <v>98</v>
      </c>
      <c r="AU32" s="305">
        <v>29</v>
      </c>
      <c r="AV32" s="289">
        <v>97</v>
      </c>
      <c r="AW32" s="306" t="s">
        <v>263</v>
      </c>
      <c r="AX32" s="306">
        <v>29</v>
      </c>
      <c r="AY32" s="289">
        <v>94</v>
      </c>
      <c r="AZ32" s="307" t="s">
        <v>54</v>
      </c>
      <c r="BA32" s="307">
        <v>29</v>
      </c>
      <c r="BB32" s="289">
        <v>60</v>
      </c>
      <c r="BC32" s="308" t="s">
        <v>57</v>
      </c>
      <c r="BD32" s="308">
        <v>29</v>
      </c>
      <c r="BE32" s="289">
        <v>-8</v>
      </c>
      <c r="BF32" s="309" t="s">
        <v>79</v>
      </c>
      <c r="BG32" s="309">
        <v>29</v>
      </c>
      <c r="BH32" s="289">
        <v>20</v>
      </c>
      <c r="BI32" s="310" t="s">
        <v>133</v>
      </c>
      <c r="BJ32" s="310">
        <v>29</v>
      </c>
      <c r="BK32" s="289">
        <v>-8</v>
      </c>
      <c r="BL32" s="311" t="s">
        <v>49</v>
      </c>
      <c r="BM32" s="311">
        <v>29</v>
      </c>
      <c r="BN32" s="289">
        <v>2</v>
      </c>
      <c r="BO32" s="312" t="s">
        <v>47</v>
      </c>
      <c r="BP32" s="312">
        <v>29</v>
      </c>
      <c r="BQ32" s="289">
        <v>91</v>
      </c>
      <c r="BR32" s="313" t="s">
        <v>19</v>
      </c>
      <c r="BS32" s="313">
        <v>29</v>
      </c>
      <c r="BT32" s="289">
        <v>-3</v>
      </c>
      <c r="BU32" s="314" t="s">
        <v>139</v>
      </c>
      <c r="BV32" s="314">
        <v>29</v>
      </c>
      <c r="BW32" s="289">
        <v>3</v>
      </c>
      <c r="BX32" s="315" t="s">
        <v>116</v>
      </c>
      <c r="BY32" s="315">
        <v>29</v>
      </c>
      <c r="BZ32" s="289">
        <v>7</v>
      </c>
    </row>
    <row r="33" spans="1:78" ht="15.5" thickTop="1" thickBot="1" x14ac:dyDescent="0.4">
      <c r="A33" s="210" t="s">
        <v>77</v>
      </c>
      <c r="B33" s="210">
        <v>30</v>
      </c>
      <c r="C33" s="210">
        <v>0</v>
      </c>
      <c r="D33" s="211" t="s">
        <v>40</v>
      </c>
      <c r="E33" s="211">
        <v>30</v>
      </c>
      <c r="F33" s="210">
        <v>-16</v>
      </c>
      <c r="G33" s="212">
        <v>14</v>
      </c>
      <c r="H33" s="287">
        <v>19.142876714888061</v>
      </c>
      <c r="I33" s="288" t="s">
        <v>68</v>
      </c>
      <c r="J33" s="287">
        <v>30</v>
      </c>
      <c r="K33" s="289">
        <v>-2</v>
      </c>
      <c r="L33" s="290">
        <v>0.67476123504496555</v>
      </c>
      <c r="M33" s="291">
        <v>3.1440101183145122</v>
      </c>
      <c r="N33" s="292">
        <v>13.49522470089931</v>
      </c>
      <c r="O33" s="293" t="s">
        <v>42</v>
      </c>
      <c r="P33" s="292">
        <v>30</v>
      </c>
      <c r="Q33" s="289">
        <v>2</v>
      </c>
      <c r="R33" s="294">
        <v>2.3064200993885162</v>
      </c>
      <c r="S33" s="295">
        <v>1.7362994037347386</v>
      </c>
      <c r="T33" s="295">
        <v>32.94885856269309</v>
      </c>
      <c r="U33" s="296">
        <v>0</v>
      </c>
      <c r="V33" s="296"/>
      <c r="W33" s="298" t="s">
        <v>240</v>
      </c>
      <c r="X33" s="298">
        <v>296</v>
      </c>
      <c r="Y33" s="289">
        <v>28</v>
      </c>
      <c r="Z33" s="298"/>
      <c r="AB33" s="299" t="s">
        <v>136</v>
      </c>
      <c r="AC33" s="299">
        <v>30</v>
      </c>
      <c r="AD33" s="289">
        <v>14</v>
      </c>
      <c r="AE33" s="300" t="s">
        <v>226</v>
      </c>
      <c r="AF33" s="300">
        <v>30</v>
      </c>
      <c r="AG33" s="289">
        <v>6</v>
      </c>
      <c r="AH33" s="301" t="s">
        <v>194</v>
      </c>
      <c r="AI33" s="301">
        <v>30</v>
      </c>
      <c r="AJ33" s="289">
        <v>24</v>
      </c>
      <c r="AK33" s="302" t="s">
        <v>66</v>
      </c>
      <c r="AL33" s="302">
        <v>30</v>
      </c>
      <c r="AM33" s="289">
        <v>18</v>
      </c>
      <c r="AN33" s="303" t="s">
        <v>82</v>
      </c>
      <c r="AO33" s="303">
        <v>30</v>
      </c>
      <c r="AP33" s="289">
        <v>22</v>
      </c>
      <c r="AQ33" s="304" t="s">
        <v>267</v>
      </c>
      <c r="AR33" s="304">
        <v>30</v>
      </c>
      <c r="AS33" s="289">
        <v>43</v>
      </c>
      <c r="AT33" s="305" t="s">
        <v>143</v>
      </c>
      <c r="AU33" s="305">
        <v>30</v>
      </c>
      <c r="AV33" s="289">
        <v>-11</v>
      </c>
      <c r="AW33" s="306" t="s">
        <v>157</v>
      </c>
      <c r="AX33" s="306">
        <v>30</v>
      </c>
      <c r="AY33" s="289">
        <v>-8</v>
      </c>
      <c r="AZ33" s="307" t="s">
        <v>83</v>
      </c>
      <c r="BA33" s="307">
        <v>30</v>
      </c>
      <c r="BB33" s="289">
        <v>211</v>
      </c>
      <c r="BC33" s="308" t="s">
        <v>207</v>
      </c>
      <c r="BD33" s="308">
        <v>30</v>
      </c>
      <c r="BE33" s="289">
        <v>1</v>
      </c>
      <c r="BF33" s="309" t="s">
        <v>121</v>
      </c>
      <c r="BG33" s="309">
        <v>30</v>
      </c>
      <c r="BH33" s="289">
        <v>16</v>
      </c>
      <c r="BI33" s="310" t="s">
        <v>270</v>
      </c>
      <c r="BJ33" s="310">
        <v>30</v>
      </c>
      <c r="BK33" s="289">
        <v>151</v>
      </c>
      <c r="BL33" s="311" t="s">
        <v>172</v>
      </c>
      <c r="BM33" s="311">
        <v>30</v>
      </c>
      <c r="BN33" s="289">
        <v>-6</v>
      </c>
      <c r="BO33" s="312" t="s">
        <v>250</v>
      </c>
      <c r="BP33" s="312">
        <v>30</v>
      </c>
      <c r="BQ33" s="289">
        <v>24</v>
      </c>
      <c r="BR33" s="313" t="s">
        <v>31</v>
      </c>
      <c r="BS33" s="313">
        <v>30</v>
      </c>
      <c r="BT33" s="289">
        <v>-14</v>
      </c>
      <c r="BU33" s="314" t="s">
        <v>129</v>
      </c>
      <c r="BV33" s="314">
        <v>30</v>
      </c>
      <c r="BW33" s="289">
        <v>1</v>
      </c>
      <c r="BX33" s="315" t="s">
        <v>40</v>
      </c>
      <c r="BY33" s="315">
        <v>30</v>
      </c>
      <c r="BZ33" s="289">
        <v>-10</v>
      </c>
    </row>
    <row r="34" spans="1:78" ht="15.5" thickTop="1" thickBot="1" x14ac:dyDescent="0.4">
      <c r="A34" s="210" t="s">
        <v>139</v>
      </c>
      <c r="B34" s="210">
        <v>31</v>
      </c>
      <c r="C34" s="210">
        <v>0</v>
      </c>
      <c r="D34" s="211" t="s">
        <v>33</v>
      </c>
      <c r="E34" s="211">
        <v>31</v>
      </c>
      <c r="F34" s="210">
        <v>1</v>
      </c>
      <c r="G34" s="212">
        <v>32</v>
      </c>
      <c r="H34" s="287">
        <v>19.141023820145385</v>
      </c>
      <c r="I34" s="288" t="s">
        <v>20</v>
      </c>
      <c r="J34" s="287">
        <v>31</v>
      </c>
      <c r="K34" s="289">
        <v>9</v>
      </c>
      <c r="L34" s="290">
        <v>0.67162455005560995</v>
      </c>
      <c r="M34" s="291">
        <v>3.1293949198823703</v>
      </c>
      <c r="N34" s="292">
        <v>13.432491001112199</v>
      </c>
      <c r="O34" s="293" t="s">
        <v>30</v>
      </c>
      <c r="P34" s="292">
        <v>31</v>
      </c>
      <c r="Q34" s="289">
        <v>-27</v>
      </c>
      <c r="R34" s="294">
        <v>2.2893166991048837</v>
      </c>
      <c r="S34" s="295">
        <v>1.7234237685795555</v>
      </c>
      <c r="T34" s="295">
        <v>32.704524272926911</v>
      </c>
      <c r="U34" s="296">
        <v>0</v>
      </c>
      <c r="V34" s="296"/>
      <c r="W34" s="298" t="s">
        <v>327</v>
      </c>
      <c r="X34" s="298">
        <v>295</v>
      </c>
      <c r="Y34" s="289">
        <v>49</v>
      </c>
      <c r="Z34" s="298"/>
      <c r="AB34" s="299" t="s">
        <v>95</v>
      </c>
      <c r="AC34" s="299">
        <v>31</v>
      </c>
      <c r="AD34" s="289">
        <v>-7</v>
      </c>
      <c r="AE34" s="300" t="s">
        <v>190</v>
      </c>
      <c r="AF34" s="300">
        <v>31</v>
      </c>
      <c r="AG34" s="289">
        <v>-3</v>
      </c>
      <c r="AH34" s="301" t="s">
        <v>130</v>
      </c>
      <c r="AI34" s="301">
        <v>31</v>
      </c>
      <c r="AJ34" s="289">
        <v>78</v>
      </c>
      <c r="AK34" s="302" t="s">
        <v>59</v>
      </c>
      <c r="AL34" s="302">
        <v>31</v>
      </c>
      <c r="AM34" s="289">
        <v>-16</v>
      </c>
      <c r="AN34" s="303" t="s">
        <v>65</v>
      </c>
      <c r="AO34" s="303">
        <v>31</v>
      </c>
      <c r="AP34" s="289">
        <v>126</v>
      </c>
      <c r="AQ34" s="304" t="s">
        <v>241</v>
      </c>
      <c r="AR34" s="304">
        <v>31</v>
      </c>
      <c r="AS34" s="289">
        <v>12</v>
      </c>
      <c r="AT34" s="305" t="s">
        <v>99</v>
      </c>
      <c r="AU34" s="305">
        <v>31</v>
      </c>
      <c r="AV34" s="289" t="e">
        <v>#N/A</v>
      </c>
      <c r="AW34" s="306" t="s">
        <v>149</v>
      </c>
      <c r="AX34" s="306">
        <v>31</v>
      </c>
      <c r="AY34" s="289">
        <v>-11</v>
      </c>
      <c r="AZ34" s="307" t="s">
        <v>143</v>
      </c>
      <c r="BA34" s="307">
        <v>31</v>
      </c>
      <c r="BB34" s="289">
        <v>-10</v>
      </c>
      <c r="BC34" s="308" t="s">
        <v>62</v>
      </c>
      <c r="BD34" s="308">
        <v>31</v>
      </c>
      <c r="BE34" s="289">
        <v>-3</v>
      </c>
      <c r="BF34" s="309" t="s">
        <v>75</v>
      </c>
      <c r="BG34" s="309">
        <v>31</v>
      </c>
      <c r="BH34" s="289">
        <v>27</v>
      </c>
      <c r="BI34" s="310" t="s">
        <v>57</v>
      </c>
      <c r="BJ34" s="310">
        <v>31</v>
      </c>
      <c r="BK34" s="289">
        <v>-8</v>
      </c>
      <c r="BL34" s="311" t="s">
        <v>18</v>
      </c>
      <c r="BM34" s="311">
        <v>31</v>
      </c>
      <c r="BN34" s="289">
        <v>18</v>
      </c>
      <c r="BO34" s="312" t="s">
        <v>90</v>
      </c>
      <c r="BP34" s="312">
        <v>31</v>
      </c>
      <c r="BQ34" s="289">
        <v>11</v>
      </c>
      <c r="BR34" s="313" t="s">
        <v>89</v>
      </c>
      <c r="BS34" s="313">
        <v>31</v>
      </c>
      <c r="BT34" s="289">
        <v>12</v>
      </c>
      <c r="BU34" s="314" t="s">
        <v>33</v>
      </c>
      <c r="BV34" s="314">
        <v>31</v>
      </c>
      <c r="BW34" s="289">
        <v>-4</v>
      </c>
      <c r="BX34" s="315" t="s">
        <v>104</v>
      </c>
      <c r="BY34" s="315">
        <v>31</v>
      </c>
      <c r="BZ34" s="289">
        <v>26</v>
      </c>
    </row>
    <row r="35" spans="1:78" ht="15.5" thickTop="1" thickBot="1" x14ac:dyDescent="0.4">
      <c r="A35" s="210" t="s">
        <v>33</v>
      </c>
      <c r="B35" s="210">
        <v>32</v>
      </c>
      <c r="C35" s="210">
        <v>0</v>
      </c>
      <c r="D35" s="211" t="s">
        <v>73</v>
      </c>
      <c r="E35" s="211">
        <v>32</v>
      </c>
      <c r="F35" s="210">
        <v>30</v>
      </c>
      <c r="G35" s="212">
        <v>62</v>
      </c>
      <c r="H35" s="287">
        <v>19.061300770405982</v>
      </c>
      <c r="I35" s="288" t="s">
        <v>69</v>
      </c>
      <c r="J35" s="287">
        <v>32</v>
      </c>
      <c r="K35" s="289">
        <v>0</v>
      </c>
      <c r="L35" s="290">
        <v>0.67116842066625504</v>
      </c>
      <c r="M35" s="291">
        <v>3.1272696119350387</v>
      </c>
      <c r="N35" s="292">
        <v>13.423368413325102</v>
      </c>
      <c r="O35" s="293" t="s">
        <v>129</v>
      </c>
      <c r="P35" s="292">
        <v>32</v>
      </c>
      <c r="Q35" s="289">
        <v>-5</v>
      </c>
      <c r="R35" s="294">
        <v>2.2869863916070674</v>
      </c>
      <c r="S35" s="295">
        <v>1.7216694864693494</v>
      </c>
      <c r="T35" s="295">
        <v>32.67123416581525</v>
      </c>
      <c r="U35" s="296">
        <v>0</v>
      </c>
      <c r="V35" s="296"/>
      <c r="W35" s="298" t="s">
        <v>279</v>
      </c>
      <c r="X35" s="298">
        <v>294</v>
      </c>
      <c r="Y35" s="289">
        <v>28</v>
      </c>
      <c r="Z35" s="298"/>
      <c r="AB35" s="299" t="s">
        <v>32</v>
      </c>
      <c r="AC35" s="299">
        <v>32</v>
      </c>
      <c r="AD35" s="289">
        <v>45</v>
      </c>
      <c r="AE35" s="300" t="s">
        <v>159</v>
      </c>
      <c r="AF35" s="300">
        <v>32</v>
      </c>
      <c r="AG35" s="289">
        <v>22</v>
      </c>
      <c r="AH35" s="301" t="s">
        <v>140</v>
      </c>
      <c r="AI35" s="301">
        <v>32</v>
      </c>
      <c r="AJ35" s="289">
        <v>1</v>
      </c>
      <c r="AK35" s="302" t="s">
        <v>25</v>
      </c>
      <c r="AL35" s="302">
        <v>32</v>
      </c>
      <c r="AM35" s="289">
        <v>17</v>
      </c>
      <c r="AN35" s="303" t="s">
        <v>39</v>
      </c>
      <c r="AO35" s="303">
        <v>32</v>
      </c>
      <c r="AP35" s="289">
        <v>-10</v>
      </c>
      <c r="AQ35" s="304" t="s">
        <v>211</v>
      </c>
      <c r="AR35" s="304">
        <v>32</v>
      </c>
      <c r="AS35" s="289">
        <v>16</v>
      </c>
      <c r="AT35" s="305" t="s">
        <v>20</v>
      </c>
      <c r="AU35" s="305">
        <v>32</v>
      </c>
      <c r="AV35" s="289">
        <v>-12</v>
      </c>
      <c r="AW35" s="306" t="s">
        <v>282</v>
      </c>
      <c r="AX35" s="306">
        <v>32</v>
      </c>
      <c r="AY35" s="289">
        <v>32</v>
      </c>
      <c r="AZ35" s="307" t="s">
        <v>25</v>
      </c>
      <c r="BA35" s="307">
        <v>32</v>
      </c>
      <c r="BB35" s="289">
        <v>30</v>
      </c>
      <c r="BC35" s="308" t="s">
        <v>270</v>
      </c>
      <c r="BD35" s="308">
        <v>32</v>
      </c>
      <c r="BE35" s="289">
        <v>247</v>
      </c>
      <c r="BF35" s="309" t="s">
        <v>185</v>
      </c>
      <c r="BG35" s="309">
        <v>32</v>
      </c>
      <c r="BH35" s="289">
        <v>-6</v>
      </c>
      <c r="BI35" s="310" t="s">
        <v>159</v>
      </c>
      <c r="BJ35" s="310">
        <v>32</v>
      </c>
      <c r="BK35" s="289">
        <v>-10</v>
      </c>
      <c r="BL35" s="311" t="s">
        <v>141</v>
      </c>
      <c r="BM35" s="311">
        <v>32</v>
      </c>
      <c r="BN35" s="289">
        <v>0</v>
      </c>
      <c r="BO35" s="312" t="s">
        <v>126</v>
      </c>
      <c r="BP35" s="312">
        <v>32</v>
      </c>
      <c r="BQ35" s="289">
        <v>-3</v>
      </c>
      <c r="BR35" s="313" t="s">
        <v>200</v>
      </c>
      <c r="BS35" s="313">
        <v>32</v>
      </c>
      <c r="BT35" s="289">
        <v>12</v>
      </c>
      <c r="BU35" s="314" t="s">
        <v>127</v>
      </c>
      <c r="BV35" s="314">
        <v>32</v>
      </c>
      <c r="BW35" s="289">
        <v>12</v>
      </c>
      <c r="BX35" s="315" t="s">
        <v>65</v>
      </c>
      <c r="BY35" s="315">
        <v>32</v>
      </c>
      <c r="BZ35" s="289">
        <v>38</v>
      </c>
    </row>
    <row r="36" spans="1:78" ht="15.5" thickTop="1" thickBot="1" x14ac:dyDescent="0.4">
      <c r="A36" s="210" t="s">
        <v>48</v>
      </c>
      <c r="B36" s="210">
        <v>33</v>
      </c>
      <c r="C36" s="210">
        <v>0</v>
      </c>
      <c r="D36" s="211" t="s">
        <v>80</v>
      </c>
      <c r="E36" s="211">
        <v>33</v>
      </c>
      <c r="F36" s="210">
        <v>1</v>
      </c>
      <c r="G36" s="212">
        <v>34</v>
      </c>
      <c r="H36" s="287">
        <v>18.717051163523571</v>
      </c>
      <c r="I36" s="288" t="s">
        <v>107</v>
      </c>
      <c r="J36" s="287">
        <v>33</v>
      </c>
      <c r="K36" s="289">
        <v>21</v>
      </c>
      <c r="L36" s="290">
        <v>0.66945033874786253</v>
      </c>
      <c r="M36" s="291">
        <v>3.1192643107188842</v>
      </c>
      <c r="N36" s="292">
        <v>13.389006774957252</v>
      </c>
      <c r="O36" s="293" t="s">
        <v>58</v>
      </c>
      <c r="P36" s="292">
        <v>33</v>
      </c>
      <c r="Q36" s="289">
        <v>20</v>
      </c>
      <c r="R36" s="294">
        <v>2.2706304173058482</v>
      </c>
      <c r="S36" s="295">
        <v>1.7093565221337381</v>
      </c>
      <c r="T36" s="295">
        <v>32.437577390083547</v>
      </c>
      <c r="U36" s="296">
        <v>0</v>
      </c>
      <c r="V36" s="296"/>
      <c r="W36" s="298" t="s">
        <v>24</v>
      </c>
      <c r="X36" s="298">
        <v>293</v>
      </c>
      <c r="Y36" s="289">
        <v>-28</v>
      </c>
      <c r="Z36" s="298"/>
      <c r="AB36" s="299" t="s">
        <v>191</v>
      </c>
      <c r="AC36" s="299">
        <v>33</v>
      </c>
      <c r="AD36" s="289">
        <v>0</v>
      </c>
      <c r="AE36" s="300" t="s">
        <v>272</v>
      </c>
      <c r="AF36" s="300">
        <v>33</v>
      </c>
      <c r="AG36" s="289">
        <v>19</v>
      </c>
      <c r="AH36" s="301" t="s">
        <v>75</v>
      </c>
      <c r="AI36" s="301">
        <v>33</v>
      </c>
      <c r="AJ36" s="289">
        <v>-20</v>
      </c>
      <c r="AK36" s="302" t="s">
        <v>136</v>
      </c>
      <c r="AL36" s="302">
        <v>33</v>
      </c>
      <c r="AM36" s="289">
        <v>-12</v>
      </c>
      <c r="AN36" s="303" t="s">
        <v>109</v>
      </c>
      <c r="AO36" s="303">
        <v>33</v>
      </c>
      <c r="AP36" s="289">
        <v>32</v>
      </c>
      <c r="AQ36" s="304" t="s">
        <v>176</v>
      </c>
      <c r="AR36" s="304">
        <v>33</v>
      </c>
      <c r="AS36" s="289">
        <v>9</v>
      </c>
      <c r="AT36" s="305" t="s">
        <v>25</v>
      </c>
      <c r="AU36" s="305">
        <v>33</v>
      </c>
      <c r="AV36" s="289">
        <v>27</v>
      </c>
      <c r="AW36" s="306" t="s">
        <v>124</v>
      </c>
      <c r="AX36" s="306">
        <v>33</v>
      </c>
      <c r="AY36" s="289">
        <v>-10</v>
      </c>
      <c r="AZ36" s="307" t="s">
        <v>172</v>
      </c>
      <c r="BA36" s="307">
        <v>33</v>
      </c>
      <c r="BB36" s="289">
        <v>141</v>
      </c>
      <c r="BC36" s="308" t="s">
        <v>159</v>
      </c>
      <c r="BD36" s="308">
        <v>33</v>
      </c>
      <c r="BE36" s="289">
        <v>-10</v>
      </c>
      <c r="BF36" s="309" t="s">
        <v>206</v>
      </c>
      <c r="BG36" s="309">
        <v>33</v>
      </c>
      <c r="BH36" s="289">
        <v>11</v>
      </c>
      <c r="BI36" s="310" t="s">
        <v>40</v>
      </c>
      <c r="BJ36" s="310">
        <v>33</v>
      </c>
      <c r="BK36" s="289">
        <v>-5</v>
      </c>
      <c r="BL36" s="311" t="s">
        <v>160</v>
      </c>
      <c r="BM36" s="311">
        <v>33</v>
      </c>
      <c r="BN36" s="289">
        <v>21</v>
      </c>
      <c r="BO36" s="312" t="s">
        <v>74</v>
      </c>
      <c r="BP36" s="312">
        <v>33</v>
      </c>
      <c r="BQ36" s="289">
        <v>33</v>
      </c>
      <c r="BR36" s="313" t="s">
        <v>192</v>
      </c>
      <c r="BS36" s="313">
        <v>33</v>
      </c>
      <c r="BT36" s="289">
        <v>5</v>
      </c>
      <c r="BU36" s="314" t="s">
        <v>119</v>
      </c>
      <c r="BV36" s="314">
        <v>33</v>
      </c>
      <c r="BW36" s="289">
        <v>-9</v>
      </c>
      <c r="BX36" s="315" t="s">
        <v>51</v>
      </c>
      <c r="BY36" s="315">
        <v>33</v>
      </c>
      <c r="BZ36" s="289">
        <v>-4</v>
      </c>
    </row>
    <row r="37" spans="1:78" ht="15.5" thickTop="1" thickBot="1" x14ac:dyDescent="0.4">
      <c r="A37" s="210" t="s">
        <v>80</v>
      </c>
      <c r="B37" s="210">
        <v>34</v>
      </c>
      <c r="C37" s="210">
        <v>0</v>
      </c>
      <c r="D37" s="211" t="s">
        <v>34</v>
      </c>
      <c r="E37" s="211">
        <v>34</v>
      </c>
      <c r="F37" s="210">
        <v>2</v>
      </c>
      <c r="G37" s="212">
        <v>36</v>
      </c>
      <c r="H37" s="287">
        <v>18.347835278636527</v>
      </c>
      <c r="I37" s="288" t="s">
        <v>50</v>
      </c>
      <c r="J37" s="287">
        <v>34</v>
      </c>
      <c r="K37" s="289">
        <v>-13</v>
      </c>
      <c r="L37" s="290">
        <v>0.66044987336230476</v>
      </c>
      <c r="M37" s="291">
        <v>3.0773271738887766</v>
      </c>
      <c r="N37" s="292">
        <v>13.208997467246094</v>
      </c>
      <c r="O37" s="293" t="s">
        <v>147</v>
      </c>
      <c r="P37" s="292">
        <v>34</v>
      </c>
      <c r="Q37" s="289">
        <v>91</v>
      </c>
      <c r="R37" s="294">
        <v>2.2479863676864178</v>
      </c>
      <c r="S37" s="295">
        <v>1.692309822851686</v>
      </c>
      <c r="T37" s="295">
        <v>32.114090966948829</v>
      </c>
      <c r="U37" s="296">
        <v>0</v>
      </c>
      <c r="V37" s="296"/>
      <c r="W37" s="298" t="s">
        <v>326</v>
      </c>
      <c r="X37" s="298">
        <v>292</v>
      </c>
      <c r="Y37" s="289">
        <v>93</v>
      </c>
      <c r="Z37" s="298"/>
      <c r="AB37" s="299" t="s">
        <v>87</v>
      </c>
      <c r="AC37" s="299">
        <v>34</v>
      </c>
      <c r="AD37" s="289">
        <v>22</v>
      </c>
      <c r="AE37" s="300" t="s">
        <v>127</v>
      </c>
      <c r="AF37" s="300">
        <v>34</v>
      </c>
      <c r="AG37" s="289">
        <v>-3</v>
      </c>
      <c r="AH37" s="301" t="s">
        <v>55</v>
      </c>
      <c r="AI37" s="301">
        <v>34</v>
      </c>
      <c r="AJ37" s="289">
        <v>-27</v>
      </c>
      <c r="AK37" s="302" t="s">
        <v>208</v>
      </c>
      <c r="AL37" s="302">
        <v>34</v>
      </c>
      <c r="AM37" s="289">
        <v>4</v>
      </c>
      <c r="AN37" s="303" t="s">
        <v>152</v>
      </c>
      <c r="AO37" s="303">
        <v>34</v>
      </c>
      <c r="AP37" s="289">
        <v>-13</v>
      </c>
      <c r="AQ37" s="304" t="s">
        <v>66</v>
      </c>
      <c r="AR37" s="304">
        <v>34</v>
      </c>
      <c r="AS37" s="289">
        <v>28</v>
      </c>
      <c r="AT37" s="305" t="s">
        <v>223</v>
      </c>
      <c r="AU37" s="305">
        <v>34</v>
      </c>
      <c r="AV37" s="289" t="e">
        <v>#N/A</v>
      </c>
      <c r="AW37" s="306" t="s">
        <v>304</v>
      </c>
      <c r="AX37" s="306">
        <v>34</v>
      </c>
      <c r="AY37" s="289">
        <v>51</v>
      </c>
      <c r="AZ37" s="307" t="s">
        <v>99</v>
      </c>
      <c r="BA37" s="307">
        <v>34</v>
      </c>
      <c r="BB37" s="289">
        <v>280</v>
      </c>
      <c r="BC37" s="308" t="s">
        <v>17</v>
      </c>
      <c r="BD37" s="308">
        <v>34</v>
      </c>
      <c r="BE37" s="289">
        <v>-4</v>
      </c>
      <c r="BF37" s="309" t="s">
        <v>60</v>
      </c>
      <c r="BG37" s="309">
        <v>34</v>
      </c>
      <c r="BH37" s="289">
        <v>26</v>
      </c>
      <c r="BI37" s="310" t="s">
        <v>207</v>
      </c>
      <c r="BJ37" s="310">
        <v>34</v>
      </c>
      <c r="BK37" s="289">
        <v>-1</v>
      </c>
      <c r="BL37" s="311" t="s">
        <v>91</v>
      </c>
      <c r="BM37" s="311">
        <v>34</v>
      </c>
      <c r="BN37" s="289">
        <v>39</v>
      </c>
      <c r="BO37" s="312" t="s">
        <v>180</v>
      </c>
      <c r="BP37" s="312">
        <v>34</v>
      </c>
      <c r="BQ37" s="289">
        <v>-9</v>
      </c>
      <c r="BR37" s="313" t="s">
        <v>154</v>
      </c>
      <c r="BS37" s="313">
        <v>34</v>
      </c>
      <c r="BT37" s="289">
        <v>-13</v>
      </c>
      <c r="BU37" s="314" t="s">
        <v>164</v>
      </c>
      <c r="BV37" s="314">
        <v>34</v>
      </c>
      <c r="BW37" s="289">
        <v>15</v>
      </c>
      <c r="BX37" s="315" t="s">
        <v>213</v>
      </c>
      <c r="BY37" s="315">
        <v>34</v>
      </c>
      <c r="BZ37" s="289">
        <v>64</v>
      </c>
    </row>
    <row r="38" spans="1:78" ht="15.5" thickTop="1" thickBot="1" x14ac:dyDescent="0.4">
      <c r="A38" s="210" t="s">
        <v>84</v>
      </c>
      <c r="B38" s="210">
        <v>35</v>
      </c>
      <c r="C38" s="210">
        <v>0</v>
      </c>
      <c r="D38" s="211" t="s">
        <v>139</v>
      </c>
      <c r="E38" s="211">
        <v>35</v>
      </c>
      <c r="F38" s="210">
        <v>-4</v>
      </c>
      <c r="G38" s="212">
        <v>31</v>
      </c>
      <c r="H38" s="287">
        <v>17.971238850083481</v>
      </c>
      <c r="I38" s="288" t="s">
        <v>54</v>
      </c>
      <c r="J38" s="287">
        <v>35</v>
      </c>
      <c r="K38" s="289">
        <v>-2</v>
      </c>
      <c r="L38" s="290">
        <v>0.61470596994312965</v>
      </c>
      <c r="M38" s="291">
        <v>2.8641861578796037</v>
      </c>
      <c r="N38" s="292">
        <v>12.294119398862593</v>
      </c>
      <c r="O38" s="293" t="s">
        <v>124</v>
      </c>
      <c r="P38" s="292">
        <v>35</v>
      </c>
      <c r="Q38" s="289">
        <v>10</v>
      </c>
      <c r="R38" s="294">
        <v>2.244263738151671</v>
      </c>
      <c r="S38" s="295">
        <v>1.6895073848035524</v>
      </c>
      <c r="T38" s="295">
        <v>32.060910545023873</v>
      </c>
      <c r="U38" s="296">
        <v>0</v>
      </c>
      <c r="V38" s="296"/>
      <c r="W38" s="298" t="s">
        <v>169</v>
      </c>
      <c r="X38" s="298">
        <v>291</v>
      </c>
      <c r="Y38" s="289">
        <v>12</v>
      </c>
      <c r="Z38" s="298"/>
      <c r="AB38" s="299" t="s">
        <v>119</v>
      </c>
      <c r="AC38" s="299">
        <v>35</v>
      </c>
      <c r="AD38" s="289">
        <v>48</v>
      </c>
      <c r="AE38" s="300" t="s">
        <v>122</v>
      </c>
      <c r="AF38" s="300">
        <v>35</v>
      </c>
      <c r="AG38" s="289">
        <v>22</v>
      </c>
      <c r="AH38" s="301" t="s">
        <v>33</v>
      </c>
      <c r="AI38" s="301">
        <v>35</v>
      </c>
      <c r="AJ38" s="289">
        <v>45</v>
      </c>
      <c r="AK38" s="302" t="s">
        <v>115</v>
      </c>
      <c r="AL38" s="302">
        <v>35</v>
      </c>
      <c r="AM38" s="289">
        <v>180</v>
      </c>
      <c r="AN38" s="303" t="s">
        <v>321</v>
      </c>
      <c r="AO38" s="303">
        <v>35</v>
      </c>
      <c r="AP38" s="289">
        <v>60</v>
      </c>
      <c r="AQ38" s="304" t="s">
        <v>135</v>
      </c>
      <c r="AR38" s="304">
        <v>35</v>
      </c>
      <c r="AS38" s="289">
        <v>3</v>
      </c>
      <c r="AT38" s="305" t="s">
        <v>286</v>
      </c>
      <c r="AU38" s="305">
        <v>35</v>
      </c>
      <c r="AV38" s="289" t="e">
        <v>#N/A</v>
      </c>
      <c r="AW38" s="306" t="s">
        <v>239</v>
      </c>
      <c r="AX38" s="306">
        <v>35</v>
      </c>
      <c r="AY38" s="289">
        <v>12</v>
      </c>
      <c r="AZ38" s="307" t="s">
        <v>147</v>
      </c>
      <c r="BA38" s="307">
        <v>35</v>
      </c>
      <c r="BB38" s="289">
        <v>35</v>
      </c>
      <c r="BC38" s="308" t="s">
        <v>155</v>
      </c>
      <c r="BD38" s="308">
        <v>35</v>
      </c>
      <c r="BE38" s="289">
        <v>-10</v>
      </c>
      <c r="BF38" s="309" t="s">
        <v>36</v>
      </c>
      <c r="BG38" s="309">
        <v>35</v>
      </c>
      <c r="BH38" s="289">
        <v>156</v>
      </c>
      <c r="BI38" s="310" t="s">
        <v>62</v>
      </c>
      <c r="BJ38" s="310">
        <v>35</v>
      </c>
      <c r="BK38" s="289">
        <v>-4</v>
      </c>
      <c r="BL38" s="311" t="s">
        <v>170</v>
      </c>
      <c r="BM38" s="311">
        <v>35</v>
      </c>
      <c r="BN38" s="289">
        <v>37</v>
      </c>
      <c r="BO38" s="312" t="s">
        <v>70</v>
      </c>
      <c r="BP38" s="312">
        <v>35</v>
      </c>
      <c r="BQ38" s="289">
        <v>-7</v>
      </c>
      <c r="BR38" s="313" t="s">
        <v>53</v>
      </c>
      <c r="BS38" s="313">
        <v>35</v>
      </c>
      <c r="BT38" s="289">
        <v>4</v>
      </c>
      <c r="BU38" s="314" t="s">
        <v>17</v>
      </c>
      <c r="BV38" s="314">
        <v>35</v>
      </c>
      <c r="BW38" s="289">
        <v>17</v>
      </c>
      <c r="BX38" s="315" t="s">
        <v>127</v>
      </c>
      <c r="BY38" s="315">
        <v>35</v>
      </c>
      <c r="BZ38" s="289">
        <v>6</v>
      </c>
    </row>
    <row r="39" spans="1:78" ht="15.5" thickTop="1" thickBot="1" x14ac:dyDescent="0.4">
      <c r="A39" s="210" t="s">
        <v>34</v>
      </c>
      <c r="B39" s="210">
        <v>36</v>
      </c>
      <c r="C39" s="210">
        <v>0</v>
      </c>
      <c r="D39" s="211" t="s">
        <v>77</v>
      </c>
      <c r="E39" s="211">
        <v>36</v>
      </c>
      <c r="F39" s="210">
        <v>-6</v>
      </c>
      <c r="G39" s="212">
        <v>30</v>
      </c>
      <c r="H39" s="287">
        <v>17.90169914881616</v>
      </c>
      <c r="I39" s="288" t="s">
        <v>189</v>
      </c>
      <c r="J39" s="287">
        <v>36</v>
      </c>
      <c r="K39" s="289">
        <v>31</v>
      </c>
      <c r="L39" s="290">
        <v>0.61374537243533611</v>
      </c>
      <c r="M39" s="291">
        <v>2.8597103105320167</v>
      </c>
      <c r="N39" s="292">
        <v>12.274907448706722</v>
      </c>
      <c r="O39" s="293" t="s">
        <v>89</v>
      </c>
      <c r="P39" s="292">
        <v>36</v>
      </c>
      <c r="Q39" s="289">
        <v>-5</v>
      </c>
      <c r="R39" s="294">
        <v>2.229001801028645</v>
      </c>
      <c r="S39" s="295">
        <v>1.6780180241560396</v>
      </c>
      <c r="T39" s="295">
        <v>31.842882871837787</v>
      </c>
      <c r="U39" s="296">
        <v>0</v>
      </c>
      <c r="V39" s="296"/>
      <c r="W39" s="298" t="s">
        <v>151</v>
      </c>
      <c r="X39" s="298">
        <v>290</v>
      </c>
      <c r="Y39" s="289">
        <v>-12</v>
      </c>
      <c r="Z39" s="298"/>
      <c r="AB39" s="299" t="s">
        <v>187</v>
      </c>
      <c r="AC39" s="299">
        <v>36</v>
      </c>
      <c r="AD39" s="289">
        <v>-9</v>
      </c>
      <c r="AE39" s="300" t="s">
        <v>147</v>
      </c>
      <c r="AF39" s="300">
        <v>36</v>
      </c>
      <c r="AG39" s="289">
        <v>57</v>
      </c>
      <c r="AH39" s="301" t="s">
        <v>226</v>
      </c>
      <c r="AI39" s="301">
        <v>36</v>
      </c>
      <c r="AJ39" s="289">
        <v>6</v>
      </c>
      <c r="AK39" s="302" t="s">
        <v>135</v>
      </c>
      <c r="AL39" s="302">
        <v>36</v>
      </c>
      <c r="AM39" s="289">
        <v>8</v>
      </c>
      <c r="AN39" s="303" t="s">
        <v>126</v>
      </c>
      <c r="AO39" s="303">
        <v>36</v>
      </c>
      <c r="AP39" s="289">
        <v>-20</v>
      </c>
      <c r="AQ39" s="304" t="s">
        <v>120</v>
      </c>
      <c r="AR39" s="304">
        <v>36</v>
      </c>
      <c r="AS39" s="289">
        <v>11</v>
      </c>
      <c r="AT39" s="305" t="s">
        <v>172</v>
      </c>
      <c r="AU39" s="305">
        <v>36</v>
      </c>
      <c r="AV39" s="289">
        <v>154</v>
      </c>
      <c r="AW39" s="306" t="s">
        <v>171</v>
      </c>
      <c r="AX39" s="306">
        <v>36</v>
      </c>
      <c r="AY39" s="289">
        <v>114</v>
      </c>
      <c r="AZ39" s="307" t="s">
        <v>57</v>
      </c>
      <c r="BA39" s="307">
        <v>36</v>
      </c>
      <c r="BB39" s="289">
        <v>-29</v>
      </c>
      <c r="BC39" s="308" t="s">
        <v>81</v>
      </c>
      <c r="BD39" s="308">
        <v>36</v>
      </c>
      <c r="BE39" s="289">
        <v>-10</v>
      </c>
      <c r="BF39" s="309" t="s">
        <v>87</v>
      </c>
      <c r="BG39" s="309">
        <v>36</v>
      </c>
      <c r="BH39" s="289">
        <v>100</v>
      </c>
      <c r="BI39" s="310" t="s">
        <v>87</v>
      </c>
      <c r="BJ39" s="310">
        <v>36</v>
      </c>
      <c r="BK39" s="289">
        <v>0</v>
      </c>
      <c r="BL39" s="311" t="s">
        <v>53</v>
      </c>
      <c r="BM39" s="311">
        <v>36</v>
      </c>
      <c r="BN39" s="289">
        <v>22</v>
      </c>
      <c r="BO39" s="312" t="s">
        <v>228</v>
      </c>
      <c r="BP39" s="312">
        <v>36</v>
      </c>
      <c r="BQ39" s="289">
        <v>0</v>
      </c>
      <c r="BR39" s="313" t="s">
        <v>261</v>
      </c>
      <c r="BS39" s="313">
        <v>36</v>
      </c>
      <c r="BT39" s="289">
        <v>37</v>
      </c>
      <c r="BU39" s="314" t="s">
        <v>141</v>
      </c>
      <c r="BV39" s="314">
        <v>36</v>
      </c>
      <c r="BW39" s="289">
        <v>24</v>
      </c>
      <c r="BX39" s="315" t="s">
        <v>69</v>
      </c>
      <c r="BY39" s="315">
        <v>36</v>
      </c>
      <c r="BZ39" s="289">
        <v>8</v>
      </c>
    </row>
    <row r="40" spans="1:78" ht="15.5" thickTop="1" thickBot="1" x14ac:dyDescent="0.4">
      <c r="A40" s="210" t="s">
        <v>57</v>
      </c>
      <c r="B40" s="210">
        <v>37</v>
      </c>
      <c r="C40" s="210">
        <v>0</v>
      </c>
      <c r="D40" s="211" t="s">
        <v>75</v>
      </c>
      <c r="E40" s="211">
        <v>37</v>
      </c>
      <c r="F40" s="210">
        <v>2</v>
      </c>
      <c r="G40" s="212">
        <v>39</v>
      </c>
      <c r="H40" s="287">
        <v>17.857184698631187</v>
      </c>
      <c r="I40" s="288" t="s">
        <v>137</v>
      </c>
      <c r="J40" s="287">
        <v>37</v>
      </c>
      <c r="K40" s="289">
        <v>-2</v>
      </c>
      <c r="L40" s="290">
        <v>0.61141027281654026</v>
      </c>
      <c r="M40" s="291">
        <v>2.8488300517864511</v>
      </c>
      <c r="N40" s="292">
        <v>12.228205456330805</v>
      </c>
      <c r="O40" s="293" t="s">
        <v>102</v>
      </c>
      <c r="P40" s="292">
        <v>37</v>
      </c>
      <c r="Q40" s="289">
        <v>-9</v>
      </c>
      <c r="R40" s="294">
        <v>2.2227140753432226</v>
      </c>
      <c r="S40" s="295">
        <v>1.6732845524171569</v>
      </c>
      <c r="T40" s="295">
        <v>31.753058219188894</v>
      </c>
      <c r="U40" s="296">
        <v>0</v>
      </c>
      <c r="V40" s="296"/>
      <c r="W40" s="298" t="s">
        <v>60</v>
      </c>
      <c r="X40" s="298">
        <v>289</v>
      </c>
      <c r="Y40" s="289">
        <v>-9</v>
      </c>
      <c r="Z40" s="298"/>
      <c r="AB40" s="299" t="s">
        <v>42</v>
      </c>
      <c r="AC40" s="299">
        <v>37</v>
      </c>
      <c r="AD40" s="289">
        <v>0</v>
      </c>
      <c r="AE40" s="300" t="s">
        <v>219</v>
      </c>
      <c r="AF40" s="300">
        <v>37</v>
      </c>
      <c r="AG40" s="289">
        <v>23</v>
      </c>
      <c r="AH40" s="301" t="s">
        <v>114</v>
      </c>
      <c r="AI40" s="301">
        <v>37</v>
      </c>
      <c r="AJ40" s="289">
        <v>-8</v>
      </c>
      <c r="AK40" s="302" t="s">
        <v>211</v>
      </c>
      <c r="AL40" s="302">
        <v>37</v>
      </c>
      <c r="AM40" s="289">
        <v>23</v>
      </c>
      <c r="AN40" s="303" t="s">
        <v>62</v>
      </c>
      <c r="AO40" s="303">
        <v>37</v>
      </c>
      <c r="AP40" s="289">
        <v>-25</v>
      </c>
      <c r="AQ40" s="304" t="s">
        <v>25</v>
      </c>
      <c r="AR40" s="304">
        <v>37</v>
      </c>
      <c r="AS40" s="289">
        <v>26</v>
      </c>
      <c r="AT40" s="305" t="s">
        <v>313</v>
      </c>
      <c r="AU40" s="305">
        <v>37</v>
      </c>
      <c r="AV40" s="289">
        <v>67</v>
      </c>
      <c r="AW40" s="306" t="s">
        <v>280</v>
      </c>
      <c r="AX40" s="306">
        <v>37</v>
      </c>
      <c r="AY40" s="289">
        <v>19</v>
      </c>
      <c r="AZ40" s="307" t="s">
        <v>286</v>
      </c>
      <c r="BA40" s="307">
        <v>37</v>
      </c>
      <c r="BB40" s="289">
        <v>246</v>
      </c>
      <c r="BC40" s="308" t="s">
        <v>227</v>
      </c>
      <c r="BD40" s="308">
        <v>37</v>
      </c>
      <c r="BE40" s="289">
        <v>-1</v>
      </c>
      <c r="BF40" s="309" t="s">
        <v>71</v>
      </c>
      <c r="BG40" s="309">
        <v>37</v>
      </c>
      <c r="BH40" s="289">
        <v>208</v>
      </c>
      <c r="BI40" s="310" t="s">
        <v>75</v>
      </c>
      <c r="BJ40" s="310">
        <v>37</v>
      </c>
      <c r="BK40" s="289">
        <v>26</v>
      </c>
      <c r="BL40" s="311" t="s">
        <v>127</v>
      </c>
      <c r="BM40" s="311">
        <v>37</v>
      </c>
      <c r="BN40" s="289">
        <v>-8</v>
      </c>
      <c r="BO40" s="312" t="s">
        <v>57</v>
      </c>
      <c r="BP40" s="312">
        <v>37</v>
      </c>
      <c r="BQ40" s="289">
        <v>30</v>
      </c>
      <c r="BR40" s="313" t="s">
        <v>51</v>
      </c>
      <c r="BS40" s="313">
        <v>37</v>
      </c>
      <c r="BT40" s="289">
        <v>-22</v>
      </c>
      <c r="BU40" s="314" t="s">
        <v>183</v>
      </c>
      <c r="BV40" s="314">
        <v>37</v>
      </c>
      <c r="BW40" s="289">
        <v>8</v>
      </c>
      <c r="BX40" s="315" t="s">
        <v>170</v>
      </c>
      <c r="BY40" s="315">
        <v>37</v>
      </c>
      <c r="BZ40" s="289">
        <v>26</v>
      </c>
    </row>
    <row r="41" spans="1:78" ht="15.5" thickTop="1" thickBot="1" x14ac:dyDescent="0.4">
      <c r="A41" s="210" t="s">
        <v>60</v>
      </c>
      <c r="B41" s="210">
        <v>38</v>
      </c>
      <c r="C41" s="210">
        <v>0</v>
      </c>
      <c r="D41" s="211" t="s">
        <v>23</v>
      </c>
      <c r="E41" s="211">
        <v>38</v>
      </c>
      <c r="F41" s="210">
        <v>-28</v>
      </c>
      <c r="G41" s="212">
        <v>10</v>
      </c>
      <c r="H41" s="287">
        <v>17.825319876774188</v>
      </c>
      <c r="I41" s="288" t="s">
        <v>160</v>
      </c>
      <c r="J41" s="287">
        <v>38</v>
      </c>
      <c r="K41" s="289">
        <v>70</v>
      </c>
      <c r="L41" s="290">
        <v>0.60202741138281446</v>
      </c>
      <c r="M41" s="291">
        <v>2.8051111631570369</v>
      </c>
      <c r="N41" s="292">
        <v>12.04054822765629</v>
      </c>
      <c r="O41" s="293" t="s">
        <v>75</v>
      </c>
      <c r="P41" s="292">
        <v>38</v>
      </c>
      <c r="Q41" s="289">
        <v>-17</v>
      </c>
      <c r="R41" s="294">
        <v>2.1750128201378374</v>
      </c>
      <c r="S41" s="295">
        <v>1.6373745024689852</v>
      </c>
      <c r="T41" s="295">
        <v>31.071611716254822</v>
      </c>
      <c r="U41" s="296">
        <v>0</v>
      </c>
      <c r="V41" s="296"/>
      <c r="W41" s="298" t="s">
        <v>245</v>
      </c>
      <c r="X41" s="298">
        <v>288</v>
      </c>
      <c r="Y41" s="289">
        <v>8</v>
      </c>
      <c r="Z41" s="298"/>
      <c r="AB41" s="299" t="s">
        <v>124</v>
      </c>
      <c r="AC41" s="299">
        <v>38</v>
      </c>
      <c r="AD41" s="289">
        <v>20</v>
      </c>
      <c r="AE41" s="300" t="s">
        <v>27</v>
      </c>
      <c r="AF41" s="300">
        <v>38</v>
      </c>
      <c r="AG41" s="289">
        <v>9</v>
      </c>
      <c r="AH41" s="301" t="s">
        <v>271</v>
      </c>
      <c r="AI41" s="301">
        <v>38</v>
      </c>
      <c r="AJ41" s="289">
        <v>59</v>
      </c>
      <c r="AK41" s="302" t="s">
        <v>35</v>
      </c>
      <c r="AL41" s="302">
        <v>38</v>
      </c>
      <c r="AM41" s="289">
        <v>-4</v>
      </c>
      <c r="AN41" s="303" t="s">
        <v>159</v>
      </c>
      <c r="AO41" s="303">
        <v>38</v>
      </c>
      <c r="AP41" s="289">
        <v>40</v>
      </c>
      <c r="AQ41" s="304" t="s">
        <v>115</v>
      </c>
      <c r="AR41" s="304">
        <v>38</v>
      </c>
      <c r="AS41" s="289">
        <v>215</v>
      </c>
      <c r="AT41" s="305" t="s">
        <v>57</v>
      </c>
      <c r="AU41" s="305">
        <v>38</v>
      </c>
      <c r="AV41" s="289">
        <v>-33</v>
      </c>
      <c r="AW41" s="306" t="s">
        <v>46</v>
      </c>
      <c r="AX41" s="306">
        <v>38</v>
      </c>
      <c r="AY41" s="289">
        <v>-31</v>
      </c>
      <c r="AZ41" s="307" t="s">
        <v>223</v>
      </c>
      <c r="BA41" s="307">
        <v>38</v>
      </c>
      <c r="BB41" s="289">
        <v>172</v>
      </c>
      <c r="BC41" s="308" t="s">
        <v>80</v>
      </c>
      <c r="BD41" s="308">
        <v>38</v>
      </c>
      <c r="BE41" s="289">
        <v>29</v>
      </c>
      <c r="BF41" s="309" t="s">
        <v>184</v>
      </c>
      <c r="BG41" s="309">
        <v>38</v>
      </c>
      <c r="BH41" s="289">
        <v>-1</v>
      </c>
      <c r="BI41" s="310" t="s">
        <v>80</v>
      </c>
      <c r="BJ41" s="310">
        <v>38</v>
      </c>
      <c r="BK41" s="289">
        <v>32</v>
      </c>
      <c r="BL41" s="311" t="s">
        <v>39</v>
      </c>
      <c r="BM41" s="311">
        <v>38</v>
      </c>
      <c r="BN41" s="289">
        <v>-10</v>
      </c>
      <c r="BO41" s="312" t="s">
        <v>266</v>
      </c>
      <c r="BP41" s="312">
        <v>38</v>
      </c>
      <c r="BQ41" s="289">
        <v>104</v>
      </c>
      <c r="BR41" s="313" t="s">
        <v>91</v>
      </c>
      <c r="BS41" s="313">
        <v>38</v>
      </c>
      <c r="BT41" s="289">
        <v>-11</v>
      </c>
      <c r="BU41" s="314" t="s">
        <v>200</v>
      </c>
      <c r="BV41" s="314">
        <v>38</v>
      </c>
      <c r="BW41" s="289">
        <v>8</v>
      </c>
      <c r="BX41" s="315" t="s">
        <v>85</v>
      </c>
      <c r="BY41" s="315">
        <v>38</v>
      </c>
      <c r="BZ41" s="289">
        <v>70</v>
      </c>
    </row>
    <row r="42" spans="1:78" ht="15.5" thickTop="1" thickBot="1" x14ac:dyDescent="0.4">
      <c r="A42" s="210" t="s">
        <v>75</v>
      </c>
      <c r="B42" s="210">
        <v>39</v>
      </c>
      <c r="C42" s="210">
        <v>0</v>
      </c>
      <c r="D42" s="211" t="s">
        <v>160</v>
      </c>
      <c r="E42" s="211">
        <v>39</v>
      </c>
      <c r="F42" s="210">
        <v>24</v>
      </c>
      <c r="G42" s="212">
        <v>63</v>
      </c>
      <c r="H42" s="287">
        <v>17.49241787441667</v>
      </c>
      <c r="I42" s="288" t="s">
        <v>82</v>
      </c>
      <c r="J42" s="287">
        <v>39</v>
      </c>
      <c r="K42" s="289">
        <v>9</v>
      </c>
      <c r="L42" s="290">
        <v>0.6016406028585507</v>
      </c>
      <c r="M42" s="291">
        <v>2.8033088516859954</v>
      </c>
      <c r="N42" s="292">
        <v>12.032812057171013</v>
      </c>
      <c r="O42" s="293" t="s">
        <v>174</v>
      </c>
      <c r="P42" s="292">
        <v>39</v>
      </c>
      <c r="Q42" s="289">
        <v>-5</v>
      </c>
      <c r="R42" s="294">
        <v>2.1249722213771225</v>
      </c>
      <c r="S42" s="295">
        <v>1.5997033679632662</v>
      </c>
      <c r="T42" s="295">
        <v>30.356746019673182</v>
      </c>
      <c r="U42" s="296">
        <v>0</v>
      </c>
      <c r="V42" s="296"/>
      <c r="W42" s="298" t="s">
        <v>203</v>
      </c>
      <c r="X42" s="298">
        <v>287</v>
      </c>
      <c r="Y42" s="289">
        <v>59</v>
      </c>
      <c r="Z42" s="298"/>
      <c r="AB42" s="299" t="s">
        <v>75</v>
      </c>
      <c r="AC42" s="299">
        <v>39</v>
      </c>
      <c r="AD42" s="289">
        <v>-26</v>
      </c>
      <c r="AE42" s="300" t="s">
        <v>207</v>
      </c>
      <c r="AF42" s="300">
        <v>39</v>
      </c>
      <c r="AG42" s="289">
        <v>26</v>
      </c>
      <c r="AH42" s="301" t="s">
        <v>245</v>
      </c>
      <c r="AI42" s="301">
        <v>39</v>
      </c>
      <c r="AJ42" s="289">
        <v>29</v>
      </c>
      <c r="AK42" s="302" t="s">
        <v>193</v>
      </c>
      <c r="AL42" s="302">
        <v>39</v>
      </c>
      <c r="AM42" s="289">
        <v>-9</v>
      </c>
      <c r="AN42" s="303" t="s">
        <v>222</v>
      </c>
      <c r="AO42" s="303">
        <v>39</v>
      </c>
      <c r="AP42" s="289">
        <v>22</v>
      </c>
      <c r="AQ42" s="304" t="s">
        <v>164</v>
      </c>
      <c r="AR42" s="304">
        <v>39</v>
      </c>
      <c r="AS42" s="289">
        <v>1</v>
      </c>
      <c r="AT42" s="305" t="s">
        <v>111</v>
      </c>
      <c r="AU42" s="305">
        <v>39</v>
      </c>
      <c r="AV42" s="289">
        <v>57</v>
      </c>
      <c r="AW42" s="306" t="s">
        <v>146</v>
      </c>
      <c r="AX42" s="306">
        <v>39</v>
      </c>
      <c r="AY42" s="289">
        <v>30</v>
      </c>
      <c r="AZ42" s="307" t="s">
        <v>48</v>
      </c>
      <c r="BA42" s="307">
        <v>39</v>
      </c>
      <c r="BB42" s="289">
        <v>-34</v>
      </c>
      <c r="BC42" s="308" t="s">
        <v>40</v>
      </c>
      <c r="BD42" s="308">
        <v>39</v>
      </c>
      <c r="BE42" s="289">
        <v>-1</v>
      </c>
      <c r="BF42" s="309" t="s">
        <v>199</v>
      </c>
      <c r="BG42" s="309">
        <v>39</v>
      </c>
      <c r="BH42" s="289">
        <v>-9</v>
      </c>
      <c r="BI42" s="310" t="s">
        <v>81</v>
      </c>
      <c r="BJ42" s="310">
        <v>39</v>
      </c>
      <c r="BK42" s="289">
        <v>-7</v>
      </c>
      <c r="BL42" s="311" t="s">
        <v>46</v>
      </c>
      <c r="BM42" s="311">
        <v>39</v>
      </c>
      <c r="BN42" s="289">
        <v>17</v>
      </c>
      <c r="BO42" s="312" t="s">
        <v>124</v>
      </c>
      <c r="BP42" s="312">
        <v>39</v>
      </c>
      <c r="BQ42" s="289">
        <v>10</v>
      </c>
      <c r="BR42" s="313" t="s">
        <v>93</v>
      </c>
      <c r="BS42" s="313">
        <v>39</v>
      </c>
      <c r="BT42" s="289">
        <v>-10</v>
      </c>
      <c r="BU42" s="314" t="s">
        <v>39</v>
      </c>
      <c r="BV42" s="314">
        <v>39</v>
      </c>
      <c r="BW42" s="289">
        <v>-5</v>
      </c>
      <c r="BX42" s="315" t="s">
        <v>17</v>
      </c>
      <c r="BY42" s="315">
        <v>39</v>
      </c>
      <c r="BZ42" s="289">
        <v>12</v>
      </c>
    </row>
    <row r="43" spans="1:78" ht="15.5" thickTop="1" thickBot="1" x14ac:dyDescent="0.4">
      <c r="A43" s="210" t="s">
        <v>89</v>
      </c>
      <c r="B43" s="210">
        <v>40</v>
      </c>
      <c r="C43" s="210">
        <v>0</v>
      </c>
      <c r="D43" s="211" t="s">
        <v>86</v>
      </c>
      <c r="E43" s="211">
        <v>40</v>
      </c>
      <c r="F43" s="210">
        <v>11</v>
      </c>
      <c r="G43" s="212">
        <v>51</v>
      </c>
      <c r="H43" s="287">
        <v>17.333927090010331</v>
      </c>
      <c r="I43" s="288" t="s">
        <v>57</v>
      </c>
      <c r="J43" s="287">
        <v>40</v>
      </c>
      <c r="K43" s="289">
        <v>-25</v>
      </c>
      <c r="L43" s="290">
        <v>0.59871826087498703</v>
      </c>
      <c r="M43" s="291">
        <v>2.7896923718286617</v>
      </c>
      <c r="N43" s="292">
        <v>11.974365217499741</v>
      </c>
      <c r="O43" s="293" t="s">
        <v>119</v>
      </c>
      <c r="P43" s="292">
        <v>40</v>
      </c>
      <c r="Q43" s="289">
        <v>2</v>
      </c>
      <c r="R43" s="294">
        <v>2.1116248099863428</v>
      </c>
      <c r="S43" s="295">
        <v>1.5896552841621594</v>
      </c>
      <c r="T43" s="295">
        <v>30.16606871409061</v>
      </c>
      <c r="U43" s="296">
        <v>0</v>
      </c>
      <c r="V43" s="296"/>
      <c r="W43" s="298" t="s">
        <v>121</v>
      </c>
      <c r="X43" s="298">
        <v>286</v>
      </c>
      <c r="Y43" s="289">
        <v>0</v>
      </c>
      <c r="Z43" s="298"/>
      <c r="AB43" s="299" t="s">
        <v>71</v>
      </c>
      <c r="AC43" s="299">
        <v>40</v>
      </c>
      <c r="AD43" s="289">
        <v>0</v>
      </c>
      <c r="AE43" s="300" t="s">
        <v>232</v>
      </c>
      <c r="AF43" s="300">
        <v>40</v>
      </c>
      <c r="AG43" s="289">
        <v>11</v>
      </c>
      <c r="AH43" s="301" t="s">
        <v>119</v>
      </c>
      <c r="AI43" s="301">
        <v>40</v>
      </c>
      <c r="AJ43" s="289">
        <v>3</v>
      </c>
      <c r="AK43" s="302" t="s">
        <v>187</v>
      </c>
      <c r="AL43" s="302">
        <v>40</v>
      </c>
      <c r="AM43" s="289">
        <v>-4</v>
      </c>
      <c r="AN43" s="303" t="s">
        <v>185</v>
      </c>
      <c r="AO43" s="303">
        <v>40</v>
      </c>
      <c r="AP43" s="289">
        <v>174</v>
      </c>
      <c r="AQ43" s="304" t="s">
        <v>208</v>
      </c>
      <c r="AR43" s="304">
        <v>40</v>
      </c>
      <c r="AS43" s="289">
        <v>17</v>
      </c>
      <c r="AT43" s="305" t="s">
        <v>30</v>
      </c>
      <c r="AU43" s="305">
        <v>40</v>
      </c>
      <c r="AV43" s="289">
        <v>-30</v>
      </c>
      <c r="AW43" s="306" t="s">
        <v>241</v>
      </c>
      <c r="AX43" s="306">
        <v>40</v>
      </c>
      <c r="AY43" s="289">
        <v>82</v>
      </c>
      <c r="AZ43" s="307" t="s">
        <v>111</v>
      </c>
      <c r="BA43" s="307">
        <v>40</v>
      </c>
      <c r="BB43" s="289">
        <v>67</v>
      </c>
      <c r="BC43" s="308" t="s">
        <v>22</v>
      </c>
      <c r="BD43" s="308">
        <v>40</v>
      </c>
      <c r="BE43" s="289">
        <v>-5</v>
      </c>
      <c r="BF43" s="309" t="s">
        <v>237</v>
      </c>
      <c r="BG43" s="309">
        <v>40</v>
      </c>
      <c r="BH43" s="289">
        <v>119</v>
      </c>
      <c r="BI43" s="310" t="s">
        <v>20</v>
      </c>
      <c r="BJ43" s="310">
        <v>40</v>
      </c>
      <c r="BK43" s="289">
        <v>0</v>
      </c>
      <c r="BL43" s="311" t="s">
        <v>278</v>
      </c>
      <c r="BM43" s="311">
        <v>40</v>
      </c>
      <c r="BN43" s="289">
        <v>28</v>
      </c>
      <c r="BO43" s="312" t="s">
        <v>201</v>
      </c>
      <c r="BP43" s="312">
        <v>40</v>
      </c>
      <c r="BQ43" s="289">
        <v>19</v>
      </c>
      <c r="BR43" s="313" t="s">
        <v>207</v>
      </c>
      <c r="BS43" s="313">
        <v>40</v>
      </c>
      <c r="BT43" s="289">
        <v>10</v>
      </c>
      <c r="BU43" s="314" t="s">
        <v>100</v>
      </c>
      <c r="BV43" s="314">
        <v>40</v>
      </c>
      <c r="BW43" s="289">
        <v>0</v>
      </c>
      <c r="BX43" s="315" t="s">
        <v>166</v>
      </c>
      <c r="BY43" s="315">
        <v>40</v>
      </c>
      <c r="BZ43" s="289">
        <v>-13</v>
      </c>
    </row>
    <row r="44" spans="1:78" ht="15.5" thickTop="1" thickBot="1" x14ac:dyDescent="0.4">
      <c r="A44" s="210" t="s">
        <v>55</v>
      </c>
      <c r="B44" s="210">
        <v>41</v>
      </c>
      <c r="C44" s="210">
        <v>0</v>
      </c>
      <c r="D44" s="211" t="s">
        <v>19</v>
      </c>
      <c r="E44" s="211">
        <v>41</v>
      </c>
      <c r="F44" s="210">
        <v>52</v>
      </c>
      <c r="G44" s="212">
        <v>93</v>
      </c>
      <c r="H44" s="287">
        <v>16.698720298215221</v>
      </c>
      <c r="I44" s="288" t="s">
        <v>109</v>
      </c>
      <c r="J44" s="287">
        <v>41</v>
      </c>
      <c r="K44" s="289">
        <v>6</v>
      </c>
      <c r="L44" s="290">
        <v>0.59867226899984749</v>
      </c>
      <c r="M44" s="291">
        <v>2.7894780754030686</v>
      </c>
      <c r="N44" s="292">
        <v>11.973445379996949</v>
      </c>
      <c r="O44" s="293" t="s">
        <v>92</v>
      </c>
      <c r="P44" s="292">
        <v>41</v>
      </c>
      <c r="Q44" s="289">
        <v>17</v>
      </c>
      <c r="R44" s="294">
        <v>2.069968012632232</v>
      </c>
      <c r="S44" s="295">
        <v>1.5582955711477708</v>
      </c>
      <c r="T44" s="295">
        <v>29.570971609031886</v>
      </c>
      <c r="U44" s="296">
        <v>0</v>
      </c>
      <c r="V44" s="296"/>
      <c r="W44" s="298" t="s">
        <v>224</v>
      </c>
      <c r="X44" s="298">
        <v>285</v>
      </c>
      <c r="Y44" s="289">
        <v>117</v>
      </c>
      <c r="Z44" s="298"/>
      <c r="AB44" s="299" t="s">
        <v>73</v>
      </c>
      <c r="AC44" s="299">
        <v>41</v>
      </c>
      <c r="AD44" s="289">
        <v>9</v>
      </c>
      <c r="AE44" s="300" t="s">
        <v>65</v>
      </c>
      <c r="AF44" s="300">
        <v>41</v>
      </c>
      <c r="AG44" s="289">
        <v>103</v>
      </c>
      <c r="AH44" s="301" t="s">
        <v>44</v>
      </c>
      <c r="AI44" s="301">
        <v>41</v>
      </c>
      <c r="AJ44" s="289">
        <v>44</v>
      </c>
      <c r="AK44" s="302" t="s">
        <v>71</v>
      </c>
      <c r="AL44" s="302">
        <v>41</v>
      </c>
      <c r="AM44" s="289">
        <v>-23</v>
      </c>
      <c r="AN44" s="303" t="s">
        <v>23</v>
      </c>
      <c r="AO44" s="303">
        <v>41</v>
      </c>
      <c r="AP44" s="289">
        <v>18</v>
      </c>
      <c r="AQ44" s="304" t="s">
        <v>54</v>
      </c>
      <c r="AR44" s="304">
        <v>41</v>
      </c>
      <c r="AS44" s="289">
        <v>-10</v>
      </c>
      <c r="AT44" s="305" t="s">
        <v>95</v>
      </c>
      <c r="AU44" s="305">
        <v>41</v>
      </c>
      <c r="AV44" s="289">
        <v>18</v>
      </c>
      <c r="AW44" s="306" t="s">
        <v>65</v>
      </c>
      <c r="AX44" s="306">
        <v>41</v>
      </c>
      <c r="AY44" s="289">
        <v>-35</v>
      </c>
      <c r="AZ44" s="307" t="s">
        <v>313</v>
      </c>
      <c r="BA44" s="307">
        <v>41</v>
      </c>
      <c r="BB44" s="289">
        <v>106</v>
      </c>
      <c r="BC44" s="308" t="s">
        <v>137</v>
      </c>
      <c r="BD44" s="308">
        <v>41</v>
      </c>
      <c r="BE44" s="289">
        <v>-9</v>
      </c>
      <c r="BF44" s="309" t="s">
        <v>131</v>
      </c>
      <c r="BG44" s="309">
        <v>41</v>
      </c>
      <c r="BH44" s="289">
        <v>-24</v>
      </c>
      <c r="BI44" s="310" t="s">
        <v>227</v>
      </c>
      <c r="BJ44" s="310">
        <v>41</v>
      </c>
      <c r="BK44" s="289">
        <v>3</v>
      </c>
      <c r="BL44" s="311" t="s">
        <v>129</v>
      </c>
      <c r="BM44" s="311">
        <v>41</v>
      </c>
      <c r="BN44" s="289">
        <v>9</v>
      </c>
      <c r="BO44" s="312" t="s">
        <v>335</v>
      </c>
      <c r="BP44" s="312">
        <v>41</v>
      </c>
      <c r="BQ44" s="289">
        <v>90</v>
      </c>
      <c r="BR44" s="313" t="s">
        <v>170</v>
      </c>
      <c r="BS44" s="313">
        <v>41</v>
      </c>
      <c r="BT44" s="289">
        <v>42</v>
      </c>
      <c r="BU44" s="314" t="s">
        <v>229</v>
      </c>
      <c r="BV44" s="314">
        <v>41</v>
      </c>
      <c r="BW44" s="289">
        <v>-5</v>
      </c>
      <c r="BX44" s="315" t="s">
        <v>52</v>
      </c>
      <c r="BY44" s="315">
        <v>41</v>
      </c>
      <c r="BZ44" s="289">
        <v>17</v>
      </c>
    </row>
    <row r="45" spans="1:78" ht="15.5" thickTop="1" thickBot="1" x14ac:dyDescent="0.4">
      <c r="A45" s="210" t="s">
        <v>64</v>
      </c>
      <c r="B45" s="210">
        <v>42</v>
      </c>
      <c r="C45" s="210">
        <v>0</v>
      </c>
      <c r="D45" s="211" t="s">
        <v>69</v>
      </c>
      <c r="E45" s="211">
        <v>42</v>
      </c>
      <c r="F45" s="210">
        <v>7</v>
      </c>
      <c r="G45" s="212">
        <v>49</v>
      </c>
      <c r="H45" s="287">
        <v>16.24526740871692</v>
      </c>
      <c r="I45" s="288" t="s">
        <v>136</v>
      </c>
      <c r="J45" s="287">
        <v>42</v>
      </c>
      <c r="K45" s="289">
        <v>92</v>
      </c>
      <c r="L45" s="290">
        <v>0.56703944459632205</v>
      </c>
      <c r="M45" s="291">
        <v>2.6420867985628647</v>
      </c>
      <c r="N45" s="292">
        <v>11.340788891926442</v>
      </c>
      <c r="O45" s="293" t="s">
        <v>136</v>
      </c>
      <c r="P45" s="292">
        <v>42</v>
      </c>
      <c r="Q45" s="289">
        <v>38</v>
      </c>
      <c r="R45" s="294">
        <v>2.0483006317226384</v>
      </c>
      <c r="S45" s="295">
        <v>1.5419841192297985</v>
      </c>
      <c r="T45" s="295">
        <v>29.261437596037691</v>
      </c>
      <c r="U45" s="296">
        <v>0</v>
      </c>
      <c r="V45" s="296"/>
      <c r="W45" s="298" t="s">
        <v>211</v>
      </c>
      <c r="X45" s="298">
        <v>284</v>
      </c>
      <c r="Y45" s="289">
        <v>30</v>
      </c>
      <c r="Z45" s="298"/>
      <c r="AB45" s="299" t="s">
        <v>193</v>
      </c>
      <c r="AC45" s="299">
        <v>42</v>
      </c>
      <c r="AD45" s="289">
        <v>-13</v>
      </c>
      <c r="AE45" s="300" t="s">
        <v>149</v>
      </c>
      <c r="AF45" s="300">
        <v>42</v>
      </c>
      <c r="AG45" s="289">
        <v>-7</v>
      </c>
      <c r="AH45" s="301" t="s">
        <v>134</v>
      </c>
      <c r="AI45" s="301">
        <v>42</v>
      </c>
      <c r="AJ45" s="289">
        <v>34</v>
      </c>
      <c r="AK45" s="302" t="s">
        <v>54</v>
      </c>
      <c r="AL45" s="302">
        <v>42</v>
      </c>
      <c r="AM45" s="289">
        <v>-15</v>
      </c>
      <c r="AN45" s="303" t="s">
        <v>205</v>
      </c>
      <c r="AO45" s="303">
        <v>42</v>
      </c>
      <c r="AP45" s="289">
        <v>-11</v>
      </c>
      <c r="AQ45" s="304" t="s">
        <v>35</v>
      </c>
      <c r="AR45" s="304">
        <v>42</v>
      </c>
      <c r="AS45" s="289">
        <v>8</v>
      </c>
      <c r="AT45" s="305" t="s">
        <v>235</v>
      </c>
      <c r="AU45" s="305">
        <v>42</v>
      </c>
      <c r="AV45" s="289">
        <v>-4</v>
      </c>
      <c r="AW45" s="306" t="s">
        <v>20</v>
      </c>
      <c r="AX45" s="306">
        <v>42</v>
      </c>
      <c r="AY45" s="289">
        <v>-21</v>
      </c>
      <c r="AZ45" s="307" t="s">
        <v>30</v>
      </c>
      <c r="BA45" s="307">
        <v>42</v>
      </c>
      <c r="BB45" s="289">
        <v>-30</v>
      </c>
      <c r="BC45" s="308" t="s">
        <v>45</v>
      </c>
      <c r="BD45" s="308">
        <v>42</v>
      </c>
      <c r="BE45" s="289">
        <v>-15</v>
      </c>
      <c r="BF45" s="309" t="s">
        <v>98</v>
      </c>
      <c r="BG45" s="309">
        <v>42</v>
      </c>
      <c r="BH45" s="289">
        <v>-31</v>
      </c>
      <c r="BI45" s="310" t="s">
        <v>17</v>
      </c>
      <c r="BJ45" s="310">
        <v>42</v>
      </c>
      <c r="BK45" s="289">
        <v>-17</v>
      </c>
      <c r="BL45" s="311" t="s">
        <v>293</v>
      </c>
      <c r="BM45" s="311">
        <v>42</v>
      </c>
      <c r="BN45" s="289">
        <v>23</v>
      </c>
      <c r="BO45" s="312" t="s">
        <v>150</v>
      </c>
      <c r="BP45" s="312">
        <v>42</v>
      </c>
      <c r="BQ45" s="289">
        <v>-22</v>
      </c>
      <c r="BR45" s="313" t="s">
        <v>127</v>
      </c>
      <c r="BS45" s="313">
        <v>42</v>
      </c>
      <c r="BT45" s="289">
        <v>5</v>
      </c>
      <c r="BU45" s="314" t="s">
        <v>55</v>
      </c>
      <c r="BV45" s="314">
        <v>42</v>
      </c>
      <c r="BW45" s="289">
        <v>-1</v>
      </c>
      <c r="BX45" s="315" t="s">
        <v>250</v>
      </c>
      <c r="BY45" s="315">
        <v>42</v>
      </c>
      <c r="BZ45" s="289">
        <v>19</v>
      </c>
    </row>
    <row r="46" spans="1:78" ht="15.5" thickTop="1" thickBot="1" x14ac:dyDescent="0.4">
      <c r="A46" s="210" t="s">
        <v>76</v>
      </c>
      <c r="B46" s="210">
        <v>43</v>
      </c>
      <c r="C46" s="210">
        <v>0</v>
      </c>
      <c r="D46" s="211" t="s">
        <v>129</v>
      </c>
      <c r="E46" s="211">
        <v>43</v>
      </c>
      <c r="F46" s="210">
        <v>26</v>
      </c>
      <c r="G46" s="212">
        <v>69</v>
      </c>
      <c r="H46" s="287">
        <v>16.199912421343239</v>
      </c>
      <c r="I46" s="288" t="s">
        <v>61</v>
      </c>
      <c r="J46" s="287">
        <v>43</v>
      </c>
      <c r="K46" s="289">
        <v>-21</v>
      </c>
      <c r="L46" s="290">
        <v>0.56291571844433264</v>
      </c>
      <c r="M46" s="291">
        <v>2.622872540135365</v>
      </c>
      <c r="N46" s="292">
        <v>11.258314368886653</v>
      </c>
      <c r="O46" s="293" t="s">
        <v>126</v>
      </c>
      <c r="P46" s="292">
        <v>43</v>
      </c>
      <c r="Q46" s="289">
        <v>14</v>
      </c>
      <c r="R46" s="294">
        <v>2.0160885424594297</v>
      </c>
      <c r="S46" s="295">
        <v>1.5177344903804888</v>
      </c>
      <c r="T46" s="295">
        <v>28.801264892277565</v>
      </c>
      <c r="U46" s="296">
        <v>0</v>
      </c>
      <c r="V46" s="296"/>
      <c r="W46" s="298" t="s">
        <v>146</v>
      </c>
      <c r="X46" s="298">
        <v>283</v>
      </c>
      <c r="Y46" s="289">
        <v>-22</v>
      </c>
      <c r="Z46" s="298"/>
      <c r="AB46" s="299" t="s">
        <v>208</v>
      </c>
      <c r="AC46" s="299">
        <v>43</v>
      </c>
      <c r="AD46" s="289">
        <v>86</v>
      </c>
      <c r="AE46" s="300" t="s">
        <v>20</v>
      </c>
      <c r="AF46" s="300">
        <v>43</v>
      </c>
      <c r="AG46" s="289">
        <v>-42</v>
      </c>
      <c r="AH46" s="301" t="s">
        <v>139</v>
      </c>
      <c r="AI46" s="301">
        <v>43</v>
      </c>
      <c r="AJ46" s="289">
        <v>22</v>
      </c>
      <c r="AK46" s="302" t="s">
        <v>235</v>
      </c>
      <c r="AL46" s="302">
        <v>43</v>
      </c>
      <c r="AM46" s="289">
        <v>23</v>
      </c>
      <c r="AN46" s="303" t="s">
        <v>135</v>
      </c>
      <c r="AO46" s="303">
        <v>43</v>
      </c>
      <c r="AP46" s="289">
        <v>-25</v>
      </c>
      <c r="AQ46" s="304" t="s">
        <v>235</v>
      </c>
      <c r="AR46" s="304">
        <v>43</v>
      </c>
      <c r="AS46" s="289">
        <v>24</v>
      </c>
      <c r="AT46" s="305" t="s">
        <v>71</v>
      </c>
      <c r="AU46" s="305">
        <v>43</v>
      </c>
      <c r="AV46" s="289">
        <v>-31</v>
      </c>
      <c r="AW46" s="306" t="s">
        <v>51</v>
      </c>
      <c r="AX46" s="306">
        <v>43</v>
      </c>
      <c r="AY46" s="289">
        <v>41</v>
      </c>
      <c r="AZ46" s="307" t="s">
        <v>95</v>
      </c>
      <c r="BA46" s="307">
        <v>43</v>
      </c>
      <c r="BB46" s="289">
        <v>21</v>
      </c>
      <c r="BC46" s="308" t="s">
        <v>87</v>
      </c>
      <c r="BD46" s="308">
        <v>43</v>
      </c>
      <c r="BE46" s="289">
        <v>-10</v>
      </c>
      <c r="BF46" s="309" t="s">
        <v>21</v>
      </c>
      <c r="BG46" s="309">
        <v>43</v>
      </c>
      <c r="BH46" s="289">
        <v>-3</v>
      </c>
      <c r="BI46" s="310" t="s">
        <v>45</v>
      </c>
      <c r="BJ46" s="310">
        <v>43</v>
      </c>
      <c r="BK46" s="289">
        <v>-16</v>
      </c>
      <c r="BL46" s="311" t="s">
        <v>241</v>
      </c>
      <c r="BM46" s="311">
        <v>43</v>
      </c>
      <c r="BN46" s="289">
        <v>0</v>
      </c>
      <c r="BO46" s="312" t="s">
        <v>149</v>
      </c>
      <c r="BP46" s="312">
        <v>43</v>
      </c>
      <c r="BQ46" s="289">
        <v>70</v>
      </c>
      <c r="BR46" s="313" t="s">
        <v>126</v>
      </c>
      <c r="BS46" s="313">
        <v>43</v>
      </c>
      <c r="BT46" s="289">
        <v>-2</v>
      </c>
      <c r="BU46" s="314" t="s">
        <v>60</v>
      </c>
      <c r="BV46" s="314">
        <v>43</v>
      </c>
      <c r="BW46" s="289">
        <v>10</v>
      </c>
      <c r="BX46" s="315" t="s">
        <v>63</v>
      </c>
      <c r="BY46" s="315">
        <v>43</v>
      </c>
      <c r="BZ46" s="289">
        <v>-6</v>
      </c>
    </row>
    <row r="47" spans="1:78" ht="15.5" thickTop="1" thickBot="1" x14ac:dyDescent="0.4">
      <c r="A47" s="210" t="s">
        <v>51</v>
      </c>
      <c r="B47" s="210">
        <v>44</v>
      </c>
      <c r="C47" s="210">
        <v>0</v>
      </c>
      <c r="D47" s="211" t="s">
        <v>140</v>
      </c>
      <c r="E47" s="211">
        <v>44</v>
      </c>
      <c r="F47" s="210">
        <v>4</v>
      </c>
      <c r="G47" s="212">
        <v>48</v>
      </c>
      <c r="H47" s="287">
        <v>16.149780663956967</v>
      </c>
      <c r="I47" s="288" t="s">
        <v>80</v>
      </c>
      <c r="J47" s="287">
        <v>44</v>
      </c>
      <c r="K47" s="289">
        <v>8</v>
      </c>
      <c r="L47" s="290">
        <v>0.55534261045055533</v>
      </c>
      <c r="M47" s="291">
        <v>2.5875860907619987</v>
      </c>
      <c r="N47" s="292">
        <v>11.106852209011105</v>
      </c>
      <c r="O47" s="293" t="s">
        <v>48</v>
      </c>
      <c r="P47" s="292">
        <v>44</v>
      </c>
      <c r="Q47" s="289">
        <v>2</v>
      </c>
      <c r="R47" s="294">
        <v>2.0070867584028766</v>
      </c>
      <c r="S47" s="295">
        <v>1.5109578444892715</v>
      </c>
      <c r="T47" s="295">
        <v>28.672667977183952</v>
      </c>
      <c r="U47" s="296">
        <v>0</v>
      </c>
      <c r="V47" s="296"/>
      <c r="W47" s="298" t="s">
        <v>116</v>
      </c>
      <c r="X47" s="298">
        <v>282</v>
      </c>
      <c r="Y47" s="289">
        <v>-8</v>
      </c>
      <c r="Z47" s="298"/>
      <c r="AB47" s="299" t="s">
        <v>66</v>
      </c>
      <c r="AC47" s="299">
        <v>44</v>
      </c>
      <c r="AD47" s="289">
        <v>2</v>
      </c>
      <c r="AE47" s="300" t="s">
        <v>70</v>
      </c>
      <c r="AF47" s="300">
        <v>44</v>
      </c>
      <c r="AG47" s="289">
        <v>20</v>
      </c>
      <c r="AH47" s="301" t="s">
        <v>189</v>
      </c>
      <c r="AI47" s="301">
        <v>44</v>
      </c>
      <c r="AJ47" s="289">
        <v>-5</v>
      </c>
      <c r="AK47" s="302" t="s">
        <v>176</v>
      </c>
      <c r="AL47" s="302">
        <v>44</v>
      </c>
      <c r="AM47" s="289">
        <v>14</v>
      </c>
      <c r="AN47" s="303" t="s">
        <v>259</v>
      </c>
      <c r="AO47" s="303">
        <v>44</v>
      </c>
      <c r="AP47" s="289">
        <v>2</v>
      </c>
      <c r="AQ47" s="304" t="s">
        <v>193</v>
      </c>
      <c r="AR47" s="304">
        <v>44</v>
      </c>
      <c r="AS47" s="289">
        <v>-8</v>
      </c>
      <c r="AT47" s="305" t="s">
        <v>48</v>
      </c>
      <c r="AU47" s="305">
        <v>44</v>
      </c>
      <c r="AV47" s="289">
        <v>-36</v>
      </c>
      <c r="AW47" s="306" t="s">
        <v>48</v>
      </c>
      <c r="AX47" s="306">
        <v>44</v>
      </c>
      <c r="AY47" s="289">
        <v>-40</v>
      </c>
      <c r="AZ47" s="307" t="s">
        <v>24</v>
      </c>
      <c r="BA47" s="307">
        <v>44</v>
      </c>
      <c r="BB47" s="289">
        <v>-38</v>
      </c>
      <c r="BC47" s="308" t="s">
        <v>239</v>
      </c>
      <c r="BD47" s="308">
        <v>44</v>
      </c>
      <c r="BE47" s="289">
        <v>-5</v>
      </c>
      <c r="BF47" s="309" t="s">
        <v>196</v>
      </c>
      <c r="BG47" s="309">
        <v>44</v>
      </c>
      <c r="BH47" s="289">
        <v>34</v>
      </c>
      <c r="BI47" s="310" t="s">
        <v>247</v>
      </c>
      <c r="BJ47" s="310">
        <v>44</v>
      </c>
      <c r="BK47" s="289">
        <v>8</v>
      </c>
      <c r="BL47" s="311" t="s">
        <v>223</v>
      </c>
      <c r="BM47" s="311">
        <v>44</v>
      </c>
      <c r="BN47" s="289">
        <v>-10</v>
      </c>
      <c r="BO47" s="312" t="s">
        <v>167</v>
      </c>
      <c r="BP47" s="312">
        <v>44</v>
      </c>
      <c r="BQ47" s="289">
        <v>-21</v>
      </c>
      <c r="BR47" s="313" t="s">
        <v>85</v>
      </c>
      <c r="BS47" s="313">
        <v>44</v>
      </c>
      <c r="BT47" s="289">
        <v>27</v>
      </c>
      <c r="BU47" s="314" t="s">
        <v>211</v>
      </c>
      <c r="BV47" s="314">
        <v>44</v>
      </c>
      <c r="BW47" s="289">
        <v>3</v>
      </c>
      <c r="BX47" s="315" t="s">
        <v>22</v>
      </c>
      <c r="BY47" s="315">
        <v>44</v>
      </c>
      <c r="BZ47" s="289">
        <v>1</v>
      </c>
    </row>
    <row r="48" spans="1:78" ht="15.5" thickTop="1" thickBot="1" x14ac:dyDescent="0.4">
      <c r="A48" s="210" t="s">
        <v>70</v>
      </c>
      <c r="B48" s="210">
        <v>45</v>
      </c>
      <c r="C48" s="210">
        <v>0</v>
      </c>
      <c r="D48" s="211" t="s">
        <v>70</v>
      </c>
      <c r="E48" s="211">
        <v>45</v>
      </c>
      <c r="F48" s="210">
        <v>0</v>
      </c>
      <c r="G48" s="212">
        <v>45</v>
      </c>
      <c r="H48" s="287">
        <v>15.658335134001605</v>
      </c>
      <c r="I48" s="288" t="s">
        <v>103</v>
      </c>
      <c r="J48" s="287">
        <v>45</v>
      </c>
      <c r="K48" s="289">
        <v>-8</v>
      </c>
      <c r="L48" s="290">
        <v>0.55118331492617922</v>
      </c>
      <c r="M48" s="291">
        <v>2.5682060989448527</v>
      </c>
      <c r="N48" s="292">
        <v>11.023666298523585</v>
      </c>
      <c r="O48" s="293" t="s">
        <v>169</v>
      </c>
      <c r="P48" s="292">
        <v>45</v>
      </c>
      <c r="Q48" s="289">
        <v>-2</v>
      </c>
      <c r="R48" s="294">
        <v>1.9858344857357912</v>
      </c>
      <c r="S48" s="295">
        <v>1.4949588907992428</v>
      </c>
      <c r="T48" s="295">
        <v>28.369064081939875</v>
      </c>
      <c r="U48" s="296">
        <v>0</v>
      </c>
      <c r="V48" s="296"/>
      <c r="W48" s="298" t="s">
        <v>308</v>
      </c>
      <c r="X48" s="298">
        <v>281</v>
      </c>
      <c r="Y48" s="289">
        <v>33</v>
      </c>
      <c r="Z48" s="298"/>
      <c r="AB48" s="299" t="s">
        <v>43</v>
      </c>
      <c r="AC48" s="299">
        <v>45</v>
      </c>
      <c r="AD48" s="289">
        <v>20</v>
      </c>
      <c r="AE48" s="300" t="s">
        <v>77</v>
      </c>
      <c r="AF48" s="300">
        <v>45</v>
      </c>
      <c r="AG48" s="289">
        <v>62</v>
      </c>
      <c r="AH48" s="301" t="s">
        <v>84</v>
      </c>
      <c r="AI48" s="301">
        <v>45</v>
      </c>
      <c r="AJ48" s="289">
        <v>21</v>
      </c>
      <c r="AK48" s="302" t="s">
        <v>164</v>
      </c>
      <c r="AL48" s="302">
        <v>45</v>
      </c>
      <c r="AM48" s="289">
        <v>2</v>
      </c>
      <c r="AN48" s="303" t="s">
        <v>228</v>
      </c>
      <c r="AO48" s="303">
        <v>45</v>
      </c>
      <c r="AP48" s="289">
        <v>87</v>
      </c>
      <c r="AQ48" s="304" t="s">
        <v>253</v>
      </c>
      <c r="AR48" s="304">
        <v>45</v>
      </c>
      <c r="AS48" s="289">
        <v>39</v>
      </c>
      <c r="AT48" s="305" t="s">
        <v>135</v>
      </c>
      <c r="AU48" s="305">
        <v>45</v>
      </c>
      <c r="AV48" s="289">
        <v>-20</v>
      </c>
      <c r="AW48" s="306" t="s">
        <v>182</v>
      </c>
      <c r="AX48" s="306">
        <v>45</v>
      </c>
      <c r="AY48" s="289">
        <v>46</v>
      </c>
      <c r="AZ48" s="307" t="s">
        <v>41</v>
      </c>
      <c r="BA48" s="307">
        <v>45</v>
      </c>
      <c r="BB48" s="289">
        <v>-11</v>
      </c>
      <c r="BC48" s="308" t="s">
        <v>75</v>
      </c>
      <c r="BD48" s="308">
        <v>45</v>
      </c>
      <c r="BE48" s="289">
        <v>32</v>
      </c>
      <c r="BF48" s="309" t="s">
        <v>40</v>
      </c>
      <c r="BG48" s="309">
        <v>45</v>
      </c>
      <c r="BH48" s="289">
        <v>0</v>
      </c>
      <c r="BI48" s="310" t="s">
        <v>136</v>
      </c>
      <c r="BJ48" s="310">
        <v>45</v>
      </c>
      <c r="BK48" s="289">
        <v>3</v>
      </c>
      <c r="BL48" s="311" t="s">
        <v>67</v>
      </c>
      <c r="BM48" s="311">
        <v>45</v>
      </c>
      <c r="BN48" s="289">
        <v>-6</v>
      </c>
      <c r="BO48" s="312" t="s">
        <v>133</v>
      </c>
      <c r="BP48" s="312">
        <v>45</v>
      </c>
      <c r="BQ48" s="289">
        <v>260</v>
      </c>
      <c r="BR48" s="313" t="s">
        <v>279</v>
      </c>
      <c r="BS48" s="313">
        <v>45</v>
      </c>
      <c r="BT48" s="289">
        <v>46</v>
      </c>
      <c r="BU48" s="314" t="s">
        <v>150</v>
      </c>
      <c r="BV48" s="314">
        <v>45</v>
      </c>
      <c r="BW48" s="289">
        <v>3</v>
      </c>
      <c r="BX48" s="315" t="s">
        <v>20</v>
      </c>
      <c r="BY48" s="315">
        <v>45</v>
      </c>
      <c r="BZ48" s="289">
        <v>5</v>
      </c>
    </row>
    <row r="49" spans="1:78" ht="15.5" thickTop="1" thickBot="1" x14ac:dyDescent="0.4">
      <c r="A49" s="210" t="s">
        <v>124</v>
      </c>
      <c r="B49" s="210">
        <v>46</v>
      </c>
      <c r="C49" s="210">
        <v>0</v>
      </c>
      <c r="D49" s="211" t="s">
        <v>60</v>
      </c>
      <c r="E49" s="211">
        <v>46</v>
      </c>
      <c r="F49" s="210">
        <v>-8</v>
      </c>
      <c r="G49" s="212">
        <v>38</v>
      </c>
      <c r="H49" s="287">
        <v>15.638444259670663</v>
      </c>
      <c r="I49" s="288" t="s">
        <v>97</v>
      </c>
      <c r="J49" s="287">
        <v>46</v>
      </c>
      <c r="K49" s="289">
        <v>4</v>
      </c>
      <c r="L49" s="290">
        <v>0.5402862818523293</v>
      </c>
      <c r="M49" s="291">
        <v>2.5174320169964299</v>
      </c>
      <c r="N49" s="292">
        <v>10.805725637046585</v>
      </c>
      <c r="O49" s="293" t="s">
        <v>282</v>
      </c>
      <c r="P49" s="292">
        <v>46</v>
      </c>
      <c r="Q49" s="289">
        <v>60</v>
      </c>
      <c r="R49" s="294">
        <v>1.9503296923278288</v>
      </c>
      <c r="S49" s="295">
        <v>1.468230476647669</v>
      </c>
      <c r="T49" s="295">
        <v>27.861852747540411</v>
      </c>
      <c r="U49" s="296">
        <v>0</v>
      </c>
      <c r="V49" s="296"/>
      <c r="W49" s="298" t="s">
        <v>92</v>
      </c>
      <c r="X49" s="298">
        <v>280</v>
      </c>
      <c r="Y49" s="289">
        <v>-18</v>
      </c>
      <c r="Z49" s="298"/>
      <c r="AB49" s="299" t="s">
        <v>88</v>
      </c>
      <c r="AC49" s="299">
        <v>46</v>
      </c>
      <c r="AD49" s="289">
        <v>-36</v>
      </c>
      <c r="AE49" s="300" t="s">
        <v>268</v>
      </c>
      <c r="AF49" s="300">
        <v>46</v>
      </c>
      <c r="AG49" s="289">
        <v>93</v>
      </c>
      <c r="AH49" s="301" t="s">
        <v>142</v>
      </c>
      <c r="AI49" s="301">
        <v>46</v>
      </c>
      <c r="AJ49" s="289">
        <v>33</v>
      </c>
      <c r="AK49" s="302" t="s">
        <v>120</v>
      </c>
      <c r="AL49" s="302">
        <v>46</v>
      </c>
      <c r="AM49" s="289">
        <v>32</v>
      </c>
      <c r="AN49" s="303" t="s">
        <v>253</v>
      </c>
      <c r="AO49" s="303">
        <v>46</v>
      </c>
      <c r="AP49" s="289">
        <v>79</v>
      </c>
      <c r="AQ49" s="304" t="s">
        <v>106</v>
      </c>
      <c r="AR49" s="304">
        <v>46</v>
      </c>
      <c r="AS49" s="289">
        <v>10</v>
      </c>
      <c r="AT49" s="305" t="s">
        <v>82</v>
      </c>
      <c r="AU49" s="305">
        <v>46</v>
      </c>
      <c r="AV49" s="289">
        <v>8</v>
      </c>
      <c r="AW49" s="306" t="s">
        <v>101</v>
      </c>
      <c r="AX49" s="306">
        <v>46</v>
      </c>
      <c r="AY49" s="289">
        <v>11</v>
      </c>
      <c r="AZ49" s="307" t="s">
        <v>82</v>
      </c>
      <c r="BA49" s="307">
        <v>46</v>
      </c>
      <c r="BB49" s="289">
        <v>7</v>
      </c>
      <c r="BC49" s="308" t="s">
        <v>231</v>
      </c>
      <c r="BD49" s="308">
        <v>46</v>
      </c>
      <c r="BE49" s="289">
        <v>-9</v>
      </c>
      <c r="BF49" s="309" t="s">
        <v>193</v>
      </c>
      <c r="BG49" s="309">
        <v>46</v>
      </c>
      <c r="BH49" s="289">
        <v>70</v>
      </c>
      <c r="BI49" s="310" t="s">
        <v>137</v>
      </c>
      <c r="BJ49" s="310">
        <v>46</v>
      </c>
      <c r="BK49" s="289">
        <v>-12</v>
      </c>
      <c r="BL49" s="311" t="s">
        <v>77</v>
      </c>
      <c r="BM49" s="311">
        <v>46</v>
      </c>
      <c r="BN49" s="289">
        <v>-8</v>
      </c>
      <c r="BO49" s="312" t="s">
        <v>53</v>
      </c>
      <c r="BP49" s="312">
        <v>46</v>
      </c>
      <c r="BQ49" s="289">
        <v>-20</v>
      </c>
      <c r="BR49" s="313" t="s">
        <v>139</v>
      </c>
      <c r="BS49" s="313">
        <v>46</v>
      </c>
      <c r="BT49" s="289">
        <v>16</v>
      </c>
      <c r="BU49" s="314" t="s">
        <v>206</v>
      </c>
      <c r="BV49" s="314">
        <v>46</v>
      </c>
      <c r="BW49" s="289">
        <v>4</v>
      </c>
      <c r="BX49" s="315" t="s">
        <v>197</v>
      </c>
      <c r="BY49" s="315">
        <v>46</v>
      </c>
      <c r="BZ49" s="289">
        <v>1</v>
      </c>
    </row>
    <row r="50" spans="1:78" ht="15.5" thickTop="1" thickBot="1" x14ac:dyDescent="0.4">
      <c r="A50" s="210" t="s">
        <v>79</v>
      </c>
      <c r="B50" s="210">
        <v>47</v>
      </c>
      <c r="C50" s="210">
        <v>0</v>
      </c>
      <c r="D50" s="211" t="s">
        <v>189</v>
      </c>
      <c r="E50" s="211">
        <v>47</v>
      </c>
      <c r="F50" s="210">
        <v>29</v>
      </c>
      <c r="G50" s="212">
        <v>76</v>
      </c>
      <c r="H50" s="287">
        <v>15.470904476244055</v>
      </c>
      <c r="I50" s="288" t="s">
        <v>55</v>
      </c>
      <c r="J50" s="287">
        <v>47</v>
      </c>
      <c r="K50" s="289">
        <v>-17</v>
      </c>
      <c r="L50" s="290">
        <v>0.5276268402988803</v>
      </c>
      <c r="M50" s="291">
        <v>2.4584460968381645</v>
      </c>
      <c r="N50" s="292">
        <v>10.552536805977605</v>
      </c>
      <c r="O50" s="293" t="s">
        <v>164</v>
      </c>
      <c r="P50" s="292">
        <v>47</v>
      </c>
      <c r="Q50" s="289">
        <v>20</v>
      </c>
      <c r="R50" s="294">
        <v>1.9501190620390489</v>
      </c>
      <c r="S50" s="295">
        <v>1.4680719117596357</v>
      </c>
      <c r="T50" s="295">
        <v>27.858843743414987</v>
      </c>
      <c r="U50" s="296">
        <v>0</v>
      </c>
      <c r="V50" s="296"/>
      <c r="W50" s="298" t="s">
        <v>183</v>
      </c>
      <c r="X50" s="298">
        <v>279</v>
      </c>
      <c r="Y50" s="289">
        <v>69</v>
      </c>
      <c r="Z50" s="298"/>
      <c r="AB50" s="299" t="s">
        <v>105</v>
      </c>
      <c r="AC50" s="299">
        <v>47</v>
      </c>
      <c r="AD50" s="289">
        <v>-15</v>
      </c>
      <c r="AE50" s="300" t="s">
        <v>151</v>
      </c>
      <c r="AF50" s="300">
        <v>47</v>
      </c>
      <c r="AG50" s="289">
        <v>-26</v>
      </c>
      <c r="AH50" s="301" t="s">
        <v>79</v>
      </c>
      <c r="AI50" s="301">
        <v>47</v>
      </c>
      <c r="AJ50" s="289">
        <v>-1</v>
      </c>
      <c r="AK50" s="302" t="s">
        <v>216</v>
      </c>
      <c r="AL50" s="302">
        <v>47</v>
      </c>
      <c r="AM50" s="289">
        <v>-14</v>
      </c>
      <c r="AN50" s="303" t="s">
        <v>217</v>
      </c>
      <c r="AO50" s="303">
        <v>47</v>
      </c>
      <c r="AP50" s="289">
        <v>-14</v>
      </c>
      <c r="AQ50" s="304" t="s">
        <v>216</v>
      </c>
      <c r="AR50" s="304">
        <v>47</v>
      </c>
      <c r="AS50" s="289">
        <v>-8</v>
      </c>
      <c r="AT50" s="305" t="s">
        <v>47</v>
      </c>
      <c r="AU50" s="305">
        <v>47</v>
      </c>
      <c r="AV50" s="289">
        <v>-41</v>
      </c>
      <c r="AW50" s="306" t="s">
        <v>106</v>
      </c>
      <c r="AX50" s="306">
        <v>47</v>
      </c>
      <c r="AY50" s="289">
        <v>-35</v>
      </c>
      <c r="AZ50" s="307" t="s">
        <v>235</v>
      </c>
      <c r="BA50" s="307">
        <v>47</v>
      </c>
      <c r="BB50" s="289">
        <v>5</v>
      </c>
      <c r="BC50" s="308" t="s">
        <v>63</v>
      </c>
      <c r="BD50" s="308">
        <v>47</v>
      </c>
      <c r="BE50" s="289">
        <v>-7</v>
      </c>
      <c r="BF50" s="309" t="s">
        <v>51</v>
      </c>
      <c r="BG50" s="309">
        <v>47</v>
      </c>
      <c r="BH50" s="289">
        <v>161</v>
      </c>
      <c r="BI50" s="310" t="s">
        <v>155</v>
      </c>
      <c r="BJ50" s="310">
        <v>47</v>
      </c>
      <c r="BK50" s="289">
        <v>-10</v>
      </c>
      <c r="BL50" s="311" t="s">
        <v>76</v>
      </c>
      <c r="BM50" s="311">
        <v>47</v>
      </c>
      <c r="BN50" s="289">
        <v>6</v>
      </c>
      <c r="BO50" s="312" t="s">
        <v>102</v>
      </c>
      <c r="BP50" s="312">
        <v>47</v>
      </c>
      <c r="BQ50" s="289">
        <v>107</v>
      </c>
      <c r="BR50" s="313" t="s">
        <v>141</v>
      </c>
      <c r="BS50" s="313">
        <v>47</v>
      </c>
      <c r="BT50" s="289">
        <v>-1</v>
      </c>
      <c r="BU50" s="314" t="s">
        <v>174</v>
      </c>
      <c r="BV50" s="314">
        <v>47</v>
      </c>
      <c r="BW50" s="289">
        <v>16</v>
      </c>
      <c r="BX50" s="315" t="s">
        <v>278</v>
      </c>
      <c r="BY50" s="315">
        <v>47</v>
      </c>
      <c r="BZ50" s="289">
        <v>46</v>
      </c>
    </row>
    <row r="51" spans="1:78" ht="15.5" thickTop="1" thickBot="1" x14ac:dyDescent="0.4">
      <c r="A51" s="210" t="s">
        <v>140</v>
      </c>
      <c r="B51" s="210">
        <v>48</v>
      </c>
      <c r="C51" s="210">
        <v>0</v>
      </c>
      <c r="D51" s="211" t="s">
        <v>127</v>
      </c>
      <c r="E51" s="211">
        <v>48</v>
      </c>
      <c r="F51" s="210">
        <v>19</v>
      </c>
      <c r="G51" s="212">
        <v>67</v>
      </c>
      <c r="H51" s="287">
        <v>15.467017536175437</v>
      </c>
      <c r="I51" s="288" t="s">
        <v>76</v>
      </c>
      <c r="J51" s="287">
        <v>48</v>
      </c>
      <c r="K51" s="289">
        <v>59</v>
      </c>
      <c r="L51" s="290">
        <v>0.51929822216976151</v>
      </c>
      <c r="M51" s="291">
        <v>2.4196393926151778</v>
      </c>
      <c r="N51" s="292">
        <v>10.385964443395231</v>
      </c>
      <c r="O51" s="293" t="s">
        <v>49</v>
      </c>
      <c r="P51" s="292">
        <v>48</v>
      </c>
      <c r="Q51" s="289">
        <v>27</v>
      </c>
      <c r="R51" s="294">
        <v>1.9413644503604841</v>
      </c>
      <c r="S51" s="295">
        <v>1.4614813400587339</v>
      </c>
      <c r="T51" s="295">
        <v>27.73377786229263</v>
      </c>
      <c r="U51" s="296">
        <v>0</v>
      </c>
      <c r="V51" s="296"/>
      <c r="W51" s="298" t="s">
        <v>222</v>
      </c>
      <c r="X51" s="298">
        <v>278</v>
      </c>
      <c r="Y51" s="289">
        <v>-16</v>
      </c>
      <c r="Z51" s="298"/>
      <c r="AB51" s="299" t="s">
        <v>106</v>
      </c>
      <c r="AC51" s="299">
        <v>48</v>
      </c>
      <c r="AD51" s="289">
        <v>21</v>
      </c>
      <c r="AE51" s="300" t="s">
        <v>119</v>
      </c>
      <c r="AF51" s="300">
        <v>48</v>
      </c>
      <c r="AG51" s="289">
        <v>-33</v>
      </c>
      <c r="AH51" s="301" t="s">
        <v>156</v>
      </c>
      <c r="AI51" s="301">
        <v>48</v>
      </c>
      <c r="AJ51" s="289">
        <v>34</v>
      </c>
      <c r="AK51" s="302" t="s">
        <v>38</v>
      </c>
      <c r="AL51" s="302">
        <v>48</v>
      </c>
      <c r="AM51" s="289">
        <v>6</v>
      </c>
      <c r="AN51" s="303" t="s">
        <v>45</v>
      </c>
      <c r="AO51" s="303">
        <v>48</v>
      </c>
      <c r="AP51" s="289">
        <v>-38</v>
      </c>
      <c r="AQ51" s="304" t="s">
        <v>187</v>
      </c>
      <c r="AR51" s="304">
        <v>48</v>
      </c>
      <c r="AS51" s="289">
        <v>4</v>
      </c>
      <c r="AT51" s="305" t="s">
        <v>125</v>
      </c>
      <c r="AU51" s="305">
        <v>48</v>
      </c>
      <c r="AV51" s="289" t="e">
        <v>#N/A</v>
      </c>
      <c r="AW51" s="306" t="s">
        <v>254</v>
      </c>
      <c r="AX51" s="306">
        <v>48</v>
      </c>
      <c r="AY51" s="289">
        <v>38</v>
      </c>
      <c r="AZ51" s="307" t="s">
        <v>135</v>
      </c>
      <c r="BA51" s="307">
        <v>48</v>
      </c>
      <c r="BB51" s="289">
        <v>-21</v>
      </c>
      <c r="BC51" s="308" t="s">
        <v>125</v>
      </c>
      <c r="BD51" s="308">
        <v>48</v>
      </c>
      <c r="BE51" s="289">
        <v>-14</v>
      </c>
      <c r="BF51" s="309" t="s">
        <v>43</v>
      </c>
      <c r="BG51" s="309">
        <v>48</v>
      </c>
      <c r="BH51" s="289">
        <v>212</v>
      </c>
      <c r="BI51" s="310" t="s">
        <v>129</v>
      </c>
      <c r="BJ51" s="310">
        <v>48</v>
      </c>
      <c r="BK51" s="289">
        <v>9</v>
      </c>
      <c r="BL51" s="311" t="s">
        <v>263</v>
      </c>
      <c r="BM51" s="311">
        <v>48</v>
      </c>
      <c r="BN51" s="289">
        <v>-1</v>
      </c>
      <c r="BO51" s="312" t="s">
        <v>289</v>
      </c>
      <c r="BP51" s="312">
        <v>48</v>
      </c>
      <c r="BQ51" s="289">
        <v>13</v>
      </c>
      <c r="BR51" s="313" t="s">
        <v>160</v>
      </c>
      <c r="BS51" s="313">
        <v>48</v>
      </c>
      <c r="BT51" s="289">
        <v>3</v>
      </c>
      <c r="BU51" s="314" t="s">
        <v>99</v>
      </c>
      <c r="BV51" s="314">
        <v>48</v>
      </c>
      <c r="BW51" s="289">
        <v>-10</v>
      </c>
      <c r="BX51" s="315" t="s">
        <v>273</v>
      </c>
      <c r="BY51" s="315">
        <v>48</v>
      </c>
      <c r="BZ51" s="289">
        <v>4</v>
      </c>
    </row>
    <row r="52" spans="1:78" ht="15.5" thickTop="1" thickBot="1" x14ac:dyDescent="0.4">
      <c r="A52" s="210" t="s">
        <v>69</v>
      </c>
      <c r="B52" s="210">
        <v>49</v>
      </c>
      <c r="C52" s="210">
        <v>0</v>
      </c>
      <c r="D52" s="211" t="s">
        <v>64</v>
      </c>
      <c r="E52" s="211">
        <v>49</v>
      </c>
      <c r="F52" s="210">
        <v>-7</v>
      </c>
      <c r="G52" s="212">
        <v>42</v>
      </c>
      <c r="H52" s="287">
        <v>15.360757789781088</v>
      </c>
      <c r="I52" s="288" t="s">
        <v>67</v>
      </c>
      <c r="J52" s="287">
        <v>49</v>
      </c>
      <c r="K52" s="289">
        <v>90</v>
      </c>
      <c r="L52" s="290">
        <v>0.5114945089609928</v>
      </c>
      <c r="M52" s="291">
        <v>2.3832784518638048</v>
      </c>
      <c r="N52" s="292">
        <v>10.229890179219856</v>
      </c>
      <c r="O52" s="293" t="s">
        <v>32</v>
      </c>
      <c r="P52" s="292">
        <v>49</v>
      </c>
      <c r="Q52" s="289">
        <v>-13</v>
      </c>
      <c r="R52" s="294">
        <v>1.932383497472812</v>
      </c>
      <c r="S52" s="295">
        <v>1.4547203761094651</v>
      </c>
      <c r="T52" s="295">
        <v>27.605478535325883</v>
      </c>
      <c r="U52" s="296">
        <v>0</v>
      </c>
      <c r="V52" s="296"/>
      <c r="W52" s="298" t="s">
        <v>63</v>
      </c>
      <c r="X52" s="298">
        <v>277</v>
      </c>
      <c r="Y52" s="289">
        <v>3</v>
      </c>
      <c r="Z52" s="298"/>
      <c r="AB52" s="299" t="s">
        <v>235</v>
      </c>
      <c r="AC52" s="299">
        <v>49</v>
      </c>
      <c r="AD52" s="289">
        <v>26</v>
      </c>
      <c r="AE52" s="300" t="s">
        <v>145</v>
      </c>
      <c r="AF52" s="300">
        <v>49</v>
      </c>
      <c r="AG52" s="289">
        <v>-7</v>
      </c>
      <c r="AH52" s="301" t="s">
        <v>104</v>
      </c>
      <c r="AI52" s="301">
        <v>49</v>
      </c>
      <c r="AJ52" s="289">
        <v>-29</v>
      </c>
      <c r="AK52" s="302" t="s">
        <v>106</v>
      </c>
      <c r="AL52" s="302">
        <v>49</v>
      </c>
      <c r="AM52" s="289">
        <v>16</v>
      </c>
      <c r="AN52" s="303" t="s">
        <v>80</v>
      </c>
      <c r="AO52" s="303">
        <v>49</v>
      </c>
      <c r="AP52" s="289">
        <v>-25</v>
      </c>
      <c r="AQ52" s="304" t="s">
        <v>71</v>
      </c>
      <c r="AR52" s="304">
        <v>49</v>
      </c>
      <c r="AS52" s="289">
        <v>-27</v>
      </c>
      <c r="AT52" s="305" t="s">
        <v>273</v>
      </c>
      <c r="AU52" s="305">
        <v>49</v>
      </c>
      <c r="AV52" s="289">
        <v>177</v>
      </c>
      <c r="AW52" s="306" t="s">
        <v>159</v>
      </c>
      <c r="AX52" s="306">
        <v>49</v>
      </c>
      <c r="AY52" s="289">
        <v>-5</v>
      </c>
      <c r="AZ52" s="307" t="s">
        <v>71</v>
      </c>
      <c r="BA52" s="307">
        <v>49</v>
      </c>
      <c r="BB52" s="289">
        <v>-32</v>
      </c>
      <c r="BC52" s="308" t="s">
        <v>153</v>
      </c>
      <c r="BD52" s="308">
        <v>49</v>
      </c>
      <c r="BE52" s="289">
        <v>-8</v>
      </c>
      <c r="BF52" s="309" t="s">
        <v>174</v>
      </c>
      <c r="BG52" s="309">
        <v>49</v>
      </c>
      <c r="BH52" s="289">
        <v>27</v>
      </c>
      <c r="BI52" s="310" t="s">
        <v>36</v>
      </c>
      <c r="BJ52" s="310">
        <v>49</v>
      </c>
      <c r="BK52" s="289">
        <v>6</v>
      </c>
      <c r="BL52" s="311" t="s">
        <v>51</v>
      </c>
      <c r="BM52" s="311">
        <v>49</v>
      </c>
      <c r="BN52" s="289">
        <v>28</v>
      </c>
      <c r="BO52" s="312" t="s">
        <v>65</v>
      </c>
      <c r="BP52" s="312">
        <v>49</v>
      </c>
      <c r="BQ52" s="289">
        <v>51</v>
      </c>
      <c r="BR52" s="313" t="s">
        <v>75</v>
      </c>
      <c r="BS52" s="313">
        <v>49</v>
      </c>
      <c r="BT52" s="289">
        <v>-19</v>
      </c>
      <c r="BU52" s="314" t="s">
        <v>78</v>
      </c>
      <c r="BV52" s="314">
        <v>49</v>
      </c>
      <c r="BW52" s="289">
        <v>-12</v>
      </c>
      <c r="BX52" s="315" t="s">
        <v>45</v>
      </c>
      <c r="BY52" s="315">
        <v>49</v>
      </c>
      <c r="BZ52" s="289">
        <v>40</v>
      </c>
    </row>
    <row r="53" spans="1:78" ht="15.5" thickTop="1" thickBot="1" x14ac:dyDescent="0.4">
      <c r="A53" s="210" t="s">
        <v>56</v>
      </c>
      <c r="B53" s="210">
        <v>50</v>
      </c>
      <c r="C53" s="210">
        <v>0</v>
      </c>
      <c r="D53" s="211" t="s">
        <v>137</v>
      </c>
      <c r="E53" s="211">
        <v>50</v>
      </c>
      <c r="F53" s="210">
        <v>2</v>
      </c>
      <c r="G53" s="212">
        <v>52</v>
      </c>
      <c r="H53" s="287">
        <v>15.311723178698328</v>
      </c>
      <c r="I53" s="288" t="s">
        <v>37</v>
      </c>
      <c r="J53" s="287">
        <v>50</v>
      </c>
      <c r="K53" s="289">
        <v>-26</v>
      </c>
      <c r="L53" s="290">
        <v>0.49198448773288722</v>
      </c>
      <c r="M53" s="291">
        <v>2.2923726603572621</v>
      </c>
      <c r="N53" s="292">
        <v>9.8396897546577442</v>
      </c>
      <c r="O53" s="293" t="s">
        <v>111</v>
      </c>
      <c r="P53" s="292">
        <v>50</v>
      </c>
      <c r="Q53" s="289">
        <v>9</v>
      </c>
      <c r="R53" s="294">
        <v>1.9107611890617369</v>
      </c>
      <c r="S53" s="295">
        <v>1.438442855283371</v>
      </c>
      <c r="T53" s="295">
        <v>27.296588415167673</v>
      </c>
      <c r="U53" s="296">
        <v>0</v>
      </c>
      <c r="V53" s="296"/>
      <c r="W53" s="298" t="s">
        <v>206</v>
      </c>
      <c r="X53" s="298">
        <v>276</v>
      </c>
      <c r="Y53" s="289">
        <v>-15</v>
      </c>
      <c r="Z53" s="298"/>
      <c r="AB53" s="299" t="s">
        <v>56</v>
      </c>
      <c r="AC53" s="299">
        <v>50</v>
      </c>
      <c r="AD53" s="289">
        <v>-28</v>
      </c>
      <c r="AE53" s="300" t="s">
        <v>39</v>
      </c>
      <c r="AF53" s="300">
        <v>50</v>
      </c>
      <c r="AG53" s="289">
        <v>-47</v>
      </c>
      <c r="AH53" s="301" t="s">
        <v>159</v>
      </c>
      <c r="AI53" s="301">
        <v>50</v>
      </c>
      <c r="AJ53" s="289">
        <v>49</v>
      </c>
      <c r="AK53" s="302" t="s">
        <v>125</v>
      </c>
      <c r="AL53" s="302">
        <v>50</v>
      </c>
      <c r="AM53" s="289">
        <v>-26</v>
      </c>
      <c r="AN53" s="303" t="s">
        <v>87</v>
      </c>
      <c r="AO53" s="303">
        <v>50</v>
      </c>
      <c r="AP53" s="289">
        <v>-23</v>
      </c>
      <c r="AQ53" s="304" t="s">
        <v>67</v>
      </c>
      <c r="AR53" s="304">
        <v>50</v>
      </c>
      <c r="AS53" s="289">
        <v>55</v>
      </c>
      <c r="AT53" s="305" t="s">
        <v>196</v>
      </c>
      <c r="AU53" s="305">
        <v>50</v>
      </c>
      <c r="AV53" s="289">
        <v>-21</v>
      </c>
      <c r="AW53" s="306" t="s">
        <v>94</v>
      </c>
      <c r="AX53" s="306">
        <v>50</v>
      </c>
      <c r="AY53" s="289">
        <v>0</v>
      </c>
      <c r="AZ53" s="307" t="s">
        <v>64</v>
      </c>
      <c r="BA53" s="307">
        <v>50</v>
      </c>
      <c r="BB53" s="289">
        <v>90</v>
      </c>
      <c r="BC53" s="308" t="s">
        <v>129</v>
      </c>
      <c r="BD53" s="308">
        <v>50</v>
      </c>
      <c r="BE53" s="289">
        <v>49</v>
      </c>
      <c r="BF53" s="309" t="s">
        <v>241</v>
      </c>
      <c r="BG53" s="309">
        <v>50</v>
      </c>
      <c r="BH53" s="289">
        <v>9</v>
      </c>
      <c r="BI53" s="310" t="s">
        <v>63</v>
      </c>
      <c r="BJ53" s="310">
        <v>50</v>
      </c>
      <c r="BK53" s="289">
        <v>-7</v>
      </c>
      <c r="BL53" s="311" t="s">
        <v>44</v>
      </c>
      <c r="BM53" s="311">
        <v>50</v>
      </c>
      <c r="BN53" s="289">
        <v>35</v>
      </c>
      <c r="BO53" s="312" t="s">
        <v>50</v>
      </c>
      <c r="BP53" s="312">
        <v>50</v>
      </c>
      <c r="BQ53" s="289">
        <v>74</v>
      </c>
      <c r="BR53" s="313" t="s">
        <v>129</v>
      </c>
      <c r="BS53" s="313">
        <v>50</v>
      </c>
      <c r="BT53" s="289">
        <v>20</v>
      </c>
      <c r="BU53" s="314" t="s">
        <v>128</v>
      </c>
      <c r="BV53" s="314">
        <v>50</v>
      </c>
      <c r="BW53" s="289">
        <v>-15</v>
      </c>
      <c r="BX53" s="315" t="s">
        <v>138</v>
      </c>
      <c r="BY53" s="315">
        <v>50</v>
      </c>
      <c r="BZ53" s="289">
        <v>-8</v>
      </c>
    </row>
    <row r="54" spans="1:78" ht="15.5" thickTop="1" thickBot="1" x14ac:dyDescent="0.4">
      <c r="A54" s="210" t="s">
        <v>86</v>
      </c>
      <c r="B54" s="210">
        <v>51</v>
      </c>
      <c r="C54" s="210">
        <v>0</v>
      </c>
      <c r="D54" s="211" t="s">
        <v>126</v>
      </c>
      <c r="E54" s="211">
        <v>51</v>
      </c>
      <c r="F54" s="210">
        <v>33</v>
      </c>
      <c r="G54" s="212">
        <v>84</v>
      </c>
      <c r="H54" s="287">
        <v>15.102565215608033</v>
      </c>
      <c r="I54" s="288" t="s">
        <v>56</v>
      </c>
      <c r="J54" s="287">
        <v>51</v>
      </c>
      <c r="K54" s="289">
        <v>-20</v>
      </c>
      <c r="L54" s="290">
        <v>0.47881952595731619</v>
      </c>
      <c r="M54" s="291">
        <v>2.2310312985837735</v>
      </c>
      <c r="N54" s="292">
        <v>9.5763905191463241</v>
      </c>
      <c r="O54" s="293" t="s">
        <v>80</v>
      </c>
      <c r="P54" s="292">
        <v>51</v>
      </c>
      <c r="Q54" s="289">
        <v>-16</v>
      </c>
      <c r="R54" s="294">
        <v>1.906601535911528</v>
      </c>
      <c r="S54" s="295">
        <v>1.4353114208641315</v>
      </c>
      <c r="T54" s="295">
        <v>27.237164798736114</v>
      </c>
      <c r="U54" s="296">
        <v>0</v>
      </c>
      <c r="V54" s="296"/>
      <c r="W54" s="298" t="s">
        <v>127</v>
      </c>
      <c r="X54" s="298">
        <v>275</v>
      </c>
      <c r="Y54" s="289">
        <v>22</v>
      </c>
      <c r="Z54" s="298"/>
      <c r="AB54" s="299" t="s">
        <v>226</v>
      </c>
      <c r="AC54" s="299">
        <v>51</v>
      </c>
      <c r="AD54" s="289">
        <v>4</v>
      </c>
      <c r="AE54" s="300" t="s">
        <v>297</v>
      </c>
      <c r="AF54" s="300">
        <v>51</v>
      </c>
      <c r="AG54" s="289">
        <v>31</v>
      </c>
      <c r="AH54" s="301" t="s">
        <v>147</v>
      </c>
      <c r="AI54" s="301">
        <v>51</v>
      </c>
      <c r="AJ54" s="289">
        <v>19</v>
      </c>
      <c r="AK54" s="302" t="s">
        <v>40</v>
      </c>
      <c r="AL54" s="302">
        <v>51</v>
      </c>
      <c r="AM54" s="289">
        <v>8</v>
      </c>
      <c r="AN54" s="303" t="s">
        <v>78</v>
      </c>
      <c r="AO54" s="303">
        <v>51</v>
      </c>
      <c r="AP54" s="289">
        <v>16</v>
      </c>
      <c r="AQ54" s="304" t="s">
        <v>125</v>
      </c>
      <c r="AR54" s="304">
        <v>51</v>
      </c>
      <c r="AS54" s="289">
        <v>-24</v>
      </c>
      <c r="AT54" s="305" t="s">
        <v>17</v>
      </c>
      <c r="AU54" s="305">
        <v>51</v>
      </c>
      <c r="AV54" s="289">
        <v>202</v>
      </c>
      <c r="AW54" s="306" t="s">
        <v>113</v>
      </c>
      <c r="AX54" s="306">
        <v>51</v>
      </c>
      <c r="AY54" s="289">
        <v>-21</v>
      </c>
      <c r="AZ54" s="307" t="s">
        <v>221</v>
      </c>
      <c r="BA54" s="307">
        <v>51</v>
      </c>
      <c r="BB54" s="289">
        <v>-11</v>
      </c>
      <c r="BC54" s="308" t="s">
        <v>88</v>
      </c>
      <c r="BD54" s="308">
        <v>51</v>
      </c>
      <c r="BE54" s="289">
        <v>58</v>
      </c>
      <c r="BF54" s="309" t="s">
        <v>117</v>
      </c>
      <c r="BG54" s="309">
        <v>51</v>
      </c>
      <c r="BH54" s="289">
        <v>51</v>
      </c>
      <c r="BI54" s="310" t="s">
        <v>239</v>
      </c>
      <c r="BJ54" s="310">
        <v>51</v>
      </c>
      <c r="BK54" s="289">
        <v>-6</v>
      </c>
      <c r="BL54" s="311" t="s">
        <v>113</v>
      </c>
      <c r="BM54" s="311">
        <v>51</v>
      </c>
      <c r="BN54" s="289">
        <v>-9</v>
      </c>
      <c r="BO54" s="312" t="s">
        <v>42</v>
      </c>
      <c r="BP54" s="312">
        <v>51</v>
      </c>
      <c r="BQ54" s="289">
        <v>-10</v>
      </c>
      <c r="BR54" s="313" t="s">
        <v>278</v>
      </c>
      <c r="BS54" s="313">
        <v>51</v>
      </c>
      <c r="BT54" s="289">
        <v>65</v>
      </c>
      <c r="BU54" s="314" t="s">
        <v>241</v>
      </c>
      <c r="BV54" s="314">
        <v>51</v>
      </c>
      <c r="BW54" s="289">
        <v>19</v>
      </c>
      <c r="BX54" s="315" t="s">
        <v>31</v>
      </c>
      <c r="BY54" s="315">
        <v>51</v>
      </c>
      <c r="BZ54" s="289">
        <v>21</v>
      </c>
    </row>
    <row r="55" spans="1:78" ht="15.5" thickTop="1" thickBot="1" x14ac:dyDescent="0.4">
      <c r="A55" s="210" t="s">
        <v>137</v>
      </c>
      <c r="B55" s="210">
        <v>52</v>
      </c>
      <c r="C55" s="210">
        <v>0</v>
      </c>
      <c r="D55" s="211" t="s">
        <v>51</v>
      </c>
      <c r="E55" s="211">
        <v>52</v>
      </c>
      <c r="F55" s="210">
        <v>-8</v>
      </c>
      <c r="G55" s="212">
        <v>44</v>
      </c>
      <c r="H55" s="287">
        <v>15.102255483568294</v>
      </c>
      <c r="I55" s="288" t="s">
        <v>207</v>
      </c>
      <c r="J55" s="287">
        <v>52</v>
      </c>
      <c r="K55" s="289">
        <v>7</v>
      </c>
      <c r="L55" s="290">
        <v>0.476609316473945</v>
      </c>
      <c r="M55" s="291">
        <v>2.2207329580472863</v>
      </c>
      <c r="N55" s="292">
        <v>9.5321863294789004</v>
      </c>
      <c r="O55" s="293" t="s">
        <v>176</v>
      </c>
      <c r="P55" s="292">
        <v>52</v>
      </c>
      <c r="Q55" s="289">
        <v>40</v>
      </c>
      <c r="R55" s="294">
        <v>1.9039515547522172</v>
      </c>
      <c r="S55" s="295">
        <v>1.4333164847689945</v>
      </c>
      <c r="T55" s="295">
        <v>27.199307925031675</v>
      </c>
      <c r="U55" s="296">
        <v>0</v>
      </c>
      <c r="V55" s="296"/>
      <c r="W55" s="298" t="s">
        <v>229</v>
      </c>
      <c r="X55" s="298">
        <v>274</v>
      </c>
      <c r="Y55" s="289">
        <v>-19</v>
      </c>
      <c r="Z55" s="298"/>
      <c r="AB55" s="299" t="s">
        <v>60</v>
      </c>
      <c r="AC55" s="299">
        <v>52</v>
      </c>
      <c r="AD55" s="289">
        <v>87</v>
      </c>
      <c r="AE55" s="300" t="s">
        <v>76</v>
      </c>
      <c r="AF55" s="300">
        <v>52</v>
      </c>
      <c r="AG55" s="289">
        <v>-42</v>
      </c>
      <c r="AH55" s="301" t="s">
        <v>207</v>
      </c>
      <c r="AI55" s="301">
        <v>52</v>
      </c>
      <c r="AJ55" s="289">
        <v>83</v>
      </c>
      <c r="AK55" s="302" t="s">
        <v>253</v>
      </c>
      <c r="AL55" s="302">
        <v>52</v>
      </c>
      <c r="AM55" s="289">
        <v>22</v>
      </c>
      <c r="AN55" s="303" t="s">
        <v>200</v>
      </c>
      <c r="AO55" s="303">
        <v>52</v>
      </c>
      <c r="AP55" s="289">
        <v>11</v>
      </c>
      <c r="AQ55" s="304" t="s">
        <v>48</v>
      </c>
      <c r="AR55" s="304">
        <v>52</v>
      </c>
      <c r="AS55" s="289">
        <v>16</v>
      </c>
      <c r="AT55" s="305" t="s">
        <v>126</v>
      </c>
      <c r="AU55" s="305">
        <v>52</v>
      </c>
      <c r="AV55" s="289">
        <v>9</v>
      </c>
      <c r="AW55" s="306" t="s">
        <v>52</v>
      </c>
      <c r="AX55" s="306">
        <v>52</v>
      </c>
      <c r="AY55" s="289">
        <v>6</v>
      </c>
      <c r="AZ55" s="307" t="s">
        <v>273</v>
      </c>
      <c r="BA55" s="307">
        <v>52</v>
      </c>
      <c r="BB55" s="289">
        <v>181</v>
      </c>
      <c r="BC55" s="308" t="s">
        <v>252</v>
      </c>
      <c r="BD55" s="308">
        <v>52</v>
      </c>
      <c r="BE55" s="289">
        <v>-8</v>
      </c>
      <c r="BF55" s="309" t="s">
        <v>139</v>
      </c>
      <c r="BG55" s="309">
        <v>52</v>
      </c>
      <c r="BH55" s="289">
        <v>49</v>
      </c>
      <c r="BI55" s="310" t="s">
        <v>18</v>
      </c>
      <c r="BJ55" s="310">
        <v>52</v>
      </c>
      <c r="BK55" s="289">
        <v>9</v>
      </c>
      <c r="BL55" s="311" t="s">
        <v>148</v>
      </c>
      <c r="BM55" s="311">
        <v>52</v>
      </c>
      <c r="BN55" s="289">
        <v>-25</v>
      </c>
      <c r="BO55" s="312" t="s">
        <v>139</v>
      </c>
      <c r="BP55" s="312">
        <v>52</v>
      </c>
      <c r="BQ55" s="289">
        <v>-22</v>
      </c>
      <c r="BR55" s="313" t="s">
        <v>240</v>
      </c>
      <c r="BS55" s="313">
        <v>52</v>
      </c>
      <c r="BT55" s="289">
        <v>20</v>
      </c>
      <c r="BU55" s="314" t="s">
        <v>63</v>
      </c>
      <c r="BV55" s="314">
        <v>52</v>
      </c>
      <c r="BW55" s="289">
        <v>-9</v>
      </c>
      <c r="BX55" s="315" t="s">
        <v>239</v>
      </c>
      <c r="BY55" s="315">
        <v>52</v>
      </c>
      <c r="BZ55" s="289">
        <v>-3</v>
      </c>
    </row>
    <row r="56" spans="1:78" ht="15.5" thickTop="1" thickBot="1" x14ac:dyDescent="0.4">
      <c r="A56" s="210" t="s">
        <v>197</v>
      </c>
      <c r="B56" s="210">
        <v>53</v>
      </c>
      <c r="C56" s="210">
        <v>0</v>
      </c>
      <c r="D56" s="211" t="s">
        <v>109</v>
      </c>
      <c r="E56" s="211">
        <v>53</v>
      </c>
      <c r="F56" s="210">
        <v>19</v>
      </c>
      <c r="G56" s="212">
        <v>72</v>
      </c>
      <c r="H56" s="287">
        <v>15.030616301233973</v>
      </c>
      <c r="I56" s="288" t="s">
        <v>106</v>
      </c>
      <c r="J56" s="287">
        <v>53</v>
      </c>
      <c r="K56" s="289">
        <v>158</v>
      </c>
      <c r="L56" s="290">
        <v>0.47239473794395176</v>
      </c>
      <c r="M56" s="291">
        <v>2.2010953783308898</v>
      </c>
      <c r="N56" s="292">
        <v>9.4478947588790358</v>
      </c>
      <c r="O56" s="293" t="s">
        <v>116</v>
      </c>
      <c r="P56" s="292">
        <v>53</v>
      </c>
      <c r="Q56" s="289">
        <v>61</v>
      </c>
      <c r="R56" s="294">
        <v>1.8913789102637177</v>
      </c>
      <c r="S56" s="295">
        <v>1.4238516543443298</v>
      </c>
      <c r="T56" s="295">
        <v>27.01969871805311</v>
      </c>
      <c r="U56" s="296">
        <v>0</v>
      </c>
      <c r="V56" s="296"/>
      <c r="W56" s="298" t="s">
        <v>330</v>
      </c>
      <c r="X56" s="298">
        <v>273</v>
      </c>
      <c r="Y56" s="289">
        <v>163</v>
      </c>
      <c r="Z56" s="298"/>
      <c r="AB56" s="299" t="s">
        <v>195</v>
      </c>
      <c r="AC56" s="299">
        <v>53</v>
      </c>
      <c r="AD56" s="289">
        <v>27</v>
      </c>
      <c r="AE56" s="300" t="s">
        <v>98</v>
      </c>
      <c r="AF56" s="300">
        <v>53</v>
      </c>
      <c r="AG56" s="289">
        <v>-20</v>
      </c>
      <c r="AH56" s="301" t="s">
        <v>92</v>
      </c>
      <c r="AI56" s="301">
        <v>53</v>
      </c>
      <c r="AJ56" s="289">
        <v>90</v>
      </c>
      <c r="AK56" s="302" t="s">
        <v>67</v>
      </c>
      <c r="AL56" s="302">
        <v>53</v>
      </c>
      <c r="AM56" s="289">
        <v>30</v>
      </c>
      <c r="AN56" s="303" t="s">
        <v>160</v>
      </c>
      <c r="AO56" s="303">
        <v>53</v>
      </c>
      <c r="AP56" s="289">
        <v>-5</v>
      </c>
      <c r="AQ56" s="304" t="s">
        <v>38</v>
      </c>
      <c r="AR56" s="304">
        <v>53</v>
      </c>
      <c r="AS56" s="289">
        <v>19</v>
      </c>
      <c r="AT56" s="305" t="s">
        <v>64</v>
      </c>
      <c r="AU56" s="305">
        <v>53</v>
      </c>
      <c r="AV56" s="289">
        <v>134</v>
      </c>
      <c r="AW56" s="306" t="s">
        <v>198</v>
      </c>
      <c r="AX56" s="306">
        <v>53</v>
      </c>
      <c r="AY56" s="289">
        <v>121</v>
      </c>
      <c r="AZ56" s="307" t="s">
        <v>119</v>
      </c>
      <c r="BA56" s="307">
        <v>53</v>
      </c>
      <c r="BB56" s="289">
        <v>40</v>
      </c>
      <c r="BC56" s="308" t="s">
        <v>177</v>
      </c>
      <c r="BD56" s="308">
        <v>53</v>
      </c>
      <c r="BE56" s="289">
        <v>1</v>
      </c>
      <c r="BF56" s="309" t="s">
        <v>212</v>
      </c>
      <c r="BG56" s="309">
        <v>53</v>
      </c>
      <c r="BH56" s="289">
        <v>42</v>
      </c>
      <c r="BI56" s="310" t="s">
        <v>153</v>
      </c>
      <c r="BJ56" s="310">
        <v>53</v>
      </c>
      <c r="BK56" s="289">
        <v>-27</v>
      </c>
      <c r="BL56" s="311" t="s">
        <v>259</v>
      </c>
      <c r="BM56" s="311">
        <v>53</v>
      </c>
      <c r="BN56" s="289">
        <v>36</v>
      </c>
      <c r="BO56" s="312" t="s">
        <v>20</v>
      </c>
      <c r="BP56" s="312">
        <v>53</v>
      </c>
      <c r="BQ56" s="289">
        <v>29</v>
      </c>
      <c r="BR56" s="313" t="s">
        <v>39</v>
      </c>
      <c r="BS56" s="313">
        <v>53</v>
      </c>
      <c r="BT56" s="289">
        <v>10</v>
      </c>
      <c r="BU56" s="314" t="s">
        <v>117</v>
      </c>
      <c r="BV56" s="314">
        <v>53</v>
      </c>
      <c r="BW56" s="289">
        <v>2</v>
      </c>
      <c r="BX56" s="315" t="s">
        <v>129</v>
      </c>
      <c r="BY56" s="315">
        <v>53</v>
      </c>
      <c r="BZ56" s="289">
        <v>12</v>
      </c>
    </row>
    <row r="57" spans="1:78" ht="15.5" thickTop="1" thickBot="1" x14ac:dyDescent="0.4">
      <c r="A57" s="210" t="s">
        <v>39</v>
      </c>
      <c r="B57" s="210">
        <v>54</v>
      </c>
      <c r="C57" s="210">
        <v>0</v>
      </c>
      <c r="D57" s="211" t="s">
        <v>63</v>
      </c>
      <c r="E57" s="211">
        <v>54</v>
      </c>
      <c r="F57" s="210">
        <v>27</v>
      </c>
      <c r="G57" s="212">
        <v>81</v>
      </c>
      <c r="H57" s="287">
        <v>14.997780816269369</v>
      </c>
      <c r="I57" s="288" t="s">
        <v>225</v>
      </c>
      <c r="J57" s="287">
        <v>54</v>
      </c>
      <c r="K57" s="289">
        <v>78</v>
      </c>
      <c r="L57" s="290">
        <v>0.46595860867570882</v>
      </c>
      <c r="M57" s="291">
        <v>2.1711066141707973</v>
      </c>
      <c r="N57" s="292">
        <v>9.3191721735141755</v>
      </c>
      <c r="O57" s="293" t="s">
        <v>271</v>
      </c>
      <c r="P57" s="292">
        <v>54</v>
      </c>
      <c r="Q57" s="289">
        <v>114</v>
      </c>
      <c r="R57" s="294">
        <v>1.889926133142644</v>
      </c>
      <c r="S57" s="295">
        <v>1.422757987128306</v>
      </c>
      <c r="T57" s="295">
        <v>26.998944759180628</v>
      </c>
      <c r="U57" s="296">
        <v>0</v>
      </c>
      <c r="V57" s="296"/>
      <c r="W57" s="298" t="s">
        <v>188</v>
      </c>
      <c r="X57" s="298">
        <v>272</v>
      </c>
      <c r="Y57" s="289">
        <v>87</v>
      </c>
      <c r="Z57" s="298"/>
      <c r="AB57" s="299" t="s">
        <v>18</v>
      </c>
      <c r="AC57" s="299">
        <v>54</v>
      </c>
      <c r="AD57" s="289">
        <v>67</v>
      </c>
      <c r="AE57" s="300" t="s">
        <v>308</v>
      </c>
      <c r="AF57" s="300">
        <v>54</v>
      </c>
      <c r="AG57" s="289">
        <v>30</v>
      </c>
      <c r="AH57" s="301" t="s">
        <v>88</v>
      </c>
      <c r="AI57" s="301">
        <v>54</v>
      </c>
      <c r="AJ57" s="289">
        <v>-42</v>
      </c>
      <c r="AK57" s="302" t="s">
        <v>311</v>
      </c>
      <c r="AL57" s="302">
        <v>54</v>
      </c>
      <c r="AM57" s="289">
        <v>127</v>
      </c>
      <c r="AN57" s="303" t="s">
        <v>326</v>
      </c>
      <c r="AO57" s="303">
        <v>54</v>
      </c>
      <c r="AP57" s="289">
        <v>52</v>
      </c>
      <c r="AQ57" s="304" t="s">
        <v>40</v>
      </c>
      <c r="AR57" s="304">
        <v>54</v>
      </c>
      <c r="AS57" s="289">
        <v>15</v>
      </c>
      <c r="AT57" s="305" t="s">
        <v>221</v>
      </c>
      <c r="AU57" s="305">
        <v>54</v>
      </c>
      <c r="AV57" s="289">
        <v>-20</v>
      </c>
      <c r="AW57" s="306" t="s">
        <v>224</v>
      </c>
      <c r="AX57" s="306">
        <v>54</v>
      </c>
      <c r="AY57" s="289">
        <v>134</v>
      </c>
      <c r="AZ57" s="307" t="s">
        <v>17</v>
      </c>
      <c r="BA57" s="307">
        <v>54</v>
      </c>
      <c r="BB57" s="289">
        <v>200</v>
      </c>
      <c r="BC57" s="308" t="s">
        <v>250</v>
      </c>
      <c r="BD57" s="308">
        <v>54</v>
      </c>
      <c r="BE57" s="289">
        <v>-11</v>
      </c>
      <c r="BF57" s="309" t="s">
        <v>129</v>
      </c>
      <c r="BG57" s="309">
        <v>54</v>
      </c>
      <c r="BH57" s="289">
        <v>-26</v>
      </c>
      <c r="BI57" s="310" t="s">
        <v>231</v>
      </c>
      <c r="BJ57" s="310">
        <v>54</v>
      </c>
      <c r="BK57" s="289">
        <v>0</v>
      </c>
      <c r="BL57" s="311" t="s">
        <v>66</v>
      </c>
      <c r="BM57" s="311">
        <v>54</v>
      </c>
      <c r="BN57" s="289">
        <v>6</v>
      </c>
      <c r="BO57" s="312" t="s">
        <v>325</v>
      </c>
      <c r="BP57" s="312">
        <v>54</v>
      </c>
      <c r="BQ57" s="289">
        <v>97</v>
      </c>
      <c r="BR57" s="313" t="s">
        <v>223</v>
      </c>
      <c r="BS57" s="313">
        <v>54</v>
      </c>
      <c r="BT57" s="289">
        <v>-17</v>
      </c>
      <c r="BU57" s="314" t="s">
        <v>38</v>
      </c>
      <c r="BV57" s="314">
        <v>54</v>
      </c>
      <c r="BW57" s="289">
        <v>13</v>
      </c>
      <c r="BX57" s="315" t="s">
        <v>149</v>
      </c>
      <c r="BY57" s="315">
        <v>54</v>
      </c>
      <c r="BZ57" s="289">
        <v>0</v>
      </c>
    </row>
    <row r="58" spans="1:78" ht="15.5" thickTop="1" thickBot="1" x14ac:dyDescent="0.4">
      <c r="A58" s="210" t="s">
        <v>111</v>
      </c>
      <c r="B58" s="210">
        <v>55</v>
      </c>
      <c r="C58" s="210">
        <v>0</v>
      </c>
      <c r="D58" s="211" t="s">
        <v>28</v>
      </c>
      <c r="E58" s="211">
        <v>55</v>
      </c>
      <c r="F58" s="210">
        <v>34</v>
      </c>
      <c r="G58" s="212">
        <v>89</v>
      </c>
      <c r="H58" s="287">
        <v>14.933034243524757</v>
      </c>
      <c r="I58" s="288" t="s">
        <v>180</v>
      </c>
      <c r="J58" s="287">
        <v>55</v>
      </c>
      <c r="K58" s="289">
        <v>25</v>
      </c>
      <c r="L58" s="290">
        <v>0.46512103106953145</v>
      </c>
      <c r="M58" s="291">
        <v>2.1672039707883277</v>
      </c>
      <c r="N58" s="292">
        <v>9.3024206213906293</v>
      </c>
      <c r="O58" s="293" t="s">
        <v>113</v>
      </c>
      <c r="P58" s="292">
        <v>55</v>
      </c>
      <c r="Q58" s="289">
        <v>-26</v>
      </c>
      <c r="R58" s="294">
        <v>1.8878666048166006</v>
      </c>
      <c r="S58" s="295">
        <v>1.421207550672505</v>
      </c>
      <c r="T58" s="295">
        <v>26.969522925951438</v>
      </c>
      <c r="U58" s="296">
        <v>0</v>
      </c>
      <c r="V58" s="296"/>
      <c r="W58" s="298" t="s">
        <v>78</v>
      </c>
      <c r="X58" s="298">
        <v>271</v>
      </c>
      <c r="Y58" s="289">
        <v>11</v>
      </c>
      <c r="Z58" s="298"/>
      <c r="AB58" s="299" t="s">
        <v>26</v>
      </c>
      <c r="AC58" s="299">
        <v>55</v>
      </c>
      <c r="AD58" s="289">
        <v>15</v>
      </c>
      <c r="AE58" s="300" t="s">
        <v>49</v>
      </c>
      <c r="AF58" s="300">
        <v>55</v>
      </c>
      <c r="AG58" s="289">
        <v>210</v>
      </c>
      <c r="AH58" s="301" t="s">
        <v>272</v>
      </c>
      <c r="AI58" s="301">
        <v>55</v>
      </c>
      <c r="AJ58" s="289">
        <v>38</v>
      </c>
      <c r="AK58" s="302" t="s">
        <v>254</v>
      </c>
      <c r="AL58" s="302">
        <v>55</v>
      </c>
      <c r="AM58" s="289">
        <v>1</v>
      </c>
      <c r="AN58" s="303" t="s">
        <v>58</v>
      </c>
      <c r="AO58" s="303">
        <v>55</v>
      </c>
      <c r="AP58" s="289">
        <v>105</v>
      </c>
      <c r="AQ58" s="304" t="s">
        <v>83</v>
      </c>
      <c r="AR58" s="304">
        <v>55</v>
      </c>
      <c r="AS58" s="289">
        <v>-20</v>
      </c>
      <c r="AT58" s="305" t="s">
        <v>79</v>
      </c>
      <c r="AU58" s="305">
        <v>55</v>
      </c>
      <c r="AV58" s="289">
        <v>-40</v>
      </c>
      <c r="AW58" s="306" t="s">
        <v>255</v>
      </c>
      <c r="AX58" s="306">
        <v>55</v>
      </c>
      <c r="AY58" s="289">
        <v>-3</v>
      </c>
      <c r="AZ58" s="307" t="s">
        <v>196</v>
      </c>
      <c r="BA58" s="307">
        <v>55</v>
      </c>
      <c r="BB58" s="289">
        <v>-25</v>
      </c>
      <c r="BC58" s="308" t="s">
        <v>55</v>
      </c>
      <c r="BD58" s="308">
        <v>55</v>
      </c>
      <c r="BE58" s="289">
        <v>2</v>
      </c>
      <c r="BF58" s="309" t="s">
        <v>180</v>
      </c>
      <c r="BG58" s="309">
        <v>55</v>
      </c>
      <c r="BH58" s="289">
        <v>56</v>
      </c>
      <c r="BI58" s="310" t="s">
        <v>177</v>
      </c>
      <c r="BJ58" s="310">
        <v>55</v>
      </c>
      <c r="BK58" s="289">
        <v>3</v>
      </c>
      <c r="BL58" s="311" t="s">
        <v>139</v>
      </c>
      <c r="BM58" s="311">
        <v>55</v>
      </c>
      <c r="BN58" s="289">
        <v>46</v>
      </c>
      <c r="BO58" s="312" t="s">
        <v>282</v>
      </c>
      <c r="BP58" s="312">
        <v>55</v>
      </c>
      <c r="BQ58" s="289">
        <v>22</v>
      </c>
      <c r="BR58" s="313" t="s">
        <v>113</v>
      </c>
      <c r="BS58" s="313">
        <v>55</v>
      </c>
      <c r="BT58" s="289">
        <v>-6</v>
      </c>
      <c r="BU58" s="314" t="s">
        <v>201</v>
      </c>
      <c r="BV58" s="314">
        <v>55</v>
      </c>
      <c r="BW58" s="289">
        <v>-25</v>
      </c>
      <c r="BX58" s="315" t="s">
        <v>214</v>
      </c>
      <c r="BY58" s="315">
        <v>55</v>
      </c>
      <c r="BZ58" s="289">
        <v>-23</v>
      </c>
    </row>
    <row r="59" spans="1:78" ht="15.5" thickTop="1" thickBot="1" x14ac:dyDescent="0.4">
      <c r="A59" s="210" t="s">
        <v>117</v>
      </c>
      <c r="B59" s="210">
        <v>56</v>
      </c>
      <c r="C59" s="210">
        <v>0</v>
      </c>
      <c r="D59" s="211" t="s">
        <v>89</v>
      </c>
      <c r="E59" s="211">
        <v>56</v>
      </c>
      <c r="F59" s="210">
        <v>-16</v>
      </c>
      <c r="G59" s="212">
        <v>40</v>
      </c>
      <c r="H59" s="287">
        <v>14.841726203485992</v>
      </c>
      <c r="I59" s="288" t="s">
        <v>130</v>
      </c>
      <c r="J59" s="287">
        <v>56</v>
      </c>
      <c r="K59" s="289">
        <v>-17</v>
      </c>
      <c r="L59" s="290">
        <v>0.44517288523605375</v>
      </c>
      <c r="M59" s="291">
        <v>2.0742567635619258</v>
      </c>
      <c r="N59" s="292">
        <v>8.9034577047210757</v>
      </c>
      <c r="O59" s="293" t="s">
        <v>45</v>
      </c>
      <c r="P59" s="292">
        <v>56</v>
      </c>
      <c r="Q59" s="289">
        <v>-1</v>
      </c>
      <c r="R59" s="294">
        <v>1.8846372594198435</v>
      </c>
      <c r="S59" s="295">
        <v>1.4187764625596633</v>
      </c>
      <c r="T59" s="295">
        <v>26.923389420283478</v>
      </c>
      <c r="U59" s="296">
        <v>0</v>
      </c>
      <c r="V59" s="296"/>
      <c r="W59" s="298" t="s">
        <v>213</v>
      </c>
      <c r="X59" s="298">
        <v>270</v>
      </c>
      <c r="Y59" s="289">
        <v>28</v>
      </c>
      <c r="Z59" s="298"/>
      <c r="AB59" s="299" t="s">
        <v>204</v>
      </c>
      <c r="AC59" s="299">
        <v>56</v>
      </c>
      <c r="AD59" s="289">
        <v>-4</v>
      </c>
      <c r="AE59" s="300" t="s">
        <v>327</v>
      </c>
      <c r="AF59" s="300">
        <v>56</v>
      </c>
      <c r="AG59" s="289">
        <v>48</v>
      </c>
      <c r="AH59" s="301" t="s">
        <v>169</v>
      </c>
      <c r="AI59" s="301">
        <v>56</v>
      </c>
      <c r="AJ59" s="289">
        <v>30</v>
      </c>
      <c r="AK59" s="302" t="s">
        <v>100</v>
      </c>
      <c r="AL59" s="302">
        <v>56</v>
      </c>
      <c r="AM59" s="289">
        <v>-14</v>
      </c>
      <c r="AN59" s="303" t="s">
        <v>174</v>
      </c>
      <c r="AO59" s="303">
        <v>56</v>
      </c>
      <c r="AP59" s="289">
        <v>-5</v>
      </c>
      <c r="AQ59" s="304" t="s">
        <v>47</v>
      </c>
      <c r="AR59" s="304">
        <v>56</v>
      </c>
      <c r="AS59" s="289">
        <v>-27</v>
      </c>
      <c r="AT59" s="305" t="s">
        <v>265</v>
      </c>
      <c r="AU59" s="305">
        <v>56</v>
      </c>
      <c r="AV59" s="289">
        <v>-8</v>
      </c>
      <c r="AW59" s="306" t="s">
        <v>144</v>
      </c>
      <c r="AX59" s="306">
        <v>56</v>
      </c>
      <c r="AY59" s="289">
        <v>-37</v>
      </c>
      <c r="AZ59" s="307" t="s">
        <v>265</v>
      </c>
      <c r="BA59" s="307">
        <v>56</v>
      </c>
      <c r="BB59" s="289">
        <v>-2</v>
      </c>
      <c r="BC59" s="308" t="s">
        <v>84</v>
      </c>
      <c r="BD59" s="308">
        <v>56</v>
      </c>
      <c r="BE59" s="289">
        <v>89</v>
      </c>
      <c r="BF59" s="309" t="s">
        <v>225</v>
      </c>
      <c r="BG59" s="309">
        <v>56</v>
      </c>
      <c r="BH59" s="289">
        <v>-21</v>
      </c>
      <c r="BI59" s="310" t="s">
        <v>125</v>
      </c>
      <c r="BJ59" s="310">
        <v>56</v>
      </c>
      <c r="BK59" s="289">
        <v>-17</v>
      </c>
      <c r="BL59" s="311" t="s">
        <v>40</v>
      </c>
      <c r="BM59" s="311">
        <v>56</v>
      </c>
      <c r="BN59" s="289">
        <v>15</v>
      </c>
      <c r="BO59" s="312" t="s">
        <v>87</v>
      </c>
      <c r="BP59" s="312">
        <v>56</v>
      </c>
      <c r="BQ59" s="289">
        <v>-24</v>
      </c>
      <c r="BR59" s="313" t="s">
        <v>293</v>
      </c>
      <c r="BS59" s="313">
        <v>56</v>
      </c>
      <c r="BT59" s="289">
        <v>9</v>
      </c>
      <c r="BU59" s="314" t="s">
        <v>137</v>
      </c>
      <c r="BV59" s="314">
        <v>56</v>
      </c>
      <c r="BW59" s="289">
        <v>12</v>
      </c>
      <c r="BX59" s="315" t="s">
        <v>89</v>
      </c>
      <c r="BY59" s="315">
        <v>56</v>
      </c>
      <c r="BZ59" s="289">
        <v>-35</v>
      </c>
    </row>
    <row r="60" spans="1:78" ht="15.5" thickTop="1" thickBot="1" x14ac:dyDescent="0.4">
      <c r="A60" s="210" t="s">
        <v>113</v>
      </c>
      <c r="B60" s="210">
        <v>57</v>
      </c>
      <c r="C60" s="210">
        <v>0</v>
      </c>
      <c r="D60" s="211" t="s">
        <v>124</v>
      </c>
      <c r="E60" s="211">
        <v>57</v>
      </c>
      <c r="F60" s="210">
        <v>-11</v>
      </c>
      <c r="G60" s="212">
        <v>46</v>
      </c>
      <c r="H60" s="287">
        <v>14.821524974992869</v>
      </c>
      <c r="I60" s="288" t="s">
        <v>34</v>
      </c>
      <c r="J60" s="287">
        <v>57</v>
      </c>
      <c r="K60" s="289">
        <v>0</v>
      </c>
      <c r="L60" s="290">
        <v>0.4419148474397579</v>
      </c>
      <c r="M60" s="291">
        <v>2.059076128893838</v>
      </c>
      <c r="N60" s="292">
        <v>8.8382969487951577</v>
      </c>
      <c r="O60" s="293" t="s">
        <v>159</v>
      </c>
      <c r="P60" s="292">
        <v>57</v>
      </c>
      <c r="Q60" s="289">
        <v>29</v>
      </c>
      <c r="R60" s="294">
        <v>1.8832618132194312</v>
      </c>
      <c r="S60" s="295">
        <v>1.4177410109442883</v>
      </c>
      <c r="T60" s="295">
        <v>26.903740188849017</v>
      </c>
      <c r="U60" s="296">
        <v>0</v>
      </c>
      <c r="V60" s="296"/>
      <c r="W60" s="298" t="s">
        <v>39</v>
      </c>
      <c r="X60" s="298">
        <v>269</v>
      </c>
      <c r="Y60" s="289">
        <v>18</v>
      </c>
      <c r="Z60" s="298"/>
      <c r="AB60" s="299" t="s">
        <v>25</v>
      </c>
      <c r="AC60" s="299">
        <v>57</v>
      </c>
      <c r="AD60" s="289">
        <v>3</v>
      </c>
      <c r="AE60" s="300" t="s">
        <v>203</v>
      </c>
      <c r="AF60" s="300">
        <v>57</v>
      </c>
      <c r="AG60" s="289">
        <v>26</v>
      </c>
      <c r="AH60" s="301" t="s">
        <v>95</v>
      </c>
      <c r="AI60" s="301">
        <v>57</v>
      </c>
      <c r="AJ60" s="289">
        <v>-29</v>
      </c>
      <c r="AK60" s="302" t="s">
        <v>112</v>
      </c>
      <c r="AL60" s="302">
        <v>57</v>
      </c>
      <c r="AM60" s="289">
        <v>10</v>
      </c>
      <c r="AN60" s="303" t="s">
        <v>303</v>
      </c>
      <c r="AO60" s="303">
        <v>57</v>
      </c>
      <c r="AP60" s="289">
        <v>41</v>
      </c>
      <c r="AQ60" s="304" t="s">
        <v>109</v>
      </c>
      <c r="AR60" s="304">
        <v>57</v>
      </c>
      <c r="AS60" s="289">
        <v>19</v>
      </c>
      <c r="AT60" s="305" t="s">
        <v>137</v>
      </c>
      <c r="AU60" s="305">
        <v>57</v>
      </c>
      <c r="AV60" s="289">
        <v>40</v>
      </c>
      <c r="AW60" s="306" t="s">
        <v>177</v>
      </c>
      <c r="AX60" s="306">
        <v>57</v>
      </c>
      <c r="AY60" s="289">
        <v>-32</v>
      </c>
      <c r="AZ60" s="307" t="s">
        <v>171</v>
      </c>
      <c r="BA60" s="307">
        <v>57</v>
      </c>
      <c r="BB60" s="289">
        <v>48</v>
      </c>
      <c r="BC60" s="308" t="s">
        <v>108</v>
      </c>
      <c r="BD60" s="308">
        <v>57</v>
      </c>
      <c r="BE60" s="289">
        <v>-12</v>
      </c>
      <c r="BF60" s="309" t="s">
        <v>328</v>
      </c>
      <c r="BG60" s="309">
        <v>57</v>
      </c>
      <c r="BH60" s="289">
        <v>48</v>
      </c>
      <c r="BI60" s="310" t="s">
        <v>27</v>
      </c>
      <c r="BJ60" s="310">
        <v>57</v>
      </c>
      <c r="BK60" s="289">
        <v>57</v>
      </c>
      <c r="BL60" s="311" t="s">
        <v>255</v>
      </c>
      <c r="BM60" s="311">
        <v>57</v>
      </c>
      <c r="BN60" s="289">
        <v>-9</v>
      </c>
      <c r="BO60" s="312" t="s">
        <v>321</v>
      </c>
      <c r="BP60" s="312">
        <v>57</v>
      </c>
      <c r="BQ60" s="289">
        <v>68</v>
      </c>
      <c r="BR60" s="313" t="s">
        <v>57</v>
      </c>
      <c r="BS60" s="313">
        <v>57</v>
      </c>
      <c r="BT60" s="289">
        <v>25</v>
      </c>
      <c r="BU60" s="314" t="s">
        <v>278</v>
      </c>
      <c r="BV60" s="314">
        <v>57</v>
      </c>
      <c r="BW60" s="289">
        <v>-3</v>
      </c>
      <c r="BX60" s="315" t="s">
        <v>117</v>
      </c>
      <c r="BY60" s="315">
        <v>57</v>
      </c>
      <c r="BZ60" s="289">
        <v>-9</v>
      </c>
    </row>
    <row r="61" spans="1:78" ht="15.5" thickTop="1" thickBot="1" x14ac:dyDescent="0.4">
      <c r="A61" s="210" t="s">
        <v>82</v>
      </c>
      <c r="B61" s="210">
        <v>58</v>
      </c>
      <c r="C61" s="210">
        <v>0</v>
      </c>
      <c r="D61" s="211" t="s">
        <v>92</v>
      </c>
      <c r="E61" s="211">
        <v>58</v>
      </c>
      <c r="F61" s="210">
        <v>17</v>
      </c>
      <c r="G61" s="212">
        <v>75</v>
      </c>
      <c r="H61" s="287">
        <v>14.665930223756002</v>
      </c>
      <c r="I61" s="288" t="s">
        <v>75</v>
      </c>
      <c r="J61" s="287">
        <v>58</v>
      </c>
      <c r="K61" s="289">
        <v>57</v>
      </c>
      <c r="L61" s="290">
        <v>0.44111440313583228</v>
      </c>
      <c r="M61" s="291">
        <v>2.0553465059398435</v>
      </c>
      <c r="N61" s="292">
        <v>8.8222880627166465</v>
      </c>
      <c r="O61" s="293" t="s">
        <v>72</v>
      </c>
      <c r="P61" s="292">
        <v>58</v>
      </c>
      <c r="Q61" s="289">
        <v>-6</v>
      </c>
      <c r="R61" s="294">
        <v>1.8761779115392083</v>
      </c>
      <c r="S61" s="295">
        <v>1.412408168819496</v>
      </c>
      <c r="T61" s="295">
        <v>26.80254159341726</v>
      </c>
      <c r="U61" s="296">
        <v>0</v>
      </c>
      <c r="V61" s="296"/>
      <c r="W61" s="298" t="s">
        <v>303</v>
      </c>
      <c r="X61" s="298">
        <v>268</v>
      </c>
      <c r="Y61" s="289">
        <v>-12</v>
      </c>
      <c r="Z61" s="298"/>
      <c r="AB61" s="299" t="s">
        <v>40</v>
      </c>
      <c r="AC61" s="299">
        <v>58</v>
      </c>
      <c r="AD61" s="289">
        <v>56</v>
      </c>
      <c r="AE61" s="300" t="s">
        <v>113</v>
      </c>
      <c r="AF61" s="300">
        <v>58</v>
      </c>
      <c r="AG61" s="289">
        <v>-44</v>
      </c>
      <c r="AH61" s="301" t="s">
        <v>175</v>
      </c>
      <c r="AI61" s="301">
        <v>58</v>
      </c>
      <c r="AJ61" s="289">
        <v>16</v>
      </c>
      <c r="AK61" s="302" t="s">
        <v>141</v>
      </c>
      <c r="AL61" s="302">
        <v>58</v>
      </c>
      <c r="AM61" s="289">
        <v>-7</v>
      </c>
      <c r="AN61" s="303" t="s">
        <v>111</v>
      </c>
      <c r="AO61" s="303">
        <v>58</v>
      </c>
      <c r="AP61" s="289">
        <v>125</v>
      </c>
      <c r="AQ61" s="304" t="s">
        <v>254</v>
      </c>
      <c r="AR61" s="304">
        <v>58</v>
      </c>
      <c r="AS61" s="289">
        <v>7</v>
      </c>
      <c r="AT61" s="305" t="s">
        <v>283</v>
      </c>
      <c r="AU61" s="305">
        <v>58</v>
      </c>
      <c r="AV61" s="289">
        <v>-1</v>
      </c>
      <c r="AW61" s="306" t="s">
        <v>56</v>
      </c>
      <c r="AX61" s="306">
        <v>58</v>
      </c>
      <c r="AY61" s="289">
        <v>35</v>
      </c>
      <c r="AZ61" s="307" t="s">
        <v>47</v>
      </c>
      <c r="BA61" s="307">
        <v>58</v>
      </c>
      <c r="BB61" s="289">
        <v>-50</v>
      </c>
      <c r="BC61" s="308" t="s">
        <v>36</v>
      </c>
      <c r="BD61" s="308">
        <v>58</v>
      </c>
      <c r="BE61" s="289">
        <v>-10</v>
      </c>
      <c r="BF61" s="309" t="s">
        <v>165</v>
      </c>
      <c r="BG61" s="309">
        <v>58</v>
      </c>
      <c r="BH61" s="289">
        <v>-35</v>
      </c>
      <c r="BI61" s="310" t="s">
        <v>84</v>
      </c>
      <c r="BJ61" s="310">
        <v>58</v>
      </c>
      <c r="BK61" s="289">
        <v>95</v>
      </c>
      <c r="BL61" s="311" t="s">
        <v>296</v>
      </c>
      <c r="BM61" s="311">
        <v>58</v>
      </c>
      <c r="BN61" s="289">
        <v>9</v>
      </c>
      <c r="BO61" s="312" t="s">
        <v>197</v>
      </c>
      <c r="BP61" s="312">
        <v>58</v>
      </c>
      <c r="BQ61" s="289">
        <v>58</v>
      </c>
      <c r="BR61" s="313" t="s">
        <v>138</v>
      </c>
      <c r="BS61" s="313">
        <v>58</v>
      </c>
      <c r="BT61" s="289">
        <v>-3</v>
      </c>
      <c r="BU61" s="314" t="s">
        <v>185</v>
      </c>
      <c r="BV61" s="314">
        <v>58</v>
      </c>
      <c r="BW61" s="289">
        <v>39</v>
      </c>
      <c r="BX61" s="315" t="s">
        <v>207</v>
      </c>
      <c r="BY61" s="315">
        <v>58</v>
      </c>
      <c r="BZ61" s="289">
        <v>15</v>
      </c>
    </row>
    <row r="62" spans="1:78" ht="15.5" thickTop="1" thickBot="1" x14ac:dyDescent="0.4">
      <c r="A62" s="210" t="s">
        <v>100</v>
      </c>
      <c r="B62" s="210">
        <v>59</v>
      </c>
      <c r="C62" s="210">
        <v>0</v>
      </c>
      <c r="D62" s="211" t="s">
        <v>82</v>
      </c>
      <c r="E62" s="211">
        <v>59</v>
      </c>
      <c r="F62" s="210">
        <v>-1</v>
      </c>
      <c r="G62" s="212">
        <v>58</v>
      </c>
      <c r="H62" s="287">
        <v>14.660323853769544</v>
      </c>
      <c r="I62" s="288" t="s">
        <v>185</v>
      </c>
      <c r="J62" s="287">
        <v>59</v>
      </c>
      <c r="K62" s="289">
        <v>143</v>
      </c>
      <c r="L62" s="290">
        <v>0.43877531644794099</v>
      </c>
      <c r="M62" s="291">
        <v>2.0444476696813338</v>
      </c>
      <c r="N62" s="292">
        <v>8.7755063289588193</v>
      </c>
      <c r="O62" s="293" t="s">
        <v>185</v>
      </c>
      <c r="P62" s="292">
        <v>59</v>
      </c>
      <c r="Q62" s="289">
        <v>30</v>
      </c>
      <c r="R62" s="294">
        <v>1.8751130510112943</v>
      </c>
      <c r="S62" s="295">
        <v>1.4116065296470972</v>
      </c>
      <c r="T62" s="295">
        <v>26.78732930016135</v>
      </c>
      <c r="U62" s="296">
        <v>0</v>
      </c>
      <c r="V62" s="296"/>
      <c r="W62" s="298" t="s">
        <v>341</v>
      </c>
      <c r="X62" s="298">
        <v>267</v>
      </c>
      <c r="Y62" s="289">
        <v>44</v>
      </c>
      <c r="Z62" s="298"/>
      <c r="AB62" s="299" t="s">
        <v>176</v>
      </c>
      <c r="AC62" s="299">
        <v>59</v>
      </c>
      <c r="AD62" s="289">
        <v>107</v>
      </c>
      <c r="AE62" s="300" t="s">
        <v>59</v>
      </c>
      <c r="AF62" s="300">
        <v>59</v>
      </c>
      <c r="AG62" s="289">
        <v>151</v>
      </c>
      <c r="AH62" s="301" t="s">
        <v>254</v>
      </c>
      <c r="AI62" s="301">
        <v>59</v>
      </c>
      <c r="AJ62" s="289">
        <v>-3</v>
      </c>
      <c r="AK62" s="302" t="s">
        <v>218</v>
      </c>
      <c r="AL62" s="302">
        <v>59</v>
      </c>
      <c r="AM62" s="289">
        <v>-20</v>
      </c>
      <c r="AN62" s="303" t="s">
        <v>192</v>
      </c>
      <c r="AO62" s="303">
        <v>59</v>
      </c>
      <c r="AP62" s="289">
        <v>-31</v>
      </c>
      <c r="AQ62" s="304" t="s">
        <v>311</v>
      </c>
      <c r="AR62" s="304">
        <v>59</v>
      </c>
      <c r="AS62" s="289">
        <v>175</v>
      </c>
      <c r="AT62" s="305" t="s">
        <v>247</v>
      </c>
      <c r="AU62" s="305">
        <v>59</v>
      </c>
      <c r="AV62" s="289">
        <v>163</v>
      </c>
      <c r="AW62" s="306" t="s">
        <v>222</v>
      </c>
      <c r="AX62" s="306">
        <v>59</v>
      </c>
      <c r="AY62" s="289">
        <v>3</v>
      </c>
      <c r="AZ62" s="307" t="s">
        <v>126</v>
      </c>
      <c r="BA62" s="307">
        <v>59</v>
      </c>
      <c r="BB62" s="289">
        <v>17</v>
      </c>
      <c r="BC62" s="308" t="s">
        <v>27</v>
      </c>
      <c r="BD62" s="308">
        <v>59</v>
      </c>
      <c r="BE62" s="289">
        <v>43</v>
      </c>
      <c r="BF62" s="309" t="s">
        <v>341</v>
      </c>
      <c r="BG62" s="309">
        <v>59</v>
      </c>
      <c r="BH62" s="289">
        <v>124</v>
      </c>
      <c r="BI62" s="310" t="s">
        <v>250</v>
      </c>
      <c r="BJ62" s="310">
        <v>59</v>
      </c>
      <c r="BK62" s="289">
        <v>-3</v>
      </c>
      <c r="BL62" s="311" t="s">
        <v>126</v>
      </c>
      <c r="BM62" s="311">
        <v>59</v>
      </c>
      <c r="BN62" s="289">
        <v>0</v>
      </c>
      <c r="BO62" s="312" t="s">
        <v>232</v>
      </c>
      <c r="BP62" s="312">
        <v>59</v>
      </c>
      <c r="BQ62" s="289">
        <v>-22</v>
      </c>
      <c r="BR62" s="313" t="s">
        <v>263</v>
      </c>
      <c r="BS62" s="313">
        <v>59</v>
      </c>
      <c r="BT62" s="289">
        <v>-5</v>
      </c>
      <c r="BU62" s="314" t="s">
        <v>105</v>
      </c>
      <c r="BV62" s="314">
        <v>59</v>
      </c>
      <c r="BW62" s="289">
        <v>6</v>
      </c>
      <c r="BX62" s="315" t="s">
        <v>94</v>
      </c>
      <c r="BY62" s="315">
        <v>59</v>
      </c>
      <c r="BZ62" s="289">
        <v>-20</v>
      </c>
    </row>
    <row r="63" spans="1:78" ht="15.5" thickTop="1" thickBot="1" x14ac:dyDescent="0.4">
      <c r="A63" s="210" t="s">
        <v>105</v>
      </c>
      <c r="B63" s="210">
        <v>60</v>
      </c>
      <c r="C63" s="210">
        <v>0</v>
      </c>
      <c r="D63" s="211" t="s">
        <v>207</v>
      </c>
      <c r="E63" s="211">
        <v>60</v>
      </c>
      <c r="F63" s="210">
        <v>27</v>
      </c>
      <c r="G63" s="212">
        <v>87</v>
      </c>
      <c r="H63" s="287">
        <v>14.647797734708609</v>
      </c>
      <c r="I63" s="288" t="s">
        <v>27</v>
      </c>
      <c r="J63" s="287">
        <v>60</v>
      </c>
      <c r="K63" s="289">
        <v>19</v>
      </c>
      <c r="L63" s="290">
        <v>0.43565260616000723</v>
      </c>
      <c r="M63" s="291">
        <v>2.0298975855450179</v>
      </c>
      <c r="N63" s="292">
        <v>8.7130521232001445</v>
      </c>
      <c r="O63" s="293" t="s">
        <v>160</v>
      </c>
      <c r="P63" s="292">
        <v>60</v>
      </c>
      <c r="Q63" s="289">
        <v>-12</v>
      </c>
      <c r="R63" s="294">
        <v>1.8629397396280556</v>
      </c>
      <c r="S63" s="295">
        <v>1.4024423217468114</v>
      </c>
      <c r="T63" s="295">
        <v>26.613424851829365</v>
      </c>
      <c r="U63" s="296">
        <v>0</v>
      </c>
      <c r="V63" s="296"/>
      <c r="W63" s="298" t="s">
        <v>201</v>
      </c>
      <c r="X63" s="298">
        <v>266</v>
      </c>
      <c r="Y63" s="289">
        <v>-3</v>
      </c>
      <c r="Z63" s="298"/>
      <c r="AB63" s="299" t="s">
        <v>130</v>
      </c>
      <c r="AC63" s="299">
        <v>60</v>
      </c>
      <c r="AD63" s="289">
        <v>105</v>
      </c>
      <c r="AE63" s="300" t="s">
        <v>58</v>
      </c>
      <c r="AF63" s="300">
        <v>60</v>
      </c>
      <c r="AG63" s="289">
        <v>9</v>
      </c>
      <c r="AH63" s="301" t="s">
        <v>98</v>
      </c>
      <c r="AI63" s="301">
        <v>60</v>
      </c>
      <c r="AJ63" s="289">
        <v>-3</v>
      </c>
      <c r="AK63" s="302" t="s">
        <v>47</v>
      </c>
      <c r="AL63" s="302">
        <v>60</v>
      </c>
      <c r="AM63" s="289">
        <v>26</v>
      </c>
      <c r="AN63" s="303" t="s">
        <v>84</v>
      </c>
      <c r="AO63" s="303">
        <v>60</v>
      </c>
      <c r="AP63" s="289">
        <v>21</v>
      </c>
      <c r="AQ63" s="304" t="s">
        <v>85</v>
      </c>
      <c r="AR63" s="304">
        <v>60</v>
      </c>
      <c r="AS63" s="289">
        <v>49</v>
      </c>
      <c r="AT63" s="305" t="s">
        <v>153</v>
      </c>
      <c r="AU63" s="305">
        <v>60</v>
      </c>
      <c r="AV63" s="289">
        <v>58</v>
      </c>
      <c r="AW63" s="306" t="s">
        <v>291</v>
      </c>
      <c r="AX63" s="306">
        <v>60</v>
      </c>
      <c r="AY63" s="289">
        <v>38</v>
      </c>
      <c r="AZ63" s="307" t="s">
        <v>125</v>
      </c>
      <c r="BA63" s="307">
        <v>60</v>
      </c>
      <c r="BB63" s="289">
        <v>250</v>
      </c>
      <c r="BC63" s="308" t="s">
        <v>257</v>
      </c>
      <c r="BD63" s="308">
        <v>60</v>
      </c>
      <c r="BE63" s="289">
        <v>-8</v>
      </c>
      <c r="BF63" s="309" t="s">
        <v>64</v>
      </c>
      <c r="BG63" s="309">
        <v>60</v>
      </c>
      <c r="BH63" s="289">
        <v>-52</v>
      </c>
      <c r="BI63" s="310" t="s">
        <v>52</v>
      </c>
      <c r="BJ63" s="310">
        <v>60</v>
      </c>
      <c r="BK63" s="289">
        <v>-19</v>
      </c>
      <c r="BL63" s="311" t="s">
        <v>288</v>
      </c>
      <c r="BM63" s="311">
        <v>60</v>
      </c>
      <c r="BN63" s="289">
        <v>1</v>
      </c>
      <c r="BO63" s="312" t="s">
        <v>219</v>
      </c>
      <c r="BP63" s="312">
        <v>60</v>
      </c>
      <c r="BQ63" s="289">
        <v>-12</v>
      </c>
      <c r="BR63" s="313" t="s">
        <v>288</v>
      </c>
      <c r="BS63" s="313">
        <v>60</v>
      </c>
      <c r="BT63" s="289">
        <v>36</v>
      </c>
      <c r="BU63" s="314" t="s">
        <v>228</v>
      </c>
      <c r="BV63" s="314">
        <v>60</v>
      </c>
      <c r="BW63" s="289">
        <v>-2</v>
      </c>
      <c r="BX63" s="315" t="s">
        <v>154</v>
      </c>
      <c r="BY63" s="315">
        <v>60</v>
      </c>
      <c r="BZ63" s="289">
        <v>-26</v>
      </c>
    </row>
    <row r="64" spans="1:78" ht="15.5" thickTop="1" thickBot="1" x14ac:dyDescent="0.4">
      <c r="A64" s="210" t="s">
        <v>50</v>
      </c>
      <c r="B64" s="210">
        <v>61</v>
      </c>
      <c r="C64" s="210">
        <v>0</v>
      </c>
      <c r="D64" s="211" t="s">
        <v>84</v>
      </c>
      <c r="E64" s="211">
        <v>61</v>
      </c>
      <c r="F64" s="210">
        <v>-26</v>
      </c>
      <c r="G64" s="212">
        <v>35</v>
      </c>
      <c r="H64" s="287">
        <v>14.631513289468939</v>
      </c>
      <c r="I64" s="288" t="s">
        <v>158</v>
      </c>
      <c r="J64" s="287">
        <v>61</v>
      </c>
      <c r="K64" s="289">
        <v>15</v>
      </c>
      <c r="L64" s="290">
        <v>0.43024578129559071</v>
      </c>
      <c r="M64" s="291">
        <v>2.0047048044562419</v>
      </c>
      <c r="N64" s="292">
        <v>8.6049156259118149</v>
      </c>
      <c r="O64" s="293" t="s">
        <v>78</v>
      </c>
      <c r="P64" s="292">
        <v>61</v>
      </c>
      <c r="Q64" s="289">
        <v>-36</v>
      </c>
      <c r="R64" s="294">
        <v>1.8482966846314366</v>
      </c>
      <c r="S64" s="295">
        <v>1.3914188626353401</v>
      </c>
      <c r="T64" s="295">
        <v>26.40423835187767</v>
      </c>
      <c r="U64" s="296">
        <v>0</v>
      </c>
      <c r="V64" s="296"/>
      <c r="W64" s="298" t="s">
        <v>167</v>
      </c>
      <c r="X64" s="298">
        <v>265</v>
      </c>
      <c r="Y64" s="289">
        <v>-43</v>
      </c>
      <c r="Z64" s="298"/>
      <c r="AB64" s="299" t="s">
        <v>140</v>
      </c>
      <c r="AC64" s="299">
        <v>61</v>
      </c>
      <c r="AD64" s="289">
        <v>-18</v>
      </c>
      <c r="AE64" s="300" t="s">
        <v>250</v>
      </c>
      <c r="AF64" s="300">
        <v>61</v>
      </c>
      <c r="AG64" s="289">
        <v>0</v>
      </c>
      <c r="AH64" s="301" t="s">
        <v>219</v>
      </c>
      <c r="AI64" s="301">
        <v>61</v>
      </c>
      <c r="AJ64" s="289">
        <v>-27</v>
      </c>
      <c r="AK64" s="302" t="s">
        <v>188</v>
      </c>
      <c r="AL64" s="302">
        <v>61</v>
      </c>
      <c r="AM64" s="289">
        <v>53</v>
      </c>
      <c r="AN64" s="303" t="s">
        <v>72</v>
      </c>
      <c r="AO64" s="303">
        <v>61</v>
      </c>
      <c r="AP64" s="289">
        <v>94</v>
      </c>
      <c r="AQ64" s="304" t="s">
        <v>100</v>
      </c>
      <c r="AR64" s="304">
        <v>61</v>
      </c>
      <c r="AS64" s="289">
        <v>-6</v>
      </c>
      <c r="AT64" s="305" t="s">
        <v>75</v>
      </c>
      <c r="AU64" s="305">
        <v>61</v>
      </c>
      <c r="AV64" s="289">
        <v>85</v>
      </c>
      <c r="AW64" s="306" t="s">
        <v>228</v>
      </c>
      <c r="AX64" s="306">
        <v>61</v>
      </c>
      <c r="AY64" s="289">
        <v>33</v>
      </c>
      <c r="AZ64" s="307" t="s">
        <v>109</v>
      </c>
      <c r="BA64" s="307">
        <v>61</v>
      </c>
      <c r="BB64" s="289">
        <v>7</v>
      </c>
      <c r="BC64" s="308" t="s">
        <v>52</v>
      </c>
      <c r="BD64" s="308">
        <v>61</v>
      </c>
      <c r="BE64" s="289">
        <v>-12</v>
      </c>
      <c r="BF64" s="309" t="s">
        <v>95</v>
      </c>
      <c r="BG64" s="309">
        <v>61</v>
      </c>
      <c r="BH64" s="289">
        <v>-13</v>
      </c>
      <c r="BI64" s="310" t="s">
        <v>257</v>
      </c>
      <c r="BJ64" s="310">
        <v>61</v>
      </c>
      <c r="BK64" s="289">
        <v>17</v>
      </c>
      <c r="BL64" s="311" t="s">
        <v>209</v>
      </c>
      <c r="BM64" s="311">
        <v>61</v>
      </c>
      <c r="BN64" s="289">
        <v>18</v>
      </c>
      <c r="BO64" s="312" t="s">
        <v>69</v>
      </c>
      <c r="BP64" s="312">
        <v>61</v>
      </c>
      <c r="BQ64" s="289">
        <v>-40</v>
      </c>
      <c r="BR64" s="313" t="s">
        <v>124</v>
      </c>
      <c r="BS64" s="313">
        <v>61</v>
      </c>
      <c r="BT64" s="289">
        <v>27</v>
      </c>
      <c r="BU64" s="314" t="s">
        <v>102</v>
      </c>
      <c r="BV64" s="314">
        <v>61</v>
      </c>
      <c r="BW64" s="289">
        <v>-4</v>
      </c>
      <c r="BX64" s="315" t="s">
        <v>189</v>
      </c>
      <c r="BY64" s="315">
        <v>61</v>
      </c>
      <c r="BZ64" s="289">
        <v>-31</v>
      </c>
    </row>
    <row r="65" spans="1:78" ht="15.5" thickTop="1" thickBot="1" x14ac:dyDescent="0.4">
      <c r="A65" s="210" t="s">
        <v>73</v>
      </c>
      <c r="B65" s="210">
        <v>62</v>
      </c>
      <c r="C65" s="210">
        <v>0</v>
      </c>
      <c r="D65" s="211" t="s">
        <v>68</v>
      </c>
      <c r="E65" s="211">
        <v>62</v>
      </c>
      <c r="F65" s="210">
        <v>11</v>
      </c>
      <c r="G65" s="212">
        <v>73</v>
      </c>
      <c r="H65" s="287">
        <v>14.623313276684446</v>
      </c>
      <c r="I65" s="288" t="s">
        <v>154</v>
      </c>
      <c r="J65" s="287">
        <v>62</v>
      </c>
      <c r="K65" s="289">
        <v>-2</v>
      </c>
      <c r="L65" s="290">
        <v>0.41671857858114558</v>
      </c>
      <c r="M65" s="291">
        <v>1.9416756024246924</v>
      </c>
      <c r="N65" s="292">
        <v>8.3343715716229116</v>
      </c>
      <c r="O65" s="293" t="s">
        <v>150</v>
      </c>
      <c r="P65" s="292">
        <v>62</v>
      </c>
      <c r="Q65" s="289">
        <v>31</v>
      </c>
      <c r="R65" s="294">
        <v>1.840322947289833</v>
      </c>
      <c r="S65" s="295">
        <v>1.3854161420574913</v>
      </c>
      <c r="T65" s="295">
        <v>26.290327818426185</v>
      </c>
      <c r="U65" s="296">
        <v>0</v>
      </c>
      <c r="V65" s="296"/>
      <c r="W65" s="298" t="s">
        <v>332</v>
      </c>
      <c r="X65" s="298">
        <v>264</v>
      </c>
      <c r="Y65" s="289">
        <v>28</v>
      </c>
      <c r="Z65" s="298"/>
      <c r="AB65" s="299" t="s">
        <v>163</v>
      </c>
      <c r="AC65" s="299">
        <v>62</v>
      </c>
      <c r="AD65" s="289">
        <v>-27</v>
      </c>
      <c r="AE65" s="300" t="s">
        <v>81</v>
      </c>
      <c r="AF65" s="300">
        <v>62</v>
      </c>
      <c r="AG65" s="289">
        <v>240</v>
      </c>
      <c r="AH65" s="301" t="s">
        <v>267</v>
      </c>
      <c r="AI65" s="301">
        <v>62</v>
      </c>
      <c r="AJ65" s="289">
        <v>33</v>
      </c>
      <c r="AK65" s="302" t="s">
        <v>83</v>
      </c>
      <c r="AL65" s="302">
        <v>62</v>
      </c>
      <c r="AM65" s="289">
        <v>9</v>
      </c>
      <c r="AN65" s="303" t="s">
        <v>129</v>
      </c>
      <c r="AO65" s="303">
        <v>62</v>
      </c>
      <c r="AP65" s="289">
        <v>30</v>
      </c>
      <c r="AQ65" s="304" t="s">
        <v>185</v>
      </c>
      <c r="AR65" s="304">
        <v>62</v>
      </c>
      <c r="AS65" s="289">
        <v>164</v>
      </c>
      <c r="AT65" s="305" t="s">
        <v>109</v>
      </c>
      <c r="AU65" s="305">
        <v>62</v>
      </c>
      <c r="AV65" s="289">
        <v>15</v>
      </c>
      <c r="AW65" s="306" t="s">
        <v>278</v>
      </c>
      <c r="AX65" s="306">
        <v>62</v>
      </c>
      <c r="AY65" s="289">
        <v>230</v>
      </c>
      <c r="AZ65" s="307" t="s">
        <v>79</v>
      </c>
      <c r="BA65" s="307">
        <v>62</v>
      </c>
      <c r="BB65" s="289">
        <v>-51</v>
      </c>
      <c r="BC65" s="308" t="s">
        <v>46</v>
      </c>
      <c r="BD65" s="308">
        <v>62</v>
      </c>
      <c r="BE65" s="289">
        <v>93</v>
      </c>
      <c r="BF65" s="309" t="s">
        <v>68</v>
      </c>
      <c r="BG65" s="309">
        <v>62</v>
      </c>
      <c r="BH65" s="289">
        <v>9</v>
      </c>
      <c r="BI65" s="310" t="s">
        <v>154</v>
      </c>
      <c r="BJ65" s="310">
        <v>62</v>
      </c>
      <c r="BK65" s="289">
        <v>23</v>
      </c>
      <c r="BL65" s="311" t="s">
        <v>185</v>
      </c>
      <c r="BM65" s="311">
        <v>62</v>
      </c>
      <c r="BN65" s="289">
        <v>-5</v>
      </c>
      <c r="BO65" s="312" t="s">
        <v>329</v>
      </c>
      <c r="BP65" s="312">
        <v>62</v>
      </c>
      <c r="BQ65" s="289">
        <v>74</v>
      </c>
      <c r="BR65" s="313" t="s">
        <v>174</v>
      </c>
      <c r="BS65" s="313">
        <v>62</v>
      </c>
      <c r="BT65" s="289">
        <v>-6</v>
      </c>
      <c r="BU65" s="314" t="s">
        <v>58</v>
      </c>
      <c r="BV65" s="314">
        <v>62</v>
      </c>
      <c r="BW65" s="289">
        <v>-1</v>
      </c>
      <c r="BX65" s="315" t="s">
        <v>64</v>
      </c>
      <c r="BY65" s="315">
        <v>62</v>
      </c>
      <c r="BZ65" s="289">
        <v>0</v>
      </c>
    </row>
    <row r="66" spans="1:78" ht="15.5" thickTop="1" thickBot="1" x14ac:dyDescent="0.4">
      <c r="A66" s="210" t="s">
        <v>160</v>
      </c>
      <c r="B66" s="210">
        <v>63</v>
      </c>
      <c r="C66" s="210">
        <v>0</v>
      </c>
      <c r="D66" s="211" t="s">
        <v>169</v>
      </c>
      <c r="E66" s="211">
        <v>63</v>
      </c>
      <c r="F66" s="210">
        <v>17</v>
      </c>
      <c r="G66" s="212">
        <v>80</v>
      </c>
      <c r="H66" s="287">
        <v>14.535426706429311</v>
      </c>
      <c r="I66" s="288" t="s">
        <v>122</v>
      </c>
      <c r="J66" s="287">
        <v>63</v>
      </c>
      <c r="K66" s="289">
        <v>-5</v>
      </c>
      <c r="L66" s="290">
        <v>0.41342763237873159</v>
      </c>
      <c r="M66" s="291">
        <v>1.9263416329821104</v>
      </c>
      <c r="N66" s="292">
        <v>8.2685526475746318</v>
      </c>
      <c r="O66" s="293" t="s">
        <v>171</v>
      </c>
      <c r="P66" s="292">
        <v>63</v>
      </c>
      <c r="Q66" s="289">
        <v>102</v>
      </c>
      <c r="R66" s="294">
        <v>1.8218868041155349</v>
      </c>
      <c r="S66" s="295">
        <v>1.3715372028264341</v>
      </c>
      <c r="T66" s="295">
        <v>26.02695434450764</v>
      </c>
      <c r="U66" s="296">
        <v>0</v>
      </c>
      <c r="V66" s="296"/>
      <c r="W66" s="298" t="s">
        <v>314</v>
      </c>
      <c r="X66" s="298">
        <v>263</v>
      </c>
      <c r="Y66" s="289">
        <v>145</v>
      </c>
      <c r="Z66" s="298"/>
      <c r="AB66" s="299" t="s">
        <v>250</v>
      </c>
      <c r="AC66" s="299">
        <v>63</v>
      </c>
      <c r="AD66" s="289">
        <v>26</v>
      </c>
      <c r="AE66" s="300" t="s">
        <v>237</v>
      </c>
      <c r="AF66" s="300">
        <v>63</v>
      </c>
      <c r="AG66" s="289">
        <v>13</v>
      </c>
      <c r="AH66" s="301" t="s">
        <v>60</v>
      </c>
      <c r="AI66" s="301">
        <v>63</v>
      </c>
      <c r="AJ66" s="289">
        <v>38</v>
      </c>
      <c r="AK66" s="302" t="s">
        <v>161</v>
      </c>
      <c r="AL66" s="302">
        <v>63</v>
      </c>
      <c r="AM66" s="289">
        <v>-1</v>
      </c>
      <c r="AN66" s="303" t="s">
        <v>240</v>
      </c>
      <c r="AO66" s="303">
        <v>63</v>
      </c>
      <c r="AP66" s="289">
        <v>11</v>
      </c>
      <c r="AQ66" s="304" t="s">
        <v>224</v>
      </c>
      <c r="AR66" s="304">
        <v>63</v>
      </c>
      <c r="AS66" s="289">
        <v>-18</v>
      </c>
      <c r="AT66" s="305" t="s">
        <v>28</v>
      </c>
      <c r="AU66" s="305">
        <v>63</v>
      </c>
      <c r="AV66" s="289" t="e">
        <v>#N/A</v>
      </c>
      <c r="AW66" s="306" t="s">
        <v>277</v>
      </c>
      <c r="AX66" s="306">
        <v>63</v>
      </c>
      <c r="AY66" s="289">
        <v>5</v>
      </c>
      <c r="AZ66" s="307" t="s">
        <v>283</v>
      </c>
      <c r="BA66" s="307">
        <v>63</v>
      </c>
      <c r="BB66" s="289">
        <v>4</v>
      </c>
      <c r="BC66" s="308" t="s">
        <v>190</v>
      </c>
      <c r="BD66" s="308">
        <v>63</v>
      </c>
      <c r="BE66" s="289">
        <v>-13</v>
      </c>
      <c r="BF66" s="309" t="s">
        <v>280</v>
      </c>
      <c r="BG66" s="309">
        <v>63</v>
      </c>
      <c r="BH66" s="289">
        <v>10</v>
      </c>
      <c r="BI66" s="310" t="s">
        <v>71</v>
      </c>
      <c r="BJ66" s="310">
        <v>63</v>
      </c>
      <c r="BK66" s="289">
        <v>41</v>
      </c>
      <c r="BL66" s="311" t="s">
        <v>242</v>
      </c>
      <c r="BM66" s="311">
        <v>63</v>
      </c>
      <c r="BN66" s="289">
        <v>30</v>
      </c>
      <c r="BO66" s="312" t="s">
        <v>213</v>
      </c>
      <c r="BP66" s="312">
        <v>63</v>
      </c>
      <c r="BQ66" s="289">
        <v>16</v>
      </c>
      <c r="BR66" s="313" t="s">
        <v>255</v>
      </c>
      <c r="BS66" s="313">
        <v>63</v>
      </c>
      <c r="BT66" s="289">
        <v>-4</v>
      </c>
      <c r="BU66" s="314" t="s">
        <v>275</v>
      </c>
      <c r="BV66" s="314">
        <v>63</v>
      </c>
      <c r="BW66" s="289">
        <v>-7</v>
      </c>
      <c r="BX66" s="315" t="s">
        <v>84</v>
      </c>
      <c r="BY66" s="315">
        <v>63</v>
      </c>
      <c r="BZ66" s="289">
        <v>-8</v>
      </c>
    </row>
    <row r="67" spans="1:78" ht="15.5" thickTop="1" thickBot="1" x14ac:dyDescent="0.4">
      <c r="A67" s="210" t="s">
        <v>102</v>
      </c>
      <c r="B67" s="210">
        <v>64</v>
      </c>
      <c r="C67" s="210">
        <v>0</v>
      </c>
      <c r="D67" s="211" t="s">
        <v>111</v>
      </c>
      <c r="E67" s="211">
        <v>64</v>
      </c>
      <c r="F67" s="210">
        <v>-9</v>
      </c>
      <c r="G67" s="212">
        <v>55</v>
      </c>
      <c r="H67" s="287">
        <v>14.494641738642844</v>
      </c>
      <c r="I67" s="288" t="s">
        <v>172</v>
      </c>
      <c r="J67" s="287">
        <v>64</v>
      </c>
      <c r="K67" s="289">
        <v>42</v>
      </c>
      <c r="L67" s="290">
        <v>0.41335397792768114</v>
      </c>
      <c r="M67" s="291">
        <v>1.9259984444180163</v>
      </c>
      <c r="N67" s="292">
        <v>8.2670795585536219</v>
      </c>
      <c r="O67" s="293" t="s">
        <v>228</v>
      </c>
      <c r="P67" s="292">
        <v>64</v>
      </c>
      <c r="Q67" s="289">
        <v>21</v>
      </c>
      <c r="R67" s="294">
        <v>1.8135897268981547</v>
      </c>
      <c r="S67" s="295">
        <v>1.3652910682956529</v>
      </c>
      <c r="T67" s="295">
        <v>25.908424669973641</v>
      </c>
      <c r="U67" s="296">
        <v>0</v>
      </c>
      <c r="V67" s="296"/>
      <c r="W67" s="298" t="s">
        <v>90</v>
      </c>
      <c r="X67" s="298">
        <v>262</v>
      </c>
      <c r="Y67" s="289">
        <v>-14</v>
      </c>
      <c r="Z67" s="298"/>
      <c r="AB67" s="299" t="s">
        <v>35</v>
      </c>
      <c r="AC67" s="299">
        <v>64</v>
      </c>
      <c r="AD67" s="289">
        <v>78</v>
      </c>
      <c r="AE67" s="300" t="s">
        <v>126</v>
      </c>
      <c r="AF67" s="300">
        <v>64</v>
      </c>
      <c r="AG67" s="289">
        <v>46</v>
      </c>
      <c r="AH67" s="301" t="s">
        <v>122</v>
      </c>
      <c r="AI67" s="301">
        <v>64</v>
      </c>
      <c r="AJ67" s="289">
        <v>46</v>
      </c>
      <c r="AK67" s="302" t="s">
        <v>96</v>
      </c>
      <c r="AL67" s="302">
        <v>64</v>
      </c>
      <c r="AM67" s="289">
        <v>95</v>
      </c>
      <c r="AN67" s="303" t="s">
        <v>55</v>
      </c>
      <c r="AO67" s="303">
        <v>64</v>
      </c>
      <c r="AP67" s="289">
        <v>37</v>
      </c>
      <c r="AQ67" s="304" t="s">
        <v>188</v>
      </c>
      <c r="AR67" s="304">
        <v>64</v>
      </c>
      <c r="AS67" s="289">
        <v>79</v>
      </c>
      <c r="AT67" s="305" t="s">
        <v>80</v>
      </c>
      <c r="AU67" s="305">
        <v>64</v>
      </c>
      <c r="AV67" s="289">
        <v>-6</v>
      </c>
      <c r="AW67" s="306" t="s">
        <v>88</v>
      </c>
      <c r="AX67" s="306">
        <v>64</v>
      </c>
      <c r="AY67" s="289">
        <v>-21</v>
      </c>
      <c r="AZ67" s="307" t="s">
        <v>137</v>
      </c>
      <c r="BA67" s="307">
        <v>64</v>
      </c>
      <c r="BB67" s="289">
        <v>42</v>
      </c>
      <c r="BC67" s="308" t="s">
        <v>82</v>
      </c>
      <c r="BD67" s="308">
        <v>64</v>
      </c>
      <c r="BE67" s="289">
        <v>1</v>
      </c>
      <c r="BF67" s="309" t="s">
        <v>73</v>
      </c>
      <c r="BG67" s="309">
        <v>64</v>
      </c>
      <c r="BH67" s="289">
        <v>-3</v>
      </c>
      <c r="BI67" s="310" t="s">
        <v>114</v>
      </c>
      <c r="BJ67" s="310">
        <v>64</v>
      </c>
      <c r="BK67" s="289">
        <v>62</v>
      </c>
      <c r="BL67" s="311" t="s">
        <v>174</v>
      </c>
      <c r="BM67" s="311">
        <v>64</v>
      </c>
      <c r="BN67" s="289">
        <v>26</v>
      </c>
      <c r="BO67" s="312" t="s">
        <v>271</v>
      </c>
      <c r="BP67" s="312">
        <v>64</v>
      </c>
      <c r="BQ67" s="289">
        <v>-13</v>
      </c>
      <c r="BR67" s="313" t="s">
        <v>66</v>
      </c>
      <c r="BS67" s="313">
        <v>64</v>
      </c>
      <c r="BT67" s="289">
        <v>28</v>
      </c>
      <c r="BU67" s="314" t="s">
        <v>104</v>
      </c>
      <c r="BV67" s="314">
        <v>64</v>
      </c>
      <c r="BW67" s="289">
        <v>31</v>
      </c>
      <c r="BX67" s="315" t="s">
        <v>282</v>
      </c>
      <c r="BY67" s="315">
        <v>64</v>
      </c>
      <c r="BZ67" s="289">
        <v>11</v>
      </c>
    </row>
    <row r="68" spans="1:78" ht="15.5" thickTop="1" thickBot="1" x14ac:dyDescent="0.4">
      <c r="A68" s="210" t="s">
        <v>166</v>
      </c>
      <c r="B68" s="210">
        <v>65</v>
      </c>
      <c r="C68" s="210">
        <v>0</v>
      </c>
      <c r="D68" s="211" t="s">
        <v>50</v>
      </c>
      <c r="E68" s="211">
        <v>65</v>
      </c>
      <c r="F68" s="210">
        <v>-4</v>
      </c>
      <c r="G68" s="212">
        <v>61</v>
      </c>
      <c r="H68" s="287">
        <v>14.489933331585389</v>
      </c>
      <c r="I68" s="288" t="s">
        <v>223</v>
      </c>
      <c r="J68" s="287">
        <v>65</v>
      </c>
      <c r="K68" s="289">
        <v>63</v>
      </c>
      <c r="L68" s="290">
        <v>0.41215413018810215</v>
      </c>
      <c r="M68" s="291">
        <v>1.9204078247473089</v>
      </c>
      <c r="N68" s="292">
        <v>8.2430826037620442</v>
      </c>
      <c r="O68" s="293" t="s">
        <v>149</v>
      </c>
      <c r="P68" s="292">
        <v>65</v>
      </c>
      <c r="Q68" s="289">
        <v>-9</v>
      </c>
      <c r="R68" s="294">
        <v>1.8133473410491134</v>
      </c>
      <c r="S68" s="295">
        <v>1.3651085974590194</v>
      </c>
      <c r="T68" s="295">
        <v>25.904962014987337</v>
      </c>
      <c r="U68" s="296">
        <v>0</v>
      </c>
      <c r="V68" s="296"/>
      <c r="W68" s="298" t="s">
        <v>216</v>
      </c>
      <c r="X68" s="298">
        <v>261</v>
      </c>
      <c r="Y68" s="289">
        <v>58</v>
      </c>
      <c r="Z68" s="298"/>
      <c r="AB68" s="299" t="s">
        <v>98</v>
      </c>
      <c r="AC68" s="299">
        <v>65</v>
      </c>
      <c r="AD68" s="289">
        <v>8</v>
      </c>
      <c r="AE68" s="300" t="s">
        <v>282</v>
      </c>
      <c r="AF68" s="300">
        <v>65</v>
      </c>
      <c r="AG68" s="289">
        <v>24</v>
      </c>
      <c r="AH68" s="301" t="s">
        <v>136</v>
      </c>
      <c r="AI68" s="301">
        <v>65</v>
      </c>
      <c r="AJ68" s="289">
        <v>-24</v>
      </c>
      <c r="AK68" s="302" t="s">
        <v>171</v>
      </c>
      <c r="AL68" s="302">
        <v>65</v>
      </c>
      <c r="AM68" s="289">
        <v>26</v>
      </c>
      <c r="AN68" s="303" t="s">
        <v>83</v>
      </c>
      <c r="AO68" s="303">
        <v>65</v>
      </c>
      <c r="AP68" s="289">
        <v>-56</v>
      </c>
      <c r="AQ68" s="304" t="s">
        <v>218</v>
      </c>
      <c r="AR68" s="304">
        <v>65</v>
      </c>
      <c r="AS68" s="289">
        <v>-11</v>
      </c>
      <c r="AT68" s="305" t="s">
        <v>37</v>
      </c>
      <c r="AU68" s="305">
        <v>65</v>
      </c>
      <c r="AV68" s="289">
        <v>-51</v>
      </c>
      <c r="AW68" s="306" t="s">
        <v>18</v>
      </c>
      <c r="AX68" s="306">
        <v>65</v>
      </c>
      <c r="AY68" s="289">
        <v>-31</v>
      </c>
      <c r="AZ68" s="307" t="s">
        <v>254</v>
      </c>
      <c r="BA68" s="307">
        <v>65</v>
      </c>
      <c r="BB68" s="289">
        <v>183</v>
      </c>
      <c r="BC68" s="308" t="s">
        <v>215</v>
      </c>
      <c r="BD68" s="308">
        <v>65</v>
      </c>
      <c r="BE68" s="289">
        <v>-10</v>
      </c>
      <c r="BF68" s="309" t="s">
        <v>283</v>
      </c>
      <c r="BG68" s="309">
        <v>65</v>
      </c>
      <c r="BH68" s="289">
        <v>61</v>
      </c>
      <c r="BI68" s="310" t="s">
        <v>168</v>
      </c>
      <c r="BJ68" s="310">
        <v>65</v>
      </c>
      <c r="BK68" s="289">
        <v>34</v>
      </c>
      <c r="BL68" s="311" t="s">
        <v>207</v>
      </c>
      <c r="BM68" s="311">
        <v>65</v>
      </c>
      <c r="BN68" s="289">
        <v>10</v>
      </c>
      <c r="BO68" s="312" t="s">
        <v>63</v>
      </c>
      <c r="BP68" s="312">
        <v>65</v>
      </c>
      <c r="BQ68" s="289">
        <v>40</v>
      </c>
      <c r="BR68" s="313" t="s">
        <v>44</v>
      </c>
      <c r="BS68" s="313">
        <v>65</v>
      </c>
      <c r="BT68" s="289">
        <v>65</v>
      </c>
      <c r="BU68" s="314" t="s">
        <v>187</v>
      </c>
      <c r="BV68" s="314">
        <v>65</v>
      </c>
      <c r="BW68" s="289">
        <v>-14</v>
      </c>
      <c r="BX68" s="315" t="s">
        <v>150</v>
      </c>
      <c r="BY68" s="315">
        <v>65</v>
      </c>
      <c r="BZ68" s="289">
        <v>2</v>
      </c>
    </row>
    <row r="69" spans="1:78" ht="15.5" thickTop="1" thickBot="1" x14ac:dyDescent="0.4">
      <c r="A69" s="210" t="s">
        <v>61</v>
      </c>
      <c r="B69" s="210">
        <v>66</v>
      </c>
      <c r="C69" s="210">
        <v>0</v>
      </c>
      <c r="D69" s="211" t="s">
        <v>185</v>
      </c>
      <c r="E69" s="211">
        <v>66</v>
      </c>
      <c r="F69" s="210">
        <v>79</v>
      </c>
      <c r="G69" s="212">
        <v>145</v>
      </c>
      <c r="H69" s="287">
        <v>14.373022314468505</v>
      </c>
      <c r="I69" s="288" t="s">
        <v>81</v>
      </c>
      <c r="J69" s="287">
        <v>66</v>
      </c>
      <c r="K69" s="289">
        <v>-24</v>
      </c>
      <c r="L69" s="290">
        <v>0.40471205290125034</v>
      </c>
      <c r="M69" s="291">
        <v>1.8857319052132215</v>
      </c>
      <c r="N69" s="292">
        <v>8.0942410580250055</v>
      </c>
      <c r="O69" s="293" t="s">
        <v>98</v>
      </c>
      <c r="P69" s="292">
        <v>66</v>
      </c>
      <c r="Q69" s="289">
        <v>-16</v>
      </c>
      <c r="R69" s="294">
        <v>1.8053063553523105</v>
      </c>
      <c r="S69" s="295">
        <v>1.3590552515510037</v>
      </c>
      <c r="T69" s="295">
        <v>25.790090790747293</v>
      </c>
      <c r="U69" s="296">
        <v>0</v>
      </c>
      <c r="V69" s="296"/>
      <c r="W69" s="298" t="s">
        <v>145</v>
      </c>
      <c r="X69" s="298">
        <v>260</v>
      </c>
      <c r="Y69" s="289">
        <v>95</v>
      </c>
      <c r="Z69" s="298"/>
      <c r="AB69" s="299" t="s">
        <v>200</v>
      </c>
      <c r="AC69" s="299">
        <v>66</v>
      </c>
      <c r="AD69" s="289">
        <v>112</v>
      </c>
      <c r="AE69" s="300" t="s">
        <v>85</v>
      </c>
      <c r="AF69" s="300">
        <v>66</v>
      </c>
      <c r="AG69" s="289">
        <v>20</v>
      </c>
      <c r="AH69" s="301" t="s">
        <v>250</v>
      </c>
      <c r="AI69" s="301">
        <v>66</v>
      </c>
      <c r="AJ69" s="289">
        <v>21</v>
      </c>
      <c r="AK69" s="302" t="s">
        <v>180</v>
      </c>
      <c r="AL69" s="302">
        <v>66</v>
      </c>
      <c r="AM69" s="289">
        <v>-25</v>
      </c>
      <c r="AN69" s="303" t="s">
        <v>250</v>
      </c>
      <c r="AO69" s="303">
        <v>66</v>
      </c>
      <c r="AP69" s="289">
        <v>-22</v>
      </c>
      <c r="AQ69" s="304" t="s">
        <v>60</v>
      </c>
      <c r="AR69" s="304">
        <v>66</v>
      </c>
      <c r="AS69" s="289">
        <v>4</v>
      </c>
      <c r="AT69" s="305" t="s">
        <v>123</v>
      </c>
      <c r="AU69" s="305">
        <v>66</v>
      </c>
      <c r="AV69" s="289">
        <v>-42</v>
      </c>
      <c r="AW69" s="306" t="s">
        <v>86</v>
      </c>
      <c r="AX69" s="306">
        <v>66</v>
      </c>
      <c r="AY69" s="289">
        <v>-52</v>
      </c>
      <c r="AZ69" s="307" t="s">
        <v>80</v>
      </c>
      <c r="BA69" s="307">
        <v>66</v>
      </c>
      <c r="BB69" s="289">
        <v>-10</v>
      </c>
      <c r="BC69" s="308" t="s">
        <v>258</v>
      </c>
      <c r="BD69" s="308">
        <v>66</v>
      </c>
      <c r="BE69" s="289">
        <v>-13</v>
      </c>
      <c r="BF69" s="309" t="s">
        <v>78</v>
      </c>
      <c r="BG69" s="309">
        <v>66</v>
      </c>
      <c r="BH69" s="289">
        <v>-33</v>
      </c>
      <c r="BI69" s="310" t="s">
        <v>51</v>
      </c>
      <c r="BJ69" s="310">
        <v>66</v>
      </c>
      <c r="BK69" s="289">
        <v>31</v>
      </c>
      <c r="BL69" s="311" t="s">
        <v>183</v>
      </c>
      <c r="BM69" s="311">
        <v>66</v>
      </c>
      <c r="BN69" s="289">
        <v>4</v>
      </c>
      <c r="BO69" s="312" t="s">
        <v>174</v>
      </c>
      <c r="BP69" s="312">
        <v>66</v>
      </c>
      <c r="BQ69" s="289">
        <v>-39</v>
      </c>
      <c r="BR69" s="313" t="s">
        <v>67</v>
      </c>
      <c r="BS69" s="313">
        <v>66</v>
      </c>
      <c r="BT69" s="289">
        <v>-2</v>
      </c>
      <c r="BU69" s="314" t="s">
        <v>25</v>
      </c>
      <c r="BV69" s="314">
        <v>66</v>
      </c>
      <c r="BW69" s="289">
        <v>-2</v>
      </c>
      <c r="BX69" s="315" t="s">
        <v>208</v>
      </c>
      <c r="BY69" s="315">
        <v>66</v>
      </c>
      <c r="BZ69" s="289">
        <v>120</v>
      </c>
    </row>
    <row r="70" spans="1:78" ht="15.5" thickTop="1" thickBot="1" x14ac:dyDescent="0.4">
      <c r="A70" s="210" t="s">
        <v>127</v>
      </c>
      <c r="B70" s="210">
        <v>67</v>
      </c>
      <c r="C70" s="210">
        <v>0</v>
      </c>
      <c r="D70" s="211" t="s">
        <v>47</v>
      </c>
      <c r="E70" s="211">
        <v>67</v>
      </c>
      <c r="F70" s="210">
        <v>-39</v>
      </c>
      <c r="G70" s="212">
        <v>28</v>
      </c>
      <c r="H70" s="287">
        <v>14.36316633921969</v>
      </c>
      <c r="I70" s="288" t="s">
        <v>129</v>
      </c>
      <c r="J70" s="287">
        <v>67</v>
      </c>
      <c r="K70" s="289">
        <v>57</v>
      </c>
      <c r="L70" s="290">
        <v>0.40142563107691598</v>
      </c>
      <c r="M70" s="291">
        <v>1.8704190168430586</v>
      </c>
      <c r="N70" s="292">
        <v>8.0285126215383187</v>
      </c>
      <c r="O70" s="293" t="s">
        <v>84</v>
      </c>
      <c r="P70" s="292">
        <v>67</v>
      </c>
      <c r="Q70" s="289">
        <v>-13</v>
      </c>
      <c r="R70" s="294">
        <v>1.7920049137769467</v>
      </c>
      <c r="S70" s="295">
        <v>1.3490417743521881</v>
      </c>
      <c r="T70" s="295">
        <v>25.600070196813522</v>
      </c>
      <c r="U70" s="296">
        <v>0</v>
      </c>
      <c r="V70" s="296"/>
      <c r="W70" s="298" t="s">
        <v>199</v>
      </c>
      <c r="X70" s="298">
        <v>259</v>
      </c>
      <c r="Y70" s="289">
        <v>-25</v>
      </c>
      <c r="Z70" s="298"/>
      <c r="AB70" s="299" t="s">
        <v>281</v>
      </c>
      <c r="AC70" s="299">
        <v>67</v>
      </c>
      <c r="AD70" s="289">
        <v>12</v>
      </c>
      <c r="AE70" s="300" t="s">
        <v>129</v>
      </c>
      <c r="AF70" s="300">
        <v>67</v>
      </c>
      <c r="AG70" s="289">
        <v>-50</v>
      </c>
      <c r="AH70" s="301" t="s">
        <v>218</v>
      </c>
      <c r="AI70" s="301">
        <v>67</v>
      </c>
      <c r="AJ70" s="289">
        <v>-8</v>
      </c>
      <c r="AK70" s="302" t="s">
        <v>224</v>
      </c>
      <c r="AL70" s="302">
        <v>67</v>
      </c>
      <c r="AM70" s="289">
        <v>-32</v>
      </c>
      <c r="AN70" s="303" t="s">
        <v>105</v>
      </c>
      <c r="AO70" s="303">
        <v>67</v>
      </c>
      <c r="AP70" s="289">
        <v>-38</v>
      </c>
      <c r="AQ70" s="304" t="s">
        <v>205</v>
      </c>
      <c r="AR70" s="304">
        <v>67</v>
      </c>
      <c r="AS70" s="289">
        <v>-6</v>
      </c>
      <c r="AT70" s="305" t="s">
        <v>194</v>
      </c>
      <c r="AU70" s="305">
        <v>67</v>
      </c>
      <c r="AV70" s="289">
        <v>-26</v>
      </c>
      <c r="AW70" s="306" t="s">
        <v>78</v>
      </c>
      <c r="AX70" s="306">
        <v>67</v>
      </c>
      <c r="AY70" s="289">
        <v>71</v>
      </c>
      <c r="AZ70" s="307" t="s">
        <v>263</v>
      </c>
      <c r="BA70" s="307">
        <v>67</v>
      </c>
      <c r="BB70" s="289">
        <v>123</v>
      </c>
      <c r="BC70" s="308" t="s">
        <v>20</v>
      </c>
      <c r="BD70" s="308">
        <v>67</v>
      </c>
      <c r="BE70" s="289">
        <v>-7</v>
      </c>
      <c r="BF70" s="309" t="s">
        <v>109</v>
      </c>
      <c r="BG70" s="309">
        <v>67</v>
      </c>
      <c r="BH70" s="289">
        <v>2</v>
      </c>
      <c r="BI70" s="310" t="s">
        <v>82</v>
      </c>
      <c r="BJ70" s="310">
        <v>67</v>
      </c>
      <c r="BK70" s="289">
        <v>-32</v>
      </c>
      <c r="BL70" s="311" t="s">
        <v>132</v>
      </c>
      <c r="BM70" s="311">
        <v>67</v>
      </c>
      <c r="BN70" s="289">
        <v>7</v>
      </c>
      <c r="BO70" s="312" t="s">
        <v>71</v>
      </c>
      <c r="BP70" s="312">
        <v>67</v>
      </c>
      <c r="BQ70" s="289">
        <v>59</v>
      </c>
      <c r="BR70" s="313" t="s">
        <v>72</v>
      </c>
      <c r="BS70" s="313">
        <v>67</v>
      </c>
      <c r="BT70" s="289">
        <v>48</v>
      </c>
      <c r="BU70" s="314" t="s">
        <v>249</v>
      </c>
      <c r="BV70" s="314">
        <v>67</v>
      </c>
      <c r="BW70" s="289">
        <v>-1</v>
      </c>
      <c r="BX70" s="315" t="s">
        <v>216</v>
      </c>
      <c r="BY70" s="315">
        <v>67</v>
      </c>
      <c r="BZ70" s="289">
        <v>145</v>
      </c>
    </row>
    <row r="71" spans="1:78" ht="15.5" thickTop="1" thickBot="1" x14ac:dyDescent="0.4">
      <c r="A71" s="210" t="s">
        <v>104</v>
      </c>
      <c r="B71" s="210">
        <v>68</v>
      </c>
      <c r="C71" s="210">
        <v>0</v>
      </c>
      <c r="D71" s="211" t="s">
        <v>55</v>
      </c>
      <c r="E71" s="211">
        <v>68</v>
      </c>
      <c r="F71" s="210">
        <v>-27</v>
      </c>
      <c r="G71" s="212">
        <v>41</v>
      </c>
      <c r="H71" s="287">
        <v>14.235989754180265</v>
      </c>
      <c r="I71" s="288" t="s">
        <v>98</v>
      </c>
      <c r="J71" s="287">
        <v>68</v>
      </c>
      <c r="K71" s="289">
        <v>93</v>
      </c>
      <c r="L71" s="290">
        <v>0.39820482362781506</v>
      </c>
      <c r="M71" s="291">
        <v>1.8554118547786265</v>
      </c>
      <c r="N71" s="292">
        <v>7.9640964725563004</v>
      </c>
      <c r="O71" s="293" t="s">
        <v>38</v>
      </c>
      <c r="P71" s="292">
        <v>68</v>
      </c>
      <c r="Q71" s="289">
        <v>-21</v>
      </c>
      <c r="R71" s="294">
        <v>1.7894171813085606</v>
      </c>
      <c r="S71" s="295">
        <v>1.3470936997828262</v>
      </c>
      <c r="T71" s="295">
        <v>25.563102590122295</v>
      </c>
      <c r="U71" s="296">
        <v>0</v>
      </c>
      <c r="V71" s="296"/>
      <c r="W71" s="298" t="s">
        <v>139</v>
      </c>
      <c r="X71" s="298">
        <v>258</v>
      </c>
      <c r="Y71" s="289">
        <v>36</v>
      </c>
      <c r="Z71" s="298"/>
      <c r="AB71" s="299" t="s">
        <v>67</v>
      </c>
      <c r="AC71" s="299">
        <v>68</v>
      </c>
      <c r="AD71" s="289">
        <v>79</v>
      </c>
      <c r="AE71" s="300" t="s">
        <v>279</v>
      </c>
      <c r="AF71" s="300">
        <v>68</v>
      </c>
      <c r="AG71" s="289">
        <v>27</v>
      </c>
      <c r="AH71" s="301" t="s">
        <v>203</v>
      </c>
      <c r="AI71" s="301">
        <v>68</v>
      </c>
      <c r="AJ71" s="289">
        <v>-37</v>
      </c>
      <c r="AK71" s="302" t="s">
        <v>247</v>
      </c>
      <c r="AL71" s="302">
        <v>68</v>
      </c>
      <c r="AM71" s="289">
        <v>-13</v>
      </c>
      <c r="AN71" s="303" t="s">
        <v>146</v>
      </c>
      <c r="AO71" s="303">
        <v>68</v>
      </c>
      <c r="AP71" s="289">
        <v>5</v>
      </c>
      <c r="AQ71" s="304" t="s">
        <v>180</v>
      </c>
      <c r="AR71" s="304">
        <v>68</v>
      </c>
      <c r="AS71" s="289">
        <v>-17</v>
      </c>
      <c r="AT71" s="305" t="s">
        <v>171</v>
      </c>
      <c r="AU71" s="305">
        <v>68</v>
      </c>
      <c r="AV71" s="289">
        <v>25</v>
      </c>
      <c r="AW71" s="306" t="s">
        <v>87</v>
      </c>
      <c r="AX71" s="306">
        <v>68</v>
      </c>
      <c r="AY71" s="289">
        <v>2</v>
      </c>
      <c r="AZ71" s="307" t="s">
        <v>53</v>
      </c>
      <c r="BA71" s="307">
        <v>68</v>
      </c>
      <c r="BB71" s="289">
        <v>-55</v>
      </c>
      <c r="BC71" s="308" t="s">
        <v>132</v>
      </c>
      <c r="BD71" s="308">
        <v>68</v>
      </c>
      <c r="BE71" s="289">
        <v>-9</v>
      </c>
      <c r="BF71" s="309" t="s">
        <v>35</v>
      </c>
      <c r="BG71" s="309">
        <v>68</v>
      </c>
      <c r="BH71" s="289">
        <v>133</v>
      </c>
      <c r="BI71" s="310" t="s">
        <v>108</v>
      </c>
      <c r="BJ71" s="310">
        <v>68</v>
      </c>
      <c r="BK71" s="289">
        <v>-3</v>
      </c>
      <c r="BL71" s="311" t="s">
        <v>220</v>
      </c>
      <c r="BM71" s="311">
        <v>68</v>
      </c>
      <c r="BN71" s="289">
        <v>12</v>
      </c>
      <c r="BO71" s="312" t="s">
        <v>108</v>
      </c>
      <c r="BP71" s="312">
        <v>68</v>
      </c>
      <c r="BQ71" s="289">
        <v>69</v>
      </c>
      <c r="BR71" s="313" t="s">
        <v>239</v>
      </c>
      <c r="BS71" s="313">
        <v>68</v>
      </c>
      <c r="BT71" s="289">
        <v>122</v>
      </c>
      <c r="BU71" s="314" t="s">
        <v>95</v>
      </c>
      <c r="BV71" s="314">
        <v>68</v>
      </c>
      <c r="BW71" s="289">
        <v>-9</v>
      </c>
      <c r="BX71" s="315" t="s">
        <v>177</v>
      </c>
      <c r="BY71" s="315">
        <v>68</v>
      </c>
      <c r="BZ71" s="289">
        <v>63</v>
      </c>
    </row>
    <row r="72" spans="1:78" ht="15.5" thickTop="1" thickBot="1" x14ac:dyDescent="0.4">
      <c r="A72" s="210" t="s">
        <v>129</v>
      </c>
      <c r="B72" s="210">
        <v>69</v>
      </c>
      <c r="C72" s="210">
        <v>0</v>
      </c>
      <c r="D72" s="211" t="s">
        <v>57</v>
      </c>
      <c r="E72" s="211">
        <v>69</v>
      </c>
      <c r="F72" s="210">
        <v>-32</v>
      </c>
      <c r="G72" s="212">
        <v>37</v>
      </c>
      <c r="H72" s="287">
        <v>14.222240229558986</v>
      </c>
      <c r="I72" s="288" t="s">
        <v>125</v>
      </c>
      <c r="J72" s="287">
        <v>69</v>
      </c>
      <c r="K72" s="289">
        <v>0</v>
      </c>
      <c r="L72" s="290">
        <v>0.39534521378440002</v>
      </c>
      <c r="M72" s="291">
        <v>1.8420876716228922</v>
      </c>
      <c r="N72" s="292">
        <v>7.9069042756880012</v>
      </c>
      <c r="O72" s="293" t="s">
        <v>146</v>
      </c>
      <c r="P72" s="292">
        <v>69</v>
      </c>
      <c r="Q72" s="289">
        <v>-7</v>
      </c>
      <c r="R72" s="294">
        <v>1.7874653251950303</v>
      </c>
      <c r="S72" s="295">
        <v>1.3456243201988567</v>
      </c>
      <c r="T72" s="295">
        <v>25.53521893135758</v>
      </c>
      <c r="U72" s="296">
        <v>0</v>
      </c>
      <c r="V72" s="296"/>
      <c r="W72" s="298" t="s">
        <v>205</v>
      </c>
      <c r="X72" s="298">
        <v>257</v>
      </c>
      <c r="Y72" s="289">
        <v>19</v>
      </c>
      <c r="Z72" s="298"/>
      <c r="AB72" s="299" t="s">
        <v>132</v>
      </c>
      <c r="AC72" s="299">
        <v>69</v>
      </c>
      <c r="AD72" s="289">
        <v>69</v>
      </c>
      <c r="AE72" s="300" t="s">
        <v>258</v>
      </c>
      <c r="AF72" s="300">
        <v>69</v>
      </c>
      <c r="AG72" s="289">
        <v>-23</v>
      </c>
      <c r="AH72" s="301" t="s">
        <v>190</v>
      </c>
      <c r="AI72" s="301">
        <v>69</v>
      </c>
      <c r="AJ72" s="289">
        <v>31</v>
      </c>
      <c r="AK72" s="302" t="s">
        <v>48</v>
      </c>
      <c r="AL72" s="302">
        <v>69</v>
      </c>
      <c r="AM72" s="289">
        <v>13</v>
      </c>
      <c r="AN72" s="303" t="s">
        <v>32</v>
      </c>
      <c r="AO72" s="303">
        <v>69</v>
      </c>
      <c r="AP72" s="289">
        <v>-50</v>
      </c>
      <c r="AQ72" s="304" t="s">
        <v>171</v>
      </c>
      <c r="AR72" s="304">
        <v>69</v>
      </c>
      <c r="AS72" s="289">
        <v>44</v>
      </c>
      <c r="AT72" s="305" t="s">
        <v>184</v>
      </c>
      <c r="AU72" s="305">
        <v>69</v>
      </c>
      <c r="AV72" s="289">
        <v>-42</v>
      </c>
      <c r="AW72" s="306" t="s">
        <v>151</v>
      </c>
      <c r="AX72" s="306">
        <v>69</v>
      </c>
      <c r="AY72" s="289">
        <v>181</v>
      </c>
      <c r="AZ72" s="307" t="s">
        <v>153</v>
      </c>
      <c r="BA72" s="307">
        <v>69</v>
      </c>
      <c r="BB72" s="289">
        <v>60</v>
      </c>
      <c r="BC72" s="308" t="s">
        <v>247</v>
      </c>
      <c r="BD72" s="308">
        <v>69</v>
      </c>
      <c r="BE72" s="289">
        <v>-5</v>
      </c>
      <c r="BF72" s="309" t="s">
        <v>205</v>
      </c>
      <c r="BG72" s="309">
        <v>69</v>
      </c>
      <c r="BH72" s="289">
        <v>43</v>
      </c>
      <c r="BI72" s="310" t="s">
        <v>215</v>
      </c>
      <c r="BJ72" s="310">
        <v>69</v>
      </c>
      <c r="BK72" s="289">
        <v>-5</v>
      </c>
      <c r="BL72" s="311" t="s">
        <v>57</v>
      </c>
      <c r="BM72" s="311">
        <v>69</v>
      </c>
      <c r="BN72" s="289">
        <v>17</v>
      </c>
      <c r="BO72" s="312" t="s">
        <v>326</v>
      </c>
      <c r="BP72" s="312">
        <v>69</v>
      </c>
      <c r="BQ72" s="289">
        <v>61</v>
      </c>
      <c r="BR72" s="313" t="s">
        <v>65</v>
      </c>
      <c r="BS72" s="313">
        <v>69</v>
      </c>
      <c r="BT72" s="289">
        <v>34</v>
      </c>
      <c r="BU72" s="314" t="s">
        <v>265</v>
      </c>
      <c r="BV72" s="314">
        <v>69</v>
      </c>
      <c r="BW72" s="289">
        <v>31</v>
      </c>
      <c r="BX72" s="315" t="s">
        <v>226</v>
      </c>
      <c r="BY72" s="315">
        <v>69</v>
      </c>
      <c r="BZ72" s="289">
        <v>7</v>
      </c>
    </row>
    <row r="73" spans="1:78" ht="15.5" thickTop="1" thickBot="1" x14ac:dyDescent="0.4">
      <c r="A73" s="210" t="s">
        <v>130</v>
      </c>
      <c r="B73" s="210">
        <v>70</v>
      </c>
      <c r="C73" s="210">
        <v>0</v>
      </c>
      <c r="D73" s="211" t="s">
        <v>136</v>
      </c>
      <c r="E73" s="211">
        <v>70</v>
      </c>
      <c r="F73" s="210">
        <v>70</v>
      </c>
      <c r="G73" s="212">
        <v>140</v>
      </c>
      <c r="H73" s="287">
        <v>14.216116509404387</v>
      </c>
      <c r="I73" s="288" t="s">
        <v>87</v>
      </c>
      <c r="J73" s="287">
        <v>70</v>
      </c>
      <c r="K73" s="289">
        <v>-5</v>
      </c>
      <c r="L73" s="290">
        <v>0.38378918490306413</v>
      </c>
      <c r="M73" s="291">
        <v>1.7882430376346434</v>
      </c>
      <c r="N73" s="292">
        <v>7.6757836980612826</v>
      </c>
      <c r="O73" s="293" t="s">
        <v>47</v>
      </c>
      <c r="P73" s="292">
        <v>70</v>
      </c>
      <c r="Q73" s="289">
        <v>-52</v>
      </c>
      <c r="R73" s="294">
        <v>1.7819094552485484</v>
      </c>
      <c r="S73" s="295">
        <v>1.3414417978223556</v>
      </c>
      <c r="T73" s="295">
        <v>25.455849360693549</v>
      </c>
      <c r="U73" s="296">
        <v>0</v>
      </c>
      <c r="V73" s="296"/>
      <c r="W73" s="298" t="s">
        <v>178</v>
      </c>
      <c r="X73" s="298">
        <v>256</v>
      </c>
      <c r="Y73" s="289">
        <v>-33</v>
      </c>
      <c r="Z73" s="298"/>
      <c r="AB73" s="299" t="s">
        <v>247</v>
      </c>
      <c r="AC73" s="299">
        <v>70</v>
      </c>
      <c r="AD73" s="289">
        <v>41</v>
      </c>
      <c r="AE73" s="300" t="s">
        <v>280</v>
      </c>
      <c r="AF73" s="300">
        <v>70</v>
      </c>
      <c r="AG73" s="289">
        <v>-14</v>
      </c>
      <c r="AH73" s="301" t="s">
        <v>187</v>
      </c>
      <c r="AI73" s="301">
        <v>70</v>
      </c>
      <c r="AJ73" s="289">
        <v>-33</v>
      </c>
      <c r="AK73" s="302" t="s">
        <v>109</v>
      </c>
      <c r="AL73" s="302">
        <v>70</v>
      </c>
      <c r="AM73" s="289">
        <v>10</v>
      </c>
      <c r="AN73" s="303" t="s">
        <v>27</v>
      </c>
      <c r="AO73" s="303">
        <v>70</v>
      </c>
      <c r="AP73" s="289">
        <v>-67</v>
      </c>
      <c r="AQ73" s="304" t="s">
        <v>112</v>
      </c>
      <c r="AR73" s="304">
        <v>70</v>
      </c>
      <c r="AS73" s="289">
        <v>16</v>
      </c>
      <c r="AT73" s="305" t="s">
        <v>108</v>
      </c>
      <c r="AU73" s="305">
        <v>70</v>
      </c>
      <c r="AV73" s="289">
        <v>-5</v>
      </c>
      <c r="AW73" s="306" t="s">
        <v>176</v>
      </c>
      <c r="AX73" s="306">
        <v>70</v>
      </c>
      <c r="AY73" s="289">
        <v>-33</v>
      </c>
      <c r="AZ73" s="307" t="s">
        <v>184</v>
      </c>
      <c r="BA73" s="307">
        <v>70</v>
      </c>
      <c r="BB73" s="289">
        <v>-44</v>
      </c>
      <c r="BC73" s="308" t="s">
        <v>230</v>
      </c>
      <c r="BD73" s="308">
        <v>70</v>
      </c>
      <c r="BE73" s="289">
        <v>-28</v>
      </c>
      <c r="BF73" s="309" t="s">
        <v>157</v>
      </c>
      <c r="BG73" s="309">
        <v>70</v>
      </c>
      <c r="BH73" s="289">
        <v>-32</v>
      </c>
      <c r="BI73" s="310" t="s">
        <v>252</v>
      </c>
      <c r="BJ73" s="310">
        <v>70</v>
      </c>
      <c r="BK73" s="289">
        <v>-11</v>
      </c>
      <c r="BL73" s="311" t="s">
        <v>34</v>
      </c>
      <c r="BM73" s="311">
        <v>70</v>
      </c>
      <c r="BN73" s="289">
        <v>24</v>
      </c>
      <c r="BO73" s="312" t="s">
        <v>117</v>
      </c>
      <c r="BP73" s="312">
        <v>70</v>
      </c>
      <c r="BQ73" s="289">
        <v>-30</v>
      </c>
      <c r="BR73" s="313" t="s">
        <v>70</v>
      </c>
      <c r="BS73" s="313">
        <v>70</v>
      </c>
      <c r="BT73" s="289">
        <v>-13</v>
      </c>
      <c r="BU73" s="314" t="s">
        <v>291</v>
      </c>
      <c r="BV73" s="314">
        <v>70</v>
      </c>
      <c r="BW73" s="289">
        <v>26</v>
      </c>
      <c r="BX73" s="315" t="s">
        <v>113</v>
      </c>
      <c r="BY73" s="315">
        <v>70</v>
      </c>
      <c r="BZ73" s="289">
        <v>-39</v>
      </c>
    </row>
    <row r="74" spans="1:78" ht="15.5" thickTop="1" thickBot="1" x14ac:dyDescent="0.4">
      <c r="A74" s="210" t="s">
        <v>95</v>
      </c>
      <c r="B74" s="210">
        <v>71</v>
      </c>
      <c r="C74" s="210">
        <v>0</v>
      </c>
      <c r="D74" s="211" t="s">
        <v>107</v>
      </c>
      <c r="E74" s="211">
        <v>71</v>
      </c>
      <c r="F74" s="210">
        <v>19</v>
      </c>
      <c r="G74" s="212">
        <v>90</v>
      </c>
      <c r="H74" s="287">
        <v>14.183408428448205</v>
      </c>
      <c r="I74" s="288" t="s">
        <v>126</v>
      </c>
      <c r="J74" s="287">
        <v>71</v>
      </c>
      <c r="K74" s="289">
        <v>14</v>
      </c>
      <c r="L74" s="290">
        <v>0.38214995751182368</v>
      </c>
      <c r="M74" s="291">
        <v>1.7806051544300239</v>
      </c>
      <c r="N74" s="292">
        <v>7.6429991502364736</v>
      </c>
      <c r="O74" s="293" t="s">
        <v>255</v>
      </c>
      <c r="P74" s="292">
        <v>71</v>
      </c>
      <c r="Q74" s="289">
        <v>5</v>
      </c>
      <c r="R74" s="294">
        <v>1.7593645566416105</v>
      </c>
      <c r="S74" s="295">
        <v>1.3244697405553969</v>
      </c>
      <c r="T74" s="295">
        <v>25.133779380594433</v>
      </c>
      <c r="U74" s="296">
        <v>0</v>
      </c>
      <c r="V74" s="296"/>
      <c r="W74" s="298" t="s">
        <v>171</v>
      </c>
      <c r="X74" s="298">
        <v>255</v>
      </c>
      <c r="Y74" s="289">
        <v>80</v>
      </c>
      <c r="Z74" s="298"/>
      <c r="AB74" s="299" t="s">
        <v>103</v>
      </c>
      <c r="AC74" s="299">
        <v>71</v>
      </c>
      <c r="AD74" s="289">
        <v>-22</v>
      </c>
      <c r="AE74" s="300" t="s">
        <v>234</v>
      </c>
      <c r="AF74" s="300">
        <v>71</v>
      </c>
      <c r="AG74" s="289">
        <v>27</v>
      </c>
      <c r="AH74" s="301" t="s">
        <v>77</v>
      </c>
      <c r="AI74" s="301">
        <v>71</v>
      </c>
      <c r="AJ74" s="289">
        <v>-11</v>
      </c>
      <c r="AK74" s="302" t="s">
        <v>189</v>
      </c>
      <c r="AL74" s="302">
        <v>71</v>
      </c>
      <c r="AM74" s="289">
        <v>35</v>
      </c>
      <c r="AN74" s="303" t="s">
        <v>95</v>
      </c>
      <c r="AO74" s="303">
        <v>71</v>
      </c>
      <c r="AP74" s="289">
        <v>23</v>
      </c>
      <c r="AQ74" s="304" t="s">
        <v>141</v>
      </c>
      <c r="AR74" s="304">
        <v>71</v>
      </c>
      <c r="AS74" s="289">
        <v>0</v>
      </c>
      <c r="AT74" s="305" t="s">
        <v>100</v>
      </c>
      <c r="AU74" s="305">
        <v>71</v>
      </c>
      <c r="AV74" s="289">
        <v>46</v>
      </c>
      <c r="AW74" s="306" t="s">
        <v>207</v>
      </c>
      <c r="AX74" s="306">
        <v>71</v>
      </c>
      <c r="AY74" s="289">
        <v>159</v>
      </c>
      <c r="AZ74" s="307" t="s">
        <v>170</v>
      </c>
      <c r="BA74" s="307">
        <v>71</v>
      </c>
      <c r="BB74" s="289">
        <v>33</v>
      </c>
      <c r="BC74" s="308" t="s">
        <v>244</v>
      </c>
      <c r="BD74" s="308">
        <v>71</v>
      </c>
      <c r="BE74" s="289">
        <v>-13</v>
      </c>
      <c r="BF74" s="309" t="s">
        <v>284</v>
      </c>
      <c r="BG74" s="309">
        <v>71</v>
      </c>
      <c r="BH74" s="289">
        <v>4</v>
      </c>
      <c r="BI74" s="310" t="s">
        <v>212</v>
      </c>
      <c r="BJ74" s="310">
        <v>71</v>
      </c>
      <c r="BK74" s="289">
        <v>17</v>
      </c>
      <c r="BL74" s="311" t="s">
        <v>196</v>
      </c>
      <c r="BM74" s="311">
        <v>71</v>
      </c>
      <c r="BN74" s="289">
        <v>7</v>
      </c>
      <c r="BO74" s="312" t="s">
        <v>73</v>
      </c>
      <c r="BP74" s="312">
        <v>71</v>
      </c>
      <c r="BQ74" s="289">
        <v>126</v>
      </c>
      <c r="BR74" s="313" t="s">
        <v>185</v>
      </c>
      <c r="BS74" s="313">
        <v>71</v>
      </c>
      <c r="BT74" s="289">
        <v>26</v>
      </c>
      <c r="BU74" s="314" t="s">
        <v>30</v>
      </c>
      <c r="BV74" s="314">
        <v>71</v>
      </c>
      <c r="BW74" s="289">
        <v>9</v>
      </c>
      <c r="BX74" s="315" t="s">
        <v>191</v>
      </c>
      <c r="BY74" s="315">
        <v>71</v>
      </c>
      <c r="BZ74" s="289">
        <v>56</v>
      </c>
    </row>
    <row r="75" spans="1:78" ht="15.5" thickTop="1" thickBot="1" x14ac:dyDescent="0.4">
      <c r="A75" s="210" t="s">
        <v>109</v>
      </c>
      <c r="B75" s="210">
        <v>72</v>
      </c>
      <c r="C75" s="210">
        <v>0</v>
      </c>
      <c r="D75" s="211" t="s">
        <v>39</v>
      </c>
      <c r="E75" s="211">
        <v>72</v>
      </c>
      <c r="F75" s="210">
        <v>-18</v>
      </c>
      <c r="G75" s="212">
        <v>54</v>
      </c>
      <c r="H75" s="287">
        <v>14.004535648886387</v>
      </c>
      <c r="I75" s="288" t="s">
        <v>227</v>
      </c>
      <c r="J75" s="287">
        <v>72</v>
      </c>
      <c r="K75" s="289">
        <v>0</v>
      </c>
      <c r="L75" s="290">
        <v>0.38098247859988016</v>
      </c>
      <c r="M75" s="291">
        <v>1.7751653553997424</v>
      </c>
      <c r="N75" s="292">
        <v>7.619649571997603</v>
      </c>
      <c r="O75" s="293" t="s">
        <v>250</v>
      </c>
      <c r="P75" s="292">
        <v>72</v>
      </c>
      <c r="Q75" s="289">
        <v>26</v>
      </c>
      <c r="R75" s="294">
        <v>1.755316824057326</v>
      </c>
      <c r="S75" s="295">
        <v>1.3214225612169781</v>
      </c>
      <c r="T75" s="295">
        <v>25.075954629390374</v>
      </c>
      <c r="U75" s="296">
        <v>0</v>
      </c>
      <c r="V75" s="296"/>
      <c r="W75" s="298" t="s">
        <v>101</v>
      </c>
      <c r="X75" s="298">
        <v>254</v>
      </c>
      <c r="Y75" s="289">
        <v>-26</v>
      </c>
      <c r="Z75" s="298"/>
      <c r="AB75" s="299" t="s">
        <v>309</v>
      </c>
      <c r="AC75" s="299">
        <v>72</v>
      </c>
      <c r="AD75" s="289">
        <v>82</v>
      </c>
      <c r="AE75" s="300" t="s">
        <v>240</v>
      </c>
      <c r="AF75" s="300">
        <v>72</v>
      </c>
      <c r="AG75" s="289">
        <v>80</v>
      </c>
      <c r="AH75" s="301" t="s">
        <v>31</v>
      </c>
      <c r="AI75" s="301">
        <v>72</v>
      </c>
      <c r="AJ75" s="289">
        <v>-34</v>
      </c>
      <c r="AK75" s="302" t="s">
        <v>243</v>
      </c>
      <c r="AL75" s="302">
        <v>72</v>
      </c>
      <c r="AM75" s="289">
        <v>-19</v>
      </c>
      <c r="AN75" s="303" t="s">
        <v>47</v>
      </c>
      <c r="AO75" s="303">
        <v>72</v>
      </c>
      <c r="AP75" s="289">
        <v>-68</v>
      </c>
      <c r="AQ75" s="304" t="s">
        <v>96</v>
      </c>
      <c r="AR75" s="304">
        <v>72</v>
      </c>
      <c r="AS75" s="289">
        <v>97</v>
      </c>
      <c r="AT75" s="305" t="s">
        <v>254</v>
      </c>
      <c r="AU75" s="305">
        <v>72</v>
      </c>
      <c r="AV75" s="289" t="e">
        <v>#N/A</v>
      </c>
      <c r="AW75" s="306" t="s">
        <v>63</v>
      </c>
      <c r="AX75" s="306">
        <v>72</v>
      </c>
      <c r="AY75" s="289">
        <v>136</v>
      </c>
      <c r="AZ75" s="307" t="s">
        <v>75</v>
      </c>
      <c r="BA75" s="307">
        <v>72</v>
      </c>
      <c r="BB75" s="289">
        <v>59</v>
      </c>
      <c r="BC75" s="308" t="s">
        <v>154</v>
      </c>
      <c r="BD75" s="308">
        <v>72</v>
      </c>
      <c r="BE75" s="289">
        <v>4</v>
      </c>
      <c r="BF75" s="309" t="s">
        <v>166</v>
      </c>
      <c r="BG75" s="309">
        <v>72</v>
      </c>
      <c r="BH75" s="289">
        <v>134</v>
      </c>
      <c r="BI75" s="310" t="s">
        <v>55</v>
      </c>
      <c r="BJ75" s="310">
        <v>72</v>
      </c>
      <c r="BK75" s="289">
        <v>17</v>
      </c>
      <c r="BL75" s="311" t="s">
        <v>100</v>
      </c>
      <c r="BM75" s="311">
        <v>72</v>
      </c>
      <c r="BN75" s="289">
        <v>-61</v>
      </c>
      <c r="BO75" s="312" t="s">
        <v>272</v>
      </c>
      <c r="BP75" s="312">
        <v>72</v>
      </c>
      <c r="BQ75" s="289">
        <v>39</v>
      </c>
      <c r="BR75" s="313" t="s">
        <v>180</v>
      </c>
      <c r="BS75" s="313">
        <v>72</v>
      </c>
      <c r="BT75" s="289">
        <v>-12</v>
      </c>
      <c r="BU75" s="314" t="s">
        <v>197</v>
      </c>
      <c r="BV75" s="314">
        <v>72</v>
      </c>
      <c r="BW75" s="289">
        <v>-43</v>
      </c>
      <c r="BX75" s="315" t="s">
        <v>297</v>
      </c>
      <c r="BY75" s="315">
        <v>72</v>
      </c>
      <c r="BZ75" s="289">
        <v>-4</v>
      </c>
    </row>
    <row r="76" spans="1:78" ht="15.5" thickTop="1" thickBot="1" x14ac:dyDescent="0.4">
      <c r="A76" s="210" t="s">
        <v>68</v>
      </c>
      <c r="B76" s="210">
        <v>73</v>
      </c>
      <c r="C76" s="210">
        <v>0</v>
      </c>
      <c r="D76" s="211" t="s">
        <v>113</v>
      </c>
      <c r="E76" s="211">
        <v>73</v>
      </c>
      <c r="F76" s="210">
        <v>-16</v>
      </c>
      <c r="G76" s="212">
        <v>57</v>
      </c>
      <c r="H76" s="287">
        <v>13.854758236417641</v>
      </c>
      <c r="I76" s="288" t="s">
        <v>95</v>
      </c>
      <c r="J76" s="287">
        <v>73</v>
      </c>
      <c r="K76" s="289">
        <v>-24</v>
      </c>
      <c r="L76" s="290">
        <v>0.38090682516081292</v>
      </c>
      <c r="M76" s="291">
        <v>1.774812852669059</v>
      </c>
      <c r="N76" s="292">
        <v>7.6181365032162578</v>
      </c>
      <c r="O76" s="293" t="s">
        <v>170</v>
      </c>
      <c r="P76" s="292">
        <v>73</v>
      </c>
      <c r="Q76" s="289">
        <v>26</v>
      </c>
      <c r="R76" s="294">
        <v>1.7468408910576332</v>
      </c>
      <c r="S76" s="295">
        <v>1.3150417820096845</v>
      </c>
      <c r="T76" s="295">
        <v>24.954869872251901</v>
      </c>
      <c r="U76" s="296">
        <v>0</v>
      </c>
      <c r="V76" s="296"/>
      <c r="W76" s="298" t="s">
        <v>18</v>
      </c>
      <c r="X76" s="298">
        <v>253</v>
      </c>
      <c r="Y76" s="289">
        <v>-7</v>
      </c>
      <c r="Z76" s="298"/>
      <c r="AB76" s="299" t="s">
        <v>158</v>
      </c>
      <c r="AC76" s="299">
        <v>73</v>
      </c>
      <c r="AD76" s="289">
        <v>26</v>
      </c>
      <c r="AE76" s="300" t="s">
        <v>182</v>
      </c>
      <c r="AF76" s="300">
        <v>73</v>
      </c>
      <c r="AG76" s="289">
        <v>7</v>
      </c>
      <c r="AH76" s="301" t="s">
        <v>268</v>
      </c>
      <c r="AI76" s="301">
        <v>73</v>
      </c>
      <c r="AJ76" s="289">
        <v>-4</v>
      </c>
      <c r="AK76" s="302" t="s">
        <v>334</v>
      </c>
      <c r="AL76" s="302">
        <v>73</v>
      </c>
      <c r="AM76" s="289">
        <v>40</v>
      </c>
      <c r="AN76" s="303" t="s">
        <v>63</v>
      </c>
      <c r="AO76" s="303">
        <v>73</v>
      </c>
      <c r="AP76" s="289">
        <v>-13</v>
      </c>
      <c r="AQ76" s="304" t="s">
        <v>161</v>
      </c>
      <c r="AR76" s="304">
        <v>73</v>
      </c>
      <c r="AS76" s="289">
        <v>7</v>
      </c>
      <c r="AT76" s="305" t="s">
        <v>275</v>
      </c>
      <c r="AU76" s="305">
        <v>73</v>
      </c>
      <c r="AV76" s="289">
        <v>-20</v>
      </c>
      <c r="AW76" s="306" t="s">
        <v>134</v>
      </c>
      <c r="AX76" s="306">
        <v>73</v>
      </c>
      <c r="AY76" s="289">
        <v>2</v>
      </c>
      <c r="AZ76" s="307" t="s">
        <v>100</v>
      </c>
      <c r="BA76" s="307">
        <v>73</v>
      </c>
      <c r="BB76" s="289">
        <v>51</v>
      </c>
      <c r="BC76" s="308" t="s">
        <v>291</v>
      </c>
      <c r="BD76" s="308">
        <v>73</v>
      </c>
      <c r="BE76" s="289">
        <v>-11</v>
      </c>
      <c r="BF76" s="309" t="s">
        <v>176</v>
      </c>
      <c r="BG76" s="309">
        <v>73</v>
      </c>
      <c r="BH76" s="289">
        <v>-9</v>
      </c>
      <c r="BI76" s="310" t="s">
        <v>171</v>
      </c>
      <c r="BJ76" s="310">
        <v>73</v>
      </c>
      <c r="BK76" s="289">
        <v>17</v>
      </c>
      <c r="BL76" s="311" t="s">
        <v>152</v>
      </c>
      <c r="BM76" s="311">
        <v>73</v>
      </c>
      <c r="BN76" s="289">
        <v>58</v>
      </c>
      <c r="BO76" s="312" t="s">
        <v>256</v>
      </c>
      <c r="BP76" s="312">
        <v>73</v>
      </c>
      <c r="BQ76" s="289">
        <v>-28</v>
      </c>
      <c r="BR76" s="313" t="s">
        <v>289</v>
      </c>
      <c r="BS76" s="313">
        <v>73</v>
      </c>
      <c r="BT76" s="289">
        <v>21</v>
      </c>
      <c r="BU76" s="314" t="s">
        <v>226</v>
      </c>
      <c r="BV76" s="314">
        <v>73</v>
      </c>
      <c r="BW76" s="289">
        <v>52</v>
      </c>
      <c r="BX76" s="315" t="s">
        <v>122</v>
      </c>
      <c r="BY76" s="315">
        <v>73</v>
      </c>
      <c r="BZ76" s="289">
        <v>-20</v>
      </c>
    </row>
    <row r="77" spans="1:78" ht="15.5" thickTop="1" thickBot="1" x14ac:dyDescent="0.4">
      <c r="A77" s="210" t="s">
        <v>174</v>
      </c>
      <c r="B77" s="210">
        <v>74</v>
      </c>
      <c r="C77" s="210">
        <v>0</v>
      </c>
      <c r="D77" s="211" t="s">
        <v>117</v>
      </c>
      <c r="E77" s="211">
        <v>74</v>
      </c>
      <c r="F77" s="210">
        <v>-18</v>
      </c>
      <c r="G77" s="212">
        <v>56</v>
      </c>
      <c r="H77" s="287">
        <v>13.826527263281651</v>
      </c>
      <c r="I77" s="288" t="s">
        <v>46</v>
      </c>
      <c r="J77" s="287">
        <v>74</v>
      </c>
      <c r="K77" s="289">
        <v>74</v>
      </c>
      <c r="L77" s="290">
        <v>0.3789776710422289</v>
      </c>
      <c r="M77" s="291">
        <v>1.7658240730035939</v>
      </c>
      <c r="N77" s="292">
        <v>7.5795534208445785</v>
      </c>
      <c r="O77" s="293" t="s">
        <v>183</v>
      </c>
      <c r="P77" s="292">
        <v>74</v>
      </c>
      <c r="Q77" s="289">
        <v>26</v>
      </c>
      <c r="R77" s="294">
        <v>1.7207921820973526</v>
      </c>
      <c r="S77" s="295">
        <v>1.2954320162745585</v>
      </c>
      <c r="T77" s="295">
        <v>24.582745458533608</v>
      </c>
      <c r="U77" s="296">
        <v>0</v>
      </c>
      <c r="V77" s="296"/>
      <c r="W77" s="298" t="s">
        <v>157</v>
      </c>
      <c r="X77" s="298">
        <v>252</v>
      </c>
      <c r="Y77" s="289">
        <v>66</v>
      </c>
      <c r="Z77" s="298"/>
      <c r="AB77" s="299" t="s">
        <v>188</v>
      </c>
      <c r="AC77" s="299">
        <v>74</v>
      </c>
      <c r="AD77" s="289">
        <v>-13</v>
      </c>
      <c r="AE77" s="300" t="s">
        <v>78</v>
      </c>
      <c r="AF77" s="300">
        <v>74</v>
      </c>
      <c r="AG77" s="289">
        <v>-66</v>
      </c>
      <c r="AH77" s="301" t="s">
        <v>127</v>
      </c>
      <c r="AI77" s="301">
        <v>74</v>
      </c>
      <c r="AJ77" s="289">
        <v>39</v>
      </c>
      <c r="AK77" s="302" t="s">
        <v>185</v>
      </c>
      <c r="AL77" s="302">
        <v>74</v>
      </c>
      <c r="AM77" s="289">
        <v>106</v>
      </c>
      <c r="AN77" s="303" t="s">
        <v>67</v>
      </c>
      <c r="AO77" s="303">
        <v>74</v>
      </c>
      <c r="AP77" s="289">
        <v>87</v>
      </c>
      <c r="AQ77" s="304" t="s">
        <v>126</v>
      </c>
      <c r="AR77" s="304">
        <v>74</v>
      </c>
      <c r="AS77" s="289">
        <v>-30</v>
      </c>
      <c r="AT77" s="305" t="s">
        <v>41</v>
      </c>
      <c r="AU77" s="305">
        <v>74</v>
      </c>
      <c r="AV77" s="289" t="e">
        <v>#N/A</v>
      </c>
      <c r="AW77" s="306" t="s">
        <v>248</v>
      </c>
      <c r="AX77" s="306">
        <v>74</v>
      </c>
      <c r="AY77" s="289">
        <v>-32</v>
      </c>
      <c r="AZ77" s="307" t="s">
        <v>58</v>
      </c>
      <c r="BA77" s="307">
        <v>74</v>
      </c>
      <c r="BB77" s="289">
        <v>-24</v>
      </c>
      <c r="BC77" s="308" t="s">
        <v>144</v>
      </c>
      <c r="BD77" s="308">
        <v>74</v>
      </c>
      <c r="BE77" s="289">
        <v>-11</v>
      </c>
      <c r="BF77" s="309" t="s">
        <v>162</v>
      </c>
      <c r="BG77" s="309">
        <v>74</v>
      </c>
      <c r="BH77" s="289">
        <v>-42</v>
      </c>
      <c r="BI77" s="310" t="s">
        <v>138</v>
      </c>
      <c r="BJ77" s="310">
        <v>74</v>
      </c>
      <c r="BK77" s="289">
        <v>6</v>
      </c>
      <c r="BL77" s="311" t="s">
        <v>286</v>
      </c>
      <c r="BM77" s="311">
        <v>74</v>
      </c>
      <c r="BN77" s="289">
        <v>-11</v>
      </c>
      <c r="BO77" s="312" t="s">
        <v>179</v>
      </c>
      <c r="BP77" s="312">
        <v>74</v>
      </c>
      <c r="BQ77" s="289">
        <v>33</v>
      </c>
      <c r="BR77" s="313" t="s">
        <v>40</v>
      </c>
      <c r="BS77" s="313">
        <v>74</v>
      </c>
      <c r="BT77" s="289">
        <v>-7</v>
      </c>
      <c r="BU77" s="314" t="s">
        <v>130</v>
      </c>
      <c r="BV77" s="314">
        <v>74</v>
      </c>
      <c r="BW77" s="289">
        <v>14</v>
      </c>
      <c r="BX77" s="315" t="s">
        <v>141</v>
      </c>
      <c r="BY77" s="315">
        <v>74</v>
      </c>
      <c r="BZ77" s="289">
        <v>-36</v>
      </c>
    </row>
    <row r="78" spans="1:78" ht="15.5" thickTop="1" thickBot="1" x14ac:dyDescent="0.4">
      <c r="A78" s="210" t="s">
        <v>92</v>
      </c>
      <c r="B78" s="210">
        <v>75</v>
      </c>
      <c r="C78" s="210">
        <v>0</v>
      </c>
      <c r="D78" s="211" t="s">
        <v>174</v>
      </c>
      <c r="E78" s="211">
        <v>75</v>
      </c>
      <c r="F78" s="210">
        <v>-1</v>
      </c>
      <c r="G78" s="212">
        <v>74</v>
      </c>
      <c r="H78" s="287">
        <v>13.725697884528159</v>
      </c>
      <c r="I78" s="288" t="s">
        <v>186</v>
      </c>
      <c r="J78" s="287">
        <v>75</v>
      </c>
      <c r="K78" s="289">
        <v>14</v>
      </c>
      <c r="L78" s="290">
        <v>0.37882182773738454</v>
      </c>
      <c r="M78" s="291">
        <v>1.765097930329927</v>
      </c>
      <c r="N78" s="292">
        <v>7.5764365547476915</v>
      </c>
      <c r="O78" s="293" t="s">
        <v>207</v>
      </c>
      <c r="P78" s="292">
        <v>75</v>
      </c>
      <c r="Q78" s="289">
        <v>41</v>
      </c>
      <c r="R78" s="294">
        <v>1.6898051505197571</v>
      </c>
      <c r="S78" s="295">
        <v>1.2721046248483594</v>
      </c>
      <c r="T78" s="295">
        <v>24.140073578853674</v>
      </c>
      <c r="U78" s="296">
        <v>0</v>
      </c>
      <c r="V78" s="296"/>
      <c r="W78" s="298" t="s">
        <v>165</v>
      </c>
      <c r="X78" s="298">
        <v>251</v>
      </c>
      <c r="Y78" s="289">
        <v>-53</v>
      </c>
      <c r="Z78" s="298"/>
      <c r="AB78" s="299" t="s">
        <v>207</v>
      </c>
      <c r="AC78" s="299">
        <v>75</v>
      </c>
      <c r="AD78" s="289">
        <v>119</v>
      </c>
      <c r="AE78" s="300" t="s">
        <v>60</v>
      </c>
      <c r="AF78" s="300">
        <v>75</v>
      </c>
      <c r="AG78" s="289">
        <v>-27</v>
      </c>
      <c r="AH78" s="301" t="s">
        <v>232</v>
      </c>
      <c r="AI78" s="301">
        <v>75</v>
      </c>
      <c r="AJ78" s="289">
        <v>9</v>
      </c>
      <c r="AK78" s="302" t="s">
        <v>205</v>
      </c>
      <c r="AL78" s="302">
        <v>75</v>
      </c>
      <c r="AM78" s="289">
        <v>10</v>
      </c>
      <c r="AN78" s="303" t="s">
        <v>231</v>
      </c>
      <c r="AO78" s="303">
        <v>75</v>
      </c>
      <c r="AP78" s="289">
        <v>0</v>
      </c>
      <c r="AQ78" s="304" t="s">
        <v>94</v>
      </c>
      <c r="AR78" s="304">
        <v>75</v>
      </c>
      <c r="AS78" s="289">
        <v>20</v>
      </c>
      <c r="AT78" s="305" t="s">
        <v>253</v>
      </c>
      <c r="AU78" s="305">
        <v>75</v>
      </c>
      <c r="AV78" s="289" t="e">
        <v>#N/A</v>
      </c>
      <c r="AW78" s="306" t="s">
        <v>261</v>
      </c>
      <c r="AX78" s="306">
        <v>75</v>
      </c>
      <c r="AY78" s="289">
        <v>-22</v>
      </c>
      <c r="AZ78" s="307" t="s">
        <v>194</v>
      </c>
      <c r="BA78" s="307">
        <v>75</v>
      </c>
      <c r="BB78" s="289">
        <v>-26</v>
      </c>
      <c r="BC78" s="308" t="s">
        <v>89</v>
      </c>
      <c r="BD78" s="308">
        <v>75</v>
      </c>
      <c r="BE78" s="289">
        <v>-28</v>
      </c>
      <c r="BF78" s="309" t="s">
        <v>163</v>
      </c>
      <c r="BG78" s="309">
        <v>75</v>
      </c>
      <c r="BH78" s="289">
        <v>4</v>
      </c>
      <c r="BI78" s="310" t="s">
        <v>258</v>
      </c>
      <c r="BJ78" s="310">
        <v>75</v>
      </c>
      <c r="BK78" s="289">
        <v>0</v>
      </c>
      <c r="BL78" s="311" t="s">
        <v>249</v>
      </c>
      <c r="BM78" s="311">
        <v>75</v>
      </c>
      <c r="BN78" s="289">
        <v>-11</v>
      </c>
      <c r="BO78" s="312" t="s">
        <v>173</v>
      </c>
      <c r="BP78" s="312">
        <v>75</v>
      </c>
      <c r="BQ78" s="289">
        <v>-51</v>
      </c>
      <c r="BR78" s="313" t="s">
        <v>34</v>
      </c>
      <c r="BS78" s="313">
        <v>75</v>
      </c>
      <c r="BT78" s="289">
        <v>65</v>
      </c>
      <c r="BU78" s="314" t="s">
        <v>85</v>
      </c>
      <c r="BV78" s="314">
        <v>75</v>
      </c>
      <c r="BW78" s="289">
        <v>-13</v>
      </c>
      <c r="BX78" s="315" t="s">
        <v>119</v>
      </c>
      <c r="BY78" s="315">
        <v>75</v>
      </c>
      <c r="BZ78" s="289">
        <v>26</v>
      </c>
    </row>
    <row r="79" spans="1:78" ht="15.5" thickTop="1" thickBot="1" x14ac:dyDescent="0.4">
      <c r="A79" s="210" t="s">
        <v>189</v>
      </c>
      <c r="B79" s="210">
        <v>76</v>
      </c>
      <c r="C79" s="210">
        <v>0</v>
      </c>
      <c r="D79" s="211" t="s">
        <v>130</v>
      </c>
      <c r="E79" s="211">
        <v>76</v>
      </c>
      <c r="F79" s="210">
        <v>-6</v>
      </c>
      <c r="G79" s="212">
        <v>70</v>
      </c>
      <c r="H79" s="287">
        <v>13.67757647568828</v>
      </c>
      <c r="I79" s="288" t="s">
        <v>79</v>
      </c>
      <c r="J79" s="287">
        <v>76</v>
      </c>
      <c r="K79" s="289">
        <v>-38</v>
      </c>
      <c r="L79" s="290">
        <v>0.37544867180539016</v>
      </c>
      <c r="M79" s="291">
        <v>1.7493809095082786</v>
      </c>
      <c r="N79" s="292">
        <v>7.5089734361078033</v>
      </c>
      <c r="O79" s="293" t="s">
        <v>157</v>
      </c>
      <c r="P79" s="292">
        <v>76</v>
      </c>
      <c r="Q79" s="289">
        <v>-11</v>
      </c>
      <c r="R79" s="294">
        <v>1.6787356506436764</v>
      </c>
      <c r="S79" s="295">
        <v>1.263771378862697</v>
      </c>
      <c r="T79" s="295">
        <v>23.981937866338235</v>
      </c>
      <c r="U79" s="296">
        <v>0</v>
      </c>
      <c r="V79" s="296"/>
      <c r="W79" s="298" t="s">
        <v>72</v>
      </c>
      <c r="X79" s="298">
        <v>250</v>
      </c>
      <c r="Y79" s="289">
        <v>-58</v>
      </c>
      <c r="Z79" s="298"/>
      <c r="AB79" s="299" t="s">
        <v>168</v>
      </c>
      <c r="AC79" s="299">
        <v>76</v>
      </c>
      <c r="AD79" s="289">
        <v>32</v>
      </c>
      <c r="AE79" s="300" t="s">
        <v>86</v>
      </c>
      <c r="AF79" s="300">
        <v>76</v>
      </c>
      <c r="AG79" s="289">
        <v>-37</v>
      </c>
      <c r="AH79" s="301" t="s">
        <v>32</v>
      </c>
      <c r="AI79" s="301">
        <v>76</v>
      </c>
      <c r="AJ79" s="289">
        <v>43</v>
      </c>
      <c r="AK79" s="302" t="s">
        <v>199</v>
      </c>
      <c r="AL79" s="302">
        <v>76</v>
      </c>
      <c r="AM79" s="289">
        <v>-12</v>
      </c>
      <c r="AN79" s="303" t="s">
        <v>195</v>
      </c>
      <c r="AO79" s="303">
        <v>76</v>
      </c>
      <c r="AP79" s="289">
        <v>161</v>
      </c>
      <c r="AQ79" s="304" t="s">
        <v>189</v>
      </c>
      <c r="AR79" s="304">
        <v>76</v>
      </c>
      <c r="AS79" s="289">
        <v>13</v>
      </c>
      <c r="AT79" s="305" t="s">
        <v>195</v>
      </c>
      <c r="AU79" s="305">
        <v>76</v>
      </c>
      <c r="AV79" s="289" t="e">
        <v>#N/A</v>
      </c>
      <c r="AW79" s="306" t="s">
        <v>160</v>
      </c>
      <c r="AX79" s="306">
        <v>76</v>
      </c>
      <c r="AY79" s="289">
        <v>-28</v>
      </c>
      <c r="AZ79" s="307" t="s">
        <v>145</v>
      </c>
      <c r="BA79" s="307">
        <v>76</v>
      </c>
      <c r="BB79" s="289">
        <v>-57</v>
      </c>
      <c r="BC79" s="308" t="s">
        <v>234</v>
      </c>
      <c r="BD79" s="308">
        <v>76</v>
      </c>
      <c r="BE79" s="289">
        <v>-8</v>
      </c>
      <c r="BF79" s="309" t="s">
        <v>159</v>
      </c>
      <c r="BG79" s="309">
        <v>76</v>
      </c>
      <c r="BH79" s="289">
        <v>-19</v>
      </c>
      <c r="BI79" s="310" t="s">
        <v>190</v>
      </c>
      <c r="BJ79" s="310">
        <v>76</v>
      </c>
      <c r="BK79" s="289">
        <v>-25</v>
      </c>
      <c r="BL79" s="311" t="s">
        <v>111</v>
      </c>
      <c r="BM79" s="311">
        <v>76</v>
      </c>
      <c r="BN79" s="289">
        <v>6</v>
      </c>
      <c r="BO79" s="312" t="s">
        <v>91</v>
      </c>
      <c r="BP79" s="312">
        <v>76</v>
      </c>
      <c r="BQ79" s="289">
        <v>-66</v>
      </c>
      <c r="BR79" s="313" t="s">
        <v>209</v>
      </c>
      <c r="BS79" s="313">
        <v>76</v>
      </c>
      <c r="BT79" s="289">
        <v>-24</v>
      </c>
      <c r="BU79" s="314" t="s">
        <v>40</v>
      </c>
      <c r="BV79" s="314">
        <v>76</v>
      </c>
      <c r="BW79" s="289">
        <v>15</v>
      </c>
      <c r="BX79" s="315" t="s">
        <v>130</v>
      </c>
      <c r="BY79" s="315">
        <v>76</v>
      </c>
      <c r="BZ79" s="289">
        <v>-7</v>
      </c>
    </row>
    <row r="80" spans="1:78" ht="15.5" thickTop="1" thickBot="1" x14ac:dyDescent="0.4">
      <c r="A80" s="210" t="s">
        <v>154</v>
      </c>
      <c r="B80" s="210">
        <v>77</v>
      </c>
      <c r="C80" s="210">
        <v>0</v>
      </c>
      <c r="D80" s="211" t="s">
        <v>239</v>
      </c>
      <c r="E80" s="211">
        <v>77</v>
      </c>
      <c r="F80" s="210">
        <v>35</v>
      </c>
      <c r="G80" s="212">
        <v>112</v>
      </c>
      <c r="H80" s="287">
        <v>13.617462284745605</v>
      </c>
      <c r="I80" s="288" t="s">
        <v>239</v>
      </c>
      <c r="J80" s="287">
        <v>77</v>
      </c>
      <c r="K80" s="289">
        <v>43</v>
      </c>
      <c r="L80" s="290">
        <v>0.37362768282966491</v>
      </c>
      <c r="M80" s="291">
        <v>1.7408961189369325</v>
      </c>
      <c r="N80" s="292">
        <v>7.4725536565932975</v>
      </c>
      <c r="O80" s="293" t="s">
        <v>24</v>
      </c>
      <c r="P80" s="292">
        <v>77</v>
      </c>
      <c r="Q80" s="289">
        <v>-38</v>
      </c>
      <c r="R80" s="294">
        <v>1.6750693006720585</v>
      </c>
      <c r="S80" s="295">
        <v>1.2610113087127313</v>
      </c>
      <c r="T80" s="295">
        <v>23.929561438172264</v>
      </c>
      <c r="U80" s="296">
        <v>0</v>
      </c>
      <c r="V80" s="296"/>
      <c r="W80" s="298" t="s">
        <v>184</v>
      </c>
      <c r="X80" s="298">
        <v>249</v>
      </c>
      <c r="Y80" s="289">
        <v>30</v>
      </c>
      <c r="Z80" s="298"/>
      <c r="AB80" s="299" t="s">
        <v>133</v>
      </c>
      <c r="AC80" s="299">
        <v>77</v>
      </c>
      <c r="AD80" s="289">
        <v>-29</v>
      </c>
      <c r="AE80" s="300" t="s">
        <v>138</v>
      </c>
      <c r="AF80" s="300">
        <v>77</v>
      </c>
      <c r="AG80" s="289">
        <v>8</v>
      </c>
      <c r="AH80" s="301" t="s">
        <v>126</v>
      </c>
      <c r="AI80" s="301">
        <v>77</v>
      </c>
      <c r="AJ80" s="289">
        <v>98</v>
      </c>
      <c r="AK80" s="302" t="s">
        <v>275</v>
      </c>
      <c r="AL80" s="302">
        <v>77</v>
      </c>
      <c r="AM80" s="289">
        <v>4</v>
      </c>
      <c r="AN80" s="303" t="s">
        <v>90</v>
      </c>
      <c r="AO80" s="303">
        <v>77</v>
      </c>
      <c r="AP80" s="289">
        <v>34</v>
      </c>
      <c r="AQ80" s="304" t="s">
        <v>30</v>
      </c>
      <c r="AR80" s="304">
        <v>77</v>
      </c>
      <c r="AS80" s="289">
        <v>-58</v>
      </c>
      <c r="AT80" s="305" t="s">
        <v>227</v>
      </c>
      <c r="AU80" s="305">
        <v>77</v>
      </c>
      <c r="AV80" s="289">
        <v>15</v>
      </c>
      <c r="AW80" s="306" t="s">
        <v>221</v>
      </c>
      <c r="AX80" s="306">
        <v>77</v>
      </c>
      <c r="AY80" s="289">
        <v>116</v>
      </c>
      <c r="AZ80" s="307" t="s">
        <v>123</v>
      </c>
      <c r="BA80" s="307">
        <v>77</v>
      </c>
      <c r="BB80" s="289">
        <v>-52</v>
      </c>
      <c r="BC80" s="308" t="s">
        <v>233</v>
      </c>
      <c r="BD80" s="308">
        <v>77</v>
      </c>
      <c r="BE80" s="289">
        <v>-8</v>
      </c>
      <c r="BF80" s="309" t="s">
        <v>30</v>
      </c>
      <c r="BG80" s="309">
        <v>77</v>
      </c>
      <c r="BH80" s="289">
        <v>58</v>
      </c>
      <c r="BI80" s="310" t="s">
        <v>46</v>
      </c>
      <c r="BJ80" s="310">
        <v>77</v>
      </c>
      <c r="BK80" s="289">
        <v>82</v>
      </c>
      <c r="BL80" s="311" t="s">
        <v>243</v>
      </c>
      <c r="BM80" s="311">
        <v>77</v>
      </c>
      <c r="BN80" s="289">
        <v>-37</v>
      </c>
      <c r="BO80" s="312" t="s">
        <v>157</v>
      </c>
      <c r="BP80" s="312">
        <v>77</v>
      </c>
      <c r="BQ80" s="289">
        <v>-5</v>
      </c>
      <c r="BR80" s="313" t="s">
        <v>241</v>
      </c>
      <c r="BS80" s="313">
        <v>77</v>
      </c>
      <c r="BT80" s="289">
        <v>12</v>
      </c>
      <c r="BU80" s="314" t="s">
        <v>109</v>
      </c>
      <c r="BV80" s="314">
        <v>77</v>
      </c>
      <c r="BW80" s="289">
        <v>6</v>
      </c>
      <c r="BX80" s="315" t="s">
        <v>162</v>
      </c>
      <c r="BY80" s="315">
        <v>77</v>
      </c>
      <c r="BZ80" s="289">
        <v>115</v>
      </c>
    </row>
    <row r="81" spans="1:78" ht="15.5" thickTop="1" thickBot="1" x14ac:dyDescent="0.4">
      <c r="A81" s="210" t="s">
        <v>91</v>
      </c>
      <c r="B81" s="210">
        <v>78</v>
      </c>
      <c r="C81" s="210">
        <v>0</v>
      </c>
      <c r="D81" s="211" t="s">
        <v>102</v>
      </c>
      <c r="E81" s="211">
        <v>78</v>
      </c>
      <c r="F81" s="210">
        <v>-14</v>
      </c>
      <c r="G81" s="212">
        <v>64</v>
      </c>
      <c r="H81" s="287">
        <v>13.544466374749994</v>
      </c>
      <c r="I81" s="288" t="s">
        <v>108</v>
      </c>
      <c r="J81" s="287">
        <v>78</v>
      </c>
      <c r="K81" s="289">
        <v>-12</v>
      </c>
      <c r="L81" s="290">
        <v>0.37007289426791312</v>
      </c>
      <c r="M81" s="291">
        <v>1.7243327916054927</v>
      </c>
      <c r="N81" s="292">
        <v>7.401457885358262</v>
      </c>
      <c r="O81" s="293" t="s">
        <v>222</v>
      </c>
      <c r="P81" s="292">
        <v>78</v>
      </c>
      <c r="Q81" s="289">
        <v>34</v>
      </c>
      <c r="R81" s="294">
        <v>1.6716825821760999</v>
      </c>
      <c r="S81" s="295">
        <v>1.2584617483326819</v>
      </c>
      <c r="T81" s="295">
        <v>23.881179745372854</v>
      </c>
      <c r="U81" s="296">
        <v>0</v>
      </c>
      <c r="V81" s="296"/>
      <c r="W81" s="298" t="s">
        <v>44</v>
      </c>
      <c r="X81" s="298">
        <v>248</v>
      </c>
      <c r="Y81" s="289">
        <v>-3</v>
      </c>
      <c r="Z81" s="298"/>
      <c r="AB81" s="299" t="s">
        <v>203</v>
      </c>
      <c r="AC81" s="299">
        <v>78</v>
      </c>
      <c r="AD81" s="289">
        <v>-47</v>
      </c>
      <c r="AE81" s="300" t="s">
        <v>274</v>
      </c>
      <c r="AF81" s="300">
        <v>78</v>
      </c>
      <c r="AG81" s="289">
        <v>-25</v>
      </c>
      <c r="AH81" s="301" t="s">
        <v>151</v>
      </c>
      <c r="AI81" s="301">
        <v>78</v>
      </c>
      <c r="AJ81" s="289">
        <v>-1</v>
      </c>
      <c r="AK81" s="302" t="s">
        <v>204</v>
      </c>
      <c r="AL81" s="302">
        <v>78</v>
      </c>
      <c r="AM81" s="289">
        <v>-47</v>
      </c>
      <c r="AN81" s="303" t="s">
        <v>173</v>
      </c>
      <c r="AO81" s="303">
        <v>78</v>
      </c>
      <c r="AP81" s="289">
        <v>7</v>
      </c>
      <c r="AQ81" s="304" t="s">
        <v>247</v>
      </c>
      <c r="AR81" s="304">
        <v>78</v>
      </c>
      <c r="AS81" s="289">
        <v>-29</v>
      </c>
      <c r="AT81" s="305" t="s">
        <v>269</v>
      </c>
      <c r="AU81" s="305">
        <v>78</v>
      </c>
      <c r="AV81" s="289">
        <v>-27</v>
      </c>
      <c r="AW81" s="306" t="s">
        <v>115</v>
      </c>
      <c r="AX81" s="306">
        <v>78</v>
      </c>
      <c r="AY81" s="289">
        <v>-38</v>
      </c>
      <c r="AZ81" s="307" t="s">
        <v>247</v>
      </c>
      <c r="BA81" s="307">
        <v>78</v>
      </c>
      <c r="BB81" s="289">
        <v>210</v>
      </c>
      <c r="BC81" s="308" t="s">
        <v>51</v>
      </c>
      <c r="BD81" s="308">
        <v>78</v>
      </c>
      <c r="BE81" s="289">
        <v>-5</v>
      </c>
      <c r="BF81" s="309" t="s">
        <v>135</v>
      </c>
      <c r="BG81" s="309">
        <v>78</v>
      </c>
      <c r="BH81" s="289">
        <v>92</v>
      </c>
      <c r="BI81" s="310" t="s">
        <v>162</v>
      </c>
      <c r="BJ81" s="310">
        <v>78</v>
      </c>
      <c r="BK81" s="289">
        <v>-25</v>
      </c>
      <c r="BL81" s="311" t="s">
        <v>89</v>
      </c>
      <c r="BM81" s="311">
        <v>78</v>
      </c>
      <c r="BN81" s="289">
        <v>75</v>
      </c>
      <c r="BO81" s="312" t="s">
        <v>231</v>
      </c>
      <c r="BP81" s="312">
        <v>78</v>
      </c>
      <c r="BQ81" s="289">
        <v>65</v>
      </c>
      <c r="BR81" s="313" t="s">
        <v>292</v>
      </c>
      <c r="BS81" s="313">
        <v>78</v>
      </c>
      <c r="BT81" s="289">
        <v>24</v>
      </c>
      <c r="BU81" s="314" t="s">
        <v>176</v>
      </c>
      <c r="BV81" s="314">
        <v>78</v>
      </c>
      <c r="BW81" s="289">
        <v>0</v>
      </c>
      <c r="BX81" s="315" t="s">
        <v>279</v>
      </c>
      <c r="BY81" s="315">
        <v>78</v>
      </c>
      <c r="BZ81" s="289">
        <v>22</v>
      </c>
    </row>
    <row r="82" spans="1:78" ht="15.5" thickTop="1" thickBot="1" x14ac:dyDescent="0.4">
      <c r="A82" s="210" t="s">
        <v>122</v>
      </c>
      <c r="B82" s="210">
        <v>79</v>
      </c>
      <c r="C82" s="210">
        <v>0</v>
      </c>
      <c r="D82" s="211" t="s">
        <v>66</v>
      </c>
      <c r="E82" s="211">
        <v>79</v>
      </c>
      <c r="F82" s="210">
        <v>13</v>
      </c>
      <c r="G82" s="212">
        <v>92</v>
      </c>
      <c r="H82" s="287">
        <v>13.015551138528119</v>
      </c>
      <c r="I82" s="288" t="s">
        <v>117</v>
      </c>
      <c r="J82" s="287">
        <v>79</v>
      </c>
      <c r="K82" s="289">
        <v>-18</v>
      </c>
      <c r="L82" s="290">
        <v>0.36795738230752767</v>
      </c>
      <c r="M82" s="291">
        <v>1.7144756885838233</v>
      </c>
      <c r="N82" s="292">
        <v>7.3591476461505527</v>
      </c>
      <c r="O82" s="293" t="s">
        <v>200</v>
      </c>
      <c r="P82" s="292">
        <v>79</v>
      </c>
      <c r="Q82" s="289">
        <v>-11</v>
      </c>
      <c r="R82" s="294">
        <v>1.6546366225395812</v>
      </c>
      <c r="S82" s="295">
        <v>1.2456293551529569</v>
      </c>
      <c r="T82" s="295">
        <v>23.637666036279732</v>
      </c>
      <c r="U82" s="296">
        <v>0</v>
      </c>
      <c r="V82" s="296"/>
      <c r="W82" s="298" t="s">
        <v>124</v>
      </c>
      <c r="X82" s="298">
        <v>247</v>
      </c>
      <c r="Y82" s="289">
        <v>5</v>
      </c>
      <c r="Z82" s="298"/>
      <c r="AB82" s="299" t="s">
        <v>185</v>
      </c>
      <c r="AC82" s="299">
        <v>79</v>
      </c>
      <c r="AD82" s="289">
        <v>19</v>
      </c>
      <c r="AE82" s="300" t="s">
        <v>252</v>
      </c>
      <c r="AF82" s="300">
        <v>79</v>
      </c>
      <c r="AG82" s="289">
        <v>37</v>
      </c>
      <c r="AH82" s="301" t="s">
        <v>86</v>
      </c>
      <c r="AI82" s="301">
        <v>79</v>
      </c>
      <c r="AJ82" s="289">
        <v>-61</v>
      </c>
      <c r="AK82" s="302" t="s">
        <v>233</v>
      </c>
      <c r="AL82" s="302">
        <v>79</v>
      </c>
      <c r="AM82" s="289">
        <v>32</v>
      </c>
      <c r="AN82" s="303" t="s">
        <v>116</v>
      </c>
      <c r="AO82" s="303">
        <v>79</v>
      </c>
      <c r="AP82" s="289">
        <v>171</v>
      </c>
      <c r="AQ82" s="304" t="s">
        <v>128</v>
      </c>
      <c r="AR82" s="304">
        <v>79</v>
      </c>
      <c r="AS82" s="289">
        <v>-1</v>
      </c>
      <c r="AT82" s="305" t="s">
        <v>145</v>
      </c>
      <c r="AU82" s="305">
        <v>79</v>
      </c>
      <c r="AV82" s="289">
        <v>-58</v>
      </c>
      <c r="AW82" s="306" t="s">
        <v>90</v>
      </c>
      <c r="AX82" s="306">
        <v>79</v>
      </c>
      <c r="AY82" s="289">
        <v>10</v>
      </c>
      <c r="AZ82" s="307" t="s">
        <v>255</v>
      </c>
      <c r="BA82" s="307">
        <v>79</v>
      </c>
      <c r="BB82" s="289">
        <v>3</v>
      </c>
      <c r="BC82" s="308" t="s">
        <v>189</v>
      </c>
      <c r="BD82" s="308">
        <v>79</v>
      </c>
      <c r="BE82" s="289">
        <v>-33</v>
      </c>
      <c r="BF82" s="309" t="s">
        <v>187</v>
      </c>
      <c r="BG82" s="309">
        <v>79</v>
      </c>
      <c r="BH82" s="289">
        <v>64</v>
      </c>
      <c r="BI82" s="310" t="s">
        <v>234</v>
      </c>
      <c r="BJ82" s="310">
        <v>79</v>
      </c>
      <c r="BK82" s="289">
        <v>8</v>
      </c>
      <c r="BL82" s="311" t="s">
        <v>142</v>
      </c>
      <c r="BM82" s="311">
        <v>79</v>
      </c>
      <c r="BN82" s="289">
        <v>39</v>
      </c>
      <c r="BO82" s="312" t="s">
        <v>80</v>
      </c>
      <c r="BP82" s="312">
        <v>79</v>
      </c>
      <c r="BQ82" s="289">
        <v>65</v>
      </c>
      <c r="BR82" s="313" t="s">
        <v>296</v>
      </c>
      <c r="BS82" s="313">
        <v>79</v>
      </c>
      <c r="BT82" s="289">
        <v>-2</v>
      </c>
      <c r="BU82" s="314" t="s">
        <v>92</v>
      </c>
      <c r="BV82" s="314">
        <v>79</v>
      </c>
      <c r="BW82" s="289">
        <v>45</v>
      </c>
      <c r="BX82" s="315" t="s">
        <v>33</v>
      </c>
      <c r="BY82" s="315">
        <v>79</v>
      </c>
      <c r="BZ82" s="289">
        <v>-13</v>
      </c>
    </row>
    <row r="83" spans="1:78" ht="15.5" thickTop="1" thickBot="1" x14ac:dyDescent="0.4">
      <c r="A83" s="210" t="s">
        <v>169</v>
      </c>
      <c r="B83" s="210">
        <v>80</v>
      </c>
      <c r="C83" s="210">
        <v>0</v>
      </c>
      <c r="D83" s="211" t="s">
        <v>85</v>
      </c>
      <c r="E83" s="211">
        <v>80</v>
      </c>
      <c r="F83" s="210">
        <v>15</v>
      </c>
      <c r="G83" s="212">
        <v>95</v>
      </c>
      <c r="H83" s="287">
        <v>12.990880403283626</v>
      </c>
      <c r="I83" s="288" t="s">
        <v>247</v>
      </c>
      <c r="J83" s="287">
        <v>80</v>
      </c>
      <c r="K83" s="289">
        <v>10</v>
      </c>
      <c r="L83" s="290">
        <v>0.36695557099487586</v>
      </c>
      <c r="M83" s="291">
        <v>1.7098078079468904</v>
      </c>
      <c r="N83" s="292">
        <v>7.3391114198975176</v>
      </c>
      <c r="O83" s="293" t="s">
        <v>56</v>
      </c>
      <c r="P83" s="292">
        <v>80</v>
      </c>
      <c r="Q83" s="289">
        <v>8</v>
      </c>
      <c r="R83" s="294">
        <v>1.652781586001481</v>
      </c>
      <c r="S83" s="295">
        <v>1.2442328624516215</v>
      </c>
      <c r="T83" s="295">
        <v>23.611165514306869</v>
      </c>
      <c r="U83" s="296">
        <v>0</v>
      </c>
      <c r="V83" s="296"/>
      <c r="W83" s="298" t="s">
        <v>198</v>
      </c>
      <c r="X83" s="298">
        <v>246</v>
      </c>
      <c r="Y83" s="289">
        <v>144</v>
      </c>
      <c r="Z83" s="298"/>
      <c r="AB83" s="299" t="s">
        <v>83</v>
      </c>
      <c r="AC83" s="299">
        <v>80</v>
      </c>
      <c r="AD83" s="289">
        <v>54</v>
      </c>
      <c r="AE83" s="300" t="s">
        <v>88</v>
      </c>
      <c r="AF83" s="300">
        <v>80</v>
      </c>
      <c r="AG83" s="289">
        <v>31</v>
      </c>
      <c r="AH83" s="301" t="s">
        <v>58</v>
      </c>
      <c r="AI83" s="301">
        <v>80</v>
      </c>
      <c r="AJ83" s="289">
        <v>25</v>
      </c>
      <c r="AK83" s="302" t="s">
        <v>248</v>
      </c>
      <c r="AL83" s="302">
        <v>80</v>
      </c>
      <c r="AM83" s="289">
        <v>8</v>
      </c>
      <c r="AN83" s="303" t="s">
        <v>106</v>
      </c>
      <c r="AO83" s="303">
        <v>80</v>
      </c>
      <c r="AP83" s="289">
        <v>-31</v>
      </c>
      <c r="AQ83" s="304" t="s">
        <v>233</v>
      </c>
      <c r="AR83" s="304">
        <v>80</v>
      </c>
      <c r="AS83" s="289">
        <v>36</v>
      </c>
      <c r="AT83" s="305" t="s">
        <v>258</v>
      </c>
      <c r="AU83" s="305">
        <v>80</v>
      </c>
      <c r="AV83" s="289">
        <v>-11</v>
      </c>
      <c r="AW83" s="306" t="s">
        <v>226</v>
      </c>
      <c r="AX83" s="306">
        <v>80</v>
      </c>
      <c r="AY83" s="289">
        <v>8</v>
      </c>
      <c r="AZ83" s="307" t="s">
        <v>116</v>
      </c>
      <c r="BA83" s="307">
        <v>80</v>
      </c>
      <c r="BB83" s="289">
        <v>187</v>
      </c>
      <c r="BC83" s="308" t="s">
        <v>71</v>
      </c>
      <c r="BD83" s="308">
        <v>80</v>
      </c>
      <c r="BE83" s="289">
        <v>-9</v>
      </c>
      <c r="BF83" s="309" t="s">
        <v>154</v>
      </c>
      <c r="BG83" s="309">
        <v>80</v>
      </c>
      <c r="BH83" s="289">
        <v>48</v>
      </c>
      <c r="BI83" s="310" t="s">
        <v>131</v>
      </c>
      <c r="BJ83" s="310">
        <v>80</v>
      </c>
      <c r="BK83" s="289">
        <v>-30</v>
      </c>
      <c r="BL83" s="311" t="s">
        <v>124</v>
      </c>
      <c r="BM83" s="311">
        <v>80</v>
      </c>
      <c r="BN83" s="289">
        <v>49</v>
      </c>
      <c r="BO83" s="312" t="s">
        <v>203</v>
      </c>
      <c r="BP83" s="312">
        <v>80</v>
      </c>
      <c r="BQ83" s="289">
        <v>53</v>
      </c>
      <c r="BR83" s="313" t="s">
        <v>111</v>
      </c>
      <c r="BS83" s="313">
        <v>80</v>
      </c>
      <c r="BT83" s="289">
        <v>26</v>
      </c>
      <c r="BU83" s="314" t="s">
        <v>65</v>
      </c>
      <c r="BV83" s="314">
        <v>80</v>
      </c>
      <c r="BW83" s="289">
        <v>-11</v>
      </c>
      <c r="BX83" s="315" t="s">
        <v>285</v>
      </c>
      <c r="BY83" s="315">
        <v>80</v>
      </c>
      <c r="BZ83" s="289">
        <v>-20</v>
      </c>
    </row>
    <row r="84" spans="1:78" ht="15.5" thickTop="1" thickBot="1" x14ac:dyDescent="0.4">
      <c r="A84" s="210" t="s">
        <v>63</v>
      </c>
      <c r="B84" s="210">
        <v>81</v>
      </c>
      <c r="C84" s="210">
        <v>0</v>
      </c>
      <c r="D84" s="211" t="s">
        <v>141</v>
      </c>
      <c r="E84" s="211">
        <v>81</v>
      </c>
      <c r="F84" s="210">
        <v>15</v>
      </c>
      <c r="G84" s="212">
        <v>96</v>
      </c>
      <c r="H84" s="287">
        <v>12.966958645226212</v>
      </c>
      <c r="I84" s="288" t="s">
        <v>141</v>
      </c>
      <c r="J84" s="287">
        <v>81</v>
      </c>
      <c r="K84" s="289">
        <v>52</v>
      </c>
      <c r="L84" s="290">
        <v>0.36652302579787721</v>
      </c>
      <c r="M84" s="291">
        <v>1.7077923891507862</v>
      </c>
      <c r="N84" s="292">
        <v>7.3304605159575447</v>
      </c>
      <c r="O84" s="293" t="s">
        <v>203</v>
      </c>
      <c r="P84" s="292">
        <v>81</v>
      </c>
      <c r="Q84" s="289">
        <v>111</v>
      </c>
      <c r="R84" s="294">
        <v>1.6498923939265044</v>
      </c>
      <c r="S84" s="295">
        <v>1.2420578456459723</v>
      </c>
      <c r="T84" s="295">
        <v>23.569891341807207</v>
      </c>
      <c r="U84" s="296">
        <v>0</v>
      </c>
      <c r="V84" s="296"/>
      <c r="W84" s="298" t="s">
        <v>47</v>
      </c>
      <c r="X84" s="298">
        <v>245</v>
      </c>
      <c r="Y84" s="289">
        <v>44</v>
      </c>
      <c r="Z84" s="298"/>
      <c r="AB84" s="299" t="s">
        <v>48</v>
      </c>
      <c r="AC84" s="299">
        <v>81</v>
      </c>
      <c r="AD84" s="289">
        <v>55</v>
      </c>
      <c r="AE84" s="300" t="s">
        <v>146</v>
      </c>
      <c r="AF84" s="300">
        <v>81</v>
      </c>
      <c r="AG84" s="289">
        <v>-26</v>
      </c>
      <c r="AH84" s="301" t="s">
        <v>85</v>
      </c>
      <c r="AI84" s="301">
        <v>81</v>
      </c>
      <c r="AJ84" s="289">
        <v>2</v>
      </c>
      <c r="AK84" s="302" t="s">
        <v>144</v>
      </c>
      <c r="AL84" s="302">
        <v>81</v>
      </c>
      <c r="AM84" s="289">
        <v>-35</v>
      </c>
      <c r="AN84" s="303" t="s">
        <v>140</v>
      </c>
      <c r="AO84" s="303">
        <v>81</v>
      </c>
      <c r="AP84" s="289">
        <v>-44</v>
      </c>
      <c r="AQ84" s="304" t="s">
        <v>275</v>
      </c>
      <c r="AR84" s="304">
        <v>81</v>
      </c>
      <c r="AS84" s="289">
        <v>2</v>
      </c>
      <c r="AT84" s="305" t="s">
        <v>225</v>
      </c>
      <c r="AU84" s="305">
        <v>81</v>
      </c>
      <c r="AV84" s="289">
        <v>-15</v>
      </c>
      <c r="AW84" s="306" t="s">
        <v>181</v>
      </c>
      <c r="AX84" s="306">
        <v>81</v>
      </c>
      <c r="AY84" s="289">
        <v>31</v>
      </c>
      <c r="AZ84" s="307" t="s">
        <v>304</v>
      </c>
      <c r="BA84" s="307">
        <v>81</v>
      </c>
      <c r="BB84" s="289">
        <v>22</v>
      </c>
      <c r="BC84" s="308" t="s">
        <v>212</v>
      </c>
      <c r="BD84" s="308">
        <v>81</v>
      </c>
      <c r="BE84" s="289">
        <v>4</v>
      </c>
      <c r="BF84" s="309" t="s">
        <v>138</v>
      </c>
      <c r="BG84" s="309">
        <v>81</v>
      </c>
      <c r="BH84" s="289">
        <v>28</v>
      </c>
      <c r="BI84" s="310" t="s">
        <v>88</v>
      </c>
      <c r="BJ84" s="310">
        <v>81</v>
      </c>
      <c r="BK84" s="289">
        <v>107</v>
      </c>
      <c r="BL84" s="311" t="s">
        <v>279</v>
      </c>
      <c r="BM84" s="311">
        <v>81</v>
      </c>
      <c r="BN84" s="289">
        <v>41</v>
      </c>
      <c r="BO84" s="312" t="s">
        <v>268</v>
      </c>
      <c r="BP84" s="312">
        <v>81</v>
      </c>
      <c r="BQ84" s="289">
        <v>-31</v>
      </c>
      <c r="BR84" s="313" t="s">
        <v>197</v>
      </c>
      <c r="BS84" s="313">
        <v>81</v>
      </c>
      <c r="BT84" s="289">
        <v>61</v>
      </c>
      <c r="BU84" s="314" t="s">
        <v>290</v>
      </c>
      <c r="BV84" s="314">
        <v>81</v>
      </c>
      <c r="BW84" s="289">
        <v>-6</v>
      </c>
      <c r="BX84" s="315" t="s">
        <v>91</v>
      </c>
      <c r="BY84" s="315">
        <v>81</v>
      </c>
      <c r="BZ84" s="289">
        <v>-35</v>
      </c>
    </row>
    <row r="85" spans="1:78" ht="15.5" thickTop="1" thickBot="1" x14ac:dyDescent="0.4">
      <c r="A85" s="210" t="s">
        <v>145</v>
      </c>
      <c r="B85" s="210">
        <v>82</v>
      </c>
      <c r="C85" s="210">
        <v>0</v>
      </c>
      <c r="D85" s="211" t="s">
        <v>119</v>
      </c>
      <c r="E85" s="211">
        <v>82</v>
      </c>
      <c r="F85" s="210">
        <v>6</v>
      </c>
      <c r="G85" s="212">
        <v>88</v>
      </c>
      <c r="H85" s="287">
        <v>12.874846302875561</v>
      </c>
      <c r="I85" s="288" t="s">
        <v>111</v>
      </c>
      <c r="J85" s="287">
        <v>82</v>
      </c>
      <c r="K85" s="289">
        <v>23</v>
      </c>
      <c r="L85" s="290">
        <v>0.3618349693465841</v>
      </c>
      <c r="M85" s="291">
        <v>1.6859486670271926</v>
      </c>
      <c r="N85" s="292">
        <v>7.236699386931682</v>
      </c>
      <c r="O85" s="293" t="s">
        <v>31</v>
      </c>
      <c r="P85" s="292">
        <v>82</v>
      </c>
      <c r="Q85" s="289">
        <v>-44</v>
      </c>
      <c r="R85" s="294">
        <v>1.6266576056374877</v>
      </c>
      <c r="S85" s="295">
        <v>1.2245664315437375</v>
      </c>
      <c r="T85" s="295">
        <v>23.237965794821253</v>
      </c>
      <c r="U85" s="296">
        <v>0</v>
      </c>
      <c r="V85" s="296"/>
      <c r="W85" s="298" t="s">
        <v>113</v>
      </c>
      <c r="X85" s="298">
        <v>244</v>
      </c>
      <c r="Y85" s="289">
        <v>-31</v>
      </c>
      <c r="Z85" s="298"/>
      <c r="AB85" s="299" t="s">
        <v>51</v>
      </c>
      <c r="AC85" s="299">
        <v>82</v>
      </c>
      <c r="AD85" s="289">
        <v>2</v>
      </c>
      <c r="AE85" s="300" t="s">
        <v>102</v>
      </c>
      <c r="AF85" s="300">
        <v>82</v>
      </c>
      <c r="AG85" s="289">
        <v>-7</v>
      </c>
      <c r="AH85" s="301" t="s">
        <v>39</v>
      </c>
      <c r="AI85" s="301">
        <v>82</v>
      </c>
      <c r="AJ85" s="289">
        <v>-46</v>
      </c>
      <c r="AK85" s="302" t="s">
        <v>26</v>
      </c>
      <c r="AL85" s="302">
        <v>82</v>
      </c>
      <c r="AM85" s="289">
        <v>-37</v>
      </c>
      <c r="AN85" s="303" t="s">
        <v>178</v>
      </c>
      <c r="AO85" s="303">
        <v>82</v>
      </c>
      <c r="AP85" s="289">
        <v>28</v>
      </c>
      <c r="AQ85" s="304" t="s">
        <v>243</v>
      </c>
      <c r="AR85" s="304">
        <v>82</v>
      </c>
      <c r="AS85" s="289">
        <v>-22</v>
      </c>
      <c r="AT85" s="305" t="s">
        <v>263</v>
      </c>
      <c r="AU85" s="305">
        <v>82</v>
      </c>
      <c r="AV85" s="289">
        <v>106</v>
      </c>
      <c r="AW85" s="306" t="s">
        <v>185</v>
      </c>
      <c r="AX85" s="306">
        <v>82</v>
      </c>
      <c r="AY85" s="289">
        <v>54</v>
      </c>
      <c r="AZ85" s="307" t="s">
        <v>195</v>
      </c>
      <c r="BA85" s="307">
        <v>82</v>
      </c>
      <c r="BB85" s="289">
        <v>152</v>
      </c>
      <c r="BC85" s="308" t="s">
        <v>138</v>
      </c>
      <c r="BD85" s="308">
        <v>82</v>
      </c>
      <c r="BE85" s="289">
        <v>-8</v>
      </c>
      <c r="BF85" s="309" t="s">
        <v>321</v>
      </c>
      <c r="BG85" s="309">
        <v>82</v>
      </c>
      <c r="BH85" s="289">
        <v>62</v>
      </c>
      <c r="BI85" s="310" t="s">
        <v>128</v>
      </c>
      <c r="BJ85" s="310">
        <v>82</v>
      </c>
      <c r="BK85" s="289">
        <v>-14</v>
      </c>
      <c r="BL85" s="311" t="s">
        <v>65</v>
      </c>
      <c r="BM85" s="311">
        <v>82</v>
      </c>
      <c r="BN85" s="289">
        <v>16</v>
      </c>
      <c r="BO85" s="312" t="s">
        <v>34</v>
      </c>
      <c r="BP85" s="312">
        <v>82</v>
      </c>
      <c r="BQ85" s="289">
        <v>139</v>
      </c>
      <c r="BR85" s="313" t="s">
        <v>140</v>
      </c>
      <c r="BS85" s="313">
        <v>82</v>
      </c>
      <c r="BT85" s="289">
        <v>50</v>
      </c>
      <c r="BU85" s="314" t="s">
        <v>86</v>
      </c>
      <c r="BV85" s="314">
        <v>82</v>
      </c>
      <c r="BW85" s="289">
        <v>19</v>
      </c>
      <c r="BX85" s="315" t="s">
        <v>29</v>
      </c>
      <c r="BY85" s="315">
        <v>82</v>
      </c>
      <c r="BZ85" s="289">
        <v>-23</v>
      </c>
    </row>
    <row r="86" spans="1:78" ht="15.5" thickTop="1" thickBot="1" x14ac:dyDescent="0.4">
      <c r="A86" s="210" t="s">
        <v>25</v>
      </c>
      <c r="B86" s="210">
        <v>83</v>
      </c>
      <c r="C86" s="210">
        <v>0</v>
      </c>
      <c r="D86" s="211" t="s">
        <v>170</v>
      </c>
      <c r="E86" s="211">
        <v>83</v>
      </c>
      <c r="F86" s="210">
        <v>32</v>
      </c>
      <c r="G86" s="212">
        <v>115</v>
      </c>
      <c r="H86" s="287">
        <v>12.871610417545565</v>
      </c>
      <c r="I86" s="288" t="s">
        <v>71</v>
      </c>
      <c r="J86" s="287">
        <v>83</v>
      </c>
      <c r="K86" s="289">
        <v>-40</v>
      </c>
      <c r="L86" s="290">
        <v>0.36087463915733886</v>
      </c>
      <c r="M86" s="291">
        <v>1.6814740652345914</v>
      </c>
      <c r="N86" s="292">
        <v>7.2174927831467768</v>
      </c>
      <c r="O86" s="293" t="s">
        <v>138</v>
      </c>
      <c r="P86" s="292">
        <v>83</v>
      </c>
      <c r="Q86" s="289">
        <v>7</v>
      </c>
      <c r="R86" s="294">
        <v>1.6249098761562579</v>
      </c>
      <c r="S86" s="295">
        <v>1.2232507208208931</v>
      </c>
      <c r="T86" s="295">
        <v>23.212998230803684</v>
      </c>
      <c r="U86" s="296">
        <v>0</v>
      </c>
      <c r="V86" s="296"/>
      <c r="W86" s="298" t="s">
        <v>335</v>
      </c>
      <c r="X86" s="298">
        <v>243</v>
      </c>
      <c r="Y86" s="289">
        <v>37</v>
      </c>
      <c r="Z86" s="298"/>
      <c r="AB86" s="299" t="s">
        <v>72</v>
      </c>
      <c r="AC86" s="299">
        <v>83</v>
      </c>
      <c r="AD86" s="289">
        <v>-2</v>
      </c>
      <c r="AE86" s="300" t="s">
        <v>91</v>
      </c>
      <c r="AF86" s="300">
        <v>83</v>
      </c>
      <c r="AG86" s="289">
        <v>89</v>
      </c>
      <c r="AH86" s="301" t="s">
        <v>76</v>
      </c>
      <c r="AI86" s="301">
        <v>83</v>
      </c>
      <c r="AJ86" s="289">
        <v>-25</v>
      </c>
      <c r="AK86" s="302" t="s">
        <v>214</v>
      </c>
      <c r="AL86" s="302">
        <v>83</v>
      </c>
      <c r="AM86" s="289">
        <v>64</v>
      </c>
      <c r="AN86" s="303" t="s">
        <v>308</v>
      </c>
      <c r="AO86" s="303">
        <v>83</v>
      </c>
      <c r="AP86" s="289">
        <v>220</v>
      </c>
      <c r="AQ86" s="304" t="s">
        <v>227</v>
      </c>
      <c r="AR86" s="304">
        <v>83</v>
      </c>
      <c r="AS86" s="289">
        <v>83</v>
      </c>
      <c r="AT86" s="305" t="s">
        <v>147</v>
      </c>
      <c r="AU86" s="305">
        <v>83</v>
      </c>
      <c r="AV86" s="289">
        <v>-33</v>
      </c>
      <c r="AW86" s="306" t="s">
        <v>45</v>
      </c>
      <c r="AX86" s="306">
        <v>83</v>
      </c>
      <c r="AY86" s="289">
        <v>-47</v>
      </c>
      <c r="AZ86" s="307" t="s">
        <v>314</v>
      </c>
      <c r="BA86" s="307">
        <v>83</v>
      </c>
      <c r="BB86" s="289">
        <v>17</v>
      </c>
      <c r="BC86" s="308" t="s">
        <v>136</v>
      </c>
      <c r="BD86" s="308">
        <v>83</v>
      </c>
      <c r="BE86" s="289">
        <v>5</v>
      </c>
      <c r="BF86" s="309" t="s">
        <v>103</v>
      </c>
      <c r="BG86" s="309">
        <v>83</v>
      </c>
      <c r="BH86" s="289">
        <v>-28</v>
      </c>
      <c r="BI86" s="310" t="s">
        <v>144</v>
      </c>
      <c r="BJ86" s="310">
        <v>83</v>
      </c>
      <c r="BK86" s="289">
        <v>-17</v>
      </c>
      <c r="BL86" s="311" t="s">
        <v>64</v>
      </c>
      <c r="BM86" s="311">
        <v>83</v>
      </c>
      <c r="BN86" s="289">
        <v>-21</v>
      </c>
      <c r="BO86" s="312" t="s">
        <v>159</v>
      </c>
      <c r="BP86" s="312">
        <v>83</v>
      </c>
      <c r="BQ86" s="289">
        <v>3</v>
      </c>
      <c r="BR86" s="313" t="s">
        <v>148</v>
      </c>
      <c r="BS86" s="313">
        <v>83</v>
      </c>
      <c r="BT86" s="289">
        <v>-25</v>
      </c>
      <c r="BU86" s="314" t="s">
        <v>189</v>
      </c>
      <c r="BV86" s="314">
        <v>83</v>
      </c>
      <c r="BW86" s="289">
        <v>26</v>
      </c>
      <c r="BX86" s="315" t="s">
        <v>185</v>
      </c>
      <c r="BY86" s="315">
        <v>83</v>
      </c>
      <c r="BZ86" s="289">
        <v>16</v>
      </c>
    </row>
    <row r="87" spans="1:78" ht="15.5" thickTop="1" thickBot="1" x14ac:dyDescent="0.4">
      <c r="A87" s="210" t="s">
        <v>126</v>
      </c>
      <c r="B87" s="210">
        <v>84</v>
      </c>
      <c r="C87" s="210">
        <v>0</v>
      </c>
      <c r="D87" s="211" t="s">
        <v>98</v>
      </c>
      <c r="E87" s="211">
        <v>84</v>
      </c>
      <c r="F87" s="210">
        <v>40</v>
      </c>
      <c r="G87" s="212">
        <v>124</v>
      </c>
      <c r="H87" s="287">
        <v>12.746587192350409</v>
      </c>
      <c r="I87" s="288" t="s">
        <v>89</v>
      </c>
      <c r="J87" s="287">
        <v>84</v>
      </c>
      <c r="K87" s="289">
        <v>2</v>
      </c>
      <c r="L87" s="290">
        <v>0.36057740280977513</v>
      </c>
      <c r="M87" s="291">
        <v>1.6800891100300901</v>
      </c>
      <c r="N87" s="292">
        <v>7.2115480561955021</v>
      </c>
      <c r="O87" s="293" t="s">
        <v>239</v>
      </c>
      <c r="P87" s="292">
        <v>84</v>
      </c>
      <c r="Q87" s="289">
        <v>27</v>
      </c>
      <c r="R87" s="294">
        <v>1.6222460404529215</v>
      </c>
      <c r="S87" s="295">
        <v>1.221245354866713</v>
      </c>
      <c r="T87" s="295">
        <v>23.174943435041737</v>
      </c>
      <c r="U87" s="296">
        <v>0</v>
      </c>
      <c r="V87" s="296"/>
      <c r="W87" s="298" t="s">
        <v>128</v>
      </c>
      <c r="X87" s="298">
        <v>242</v>
      </c>
      <c r="Y87" s="289">
        <v>18</v>
      </c>
      <c r="Z87" s="298"/>
      <c r="AB87" s="299" t="s">
        <v>64</v>
      </c>
      <c r="AC87" s="299">
        <v>84</v>
      </c>
      <c r="AD87" s="289">
        <v>79</v>
      </c>
      <c r="AE87" s="300" t="s">
        <v>213</v>
      </c>
      <c r="AF87" s="300">
        <v>84</v>
      </c>
      <c r="AG87" s="289">
        <v>78</v>
      </c>
      <c r="AH87" s="301" t="s">
        <v>200</v>
      </c>
      <c r="AI87" s="301">
        <v>84</v>
      </c>
      <c r="AJ87" s="289">
        <v>74</v>
      </c>
      <c r="AK87" s="302" t="s">
        <v>128</v>
      </c>
      <c r="AL87" s="302">
        <v>84</v>
      </c>
      <c r="AM87" s="289">
        <v>-9</v>
      </c>
      <c r="AN87" s="303" t="s">
        <v>128</v>
      </c>
      <c r="AO87" s="303">
        <v>84</v>
      </c>
      <c r="AP87" s="289">
        <v>4</v>
      </c>
      <c r="AQ87" s="304" t="s">
        <v>39</v>
      </c>
      <c r="AR87" s="304">
        <v>84</v>
      </c>
      <c r="AS87" s="289">
        <v>-25</v>
      </c>
      <c r="AT87" s="305" t="s">
        <v>218</v>
      </c>
      <c r="AU87" s="305">
        <v>84</v>
      </c>
      <c r="AV87" s="289">
        <v>-51</v>
      </c>
      <c r="AW87" s="306" t="s">
        <v>64</v>
      </c>
      <c r="AX87" s="306">
        <v>84</v>
      </c>
      <c r="AY87" s="289">
        <v>-49</v>
      </c>
      <c r="AZ87" s="307" t="s">
        <v>144</v>
      </c>
      <c r="BA87" s="307">
        <v>84</v>
      </c>
      <c r="BB87" s="289">
        <v>-37</v>
      </c>
      <c r="BC87" s="308" t="s">
        <v>262</v>
      </c>
      <c r="BD87" s="308">
        <v>84</v>
      </c>
      <c r="BE87" s="289">
        <v>-33</v>
      </c>
      <c r="BF87" s="309" t="s">
        <v>246</v>
      </c>
      <c r="BG87" s="309">
        <v>84</v>
      </c>
      <c r="BH87" s="289">
        <v>-43</v>
      </c>
      <c r="BI87" s="310" t="s">
        <v>79</v>
      </c>
      <c r="BJ87" s="310">
        <v>84</v>
      </c>
      <c r="BK87" s="289">
        <v>-1</v>
      </c>
      <c r="BL87" s="311" t="s">
        <v>222</v>
      </c>
      <c r="BM87" s="311">
        <v>84</v>
      </c>
      <c r="BN87" s="289">
        <v>40</v>
      </c>
      <c r="BO87" s="312" t="s">
        <v>288</v>
      </c>
      <c r="BP87" s="312">
        <v>84</v>
      </c>
      <c r="BQ87" s="289">
        <v>131</v>
      </c>
      <c r="BR87" s="313" t="s">
        <v>64</v>
      </c>
      <c r="BS87" s="313">
        <v>84</v>
      </c>
      <c r="BT87" s="289">
        <v>-10</v>
      </c>
      <c r="BU87" s="314" t="s">
        <v>146</v>
      </c>
      <c r="BV87" s="314">
        <v>84</v>
      </c>
      <c r="BW87" s="289">
        <v>0</v>
      </c>
      <c r="BX87" s="315" t="s">
        <v>303</v>
      </c>
      <c r="BY87" s="315">
        <v>84</v>
      </c>
      <c r="BZ87" s="289">
        <v>130</v>
      </c>
    </row>
    <row r="88" spans="1:78" ht="15.5" thickTop="1" thickBot="1" x14ac:dyDescent="0.4">
      <c r="A88" s="210" t="s">
        <v>37</v>
      </c>
      <c r="B88" s="210">
        <v>85</v>
      </c>
      <c r="C88" s="210">
        <v>0</v>
      </c>
      <c r="D88" s="211" t="s">
        <v>122</v>
      </c>
      <c r="E88" s="211">
        <v>85</v>
      </c>
      <c r="F88" s="210">
        <v>-6</v>
      </c>
      <c r="G88" s="212">
        <v>79</v>
      </c>
      <c r="H88" s="287">
        <v>12.703349413573278</v>
      </c>
      <c r="I88" s="288" t="s">
        <v>270</v>
      </c>
      <c r="J88" s="287">
        <v>85</v>
      </c>
      <c r="K88" s="289">
        <v>218</v>
      </c>
      <c r="L88" s="290">
        <v>0.36057506410846241</v>
      </c>
      <c r="M88" s="291">
        <v>1.6800782129894645</v>
      </c>
      <c r="N88" s="292">
        <v>7.2115012821692481</v>
      </c>
      <c r="O88" s="293" t="s">
        <v>109</v>
      </c>
      <c r="P88" s="292">
        <v>85</v>
      </c>
      <c r="Q88" s="289">
        <v>16</v>
      </c>
      <c r="R88" s="294">
        <v>1.6183124294549365</v>
      </c>
      <c r="S88" s="295">
        <v>1.2182840875624017</v>
      </c>
      <c r="T88" s="295">
        <v>23.118748992213376</v>
      </c>
      <c r="U88" s="296">
        <v>0</v>
      </c>
      <c r="V88" s="296"/>
      <c r="W88" s="298" t="s">
        <v>292</v>
      </c>
      <c r="X88" s="298">
        <v>241</v>
      </c>
      <c r="Y88" s="289">
        <v>53</v>
      </c>
      <c r="Z88" s="298"/>
      <c r="AB88" s="299" t="s">
        <v>147</v>
      </c>
      <c r="AC88" s="299">
        <v>85</v>
      </c>
      <c r="AD88" s="289">
        <v>-22</v>
      </c>
      <c r="AE88" s="300" t="s">
        <v>183</v>
      </c>
      <c r="AF88" s="300">
        <v>85</v>
      </c>
      <c r="AG88" s="289">
        <v>-7</v>
      </c>
      <c r="AH88" s="301" t="s">
        <v>193</v>
      </c>
      <c r="AI88" s="301">
        <v>85</v>
      </c>
      <c r="AJ88" s="289">
        <v>-50</v>
      </c>
      <c r="AK88" s="302" t="s">
        <v>85</v>
      </c>
      <c r="AL88" s="302">
        <v>85</v>
      </c>
      <c r="AM88" s="289">
        <v>17</v>
      </c>
      <c r="AN88" s="303" t="s">
        <v>92</v>
      </c>
      <c r="AO88" s="303">
        <v>85</v>
      </c>
      <c r="AP88" s="289">
        <v>-21</v>
      </c>
      <c r="AQ88" s="304" t="s">
        <v>119</v>
      </c>
      <c r="AR88" s="304">
        <v>85</v>
      </c>
      <c r="AS88" s="289">
        <v>2</v>
      </c>
      <c r="AT88" s="305" t="s">
        <v>238</v>
      </c>
      <c r="AU88" s="305">
        <v>85</v>
      </c>
      <c r="AV88" s="289">
        <v>-46</v>
      </c>
      <c r="AW88" s="306" t="s">
        <v>145</v>
      </c>
      <c r="AX88" s="306">
        <v>85</v>
      </c>
      <c r="AY88" s="289">
        <v>-30</v>
      </c>
      <c r="AZ88" s="307" t="s">
        <v>239</v>
      </c>
      <c r="BA88" s="307">
        <v>85</v>
      </c>
      <c r="BB88" s="289">
        <v>135</v>
      </c>
      <c r="BC88" s="308" t="s">
        <v>324</v>
      </c>
      <c r="BD88" s="308">
        <v>85</v>
      </c>
      <c r="BE88" s="289">
        <v>12</v>
      </c>
      <c r="BF88" s="309" t="s">
        <v>126</v>
      </c>
      <c r="BG88" s="309">
        <v>85</v>
      </c>
      <c r="BH88" s="289">
        <v>-42</v>
      </c>
      <c r="BI88" s="310" t="s">
        <v>89</v>
      </c>
      <c r="BJ88" s="310">
        <v>85</v>
      </c>
      <c r="BK88" s="289">
        <v>-38</v>
      </c>
      <c r="BL88" s="311" t="s">
        <v>120</v>
      </c>
      <c r="BM88" s="311">
        <v>85</v>
      </c>
      <c r="BN88" s="289">
        <v>-33</v>
      </c>
      <c r="BO88" s="312" t="s">
        <v>287</v>
      </c>
      <c r="BP88" s="312">
        <v>85</v>
      </c>
      <c r="BQ88" s="289">
        <v>29</v>
      </c>
      <c r="BR88" s="313" t="s">
        <v>249</v>
      </c>
      <c r="BS88" s="313">
        <v>85</v>
      </c>
      <c r="BT88" s="289">
        <v>23</v>
      </c>
      <c r="BU88" s="314" t="s">
        <v>70</v>
      </c>
      <c r="BV88" s="314">
        <v>85</v>
      </c>
      <c r="BW88" s="289">
        <v>28</v>
      </c>
      <c r="BX88" s="315" t="s">
        <v>231</v>
      </c>
      <c r="BY88" s="315">
        <v>85</v>
      </c>
      <c r="BZ88" s="289">
        <v>47</v>
      </c>
    </row>
    <row r="89" spans="1:78" ht="15.5" thickTop="1" thickBot="1" x14ac:dyDescent="0.4">
      <c r="A89" s="210" t="s">
        <v>78</v>
      </c>
      <c r="B89" s="210">
        <v>86</v>
      </c>
      <c r="C89" s="210">
        <v>0</v>
      </c>
      <c r="D89" s="211" t="s">
        <v>61</v>
      </c>
      <c r="E89" s="211">
        <v>86</v>
      </c>
      <c r="F89" s="210">
        <v>-20</v>
      </c>
      <c r="G89" s="212">
        <v>66</v>
      </c>
      <c r="H89" s="287">
        <v>12.693263216961151</v>
      </c>
      <c r="I89" s="288" t="s">
        <v>133</v>
      </c>
      <c r="J89" s="287">
        <v>86</v>
      </c>
      <c r="K89" s="289">
        <v>-11</v>
      </c>
      <c r="L89" s="290">
        <v>0.36026435778181698</v>
      </c>
      <c r="M89" s="291">
        <v>1.6786304952130684</v>
      </c>
      <c r="N89" s="292">
        <v>7.2052871556363387</v>
      </c>
      <c r="O89" s="293" t="s">
        <v>257</v>
      </c>
      <c r="P89" s="292">
        <v>86</v>
      </c>
      <c r="Q89" s="289">
        <v>150</v>
      </c>
      <c r="R89" s="294">
        <v>1.6175005782200278</v>
      </c>
      <c r="S89" s="295">
        <v>1.2176729166766351</v>
      </c>
      <c r="T89" s="295">
        <v>23.107151117428966</v>
      </c>
      <c r="U89" s="296">
        <v>0</v>
      </c>
      <c r="V89" s="296"/>
      <c r="W89" s="298" t="s">
        <v>119</v>
      </c>
      <c r="X89" s="298">
        <v>240</v>
      </c>
      <c r="Y89" s="289">
        <v>-24</v>
      </c>
      <c r="Z89" s="298"/>
      <c r="AB89" s="299" t="s">
        <v>241</v>
      </c>
      <c r="AC89" s="299">
        <v>86</v>
      </c>
      <c r="AD89" s="289">
        <v>163</v>
      </c>
      <c r="AE89" s="300" t="s">
        <v>52</v>
      </c>
      <c r="AF89" s="300">
        <v>86</v>
      </c>
      <c r="AG89" s="289">
        <v>-77</v>
      </c>
      <c r="AH89" s="301" t="s">
        <v>27</v>
      </c>
      <c r="AI89" s="301">
        <v>86</v>
      </c>
      <c r="AJ89" s="289">
        <v>28</v>
      </c>
      <c r="AK89" s="302" t="s">
        <v>270</v>
      </c>
      <c r="AL89" s="302">
        <v>86</v>
      </c>
      <c r="AM89" s="289">
        <v>-29</v>
      </c>
      <c r="AN89" s="303" t="s">
        <v>297</v>
      </c>
      <c r="AO89" s="303">
        <v>86</v>
      </c>
      <c r="AP89" s="289">
        <v>5</v>
      </c>
      <c r="AQ89" s="304" t="s">
        <v>334</v>
      </c>
      <c r="AR89" s="304">
        <v>86</v>
      </c>
      <c r="AS89" s="289">
        <v>56</v>
      </c>
      <c r="AT89" s="305" t="s">
        <v>68</v>
      </c>
      <c r="AU89" s="305">
        <v>86</v>
      </c>
      <c r="AV89" s="289">
        <v>8</v>
      </c>
      <c r="AW89" s="306" t="s">
        <v>29</v>
      </c>
      <c r="AX89" s="306">
        <v>86</v>
      </c>
      <c r="AY89" s="289">
        <v>-57</v>
      </c>
      <c r="AZ89" s="307" t="s">
        <v>253</v>
      </c>
      <c r="BA89" s="307">
        <v>86</v>
      </c>
      <c r="BB89" s="289">
        <v>223</v>
      </c>
      <c r="BC89" s="308" t="s">
        <v>298</v>
      </c>
      <c r="BD89" s="308">
        <v>86</v>
      </c>
      <c r="BE89" s="289">
        <v>-8</v>
      </c>
      <c r="BF89" s="309" t="s">
        <v>313</v>
      </c>
      <c r="BG89" s="309">
        <v>86</v>
      </c>
      <c r="BH89" s="289">
        <v>2</v>
      </c>
      <c r="BI89" s="310" t="s">
        <v>132</v>
      </c>
      <c r="BJ89" s="310">
        <v>86</v>
      </c>
      <c r="BK89" s="289">
        <v>6</v>
      </c>
      <c r="BL89" s="311" t="s">
        <v>97</v>
      </c>
      <c r="BM89" s="311">
        <v>86</v>
      </c>
      <c r="BN89" s="289">
        <v>33</v>
      </c>
      <c r="BO89" s="312" t="s">
        <v>111</v>
      </c>
      <c r="BP89" s="312">
        <v>86</v>
      </c>
      <c r="BQ89" s="289">
        <v>70</v>
      </c>
      <c r="BR89" s="313" t="s">
        <v>108</v>
      </c>
      <c r="BS89" s="313">
        <v>86</v>
      </c>
      <c r="BT89" s="289">
        <v>38</v>
      </c>
      <c r="BU89" s="314" t="s">
        <v>77</v>
      </c>
      <c r="BV89" s="314">
        <v>86</v>
      </c>
      <c r="BW89" s="289">
        <v>74</v>
      </c>
      <c r="BX89" s="315" t="s">
        <v>39</v>
      </c>
      <c r="BY89" s="315">
        <v>86</v>
      </c>
      <c r="BZ89" s="289">
        <v>-5</v>
      </c>
    </row>
    <row r="90" spans="1:78" ht="15.5" thickTop="1" thickBot="1" x14ac:dyDescent="0.4">
      <c r="A90" s="210" t="s">
        <v>207</v>
      </c>
      <c r="B90" s="210">
        <v>87</v>
      </c>
      <c r="C90" s="210">
        <v>0</v>
      </c>
      <c r="D90" s="211" t="s">
        <v>147</v>
      </c>
      <c r="E90" s="211">
        <v>87</v>
      </c>
      <c r="F90" s="210">
        <v>16</v>
      </c>
      <c r="G90" s="212">
        <v>103</v>
      </c>
      <c r="H90" s="287">
        <v>12.690123890527543</v>
      </c>
      <c r="I90" s="288" t="s">
        <v>51</v>
      </c>
      <c r="J90" s="287">
        <v>87</v>
      </c>
      <c r="K90" s="289">
        <v>25</v>
      </c>
      <c r="L90" s="290">
        <v>0.35571168341638426</v>
      </c>
      <c r="M90" s="291">
        <v>1.6574175779218763</v>
      </c>
      <c r="N90" s="292">
        <v>7.1142336683276852</v>
      </c>
      <c r="O90" s="293" t="s">
        <v>234</v>
      </c>
      <c r="P90" s="292">
        <v>87</v>
      </c>
      <c r="Q90" s="289">
        <v>42</v>
      </c>
      <c r="R90" s="294">
        <v>1.6033240911261566</v>
      </c>
      <c r="S90" s="295">
        <v>1.2070006952133085</v>
      </c>
      <c r="T90" s="295">
        <v>22.90462987323081</v>
      </c>
      <c r="U90" s="296">
        <v>0</v>
      </c>
      <c r="V90" s="296"/>
      <c r="W90" s="298" t="s">
        <v>175</v>
      </c>
      <c r="X90" s="298">
        <v>239</v>
      </c>
      <c r="Y90" s="289">
        <v>-7</v>
      </c>
      <c r="Z90" s="298"/>
      <c r="AB90" s="299" t="s">
        <v>214</v>
      </c>
      <c r="AC90" s="299">
        <v>87</v>
      </c>
      <c r="AD90" s="289">
        <v>-28</v>
      </c>
      <c r="AE90" s="300" t="s">
        <v>197</v>
      </c>
      <c r="AF90" s="300">
        <v>87</v>
      </c>
      <c r="AG90" s="289">
        <v>-13</v>
      </c>
      <c r="AH90" s="301" t="s">
        <v>213</v>
      </c>
      <c r="AI90" s="301">
        <v>87</v>
      </c>
      <c r="AJ90" s="289">
        <v>4</v>
      </c>
      <c r="AK90" s="302" t="s">
        <v>126</v>
      </c>
      <c r="AL90" s="302">
        <v>87</v>
      </c>
      <c r="AM90" s="289">
        <v>-18</v>
      </c>
      <c r="AN90" s="303" t="s">
        <v>17</v>
      </c>
      <c r="AO90" s="303">
        <v>87</v>
      </c>
      <c r="AP90" s="289">
        <v>17</v>
      </c>
      <c r="AQ90" s="304" t="s">
        <v>199</v>
      </c>
      <c r="AR90" s="304">
        <v>87</v>
      </c>
      <c r="AS90" s="289">
        <v>-10</v>
      </c>
      <c r="AT90" s="305" t="s">
        <v>53</v>
      </c>
      <c r="AU90" s="305">
        <v>87</v>
      </c>
      <c r="AV90" s="289">
        <v>-74</v>
      </c>
      <c r="AW90" s="306" t="s">
        <v>42</v>
      </c>
      <c r="AX90" s="306">
        <v>87</v>
      </c>
      <c r="AY90" s="289">
        <v>104</v>
      </c>
      <c r="AZ90" s="307" t="s">
        <v>37</v>
      </c>
      <c r="BA90" s="307">
        <v>87</v>
      </c>
      <c r="BB90" s="289">
        <v>-69</v>
      </c>
      <c r="BC90" s="308" t="s">
        <v>254</v>
      </c>
      <c r="BD90" s="308">
        <v>87</v>
      </c>
      <c r="BE90" s="289">
        <v>4</v>
      </c>
      <c r="BF90" s="309" t="s">
        <v>214</v>
      </c>
      <c r="BG90" s="309">
        <v>87</v>
      </c>
      <c r="BH90" s="289">
        <v>-31</v>
      </c>
      <c r="BI90" s="310" t="s">
        <v>208</v>
      </c>
      <c r="BJ90" s="310">
        <v>87</v>
      </c>
      <c r="BK90" s="289">
        <v>11</v>
      </c>
      <c r="BL90" s="311" t="s">
        <v>289</v>
      </c>
      <c r="BM90" s="311">
        <v>87</v>
      </c>
      <c r="BN90" s="289">
        <v>20</v>
      </c>
      <c r="BO90" s="312" t="s">
        <v>192</v>
      </c>
      <c r="BP90" s="312">
        <v>87</v>
      </c>
      <c r="BQ90" s="289">
        <v>-25</v>
      </c>
      <c r="BR90" s="313" t="s">
        <v>297</v>
      </c>
      <c r="BS90" s="313">
        <v>87</v>
      </c>
      <c r="BT90" s="289">
        <v>46</v>
      </c>
      <c r="BU90" s="314" t="s">
        <v>166</v>
      </c>
      <c r="BV90" s="314">
        <v>87</v>
      </c>
      <c r="BW90" s="289">
        <v>-15</v>
      </c>
      <c r="BX90" s="315" t="s">
        <v>183</v>
      </c>
      <c r="BY90" s="315">
        <v>87</v>
      </c>
      <c r="BZ90" s="289">
        <v>42</v>
      </c>
    </row>
    <row r="91" spans="1:78" ht="15.5" thickTop="1" thickBot="1" x14ac:dyDescent="0.4">
      <c r="A91" s="210" t="s">
        <v>119</v>
      </c>
      <c r="B91" s="210">
        <v>88</v>
      </c>
      <c r="C91" s="210">
        <v>0</v>
      </c>
      <c r="D91" s="211" t="s">
        <v>164</v>
      </c>
      <c r="E91" s="211">
        <v>88</v>
      </c>
      <c r="F91" s="210">
        <v>9</v>
      </c>
      <c r="G91" s="212">
        <v>97</v>
      </c>
      <c r="H91" s="287">
        <v>12.675707875711367</v>
      </c>
      <c r="I91" s="288" t="s">
        <v>159</v>
      </c>
      <c r="J91" s="287">
        <v>88</v>
      </c>
      <c r="K91" s="289">
        <v>-10</v>
      </c>
      <c r="L91" s="290">
        <v>0.35247449533346015</v>
      </c>
      <c r="M91" s="291">
        <v>1.6423340912617062</v>
      </c>
      <c r="N91" s="292">
        <v>7.0494899066692023</v>
      </c>
      <c r="O91" s="293" t="s">
        <v>280</v>
      </c>
      <c r="P91" s="292">
        <v>88</v>
      </c>
      <c r="Q91" s="289">
        <v>-6</v>
      </c>
      <c r="R91" s="294">
        <v>1.6025143729683591</v>
      </c>
      <c r="S91" s="295">
        <v>1.2063911301323635</v>
      </c>
      <c r="T91" s="295">
        <v>22.89306247097656</v>
      </c>
      <c r="U91" s="296">
        <v>0</v>
      </c>
      <c r="V91" s="296"/>
      <c r="W91" s="298" t="s">
        <v>232</v>
      </c>
      <c r="X91" s="298">
        <v>238</v>
      </c>
      <c r="Y91" s="289">
        <v>-40</v>
      </c>
      <c r="Z91" s="298"/>
      <c r="AB91" s="299" t="s">
        <v>283</v>
      </c>
      <c r="AC91" s="299">
        <v>88</v>
      </c>
      <c r="AD91" s="289">
        <v>44</v>
      </c>
      <c r="AE91" s="300" t="s">
        <v>262</v>
      </c>
      <c r="AF91" s="300">
        <v>88</v>
      </c>
      <c r="AG91" s="289">
        <v>29</v>
      </c>
      <c r="AH91" s="301" t="s">
        <v>73</v>
      </c>
      <c r="AI91" s="301">
        <v>88</v>
      </c>
      <c r="AJ91" s="289">
        <v>-10</v>
      </c>
      <c r="AK91" s="302" t="s">
        <v>313</v>
      </c>
      <c r="AL91" s="302">
        <v>88</v>
      </c>
      <c r="AM91" s="289">
        <v>66</v>
      </c>
      <c r="AN91" s="303" t="s">
        <v>237</v>
      </c>
      <c r="AO91" s="303">
        <v>88</v>
      </c>
      <c r="AP91" s="289">
        <v>-49</v>
      </c>
      <c r="AQ91" s="304" t="s">
        <v>152</v>
      </c>
      <c r="AR91" s="304">
        <v>88</v>
      </c>
      <c r="AS91" s="289">
        <v>12</v>
      </c>
      <c r="AT91" s="305" t="s">
        <v>210</v>
      </c>
      <c r="AU91" s="305">
        <v>88</v>
      </c>
      <c r="AV91" s="289">
        <v>-43</v>
      </c>
      <c r="AW91" s="306" t="s">
        <v>77</v>
      </c>
      <c r="AX91" s="306">
        <v>88</v>
      </c>
      <c r="AY91" s="289">
        <v>-16</v>
      </c>
      <c r="AZ91" s="307" t="s">
        <v>90</v>
      </c>
      <c r="BA91" s="307">
        <v>88</v>
      </c>
      <c r="BB91" s="289">
        <v>-28</v>
      </c>
      <c r="BC91" s="308" t="s">
        <v>162</v>
      </c>
      <c r="BD91" s="308">
        <v>88</v>
      </c>
      <c r="BE91" s="289">
        <v>-6</v>
      </c>
      <c r="BF91" s="309" t="s">
        <v>31</v>
      </c>
      <c r="BG91" s="309">
        <v>88</v>
      </c>
      <c r="BH91" s="289">
        <v>-68</v>
      </c>
      <c r="BI91" s="310" t="s">
        <v>291</v>
      </c>
      <c r="BJ91" s="310">
        <v>88</v>
      </c>
      <c r="BK91" s="289">
        <v>-11</v>
      </c>
      <c r="BL91" s="311" t="s">
        <v>331</v>
      </c>
      <c r="BM91" s="311">
        <v>88</v>
      </c>
      <c r="BN91" s="289">
        <v>52</v>
      </c>
      <c r="BO91" s="312" t="s">
        <v>92</v>
      </c>
      <c r="BP91" s="312">
        <v>88</v>
      </c>
      <c r="BQ91" s="289">
        <v>134</v>
      </c>
      <c r="BR91" s="313" t="s">
        <v>73</v>
      </c>
      <c r="BS91" s="313">
        <v>88</v>
      </c>
      <c r="BT91" s="289">
        <v>94</v>
      </c>
      <c r="BU91" s="314" t="s">
        <v>48</v>
      </c>
      <c r="BV91" s="314">
        <v>88</v>
      </c>
      <c r="BW91" s="289">
        <v>-49</v>
      </c>
      <c r="BX91" s="315" t="s">
        <v>72</v>
      </c>
      <c r="BY91" s="315">
        <v>88</v>
      </c>
      <c r="BZ91" s="289">
        <v>-10</v>
      </c>
    </row>
    <row r="92" spans="1:78" ht="15.5" thickTop="1" thickBot="1" x14ac:dyDescent="0.4">
      <c r="A92" s="210" t="s">
        <v>28</v>
      </c>
      <c r="B92" s="210">
        <v>89</v>
      </c>
      <c r="C92" s="210">
        <v>0</v>
      </c>
      <c r="D92" s="211" t="s">
        <v>154</v>
      </c>
      <c r="E92" s="211">
        <v>89</v>
      </c>
      <c r="F92" s="210">
        <v>-12</v>
      </c>
      <c r="G92" s="212">
        <v>77</v>
      </c>
      <c r="H92" s="287">
        <v>12.55960637637283</v>
      </c>
      <c r="I92" s="288" t="s">
        <v>83</v>
      </c>
      <c r="J92" s="287">
        <v>89</v>
      </c>
      <c r="K92" s="289">
        <v>156</v>
      </c>
      <c r="L92" s="290">
        <v>0.348405269538475</v>
      </c>
      <c r="M92" s="291">
        <v>1.6233737740284746</v>
      </c>
      <c r="N92" s="292">
        <v>6.9681053907694999</v>
      </c>
      <c r="O92" s="293" t="s">
        <v>241</v>
      </c>
      <c r="P92" s="292">
        <v>89</v>
      </c>
      <c r="Q92" s="289">
        <v>29</v>
      </c>
      <c r="R92" s="294">
        <v>1.6021977004939862</v>
      </c>
      <c r="S92" s="295">
        <v>1.2061527354753889</v>
      </c>
      <c r="T92" s="295">
        <v>22.888538578485516</v>
      </c>
      <c r="U92" s="296">
        <v>0</v>
      </c>
      <c r="V92" s="296"/>
      <c r="W92" s="298" t="s">
        <v>194</v>
      </c>
      <c r="X92" s="298">
        <v>237</v>
      </c>
      <c r="Y92" s="289">
        <v>-22</v>
      </c>
      <c r="Z92" s="298"/>
      <c r="AB92" s="299" t="s">
        <v>97</v>
      </c>
      <c r="AC92" s="299">
        <v>89</v>
      </c>
      <c r="AD92" s="289">
        <v>-51</v>
      </c>
      <c r="AE92" s="300" t="s">
        <v>181</v>
      </c>
      <c r="AF92" s="300">
        <v>89</v>
      </c>
      <c r="AG92" s="289">
        <v>-52</v>
      </c>
      <c r="AH92" s="301" t="s">
        <v>78</v>
      </c>
      <c r="AI92" s="301">
        <v>89</v>
      </c>
      <c r="AJ92" s="289">
        <v>-42</v>
      </c>
      <c r="AK92" s="302" t="s">
        <v>60</v>
      </c>
      <c r="AL92" s="302">
        <v>89</v>
      </c>
      <c r="AM92" s="289">
        <v>10</v>
      </c>
      <c r="AN92" s="303" t="s">
        <v>98</v>
      </c>
      <c r="AO92" s="303">
        <v>89</v>
      </c>
      <c r="AP92" s="289">
        <v>50</v>
      </c>
      <c r="AQ92" s="304" t="s">
        <v>303</v>
      </c>
      <c r="AR92" s="304">
        <v>89</v>
      </c>
      <c r="AS92" s="289">
        <v>37</v>
      </c>
      <c r="AT92" s="305" t="s">
        <v>90</v>
      </c>
      <c r="AU92" s="305">
        <v>89</v>
      </c>
      <c r="AV92" s="289">
        <v>-26</v>
      </c>
      <c r="AW92" s="306" t="s">
        <v>184</v>
      </c>
      <c r="AX92" s="306">
        <v>89</v>
      </c>
      <c r="AY92" s="289">
        <v>-30</v>
      </c>
      <c r="AZ92" s="307" t="s">
        <v>241</v>
      </c>
      <c r="BA92" s="307">
        <v>89</v>
      </c>
      <c r="BB92" s="289">
        <v>177</v>
      </c>
      <c r="BC92" s="308" t="s">
        <v>146</v>
      </c>
      <c r="BD92" s="308">
        <v>89</v>
      </c>
      <c r="BE92" s="289">
        <v>-5</v>
      </c>
      <c r="BF92" s="309" t="s">
        <v>27</v>
      </c>
      <c r="BG92" s="309">
        <v>89</v>
      </c>
      <c r="BH92" s="289">
        <v>40</v>
      </c>
      <c r="BI92" s="310" t="s">
        <v>244</v>
      </c>
      <c r="BJ92" s="310">
        <v>89</v>
      </c>
      <c r="BK92" s="289">
        <v>-7</v>
      </c>
      <c r="BL92" s="311" t="s">
        <v>307</v>
      </c>
      <c r="BM92" s="311">
        <v>89</v>
      </c>
      <c r="BN92" s="289">
        <v>-8</v>
      </c>
      <c r="BO92" s="312" t="s">
        <v>151</v>
      </c>
      <c r="BP92" s="312">
        <v>89</v>
      </c>
      <c r="BQ92" s="289">
        <v>71</v>
      </c>
      <c r="BR92" s="313" t="s">
        <v>87</v>
      </c>
      <c r="BS92" s="313">
        <v>89</v>
      </c>
      <c r="BT92" s="289">
        <v>-11</v>
      </c>
      <c r="BU92" s="314" t="s">
        <v>47</v>
      </c>
      <c r="BV92" s="314">
        <v>89</v>
      </c>
      <c r="BW92" s="289">
        <v>9</v>
      </c>
      <c r="BX92" s="315" t="s">
        <v>242</v>
      </c>
      <c r="BY92" s="315">
        <v>89</v>
      </c>
      <c r="BZ92" s="289">
        <v>22</v>
      </c>
    </row>
    <row r="93" spans="1:78" ht="15.5" thickTop="1" thickBot="1" x14ac:dyDescent="0.4">
      <c r="A93" s="210" t="s">
        <v>107</v>
      </c>
      <c r="B93" s="210">
        <v>90</v>
      </c>
      <c r="C93" s="210">
        <v>0</v>
      </c>
      <c r="D93" s="211" t="s">
        <v>200</v>
      </c>
      <c r="E93" s="211">
        <v>90</v>
      </c>
      <c r="F93" s="210">
        <v>1</v>
      </c>
      <c r="G93" s="212">
        <v>91</v>
      </c>
      <c r="H93" s="287">
        <v>12.492142141693181</v>
      </c>
      <c r="I93" s="288" t="s">
        <v>114</v>
      </c>
      <c r="J93" s="287">
        <v>90</v>
      </c>
      <c r="K93" s="289">
        <v>59</v>
      </c>
      <c r="L93" s="290">
        <v>0.34710944137473515</v>
      </c>
      <c r="M93" s="291">
        <v>1.6173359392407018</v>
      </c>
      <c r="N93" s="292">
        <v>6.9421888274947028</v>
      </c>
      <c r="O93" s="293" t="s">
        <v>105</v>
      </c>
      <c r="P93" s="292">
        <v>90</v>
      </c>
      <c r="Q93" s="289">
        <v>44</v>
      </c>
      <c r="R93" s="294">
        <v>1.5903454048749275</v>
      </c>
      <c r="S93" s="295">
        <v>1.1972301919102704</v>
      </c>
      <c r="T93" s="295">
        <v>22.719220069641821</v>
      </c>
      <c r="U93" s="296">
        <v>0</v>
      </c>
      <c r="V93" s="296"/>
      <c r="W93" s="298" t="s">
        <v>64</v>
      </c>
      <c r="X93" s="298">
        <v>236</v>
      </c>
      <c r="Y93" s="289">
        <v>-44</v>
      </c>
      <c r="Z93" s="298"/>
      <c r="AB93" s="299" t="s">
        <v>86</v>
      </c>
      <c r="AC93" s="299">
        <v>90</v>
      </c>
      <c r="AD93" s="289">
        <v>-69</v>
      </c>
      <c r="AE93" s="300" t="s">
        <v>174</v>
      </c>
      <c r="AF93" s="300">
        <v>90</v>
      </c>
      <c r="AG93" s="289">
        <v>-46</v>
      </c>
      <c r="AH93" s="301" t="s">
        <v>191</v>
      </c>
      <c r="AI93" s="301">
        <v>90</v>
      </c>
      <c r="AJ93" s="289">
        <v>-37</v>
      </c>
      <c r="AK93" s="302" t="s">
        <v>301</v>
      </c>
      <c r="AL93" s="302">
        <v>90</v>
      </c>
      <c r="AM93" s="289">
        <v>-18</v>
      </c>
      <c r="AN93" s="303" t="s">
        <v>77</v>
      </c>
      <c r="AO93" s="303">
        <v>90</v>
      </c>
      <c r="AP93" s="289">
        <v>-35</v>
      </c>
      <c r="AQ93" s="304" t="s">
        <v>26</v>
      </c>
      <c r="AR93" s="304">
        <v>90</v>
      </c>
      <c r="AS93" s="289">
        <v>-32</v>
      </c>
      <c r="AT93" s="305" t="s">
        <v>255</v>
      </c>
      <c r="AU93" s="305">
        <v>90</v>
      </c>
      <c r="AV93" s="289">
        <v>5</v>
      </c>
      <c r="AW93" s="306" t="s">
        <v>98</v>
      </c>
      <c r="AX93" s="306">
        <v>90</v>
      </c>
      <c r="AY93" s="289">
        <v>206</v>
      </c>
      <c r="AZ93" s="307" t="s">
        <v>129</v>
      </c>
      <c r="BA93" s="307">
        <v>90</v>
      </c>
      <c r="BB93" s="289">
        <v>105</v>
      </c>
      <c r="BC93" s="308" t="s">
        <v>74</v>
      </c>
      <c r="BD93" s="308">
        <v>90</v>
      </c>
      <c r="BE93" s="289">
        <v>-7</v>
      </c>
      <c r="BF93" s="309" t="s">
        <v>209</v>
      </c>
      <c r="BG93" s="309">
        <v>90</v>
      </c>
      <c r="BH93" s="289">
        <v>156</v>
      </c>
      <c r="BI93" s="310" t="s">
        <v>74</v>
      </c>
      <c r="BJ93" s="310">
        <v>90</v>
      </c>
      <c r="BK93" s="289">
        <v>-48</v>
      </c>
      <c r="BL93" s="311" t="s">
        <v>297</v>
      </c>
      <c r="BM93" s="311">
        <v>90</v>
      </c>
      <c r="BN93" s="289">
        <v>21</v>
      </c>
      <c r="BO93" s="312" t="s">
        <v>200</v>
      </c>
      <c r="BP93" s="312">
        <v>90</v>
      </c>
      <c r="BQ93" s="289">
        <v>56</v>
      </c>
      <c r="BR93" s="313" t="s">
        <v>102</v>
      </c>
      <c r="BS93" s="313">
        <v>90</v>
      </c>
      <c r="BT93" s="289">
        <v>62</v>
      </c>
      <c r="BU93" s="314" t="s">
        <v>261</v>
      </c>
      <c r="BV93" s="314">
        <v>90</v>
      </c>
      <c r="BW93" s="289">
        <v>30</v>
      </c>
      <c r="BX93" s="315" t="s">
        <v>98</v>
      </c>
      <c r="BY93" s="315">
        <v>90</v>
      </c>
      <c r="BZ93" s="289">
        <v>29</v>
      </c>
    </row>
    <row r="94" spans="1:78" ht="15.5" thickTop="1" thickBot="1" x14ac:dyDescent="0.4">
      <c r="A94" s="210" t="s">
        <v>200</v>
      </c>
      <c r="B94" s="210">
        <v>91</v>
      </c>
      <c r="C94" s="210">
        <v>0</v>
      </c>
      <c r="D94" s="211" t="s">
        <v>65</v>
      </c>
      <c r="E94" s="211">
        <v>91</v>
      </c>
      <c r="F94" s="210">
        <v>35</v>
      </c>
      <c r="G94" s="212">
        <v>126</v>
      </c>
      <c r="H94" s="287">
        <v>12.460362806969785</v>
      </c>
      <c r="I94" s="288" t="s">
        <v>170</v>
      </c>
      <c r="J94" s="287">
        <v>91</v>
      </c>
      <c r="K94" s="289">
        <v>46</v>
      </c>
      <c r="L94" s="290">
        <v>0.34422879289897135</v>
      </c>
      <c r="M94" s="291">
        <v>1.6039137278202351</v>
      </c>
      <c r="N94" s="292">
        <v>6.8845758579794278</v>
      </c>
      <c r="O94" s="293" t="s">
        <v>99</v>
      </c>
      <c r="P94" s="292">
        <v>91</v>
      </c>
      <c r="Q94" s="289">
        <v>-28</v>
      </c>
      <c r="R94" s="294">
        <v>1.5873789266793175</v>
      </c>
      <c r="S94" s="295">
        <v>1.1949969932299451</v>
      </c>
      <c r="T94" s="295">
        <v>22.676841809704534</v>
      </c>
      <c r="U94" s="296">
        <v>0</v>
      </c>
      <c r="V94" s="296"/>
      <c r="W94" s="298" t="s">
        <v>266</v>
      </c>
      <c r="X94" s="298">
        <v>235</v>
      </c>
      <c r="Y94" s="289">
        <v>35</v>
      </c>
      <c r="Z94" s="298"/>
      <c r="AB94" s="299" t="s">
        <v>294</v>
      </c>
      <c r="AC94" s="299">
        <v>91</v>
      </c>
      <c r="AD94" s="289">
        <v>132</v>
      </c>
      <c r="AE94" s="300" t="s">
        <v>320</v>
      </c>
      <c r="AF94" s="300">
        <v>91</v>
      </c>
      <c r="AG94" s="289">
        <v>69</v>
      </c>
      <c r="AH94" s="301" t="s">
        <v>258</v>
      </c>
      <c r="AI94" s="301">
        <v>91</v>
      </c>
      <c r="AJ94" s="289">
        <v>-20</v>
      </c>
      <c r="AK94" s="302" t="s">
        <v>121</v>
      </c>
      <c r="AL94" s="302">
        <v>91</v>
      </c>
      <c r="AM94" s="289">
        <v>-39</v>
      </c>
      <c r="AN94" s="303" t="s">
        <v>317</v>
      </c>
      <c r="AO94" s="303">
        <v>91</v>
      </c>
      <c r="AP94" s="289">
        <v>9</v>
      </c>
      <c r="AQ94" s="304" t="s">
        <v>204</v>
      </c>
      <c r="AR94" s="304">
        <v>91</v>
      </c>
      <c r="AS94" s="289">
        <v>-54</v>
      </c>
      <c r="AT94" s="305" t="s">
        <v>103</v>
      </c>
      <c r="AU94" s="305">
        <v>91</v>
      </c>
      <c r="AV94" s="289">
        <v>20</v>
      </c>
      <c r="AW94" s="306" t="s">
        <v>60</v>
      </c>
      <c r="AX94" s="306">
        <v>91</v>
      </c>
      <c r="AY94" s="289">
        <v>46</v>
      </c>
      <c r="AZ94" s="307" t="s">
        <v>275</v>
      </c>
      <c r="BA94" s="307">
        <v>91</v>
      </c>
      <c r="BB94" s="289">
        <v>-30</v>
      </c>
      <c r="BC94" s="308" t="s">
        <v>96</v>
      </c>
      <c r="BD94" s="308">
        <v>91</v>
      </c>
      <c r="BE94" s="289">
        <v>41</v>
      </c>
      <c r="BF94" s="309" t="s">
        <v>269</v>
      </c>
      <c r="BG94" s="309">
        <v>91</v>
      </c>
      <c r="BH94" s="289">
        <v>88</v>
      </c>
      <c r="BI94" s="310" t="s">
        <v>277</v>
      </c>
      <c r="BJ94" s="310">
        <v>91</v>
      </c>
      <c r="BK94" s="289">
        <v>63</v>
      </c>
      <c r="BL94" s="311" t="s">
        <v>177</v>
      </c>
      <c r="BM94" s="311">
        <v>91</v>
      </c>
      <c r="BN94" s="289">
        <v>12</v>
      </c>
      <c r="BO94" s="312" t="s">
        <v>169</v>
      </c>
      <c r="BP94" s="312">
        <v>91</v>
      </c>
      <c r="BQ94" s="289">
        <v>-16</v>
      </c>
      <c r="BR94" s="313" t="s">
        <v>220</v>
      </c>
      <c r="BS94" s="313">
        <v>91</v>
      </c>
      <c r="BT94" s="289">
        <v>-5</v>
      </c>
      <c r="BU94" s="314" t="s">
        <v>239</v>
      </c>
      <c r="BV94" s="314">
        <v>91</v>
      </c>
      <c r="BW94" s="289">
        <v>24</v>
      </c>
      <c r="BX94" s="315" t="s">
        <v>58</v>
      </c>
      <c r="BY94" s="315">
        <v>91</v>
      </c>
      <c r="BZ94" s="289">
        <v>-58</v>
      </c>
    </row>
    <row r="95" spans="1:78" ht="15.5" thickTop="1" thickBot="1" x14ac:dyDescent="0.4">
      <c r="A95" s="210" t="s">
        <v>66</v>
      </c>
      <c r="B95" s="210">
        <v>92</v>
      </c>
      <c r="C95" s="210">
        <v>0</v>
      </c>
      <c r="D95" s="211" t="s">
        <v>49</v>
      </c>
      <c r="E95" s="211">
        <v>92</v>
      </c>
      <c r="F95" s="210">
        <v>2</v>
      </c>
      <c r="G95" s="212">
        <v>94</v>
      </c>
      <c r="H95" s="287">
        <v>12.392345923052538</v>
      </c>
      <c r="I95" s="288" t="s">
        <v>18</v>
      </c>
      <c r="J95" s="287">
        <v>92</v>
      </c>
      <c r="K95" s="289">
        <v>11</v>
      </c>
      <c r="L95" s="290">
        <v>0.33726039249660866</v>
      </c>
      <c r="M95" s="291">
        <v>1.571444877750573</v>
      </c>
      <c r="N95" s="292">
        <v>6.7452078499321733</v>
      </c>
      <c r="O95" s="293" t="s">
        <v>237</v>
      </c>
      <c r="P95" s="292">
        <v>92</v>
      </c>
      <c r="Q95" s="289">
        <v>55</v>
      </c>
      <c r="R95" s="294">
        <v>1.5817790208494211</v>
      </c>
      <c r="S95" s="295">
        <v>1.1907813201372603</v>
      </c>
      <c r="T95" s="295">
        <v>22.596843154991731</v>
      </c>
      <c r="U95" s="296">
        <v>0</v>
      </c>
      <c r="V95" s="296"/>
      <c r="W95" s="298" t="s">
        <v>77</v>
      </c>
      <c r="X95" s="298">
        <v>234</v>
      </c>
      <c r="Y95" s="289">
        <v>15</v>
      </c>
      <c r="Z95" s="298"/>
      <c r="AB95" s="299" t="s">
        <v>213</v>
      </c>
      <c r="AC95" s="299">
        <v>92</v>
      </c>
      <c r="AD95" s="289">
        <v>-30</v>
      </c>
      <c r="AE95" s="300" t="s">
        <v>170</v>
      </c>
      <c r="AF95" s="300">
        <v>92</v>
      </c>
      <c r="AG95" s="289">
        <v>-5</v>
      </c>
      <c r="AH95" s="301" t="s">
        <v>113</v>
      </c>
      <c r="AI95" s="301">
        <v>92</v>
      </c>
      <c r="AJ95" s="289">
        <v>-28</v>
      </c>
      <c r="AK95" s="302" t="s">
        <v>278</v>
      </c>
      <c r="AL95" s="302">
        <v>92</v>
      </c>
      <c r="AM95" s="289">
        <v>-15</v>
      </c>
      <c r="AN95" s="303" t="s">
        <v>42</v>
      </c>
      <c r="AO95" s="303">
        <v>92</v>
      </c>
      <c r="AP95" s="289">
        <v>31</v>
      </c>
      <c r="AQ95" s="304" t="s">
        <v>248</v>
      </c>
      <c r="AR95" s="304">
        <v>92</v>
      </c>
      <c r="AS95" s="289">
        <v>38</v>
      </c>
      <c r="AT95" s="305" t="s">
        <v>144</v>
      </c>
      <c r="AU95" s="305">
        <v>92</v>
      </c>
      <c r="AV95" s="289">
        <v>-14</v>
      </c>
      <c r="AW95" s="306" t="s">
        <v>320</v>
      </c>
      <c r="AX95" s="306">
        <v>92</v>
      </c>
      <c r="AY95" s="289">
        <v>36</v>
      </c>
      <c r="AZ95" s="307" t="s">
        <v>108</v>
      </c>
      <c r="BA95" s="307">
        <v>92</v>
      </c>
      <c r="BB95" s="289">
        <v>-14</v>
      </c>
      <c r="BC95" s="308" t="s">
        <v>219</v>
      </c>
      <c r="BD95" s="308">
        <v>92</v>
      </c>
      <c r="BE95" s="289">
        <v>-13</v>
      </c>
      <c r="BF95" s="309" t="s">
        <v>273</v>
      </c>
      <c r="BG95" s="309">
        <v>92</v>
      </c>
      <c r="BH95" s="289">
        <v>-22</v>
      </c>
      <c r="BI95" s="310" t="s">
        <v>230</v>
      </c>
      <c r="BJ95" s="310">
        <v>92</v>
      </c>
      <c r="BK95" s="289">
        <v>-43</v>
      </c>
      <c r="BL95" s="311" t="s">
        <v>81</v>
      </c>
      <c r="BM95" s="311">
        <v>92</v>
      </c>
      <c r="BN95" s="289">
        <v>17</v>
      </c>
      <c r="BO95" s="312" t="s">
        <v>170</v>
      </c>
      <c r="BP95" s="312">
        <v>92</v>
      </c>
      <c r="BQ95" s="289">
        <v>23</v>
      </c>
      <c r="BR95" s="313" t="s">
        <v>177</v>
      </c>
      <c r="BS95" s="313">
        <v>92</v>
      </c>
      <c r="BT95" s="289">
        <v>9</v>
      </c>
      <c r="BU95" s="314" t="s">
        <v>263</v>
      </c>
      <c r="BV95" s="314">
        <v>92</v>
      </c>
      <c r="BW95" s="289">
        <v>2</v>
      </c>
      <c r="BX95" s="315" t="s">
        <v>42</v>
      </c>
      <c r="BY95" s="315">
        <v>92</v>
      </c>
      <c r="BZ95" s="289">
        <v>-18</v>
      </c>
    </row>
    <row r="96" spans="1:78" ht="15.5" thickTop="1" thickBot="1" x14ac:dyDescent="0.4">
      <c r="A96" s="210" t="s">
        <v>19</v>
      </c>
      <c r="B96" s="210">
        <v>93</v>
      </c>
      <c r="C96" s="210">
        <v>0</v>
      </c>
      <c r="D96" s="211" t="s">
        <v>250</v>
      </c>
      <c r="E96" s="211">
        <v>93</v>
      </c>
      <c r="F96" s="210">
        <v>12</v>
      </c>
      <c r="G96" s="212">
        <v>105</v>
      </c>
      <c r="H96" s="287">
        <v>12.279877134221225</v>
      </c>
      <c r="I96" s="288" t="s">
        <v>105</v>
      </c>
      <c r="J96" s="287">
        <v>93</v>
      </c>
      <c r="K96" s="289">
        <v>-49</v>
      </c>
      <c r="L96" s="290">
        <v>0.33300694546863296</v>
      </c>
      <c r="M96" s="291">
        <v>1.5516261925636872</v>
      </c>
      <c r="N96" s="292">
        <v>6.6601389093726588</v>
      </c>
      <c r="O96" s="293" t="s">
        <v>226</v>
      </c>
      <c r="P96" s="292">
        <v>93</v>
      </c>
      <c r="Q96" s="289">
        <v>14</v>
      </c>
      <c r="R96" s="294">
        <v>1.5815451088633752</v>
      </c>
      <c r="S96" s="295">
        <v>1.190605228521511</v>
      </c>
      <c r="T96" s="295">
        <v>22.593501555191072</v>
      </c>
      <c r="U96" s="296">
        <v>0</v>
      </c>
      <c r="V96" s="296"/>
      <c r="W96" s="298" t="s">
        <v>51</v>
      </c>
      <c r="X96" s="298">
        <v>233</v>
      </c>
      <c r="Y96" s="289">
        <v>-24</v>
      </c>
      <c r="Z96" s="298"/>
      <c r="AB96" s="299" t="s">
        <v>109</v>
      </c>
      <c r="AC96" s="299">
        <v>93</v>
      </c>
      <c r="AD96" s="289">
        <v>99</v>
      </c>
      <c r="AE96" s="300" t="s">
        <v>251</v>
      </c>
      <c r="AF96" s="300">
        <v>93</v>
      </c>
      <c r="AG96" s="289">
        <v>45</v>
      </c>
      <c r="AH96" s="301" t="s">
        <v>129</v>
      </c>
      <c r="AI96" s="301">
        <v>93</v>
      </c>
      <c r="AJ96" s="289">
        <v>-18</v>
      </c>
      <c r="AK96" s="302" t="s">
        <v>108</v>
      </c>
      <c r="AL96" s="302">
        <v>93</v>
      </c>
      <c r="AM96" s="289">
        <v>185</v>
      </c>
      <c r="AN96" s="303" t="s">
        <v>257</v>
      </c>
      <c r="AO96" s="303">
        <v>93</v>
      </c>
      <c r="AP96" s="289">
        <v>-4</v>
      </c>
      <c r="AQ96" s="304" t="s">
        <v>255</v>
      </c>
      <c r="AR96" s="304">
        <v>93</v>
      </c>
      <c r="AS96" s="289">
        <v>6</v>
      </c>
      <c r="AT96" s="305" t="s">
        <v>45</v>
      </c>
      <c r="AU96" s="305">
        <v>93</v>
      </c>
      <c r="AV96" s="289">
        <v>123</v>
      </c>
      <c r="AW96" s="306" t="s">
        <v>110</v>
      </c>
      <c r="AX96" s="306">
        <v>93</v>
      </c>
      <c r="AY96" s="289">
        <v>-47</v>
      </c>
      <c r="AZ96" s="307" t="s">
        <v>39</v>
      </c>
      <c r="BA96" s="307">
        <v>93</v>
      </c>
      <c r="BB96" s="289">
        <v>-5</v>
      </c>
      <c r="BC96" s="308" t="s">
        <v>118</v>
      </c>
      <c r="BD96" s="308">
        <v>93</v>
      </c>
      <c r="BE96" s="289">
        <v>-4</v>
      </c>
      <c r="BF96" s="309" t="s">
        <v>104</v>
      </c>
      <c r="BG96" s="309">
        <v>93</v>
      </c>
      <c r="BH96" s="289">
        <v>56</v>
      </c>
      <c r="BI96" s="310" t="s">
        <v>39</v>
      </c>
      <c r="BJ96" s="310">
        <v>93</v>
      </c>
      <c r="BK96" s="289">
        <v>-24</v>
      </c>
      <c r="BL96" s="311" t="s">
        <v>103</v>
      </c>
      <c r="BM96" s="311">
        <v>93</v>
      </c>
      <c r="BN96" s="289">
        <v>-24</v>
      </c>
      <c r="BO96" s="312" t="s">
        <v>127</v>
      </c>
      <c r="BP96" s="312">
        <v>93</v>
      </c>
      <c r="BQ96" s="289">
        <v>70</v>
      </c>
      <c r="BR96" s="313" t="s">
        <v>250</v>
      </c>
      <c r="BS96" s="313">
        <v>93</v>
      </c>
      <c r="BT96" s="289">
        <v>25</v>
      </c>
      <c r="BU96" s="314" t="s">
        <v>205</v>
      </c>
      <c r="BV96" s="314">
        <v>93</v>
      </c>
      <c r="BW96" s="289">
        <v>-19</v>
      </c>
      <c r="BX96" s="315" t="s">
        <v>203</v>
      </c>
      <c r="BY96" s="315">
        <v>93</v>
      </c>
      <c r="BZ96" s="289">
        <v>10</v>
      </c>
    </row>
    <row r="97" spans="1:78" ht="15.5" thickTop="1" thickBot="1" x14ac:dyDescent="0.4">
      <c r="A97" s="210" t="s">
        <v>49</v>
      </c>
      <c r="B97" s="210">
        <v>94</v>
      </c>
      <c r="C97" s="210">
        <v>0</v>
      </c>
      <c r="D97" s="211" t="s">
        <v>67</v>
      </c>
      <c r="E97" s="211">
        <v>94</v>
      </c>
      <c r="F97" s="210">
        <v>57</v>
      </c>
      <c r="G97" s="212">
        <v>151</v>
      </c>
      <c r="H97" s="287">
        <v>12.234297883056708</v>
      </c>
      <c r="I97" s="288" t="s">
        <v>93</v>
      </c>
      <c r="J97" s="287">
        <v>94</v>
      </c>
      <c r="K97" s="289">
        <v>-38</v>
      </c>
      <c r="L97" s="290">
        <v>0.32888455602765004</v>
      </c>
      <c r="M97" s="291">
        <v>1.532418162462166</v>
      </c>
      <c r="N97" s="292">
        <v>6.5776911205530002</v>
      </c>
      <c r="O97" s="293" t="s">
        <v>134</v>
      </c>
      <c r="P97" s="292">
        <v>94</v>
      </c>
      <c r="Q97" s="289">
        <v>-24</v>
      </c>
      <c r="R97" s="294">
        <v>1.5796610278300107</v>
      </c>
      <c r="S97" s="295">
        <v>1.1891868707922812</v>
      </c>
      <c r="T97" s="295">
        <v>22.566586111857294</v>
      </c>
      <c r="U97" s="296">
        <v>0</v>
      </c>
      <c r="V97" s="296"/>
      <c r="W97" s="298" t="s">
        <v>46</v>
      </c>
      <c r="X97" s="298">
        <v>232</v>
      </c>
      <c r="Y97" s="289">
        <v>-52</v>
      </c>
      <c r="Z97" s="298"/>
      <c r="AB97" s="299" t="s">
        <v>126</v>
      </c>
      <c r="AC97" s="299">
        <v>94</v>
      </c>
      <c r="AD97" s="289">
        <v>109</v>
      </c>
      <c r="AE97" s="300" t="s">
        <v>339</v>
      </c>
      <c r="AF97" s="300">
        <v>94</v>
      </c>
      <c r="AG97" s="289">
        <v>60</v>
      </c>
      <c r="AH97" s="301" t="s">
        <v>308</v>
      </c>
      <c r="AI97" s="301">
        <v>94</v>
      </c>
      <c r="AJ97" s="289">
        <v>56</v>
      </c>
      <c r="AK97" s="302" t="s">
        <v>300</v>
      </c>
      <c r="AL97" s="302">
        <v>94</v>
      </c>
      <c r="AM97" s="289">
        <v>62</v>
      </c>
      <c r="AN97" s="303" t="s">
        <v>274</v>
      </c>
      <c r="AO97" s="303">
        <v>94</v>
      </c>
      <c r="AP97" s="289">
        <v>13</v>
      </c>
      <c r="AQ97" s="304" t="s">
        <v>214</v>
      </c>
      <c r="AR97" s="304">
        <v>94</v>
      </c>
      <c r="AS97" s="289">
        <v>62</v>
      </c>
      <c r="AT97" s="305" t="s">
        <v>119</v>
      </c>
      <c r="AU97" s="305">
        <v>94</v>
      </c>
      <c r="AV97" s="289">
        <v>14</v>
      </c>
      <c r="AW97" s="306" t="s">
        <v>268</v>
      </c>
      <c r="AX97" s="306">
        <v>94</v>
      </c>
      <c r="AY97" s="289">
        <v>201</v>
      </c>
      <c r="AZ97" s="307" t="s">
        <v>28</v>
      </c>
      <c r="BA97" s="307">
        <v>94</v>
      </c>
      <c r="BB97" s="289">
        <v>231</v>
      </c>
      <c r="BC97" s="308" t="s">
        <v>221</v>
      </c>
      <c r="BD97" s="308">
        <v>94</v>
      </c>
      <c r="BE97" s="289">
        <v>0</v>
      </c>
      <c r="BF97" s="309" t="s">
        <v>177</v>
      </c>
      <c r="BG97" s="309">
        <v>94</v>
      </c>
      <c r="BH97" s="289">
        <v>52</v>
      </c>
      <c r="BI97" s="310" t="s">
        <v>189</v>
      </c>
      <c r="BJ97" s="310">
        <v>94</v>
      </c>
      <c r="BK97" s="289">
        <v>-48</v>
      </c>
      <c r="BL97" s="311" t="s">
        <v>324</v>
      </c>
      <c r="BM97" s="311">
        <v>94</v>
      </c>
      <c r="BN97" s="289">
        <v>39</v>
      </c>
      <c r="BO97" s="312" t="s">
        <v>113</v>
      </c>
      <c r="BP97" s="312">
        <v>94</v>
      </c>
      <c r="BQ97" s="289">
        <v>2</v>
      </c>
      <c r="BR97" s="313" t="s">
        <v>80</v>
      </c>
      <c r="BS97" s="313">
        <v>94</v>
      </c>
      <c r="BT97" s="289">
        <v>41</v>
      </c>
      <c r="BU97" s="314" t="s">
        <v>224</v>
      </c>
      <c r="BV97" s="314">
        <v>94</v>
      </c>
      <c r="BW97" s="289">
        <v>-18</v>
      </c>
      <c r="BX97" s="315" t="s">
        <v>32</v>
      </c>
      <c r="BY97" s="315">
        <v>94</v>
      </c>
      <c r="BZ97" s="289">
        <v>-3</v>
      </c>
    </row>
    <row r="98" spans="1:78" ht="15.5" thickTop="1" thickBot="1" x14ac:dyDescent="0.4">
      <c r="A98" s="210" t="s">
        <v>85</v>
      </c>
      <c r="B98" s="210">
        <v>95</v>
      </c>
      <c r="C98" s="210">
        <v>0</v>
      </c>
      <c r="D98" s="211" t="s">
        <v>104</v>
      </c>
      <c r="E98" s="211">
        <v>95</v>
      </c>
      <c r="F98" s="210">
        <v>-27</v>
      </c>
      <c r="G98" s="212">
        <v>68</v>
      </c>
      <c r="H98" s="287">
        <v>12.201844660047486</v>
      </c>
      <c r="I98" s="288" t="s">
        <v>25</v>
      </c>
      <c r="J98" s="287">
        <v>95</v>
      </c>
      <c r="K98" s="289">
        <v>2</v>
      </c>
      <c r="L98" s="290">
        <v>0.32701406481522999</v>
      </c>
      <c r="M98" s="291">
        <v>1.523702719142908</v>
      </c>
      <c r="N98" s="292">
        <v>6.5402812963045998</v>
      </c>
      <c r="O98" s="293" t="s">
        <v>211</v>
      </c>
      <c r="P98" s="292">
        <v>95</v>
      </c>
      <c r="Q98" s="289">
        <v>-4</v>
      </c>
      <c r="R98" s="294">
        <v>1.576188808301509</v>
      </c>
      <c r="S98" s="295">
        <v>1.1865729442580075</v>
      </c>
      <c r="T98" s="295">
        <v>22.516982975735843</v>
      </c>
      <c r="U98" s="296">
        <v>0</v>
      </c>
      <c r="V98" s="296"/>
      <c r="W98" s="298" t="s">
        <v>248</v>
      </c>
      <c r="X98" s="298">
        <v>231</v>
      </c>
      <c r="Y98" s="289">
        <v>119</v>
      </c>
      <c r="Z98" s="298"/>
      <c r="AB98" s="299" t="s">
        <v>54</v>
      </c>
      <c r="AC98" s="299">
        <v>95</v>
      </c>
      <c r="AD98" s="289">
        <v>75</v>
      </c>
      <c r="AE98" s="300" t="s">
        <v>160</v>
      </c>
      <c r="AF98" s="300">
        <v>95</v>
      </c>
      <c r="AG98" s="289">
        <v>2</v>
      </c>
      <c r="AH98" s="301" t="s">
        <v>145</v>
      </c>
      <c r="AI98" s="301">
        <v>95</v>
      </c>
      <c r="AJ98" s="289">
        <v>11</v>
      </c>
      <c r="AK98" s="302" t="s">
        <v>238</v>
      </c>
      <c r="AL98" s="302">
        <v>95</v>
      </c>
      <c r="AM98" s="289">
        <v>44</v>
      </c>
      <c r="AN98" s="303" t="s">
        <v>179</v>
      </c>
      <c r="AO98" s="303">
        <v>95</v>
      </c>
      <c r="AP98" s="289">
        <v>32</v>
      </c>
      <c r="AQ98" s="304" t="s">
        <v>111</v>
      </c>
      <c r="AR98" s="304">
        <v>95</v>
      </c>
      <c r="AS98" s="289">
        <v>16</v>
      </c>
      <c r="AT98" s="305" t="s">
        <v>120</v>
      </c>
      <c r="AU98" s="305">
        <v>95</v>
      </c>
      <c r="AV98" s="289">
        <v>10</v>
      </c>
      <c r="AW98" s="306" t="s">
        <v>326</v>
      </c>
      <c r="AX98" s="306">
        <v>95</v>
      </c>
      <c r="AY98" s="289">
        <v>63</v>
      </c>
      <c r="AZ98" s="307" t="s">
        <v>45</v>
      </c>
      <c r="BA98" s="307">
        <v>95</v>
      </c>
      <c r="BB98" s="289">
        <v>62</v>
      </c>
      <c r="BC98" s="308" t="s">
        <v>41</v>
      </c>
      <c r="BD98" s="308">
        <v>95</v>
      </c>
      <c r="BE98" s="289">
        <v>0</v>
      </c>
      <c r="BF98" s="309" t="s">
        <v>175</v>
      </c>
      <c r="BG98" s="309">
        <v>95</v>
      </c>
      <c r="BH98" s="289">
        <v>194</v>
      </c>
      <c r="BI98" s="310" t="s">
        <v>324</v>
      </c>
      <c r="BJ98" s="310">
        <v>95</v>
      </c>
      <c r="BK98" s="289">
        <v>14</v>
      </c>
      <c r="BL98" s="311" t="s">
        <v>197</v>
      </c>
      <c r="BM98" s="311">
        <v>95</v>
      </c>
      <c r="BN98" s="289">
        <v>52</v>
      </c>
      <c r="BO98" s="312" t="s">
        <v>185</v>
      </c>
      <c r="BP98" s="312">
        <v>95</v>
      </c>
      <c r="BQ98" s="289">
        <v>138</v>
      </c>
      <c r="BR98" s="313" t="s">
        <v>132</v>
      </c>
      <c r="BS98" s="313">
        <v>95</v>
      </c>
      <c r="BT98" s="289">
        <v>-59</v>
      </c>
      <c r="BU98" s="314" t="s">
        <v>243</v>
      </c>
      <c r="BV98" s="314">
        <v>95</v>
      </c>
      <c r="BW98" s="289">
        <v>31</v>
      </c>
      <c r="BX98" s="315" t="s">
        <v>105</v>
      </c>
      <c r="BY98" s="315">
        <v>95</v>
      </c>
      <c r="BZ98" s="289">
        <v>76</v>
      </c>
    </row>
    <row r="99" spans="1:78" ht="15.5" thickTop="1" thickBot="1" x14ac:dyDescent="0.4">
      <c r="A99" s="210" t="s">
        <v>141</v>
      </c>
      <c r="B99" s="210">
        <v>96</v>
      </c>
      <c r="C99" s="210">
        <v>0</v>
      </c>
      <c r="D99" s="211" t="s">
        <v>56</v>
      </c>
      <c r="E99" s="211">
        <v>96</v>
      </c>
      <c r="F99" s="210">
        <v>-46</v>
      </c>
      <c r="G99" s="212">
        <v>50</v>
      </c>
      <c r="H99" s="287">
        <v>12.101922665891408</v>
      </c>
      <c r="I99" s="288" t="s">
        <v>286</v>
      </c>
      <c r="J99" s="287">
        <v>96</v>
      </c>
      <c r="K99" s="289">
        <v>120</v>
      </c>
      <c r="L99" s="290">
        <v>0.32067479170731383</v>
      </c>
      <c r="M99" s="291">
        <v>1.4941652505408189</v>
      </c>
      <c r="N99" s="292">
        <v>6.4134958341462767</v>
      </c>
      <c r="O99" s="293" t="s">
        <v>279</v>
      </c>
      <c r="P99" s="292">
        <v>96</v>
      </c>
      <c r="Q99" s="289">
        <v>48</v>
      </c>
      <c r="R99" s="294">
        <v>1.5748405395499923</v>
      </c>
      <c r="S99" s="295">
        <v>1.1855579521366879</v>
      </c>
      <c r="T99" s="295">
        <v>22.497721993571318</v>
      </c>
      <c r="U99" s="296">
        <v>0</v>
      </c>
      <c r="V99" s="296"/>
      <c r="W99" s="298" t="s">
        <v>340</v>
      </c>
      <c r="X99" s="298">
        <v>230</v>
      </c>
      <c r="Y99" s="289">
        <v>28</v>
      </c>
      <c r="Z99" s="298"/>
      <c r="AB99" s="299" t="s">
        <v>312</v>
      </c>
      <c r="AC99" s="299">
        <v>96</v>
      </c>
      <c r="AD99" s="289">
        <v>-8</v>
      </c>
      <c r="AE99" s="300" t="s">
        <v>242</v>
      </c>
      <c r="AF99" s="300">
        <v>96</v>
      </c>
      <c r="AG99" s="289">
        <v>62</v>
      </c>
      <c r="AH99" s="301" t="s">
        <v>240</v>
      </c>
      <c r="AI99" s="301">
        <v>96</v>
      </c>
      <c r="AJ99" s="289">
        <v>-15</v>
      </c>
      <c r="AK99" s="302" t="s">
        <v>309</v>
      </c>
      <c r="AL99" s="302">
        <v>96</v>
      </c>
      <c r="AM99" s="289">
        <v>-12</v>
      </c>
      <c r="AN99" s="303" t="s">
        <v>181</v>
      </c>
      <c r="AO99" s="303">
        <v>96</v>
      </c>
      <c r="AP99" s="289">
        <v>21</v>
      </c>
      <c r="AQ99" s="304" t="s">
        <v>300</v>
      </c>
      <c r="AR99" s="304">
        <v>96</v>
      </c>
      <c r="AS99" s="289">
        <v>84</v>
      </c>
      <c r="AT99" s="305" t="s">
        <v>260</v>
      </c>
      <c r="AU99" s="305">
        <v>96</v>
      </c>
      <c r="AV99" s="289">
        <v>-50</v>
      </c>
      <c r="AW99" s="306" t="s">
        <v>285</v>
      </c>
      <c r="AX99" s="306">
        <v>96</v>
      </c>
      <c r="AY99" s="289">
        <v>28</v>
      </c>
      <c r="AZ99" s="307" t="s">
        <v>113</v>
      </c>
      <c r="BA99" s="307">
        <v>96</v>
      </c>
      <c r="BB99" s="289">
        <v>24</v>
      </c>
      <c r="BC99" s="308" t="s">
        <v>23</v>
      </c>
      <c r="BD99" s="308">
        <v>96</v>
      </c>
      <c r="BE99" s="289">
        <v>-3</v>
      </c>
      <c r="BF99" s="309" t="s">
        <v>220</v>
      </c>
      <c r="BG99" s="309">
        <v>96</v>
      </c>
      <c r="BH99" s="289">
        <v>12</v>
      </c>
      <c r="BI99" s="310" t="s">
        <v>139</v>
      </c>
      <c r="BJ99" s="310">
        <v>96</v>
      </c>
      <c r="BK99" s="289">
        <v>-34</v>
      </c>
      <c r="BL99" s="311" t="s">
        <v>98</v>
      </c>
      <c r="BM99" s="311">
        <v>96</v>
      </c>
      <c r="BN99" s="289">
        <v>-4</v>
      </c>
      <c r="BO99" s="312" t="s">
        <v>130</v>
      </c>
      <c r="BP99" s="312">
        <v>96</v>
      </c>
      <c r="BQ99" s="289">
        <v>141</v>
      </c>
      <c r="BR99" s="313" t="s">
        <v>335</v>
      </c>
      <c r="BS99" s="313">
        <v>96</v>
      </c>
      <c r="BT99" s="289">
        <v>84</v>
      </c>
      <c r="BU99" s="314" t="s">
        <v>94</v>
      </c>
      <c r="BV99" s="314">
        <v>96</v>
      </c>
      <c r="BW99" s="289">
        <v>23</v>
      </c>
      <c r="BX99" s="315" t="s">
        <v>80</v>
      </c>
      <c r="BY99" s="315">
        <v>96</v>
      </c>
      <c r="BZ99" s="289">
        <v>-32</v>
      </c>
    </row>
    <row r="100" spans="1:78" ht="15.5" thickTop="1" thickBot="1" x14ac:dyDescent="0.4">
      <c r="A100" s="210" t="s">
        <v>164</v>
      </c>
      <c r="B100" s="210">
        <v>97</v>
      </c>
      <c r="C100" s="210">
        <v>0</v>
      </c>
      <c r="D100" s="211" t="s">
        <v>105</v>
      </c>
      <c r="E100" s="211">
        <v>97</v>
      </c>
      <c r="F100" s="210">
        <v>-37</v>
      </c>
      <c r="G100" s="212">
        <v>60</v>
      </c>
      <c r="H100" s="287">
        <v>12.100697152673028</v>
      </c>
      <c r="I100" s="288" t="s">
        <v>153</v>
      </c>
      <c r="J100" s="287">
        <v>97</v>
      </c>
      <c r="K100" s="289">
        <v>39</v>
      </c>
      <c r="L100" s="290">
        <v>0.31167676210841605</v>
      </c>
      <c r="M100" s="291">
        <v>1.4522394631147779</v>
      </c>
      <c r="N100" s="292">
        <v>6.2335352421683217</v>
      </c>
      <c r="O100" s="293" t="s">
        <v>181</v>
      </c>
      <c r="P100" s="292">
        <v>97</v>
      </c>
      <c r="Q100" s="289">
        <v>-48</v>
      </c>
      <c r="R100" s="294">
        <v>1.570788686236801</v>
      </c>
      <c r="S100" s="295">
        <v>1.182507670666465</v>
      </c>
      <c r="T100" s="295">
        <v>22.439838374811444</v>
      </c>
      <c r="U100" s="296">
        <v>0</v>
      </c>
      <c r="V100" s="296"/>
      <c r="W100" s="298" t="s">
        <v>87</v>
      </c>
      <c r="X100" s="298">
        <v>229</v>
      </c>
      <c r="Y100" s="289">
        <v>5</v>
      </c>
      <c r="Z100" s="298"/>
      <c r="AB100" s="299" t="s">
        <v>219</v>
      </c>
      <c r="AC100" s="299">
        <v>97</v>
      </c>
      <c r="AD100" s="289">
        <v>-63</v>
      </c>
      <c r="AE100" s="300" t="s">
        <v>80</v>
      </c>
      <c r="AF100" s="300">
        <v>97</v>
      </c>
      <c r="AG100" s="289">
        <v>-57</v>
      </c>
      <c r="AH100" s="301" t="s">
        <v>138</v>
      </c>
      <c r="AI100" s="301">
        <v>97</v>
      </c>
      <c r="AJ100" s="289">
        <v>42</v>
      </c>
      <c r="AK100" s="302" t="s">
        <v>294</v>
      </c>
      <c r="AL100" s="302">
        <v>97</v>
      </c>
      <c r="AM100" s="289">
        <v>-27</v>
      </c>
      <c r="AN100" s="303" t="s">
        <v>216</v>
      </c>
      <c r="AO100" s="303">
        <v>97</v>
      </c>
      <c r="AP100" s="289">
        <v>-25</v>
      </c>
      <c r="AQ100" s="304" t="s">
        <v>121</v>
      </c>
      <c r="AR100" s="304">
        <v>97</v>
      </c>
      <c r="AS100" s="289">
        <v>-33</v>
      </c>
      <c r="AT100" s="305" t="s">
        <v>96</v>
      </c>
      <c r="AU100" s="305">
        <v>97</v>
      </c>
      <c r="AV100" s="289">
        <v>-86</v>
      </c>
      <c r="AW100" s="306" t="s">
        <v>109</v>
      </c>
      <c r="AX100" s="306">
        <v>97</v>
      </c>
      <c r="AY100" s="289">
        <v>-17</v>
      </c>
      <c r="AZ100" s="307" t="s">
        <v>212</v>
      </c>
      <c r="BA100" s="307">
        <v>97</v>
      </c>
      <c r="BB100" s="289">
        <v>-62</v>
      </c>
      <c r="BC100" s="308" t="s">
        <v>124</v>
      </c>
      <c r="BD100" s="308">
        <v>97</v>
      </c>
      <c r="BE100" s="289">
        <v>-25</v>
      </c>
      <c r="BF100" s="309" t="s">
        <v>161</v>
      </c>
      <c r="BG100" s="309">
        <v>97</v>
      </c>
      <c r="BH100" s="289">
        <v>113</v>
      </c>
      <c r="BI100" s="310" t="s">
        <v>233</v>
      </c>
      <c r="BJ100" s="310">
        <v>97</v>
      </c>
      <c r="BK100" s="289">
        <v>-3</v>
      </c>
      <c r="BL100" s="311" t="s">
        <v>70</v>
      </c>
      <c r="BM100" s="311">
        <v>97</v>
      </c>
      <c r="BN100" s="289">
        <v>-6</v>
      </c>
      <c r="BO100" s="312" t="s">
        <v>96</v>
      </c>
      <c r="BP100" s="312">
        <v>97</v>
      </c>
      <c r="BQ100" s="289">
        <v>-29</v>
      </c>
      <c r="BR100" s="313" t="s">
        <v>142</v>
      </c>
      <c r="BS100" s="313">
        <v>97</v>
      </c>
      <c r="BT100" s="289">
        <v>34</v>
      </c>
      <c r="BU100" s="314" t="s">
        <v>250</v>
      </c>
      <c r="BV100" s="314">
        <v>97</v>
      </c>
      <c r="BW100" s="289">
        <v>45</v>
      </c>
      <c r="BX100" s="315" t="s">
        <v>291</v>
      </c>
      <c r="BY100" s="315">
        <v>97</v>
      </c>
      <c r="BZ100" s="289">
        <v>46</v>
      </c>
    </row>
    <row r="101" spans="1:78" ht="15.5" thickTop="1" thickBot="1" x14ac:dyDescent="0.4">
      <c r="A101" s="210" t="s">
        <v>157</v>
      </c>
      <c r="B101" s="210">
        <v>98</v>
      </c>
      <c r="C101" s="210">
        <v>0</v>
      </c>
      <c r="D101" s="211" t="s">
        <v>95</v>
      </c>
      <c r="E101" s="211">
        <v>98</v>
      </c>
      <c r="F101" s="210">
        <v>-27</v>
      </c>
      <c r="G101" s="212">
        <v>71</v>
      </c>
      <c r="H101" s="287">
        <v>12.007347424436803</v>
      </c>
      <c r="I101" s="288" t="s">
        <v>64</v>
      </c>
      <c r="J101" s="287">
        <v>98</v>
      </c>
      <c r="K101" s="289">
        <v>52</v>
      </c>
      <c r="L101" s="290">
        <v>0.30685218120747149</v>
      </c>
      <c r="M101" s="291">
        <v>1.4297596133821746</v>
      </c>
      <c r="N101" s="292">
        <v>6.1370436241494293</v>
      </c>
      <c r="O101" s="293" t="s">
        <v>263</v>
      </c>
      <c r="P101" s="292">
        <v>98</v>
      </c>
      <c r="Q101" s="289">
        <v>76</v>
      </c>
      <c r="R101" s="294">
        <v>1.5673100208390278</v>
      </c>
      <c r="S101" s="295">
        <v>1.179888891608154</v>
      </c>
      <c r="T101" s="295">
        <v>22.390143154843255</v>
      </c>
      <c r="U101" s="296">
        <v>0</v>
      </c>
      <c r="V101" s="296"/>
      <c r="W101" s="298" t="s">
        <v>49</v>
      </c>
      <c r="X101" s="298">
        <v>228</v>
      </c>
      <c r="Y101" s="289">
        <v>72</v>
      </c>
      <c r="Z101" s="298"/>
      <c r="AB101" s="299" t="s">
        <v>325</v>
      </c>
      <c r="AC101" s="299">
        <v>98</v>
      </c>
      <c r="AD101" s="289">
        <v>19</v>
      </c>
      <c r="AE101" s="300" t="s">
        <v>200</v>
      </c>
      <c r="AF101" s="300">
        <v>98</v>
      </c>
      <c r="AG101" s="289">
        <v>3</v>
      </c>
      <c r="AH101" s="301" t="s">
        <v>149</v>
      </c>
      <c r="AI101" s="301">
        <v>98</v>
      </c>
      <c r="AJ101" s="289">
        <v>24</v>
      </c>
      <c r="AK101" s="302" t="s">
        <v>168</v>
      </c>
      <c r="AL101" s="302">
        <v>98</v>
      </c>
      <c r="AM101" s="289">
        <v>-25</v>
      </c>
      <c r="AN101" s="303" t="s">
        <v>123</v>
      </c>
      <c r="AO101" s="303">
        <v>98</v>
      </c>
      <c r="AP101" s="289">
        <v>43</v>
      </c>
      <c r="AQ101" s="304" t="s">
        <v>294</v>
      </c>
      <c r="AR101" s="304">
        <v>98</v>
      </c>
      <c r="AS101" s="289">
        <v>-16</v>
      </c>
      <c r="AT101" s="305" t="s">
        <v>81</v>
      </c>
      <c r="AU101" s="305">
        <v>98</v>
      </c>
      <c r="AV101" s="289">
        <v>-72</v>
      </c>
      <c r="AW101" s="306" t="s">
        <v>27</v>
      </c>
      <c r="AX101" s="306">
        <v>98</v>
      </c>
      <c r="AY101" s="289">
        <v>66</v>
      </c>
      <c r="AZ101" s="307" t="s">
        <v>277</v>
      </c>
      <c r="BA101" s="307">
        <v>98</v>
      </c>
      <c r="BB101" s="289">
        <v>-40</v>
      </c>
      <c r="BC101" s="308" t="s">
        <v>92</v>
      </c>
      <c r="BD101" s="308">
        <v>98</v>
      </c>
      <c r="BE101" s="289">
        <v>33</v>
      </c>
      <c r="BF101" s="309" t="s">
        <v>153</v>
      </c>
      <c r="BG101" s="309">
        <v>98</v>
      </c>
      <c r="BH101" s="289">
        <v>-77</v>
      </c>
      <c r="BI101" s="310" t="s">
        <v>157</v>
      </c>
      <c r="BJ101" s="310">
        <v>98</v>
      </c>
      <c r="BK101" s="289">
        <v>-22</v>
      </c>
      <c r="BL101" s="311" t="s">
        <v>75</v>
      </c>
      <c r="BM101" s="311">
        <v>98</v>
      </c>
      <c r="BN101" s="289">
        <v>18</v>
      </c>
      <c r="BO101" s="312" t="s">
        <v>137</v>
      </c>
      <c r="BP101" s="312">
        <v>98</v>
      </c>
      <c r="BQ101" s="289">
        <v>6</v>
      </c>
      <c r="BR101" s="313" t="s">
        <v>98</v>
      </c>
      <c r="BS101" s="313">
        <v>98</v>
      </c>
      <c r="BT101" s="289">
        <v>-18</v>
      </c>
      <c r="BU101" s="314" t="s">
        <v>111</v>
      </c>
      <c r="BV101" s="314">
        <v>98</v>
      </c>
      <c r="BW101" s="289">
        <v>32</v>
      </c>
      <c r="BX101" s="315" t="s">
        <v>339</v>
      </c>
      <c r="BY101" s="315">
        <v>98</v>
      </c>
      <c r="BZ101" s="289">
        <v>50</v>
      </c>
    </row>
    <row r="102" spans="1:78" ht="15.5" thickTop="1" thickBot="1" x14ac:dyDescent="0.4">
      <c r="A102" s="210" t="s">
        <v>54</v>
      </c>
      <c r="B102" s="210">
        <v>99</v>
      </c>
      <c r="C102" s="210">
        <v>0</v>
      </c>
      <c r="D102" s="211" t="s">
        <v>54</v>
      </c>
      <c r="E102" s="211">
        <v>99</v>
      </c>
      <c r="F102" s="210">
        <v>0</v>
      </c>
      <c r="G102" s="212">
        <v>99</v>
      </c>
      <c r="H102" s="287">
        <v>11.867979324855318</v>
      </c>
      <c r="I102" s="288" t="s">
        <v>254</v>
      </c>
      <c r="J102" s="287">
        <v>99</v>
      </c>
      <c r="K102" s="289">
        <v>108</v>
      </c>
      <c r="L102" s="290">
        <v>0.30675921683630419</v>
      </c>
      <c r="M102" s="291">
        <v>1.4293264513858823</v>
      </c>
      <c r="N102" s="292">
        <v>6.1351843367260832</v>
      </c>
      <c r="O102" s="293" t="s">
        <v>177</v>
      </c>
      <c r="P102" s="292">
        <v>99</v>
      </c>
      <c r="Q102" s="289">
        <v>20</v>
      </c>
      <c r="R102" s="294">
        <v>1.5665420678731414</v>
      </c>
      <c r="S102" s="295">
        <v>1.1793107678408843</v>
      </c>
      <c r="T102" s="295">
        <v>22.379172398187734</v>
      </c>
      <c r="U102" s="296">
        <v>0</v>
      </c>
      <c r="V102" s="296"/>
      <c r="W102" s="298" t="s">
        <v>138</v>
      </c>
      <c r="X102" s="298">
        <v>227</v>
      </c>
      <c r="Y102" s="289">
        <v>1</v>
      </c>
      <c r="Z102" s="298"/>
      <c r="AB102" s="299" t="s">
        <v>19</v>
      </c>
      <c r="AC102" s="299">
        <v>99</v>
      </c>
      <c r="AD102" s="289">
        <v>63</v>
      </c>
      <c r="AE102" s="300" t="s">
        <v>296</v>
      </c>
      <c r="AF102" s="300">
        <v>99</v>
      </c>
      <c r="AG102" s="289">
        <v>81</v>
      </c>
      <c r="AH102" s="301" t="s">
        <v>176</v>
      </c>
      <c r="AI102" s="301">
        <v>99</v>
      </c>
      <c r="AJ102" s="289">
        <v>119</v>
      </c>
      <c r="AK102" s="302" t="s">
        <v>303</v>
      </c>
      <c r="AL102" s="302">
        <v>99</v>
      </c>
      <c r="AM102" s="289">
        <v>42</v>
      </c>
      <c r="AN102" s="303" t="s">
        <v>54</v>
      </c>
      <c r="AO102" s="303">
        <v>99</v>
      </c>
      <c r="AP102" s="289">
        <v>15</v>
      </c>
      <c r="AQ102" s="304" t="s">
        <v>78</v>
      </c>
      <c r="AR102" s="304">
        <v>99</v>
      </c>
      <c r="AS102" s="289">
        <v>-7</v>
      </c>
      <c r="AT102" s="305" t="s">
        <v>170</v>
      </c>
      <c r="AU102" s="305">
        <v>99</v>
      </c>
      <c r="AV102" s="289">
        <v>53</v>
      </c>
      <c r="AW102" s="306" t="s">
        <v>84</v>
      </c>
      <c r="AX102" s="306">
        <v>99</v>
      </c>
      <c r="AY102" s="289">
        <v>-21</v>
      </c>
      <c r="AZ102" s="307" t="s">
        <v>224</v>
      </c>
      <c r="BA102" s="307">
        <v>99</v>
      </c>
      <c r="BB102" s="289">
        <v>-1</v>
      </c>
      <c r="BC102" s="308" t="s">
        <v>131</v>
      </c>
      <c r="BD102" s="308">
        <v>99</v>
      </c>
      <c r="BE102" s="289">
        <v>-9</v>
      </c>
      <c r="BF102" s="309" t="s">
        <v>99</v>
      </c>
      <c r="BG102" s="309">
        <v>99</v>
      </c>
      <c r="BH102" s="289">
        <v>-49</v>
      </c>
      <c r="BI102" s="310" t="s">
        <v>105</v>
      </c>
      <c r="BJ102" s="310">
        <v>99</v>
      </c>
      <c r="BK102" s="289">
        <v>103</v>
      </c>
      <c r="BL102" s="311" t="s">
        <v>214</v>
      </c>
      <c r="BM102" s="311">
        <v>99</v>
      </c>
      <c r="BN102" s="289">
        <v>3</v>
      </c>
      <c r="BO102" s="312" t="s">
        <v>297</v>
      </c>
      <c r="BP102" s="312">
        <v>99</v>
      </c>
      <c r="BQ102" s="289">
        <v>58</v>
      </c>
      <c r="BR102" s="313" t="s">
        <v>159</v>
      </c>
      <c r="BS102" s="313">
        <v>99</v>
      </c>
      <c r="BT102" s="289">
        <v>20</v>
      </c>
      <c r="BU102" s="314" t="s">
        <v>120</v>
      </c>
      <c r="BV102" s="314">
        <v>99</v>
      </c>
      <c r="BW102" s="289">
        <v>-18</v>
      </c>
      <c r="BX102" s="315" t="s">
        <v>240</v>
      </c>
      <c r="BY102" s="315">
        <v>99</v>
      </c>
      <c r="BZ102" s="289">
        <v>-5</v>
      </c>
    </row>
    <row r="103" spans="1:78" ht="15.5" thickTop="1" thickBot="1" x14ac:dyDescent="0.4">
      <c r="A103" s="210" t="s">
        <v>150</v>
      </c>
      <c r="B103" s="210">
        <v>100</v>
      </c>
      <c r="C103" s="210">
        <v>0</v>
      </c>
      <c r="D103" s="211" t="s">
        <v>180</v>
      </c>
      <c r="E103" s="211">
        <v>100</v>
      </c>
      <c r="F103" s="210">
        <v>20</v>
      </c>
      <c r="G103" s="212">
        <v>120</v>
      </c>
      <c r="H103" s="287">
        <v>11.801860523548232</v>
      </c>
      <c r="I103" s="288" t="s">
        <v>77</v>
      </c>
      <c r="J103" s="287">
        <v>100</v>
      </c>
      <c r="K103" s="289">
        <v>-27</v>
      </c>
      <c r="L103" s="290">
        <v>0.3066573965290037</v>
      </c>
      <c r="M103" s="291">
        <v>1.4288520256782744</v>
      </c>
      <c r="N103" s="292">
        <v>6.1331479305800745</v>
      </c>
      <c r="O103" s="293" t="s">
        <v>145</v>
      </c>
      <c r="P103" s="292">
        <v>100</v>
      </c>
      <c r="Q103" s="289">
        <v>-21</v>
      </c>
      <c r="R103" s="294">
        <v>1.5642894423795648</v>
      </c>
      <c r="S103" s="295">
        <v>1.1776149656310564</v>
      </c>
      <c r="T103" s="295">
        <v>22.346992033993782</v>
      </c>
      <c r="U103" s="296">
        <v>0</v>
      </c>
      <c r="V103" s="296"/>
      <c r="W103" s="298" t="s">
        <v>48</v>
      </c>
      <c r="X103" s="298">
        <v>226</v>
      </c>
      <c r="Y103" s="289">
        <v>58</v>
      </c>
      <c r="Z103" s="298"/>
      <c r="AB103" s="299" t="s">
        <v>262</v>
      </c>
      <c r="AC103" s="299">
        <v>100</v>
      </c>
      <c r="AD103" s="289">
        <v>6</v>
      </c>
      <c r="AE103" s="300" t="s">
        <v>336</v>
      </c>
      <c r="AF103" s="300">
        <v>100</v>
      </c>
      <c r="AG103" s="289">
        <v>21</v>
      </c>
      <c r="AH103" s="301" t="s">
        <v>262</v>
      </c>
      <c r="AI103" s="301">
        <v>100</v>
      </c>
      <c r="AJ103" s="289">
        <v>24</v>
      </c>
      <c r="AK103" s="302" t="s">
        <v>287</v>
      </c>
      <c r="AL103" s="302">
        <v>100</v>
      </c>
      <c r="AM103" s="289">
        <v>-39</v>
      </c>
      <c r="AN103" s="303" t="s">
        <v>127</v>
      </c>
      <c r="AO103" s="303">
        <v>100</v>
      </c>
      <c r="AP103" s="289">
        <v>87</v>
      </c>
      <c r="AQ103" s="304" t="s">
        <v>313</v>
      </c>
      <c r="AR103" s="304">
        <v>100</v>
      </c>
      <c r="AS103" s="289">
        <v>89</v>
      </c>
      <c r="AT103" s="305" t="s">
        <v>294</v>
      </c>
      <c r="AU103" s="305">
        <v>100</v>
      </c>
      <c r="AV103" s="289">
        <v>-24</v>
      </c>
      <c r="AW103" s="306" t="s">
        <v>295</v>
      </c>
      <c r="AX103" s="306">
        <v>100</v>
      </c>
      <c r="AY103" s="289">
        <v>-33</v>
      </c>
      <c r="AZ103" s="307" t="s">
        <v>70</v>
      </c>
      <c r="BA103" s="307">
        <v>100</v>
      </c>
      <c r="BB103" s="289">
        <v>69</v>
      </c>
      <c r="BC103" s="308" t="s">
        <v>114</v>
      </c>
      <c r="BD103" s="308">
        <v>100</v>
      </c>
      <c r="BE103" s="289">
        <v>17</v>
      </c>
      <c r="BF103" s="309" t="s">
        <v>296</v>
      </c>
      <c r="BG103" s="309">
        <v>100</v>
      </c>
      <c r="BH103" s="289">
        <v>20</v>
      </c>
      <c r="BI103" s="310" t="s">
        <v>127</v>
      </c>
      <c r="BJ103" s="310">
        <v>100</v>
      </c>
      <c r="BK103" s="289">
        <v>12</v>
      </c>
      <c r="BL103" s="311" t="s">
        <v>48</v>
      </c>
      <c r="BM103" s="311">
        <v>100</v>
      </c>
      <c r="BN103" s="289">
        <v>34</v>
      </c>
      <c r="BO103" s="312" t="s">
        <v>68</v>
      </c>
      <c r="BP103" s="312">
        <v>100</v>
      </c>
      <c r="BQ103" s="289">
        <v>78</v>
      </c>
      <c r="BR103" s="313" t="s">
        <v>183</v>
      </c>
      <c r="BS103" s="313">
        <v>100</v>
      </c>
      <c r="BT103" s="289">
        <v>-16</v>
      </c>
      <c r="BU103" s="314" t="s">
        <v>227</v>
      </c>
      <c r="BV103" s="314">
        <v>100</v>
      </c>
      <c r="BW103" s="289">
        <v>-18</v>
      </c>
      <c r="BX103" s="315" t="s">
        <v>82</v>
      </c>
      <c r="BY103" s="315">
        <v>100</v>
      </c>
      <c r="BZ103" s="289">
        <v>14</v>
      </c>
    </row>
    <row r="104" spans="1:78" ht="15.5" thickTop="1" thickBot="1" x14ac:dyDescent="0.4">
      <c r="A104" s="210" t="s">
        <v>183</v>
      </c>
      <c r="B104" s="210">
        <v>101</v>
      </c>
      <c r="C104" s="210">
        <v>0</v>
      </c>
      <c r="D104" s="211" t="s">
        <v>172</v>
      </c>
      <c r="E104" s="211">
        <v>101</v>
      </c>
      <c r="F104" s="210">
        <v>48</v>
      </c>
      <c r="G104" s="212">
        <v>149</v>
      </c>
      <c r="H104" s="287">
        <v>11.581413856733885</v>
      </c>
      <c r="I104" s="288" t="s">
        <v>200</v>
      </c>
      <c r="J104" s="287">
        <v>101</v>
      </c>
      <c r="K104" s="289">
        <v>30</v>
      </c>
      <c r="L104" s="290">
        <v>0.30564597568415874</v>
      </c>
      <c r="M104" s="291">
        <v>1.4241393699936975</v>
      </c>
      <c r="N104" s="292">
        <v>6.1129195136831749</v>
      </c>
      <c r="O104" s="293" t="s">
        <v>40</v>
      </c>
      <c r="P104" s="292">
        <v>101</v>
      </c>
      <c r="Q104" s="289">
        <v>-50</v>
      </c>
      <c r="R104" s="294">
        <v>1.5623185865036651</v>
      </c>
      <c r="S104" s="295">
        <v>1.1761312828088857</v>
      </c>
      <c r="T104" s="295">
        <v>22.318836950052358</v>
      </c>
      <c r="U104" s="296">
        <v>0</v>
      </c>
      <c r="V104" s="296"/>
      <c r="W104" s="298" t="s">
        <v>284</v>
      </c>
      <c r="X104" s="298">
        <v>225</v>
      </c>
      <c r="Y104" s="289">
        <v>-31</v>
      </c>
      <c r="Z104" s="298"/>
      <c r="AB104" s="299" t="s">
        <v>33</v>
      </c>
      <c r="AC104" s="299">
        <v>101</v>
      </c>
      <c r="AD104" s="289">
        <v>0</v>
      </c>
      <c r="AE104" s="300" t="s">
        <v>329</v>
      </c>
      <c r="AF104" s="300">
        <v>101</v>
      </c>
      <c r="AG104" s="289">
        <v>91</v>
      </c>
      <c r="AH104" s="301" t="s">
        <v>91</v>
      </c>
      <c r="AI104" s="301">
        <v>101</v>
      </c>
      <c r="AJ104" s="289">
        <v>66</v>
      </c>
      <c r="AK104" s="302" t="s">
        <v>239</v>
      </c>
      <c r="AL104" s="302">
        <v>101</v>
      </c>
      <c r="AM104" s="289">
        <v>57</v>
      </c>
      <c r="AN104" s="303" t="s">
        <v>220</v>
      </c>
      <c r="AO104" s="303">
        <v>101</v>
      </c>
      <c r="AP104" s="289">
        <v>-67</v>
      </c>
      <c r="AQ104" s="304" t="s">
        <v>34</v>
      </c>
      <c r="AR104" s="304">
        <v>101</v>
      </c>
      <c r="AS104" s="289">
        <v>72</v>
      </c>
      <c r="AT104" s="305" t="s">
        <v>304</v>
      </c>
      <c r="AU104" s="305">
        <v>101</v>
      </c>
      <c r="AV104" s="289">
        <v>2</v>
      </c>
      <c r="AW104" s="306" t="s">
        <v>136</v>
      </c>
      <c r="AX104" s="306">
        <v>101</v>
      </c>
      <c r="AY104" s="289">
        <v>85</v>
      </c>
      <c r="AZ104" s="307" t="s">
        <v>227</v>
      </c>
      <c r="BA104" s="307">
        <v>101</v>
      </c>
      <c r="BB104" s="289">
        <v>32</v>
      </c>
      <c r="BC104" s="308" t="s">
        <v>106</v>
      </c>
      <c r="BD104" s="308">
        <v>101</v>
      </c>
      <c r="BE104" s="289">
        <v>-5</v>
      </c>
      <c r="BF104" s="309" t="s">
        <v>74</v>
      </c>
      <c r="BG104" s="309">
        <v>101</v>
      </c>
      <c r="BH104" s="289">
        <v>-94</v>
      </c>
      <c r="BI104" s="310" t="s">
        <v>206</v>
      </c>
      <c r="BJ104" s="310">
        <v>101</v>
      </c>
      <c r="BK104" s="289">
        <v>-6</v>
      </c>
      <c r="BL104" s="311" t="s">
        <v>234</v>
      </c>
      <c r="BM104" s="311">
        <v>101</v>
      </c>
      <c r="BN104" s="289">
        <v>47</v>
      </c>
      <c r="BO104" s="312" t="s">
        <v>254</v>
      </c>
      <c r="BP104" s="312">
        <v>101</v>
      </c>
      <c r="BQ104" s="289">
        <v>68</v>
      </c>
      <c r="BR104" s="313" t="s">
        <v>222</v>
      </c>
      <c r="BS104" s="313">
        <v>101</v>
      </c>
      <c r="BT104" s="289">
        <v>38</v>
      </c>
      <c r="BU104" s="314" t="s">
        <v>61</v>
      </c>
      <c r="BV104" s="314">
        <v>101</v>
      </c>
      <c r="BW104" s="289">
        <v>-9</v>
      </c>
      <c r="BX104" s="315" t="s">
        <v>211</v>
      </c>
      <c r="BY104" s="315">
        <v>101</v>
      </c>
      <c r="BZ104" s="289">
        <v>-6</v>
      </c>
    </row>
    <row r="105" spans="1:78" ht="15.5" thickTop="1" thickBot="1" x14ac:dyDescent="0.4">
      <c r="A105" s="210" t="s">
        <v>103</v>
      </c>
      <c r="B105" s="210">
        <v>102</v>
      </c>
      <c r="C105" s="210">
        <v>0</v>
      </c>
      <c r="D105" s="211" t="s">
        <v>145</v>
      </c>
      <c r="E105" s="211">
        <v>102</v>
      </c>
      <c r="F105" s="210">
        <v>-20</v>
      </c>
      <c r="G105" s="212">
        <v>82</v>
      </c>
      <c r="H105" s="287">
        <v>11.485919897757972</v>
      </c>
      <c r="I105" s="288" t="s">
        <v>84</v>
      </c>
      <c r="J105" s="287">
        <v>102</v>
      </c>
      <c r="K105" s="289">
        <v>-61</v>
      </c>
      <c r="L105" s="290">
        <v>0.30323885198004108</v>
      </c>
      <c r="M105" s="291">
        <v>1.412923519276849</v>
      </c>
      <c r="N105" s="292">
        <v>6.0647770396008216</v>
      </c>
      <c r="O105" s="293" t="s">
        <v>120</v>
      </c>
      <c r="P105" s="292">
        <v>102</v>
      </c>
      <c r="Q105" s="289">
        <v>-25</v>
      </c>
      <c r="R105" s="294">
        <v>1.5579263032293331</v>
      </c>
      <c r="S105" s="295">
        <v>1.1728247217741987</v>
      </c>
      <c r="T105" s="295">
        <v>22.25609004613333</v>
      </c>
      <c r="U105" s="296">
        <v>0</v>
      </c>
      <c r="V105" s="296"/>
      <c r="W105" s="298" t="s">
        <v>27</v>
      </c>
      <c r="X105" s="298">
        <v>224</v>
      </c>
      <c r="Y105" s="289">
        <v>-20</v>
      </c>
      <c r="Z105" s="298"/>
      <c r="AB105" s="299" t="s">
        <v>155</v>
      </c>
      <c r="AC105" s="299">
        <v>102</v>
      </c>
      <c r="AD105" s="289">
        <v>24</v>
      </c>
      <c r="AE105" s="300" t="s">
        <v>228</v>
      </c>
      <c r="AF105" s="300">
        <v>102</v>
      </c>
      <c r="AG105" s="289">
        <v>-3</v>
      </c>
      <c r="AH105" s="301" t="s">
        <v>70</v>
      </c>
      <c r="AI105" s="301">
        <v>102</v>
      </c>
      <c r="AJ105" s="289">
        <v>64</v>
      </c>
      <c r="AK105" s="302" t="s">
        <v>39</v>
      </c>
      <c r="AL105" s="302">
        <v>102</v>
      </c>
      <c r="AM105" s="289">
        <v>-7</v>
      </c>
      <c r="AN105" s="303" t="s">
        <v>241</v>
      </c>
      <c r="AO105" s="303">
        <v>102</v>
      </c>
      <c r="AP105" s="289">
        <v>-34</v>
      </c>
      <c r="AQ105" s="304" t="s">
        <v>270</v>
      </c>
      <c r="AR105" s="304">
        <v>102</v>
      </c>
      <c r="AS105" s="289">
        <v>-28</v>
      </c>
      <c r="AT105" s="305" t="s">
        <v>249</v>
      </c>
      <c r="AU105" s="305">
        <v>102</v>
      </c>
      <c r="AV105" s="289">
        <v>-35</v>
      </c>
      <c r="AW105" s="306" t="s">
        <v>82</v>
      </c>
      <c r="AX105" s="306">
        <v>102</v>
      </c>
      <c r="AY105" s="289">
        <v>-25</v>
      </c>
      <c r="AZ105" s="307" t="s">
        <v>238</v>
      </c>
      <c r="BA105" s="307">
        <v>102</v>
      </c>
      <c r="BB105" s="289">
        <v>-60</v>
      </c>
      <c r="BC105" s="308" t="s">
        <v>168</v>
      </c>
      <c r="BD105" s="308">
        <v>102</v>
      </c>
      <c r="BE105" s="289">
        <v>-36</v>
      </c>
      <c r="BF105" s="309" t="s">
        <v>322</v>
      </c>
      <c r="BG105" s="309">
        <v>102</v>
      </c>
      <c r="BH105" s="289">
        <v>19</v>
      </c>
      <c r="BI105" s="310" t="s">
        <v>254</v>
      </c>
      <c r="BJ105" s="310">
        <v>102</v>
      </c>
      <c r="BK105" s="289">
        <v>14</v>
      </c>
      <c r="BL105" s="311" t="s">
        <v>180</v>
      </c>
      <c r="BM105" s="311">
        <v>102</v>
      </c>
      <c r="BN105" s="289">
        <v>4</v>
      </c>
      <c r="BO105" s="312" t="s">
        <v>94</v>
      </c>
      <c r="BP105" s="312">
        <v>102</v>
      </c>
      <c r="BQ105" s="289">
        <v>105</v>
      </c>
      <c r="BR105" s="313" t="s">
        <v>149</v>
      </c>
      <c r="BS105" s="313">
        <v>102</v>
      </c>
      <c r="BT105" s="289">
        <v>52</v>
      </c>
      <c r="BU105" s="314" t="s">
        <v>23</v>
      </c>
      <c r="BV105" s="314">
        <v>102</v>
      </c>
      <c r="BW105" s="289">
        <v>-16</v>
      </c>
      <c r="BX105" s="315" t="s">
        <v>147</v>
      </c>
      <c r="BY105" s="315">
        <v>102</v>
      </c>
      <c r="BZ105" s="289">
        <v>-16</v>
      </c>
    </row>
    <row r="106" spans="1:78" ht="15.5" thickTop="1" thickBot="1" x14ac:dyDescent="0.4">
      <c r="A106" s="210" t="s">
        <v>147</v>
      </c>
      <c r="B106" s="210">
        <v>103</v>
      </c>
      <c r="C106" s="210">
        <v>0</v>
      </c>
      <c r="D106" s="211" t="s">
        <v>114</v>
      </c>
      <c r="E106" s="211">
        <v>103</v>
      </c>
      <c r="F106" s="210">
        <v>32</v>
      </c>
      <c r="G106" s="212">
        <v>135</v>
      </c>
      <c r="H106" s="287">
        <v>11.377961921239754</v>
      </c>
      <c r="I106" s="288" t="s">
        <v>132</v>
      </c>
      <c r="J106" s="287">
        <v>103</v>
      </c>
      <c r="K106" s="289">
        <v>-1</v>
      </c>
      <c r="L106" s="290">
        <v>0.30303734030921781</v>
      </c>
      <c r="M106" s="291">
        <v>1.4119845875494141</v>
      </c>
      <c r="N106" s="292">
        <v>6.0607468061843566</v>
      </c>
      <c r="O106" s="293" t="s">
        <v>297</v>
      </c>
      <c r="P106" s="292">
        <v>103</v>
      </c>
      <c r="Q106" s="289">
        <v>12</v>
      </c>
      <c r="R106" s="294">
        <v>1.557423378236364</v>
      </c>
      <c r="S106" s="295">
        <v>1.1724461140931233</v>
      </c>
      <c r="T106" s="295">
        <v>22.248905403376629</v>
      </c>
      <c r="U106" s="296">
        <v>0</v>
      </c>
      <c r="V106" s="296"/>
      <c r="W106" s="298" t="s">
        <v>250</v>
      </c>
      <c r="X106" s="298">
        <v>223</v>
      </c>
      <c r="Y106" s="289">
        <v>74</v>
      </c>
      <c r="Z106" s="298"/>
      <c r="AB106" s="299" t="s">
        <v>311</v>
      </c>
      <c r="AC106" s="299">
        <v>103</v>
      </c>
      <c r="AD106" s="289">
        <v>117</v>
      </c>
      <c r="AE106" s="300" t="s">
        <v>257</v>
      </c>
      <c r="AF106" s="300">
        <v>103</v>
      </c>
      <c r="AG106" s="289">
        <v>66</v>
      </c>
      <c r="AH106" s="301" t="s">
        <v>280</v>
      </c>
      <c r="AI106" s="301">
        <v>103</v>
      </c>
      <c r="AJ106" s="289">
        <v>39</v>
      </c>
      <c r="AK106" s="302" t="s">
        <v>152</v>
      </c>
      <c r="AL106" s="302">
        <v>103</v>
      </c>
      <c r="AM106" s="289">
        <v>197</v>
      </c>
      <c r="AN106" s="303" t="s">
        <v>235</v>
      </c>
      <c r="AO106" s="303">
        <v>103</v>
      </c>
      <c r="AP106" s="289">
        <v>-6</v>
      </c>
      <c r="AQ106" s="304" t="s">
        <v>72</v>
      </c>
      <c r="AR106" s="304">
        <v>103</v>
      </c>
      <c r="AS106" s="289">
        <v>41</v>
      </c>
      <c r="AT106" s="305" t="s">
        <v>216</v>
      </c>
      <c r="AU106" s="305">
        <v>103</v>
      </c>
      <c r="AV106" s="289" t="e">
        <v>#N/A</v>
      </c>
      <c r="AW106" s="306" t="s">
        <v>73</v>
      </c>
      <c r="AX106" s="306">
        <v>103</v>
      </c>
      <c r="AY106" s="289">
        <v>-24</v>
      </c>
      <c r="AZ106" s="307" t="s">
        <v>87</v>
      </c>
      <c r="BA106" s="307">
        <v>103</v>
      </c>
      <c r="BB106" s="289">
        <v>-18</v>
      </c>
      <c r="BC106" s="308" t="s">
        <v>44</v>
      </c>
      <c r="BD106" s="308">
        <v>103</v>
      </c>
      <c r="BE106" s="289">
        <v>-33</v>
      </c>
      <c r="BF106" s="309" t="s">
        <v>332</v>
      </c>
      <c r="BG106" s="309">
        <v>103</v>
      </c>
      <c r="BH106" s="289">
        <v>79</v>
      </c>
      <c r="BI106" s="310" t="s">
        <v>48</v>
      </c>
      <c r="BJ106" s="310">
        <v>103</v>
      </c>
      <c r="BK106" s="289">
        <v>104</v>
      </c>
      <c r="BL106" s="311" t="s">
        <v>320</v>
      </c>
      <c r="BM106" s="311">
        <v>103</v>
      </c>
      <c r="BN106" s="289">
        <v>46</v>
      </c>
      <c r="BO106" s="312" t="s">
        <v>32</v>
      </c>
      <c r="BP106" s="312">
        <v>103</v>
      </c>
      <c r="BQ106" s="289">
        <v>71</v>
      </c>
      <c r="BR106" s="313" t="s">
        <v>259</v>
      </c>
      <c r="BS106" s="313">
        <v>103</v>
      </c>
      <c r="BT106" s="289">
        <v>82</v>
      </c>
      <c r="BU106" s="314" t="s">
        <v>82</v>
      </c>
      <c r="BV106" s="314">
        <v>103</v>
      </c>
      <c r="BW106" s="289">
        <v>-14</v>
      </c>
      <c r="BX106" s="315" t="s">
        <v>114</v>
      </c>
      <c r="BY106" s="315">
        <v>103</v>
      </c>
      <c r="BZ106" s="289">
        <v>-7</v>
      </c>
    </row>
    <row r="107" spans="1:78" ht="15.5" thickTop="1" thickBot="1" x14ac:dyDescent="0.4">
      <c r="A107" s="210" t="s">
        <v>128</v>
      </c>
      <c r="B107" s="210">
        <v>104</v>
      </c>
      <c r="C107" s="210">
        <v>0</v>
      </c>
      <c r="D107" s="211" t="s">
        <v>100</v>
      </c>
      <c r="E107" s="211">
        <v>104</v>
      </c>
      <c r="F107" s="210">
        <v>-45</v>
      </c>
      <c r="G107" s="212">
        <v>59</v>
      </c>
      <c r="H107" s="287">
        <v>11.207813839659703</v>
      </c>
      <c r="I107" s="288" t="s">
        <v>48</v>
      </c>
      <c r="J107" s="287">
        <v>104</v>
      </c>
      <c r="K107" s="289">
        <v>-53</v>
      </c>
      <c r="L107" s="290">
        <v>0.30143854804329973</v>
      </c>
      <c r="M107" s="291">
        <v>1.4045351094228373</v>
      </c>
      <c r="N107" s="292">
        <v>6.0287709608659945</v>
      </c>
      <c r="O107" s="293" t="s">
        <v>82</v>
      </c>
      <c r="P107" s="292">
        <v>104</v>
      </c>
      <c r="Q107" s="289">
        <v>-35</v>
      </c>
      <c r="R107" s="294">
        <v>1.556620176800072</v>
      </c>
      <c r="S107" s="295">
        <v>1.171841454874587</v>
      </c>
      <c r="T107" s="295">
        <v>22.237431097143887</v>
      </c>
      <c r="U107" s="296">
        <v>0</v>
      </c>
      <c r="V107" s="296"/>
      <c r="W107" s="298" t="s">
        <v>234</v>
      </c>
      <c r="X107" s="298">
        <v>222</v>
      </c>
      <c r="Y107" s="289">
        <v>40</v>
      </c>
      <c r="Z107" s="298"/>
      <c r="AB107" s="299" t="s">
        <v>44</v>
      </c>
      <c r="AC107" s="299">
        <v>104</v>
      </c>
      <c r="AD107" s="289">
        <v>-32</v>
      </c>
      <c r="AE107" s="300" t="s">
        <v>201</v>
      </c>
      <c r="AF107" s="300">
        <v>104</v>
      </c>
      <c r="AG107" s="289">
        <v>61</v>
      </c>
      <c r="AH107" s="301" t="s">
        <v>65</v>
      </c>
      <c r="AI107" s="301">
        <v>104</v>
      </c>
      <c r="AJ107" s="289">
        <v>158</v>
      </c>
      <c r="AK107" s="302" t="s">
        <v>41</v>
      </c>
      <c r="AL107" s="302">
        <v>104</v>
      </c>
      <c r="AM107" s="289">
        <v>-11</v>
      </c>
      <c r="AN107" s="303" t="s">
        <v>99</v>
      </c>
      <c r="AO107" s="303">
        <v>104</v>
      </c>
      <c r="AP107" s="289">
        <v>-68</v>
      </c>
      <c r="AQ107" s="304" t="s">
        <v>43</v>
      </c>
      <c r="AR107" s="304">
        <v>104</v>
      </c>
      <c r="AS107" s="289">
        <v>-19</v>
      </c>
      <c r="AT107" s="305" t="s">
        <v>50</v>
      </c>
      <c r="AU107" s="305">
        <v>104</v>
      </c>
      <c r="AV107" s="289">
        <v>3</v>
      </c>
      <c r="AW107" s="306" t="s">
        <v>107</v>
      </c>
      <c r="AX107" s="306">
        <v>104</v>
      </c>
      <c r="AY107" s="289">
        <v>-91</v>
      </c>
      <c r="AZ107" s="307" t="s">
        <v>89</v>
      </c>
      <c r="BA107" s="307">
        <v>104</v>
      </c>
      <c r="BB107" s="289">
        <v>-49</v>
      </c>
      <c r="BC107" s="308" t="s">
        <v>251</v>
      </c>
      <c r="BD107" s="308">
        <v>104</v>
      </c>
      <c r="BE107" s="289">
        <v>2</v>
      </c>
      <c r="BF107" s="309" t="s">
        <v>63</v>
      </c>
      <c r="BG107" s="309">
        <v>104</v>
      </c>
      <c r="BH107" s="289">
        <v>2</v>
      </c>
      <c r="BI107" s="310" t="s">
        <v>41</v>
      </c>
      <c r="BJ107" s="310">
        <v>104</v>
      </c>
      <c r="BK107" s="289">
        <v>6</v>
      </c>
      <c r="BL107" s="311" t="s">
        <v>45</v>
      </c>
      <c r="BM107" s="311">
        <v>104</v>
      </c>
      <c r="BN107" s="289">
        <v>-5</v>
      </c>
      <c r="BO107" s="312" t="s">
        <v>257</v>
      </c>
      <c r="BP107" s="312">
        <v>104</v>
      </c>
      <c r="BQ107" s="289">
        <v>54</v>
      </c>
      <c r="BR107" s="313" t="s">
        <v>321</v>
      </c>
      <c r="BS107" s="313">
        <v>104</v>
      </c>
      <c r="BT107" s="289">
        <v>46</v>
      </c>
      <c r="BU107" s="314" t="s">
        <v>252</v>
      </c>
      <c r="BV107" s="314">
        <v>104</v>
      </c>
      <c r="BW107" s="289">
        <v>29</v>
      </c>
      <c r="BX107" s="315" t="s">
        <v>268</v>
      </c>
      <c r="BY107" s="315">
        <v>104</v>
      </c>
      <c r="BZ107" s="289">
        <v>-16</v>
      </c>
    </row>
    <row r="108" spans="1:78" ht="15.5" thickTop="1" thickBot="1" x14ac:dyDescent="0.4">
      <c r="A108" s="210" t="s">
        <v>250</v>
      </c>
      <c r="B108" s="210">
        <v>105</v>
      </c>
      <c r="C108" s="210">
        <v>0</v>
      </c>
      <c r="D108" s="211" t="s">
        <v>278</v>
      </c>
      <c r="E108" s="211">
        <v>105</v>
      </c>
      <c r="F108" s="210">
        <v>62</v>
      </c>
      <c r="G108" s="212">
        <v>167</v>
      </c>
      <c r="H108" s="287">
        <v>11.190890389245075</v>
      </c>
      <c r="I108" s="288" t="s">
        <v>91</v>
      </c>
      <c r="J108" s="287">
        <v>105</v>
      </c>
      <c r="K108" s="289">
        <v>-11</v>
      </c>
      <c r="L108" s="290">
        <v>0.30138130592863521</v>
      </c>
      <c r="M108" s="291">
        <v>1.4042683931706996</v>
      </c>
      <c r="N108" s="292">
        <v>6.0276261185727043</v>
      </c>
      <c r="O108" s="293" t="s">
        <v>25</v>
      </c>
      <c r="P108" s="292">
        <v>105</v>
      </c>
      <c r="Q108" s="289">
        <v>-65</v>
      </c>
      <c r="R108" s="294">
        <v>1.5533536629158615</v>
      </c>
      <c r="S108" s="295">
        <v>1.169382385899707</v>
      </c>
      <c r="T108" s="295">
        <v>22.190766613083738</v>
      </c>
      <c r="U108" s="296">
        <v>0</v>
      </c>
      <c r="V108" s="296"/>
      <c r="W108" s="298" t="s">
        <v>217</v>
      </c>
      <c r="X108" s="298">
        <v>221</v>
      </c>
      <c r="Y108" s="289">
        <v>26</v>
      </c>
      <c r="Z108" s="298"/>
      <c r="AB108" s="299" t="s">
        <v>85</v>
      </c>
      <c r="AC108" s="299">
        <v>105</v>
      </c>
      <c r="AD108" s="289">
        <v>-29</v>
      </c>
      <c r="AE108" s="300" t="s">
        <v>285</v>
      </c>
      <c r="AF108" s="300">
        <v>105</v>
      </c>
      <c r="AG108" s="289">
        <v>10</v>
      </c>
      <c r="AH108" s="301" t="s">
        <v>237</v>
      </c>
      <c r="AI108" s="301">
        <v>105</v>
      </c>
      <c r="AJ108" s="289">
        <v>41</v>
      </c>
      <c r="AK108" s="302" t="s">
        <v>119</v>
      </c>
      <c r="AL108" s="302">
        <v>105</v>
      </c>
      <c r="AM108" s="289">
        <v>0</v>
      </c>
      <c r="AN108" s="303" t="s">
        <v>233</v>
      </c>
      <c r="AO108" s="303">
        <v>105</v>
      </c>
      <c r="AP108" s="289">
        <v>28</v>
      </c>
      <c r="AQ108" s="304" t="s">
        <v>144</v>
      </c>
      <c r="AR108" s="304">
        <v>105</v>
      </c>
      <c r="AS108" s="289">
        <v>-39</v>
      </c>
      <c r="AT108" s="305" t="s">
        <v>277</v>
      </c>
      <c r="AU108" s="305">
        <v>105</v>
      </c>
      <c r="AV108" s="289">
        <v>-37</v>
      </c>
      <c r="AW108" s="306" t="s">
        <v>49</v>
      </c>
      <c r="AX108" s="306">
        <v>105</v>
      </c>
      <c r="AY108" s="289">
        <v>115</v>
      </c>
      <c r="AZ108" s="307" t="s">
        <v>269</v>
      </c>
      <c r="BA108" s="307">
        <v>105</v>
      </c>
      <c r="BB108" s="289">
        <v>-33</v>
      </c>
      <c r="BC108" s="308" t="s">
        <v>119</v>
      </c>
      <c r="BD108" s="308">
        <v>105</v>
      </c>
      <c r="BE108" s="289">
        <v>-5</v>
      </c>
      <c r="BF108" s="309" t="s">
        <v>323</v>
      </c>
      <c r="BG108" s="309">
        <v>105</v>
      </c>
      <c r="BH108" s="289">
        <v>19</v>
      </c>
      <c r="BI108" s="310" t="s">
        <v>60</v>
      </c>
      <c r="BJ108" s="310">
        <v>105</v>
      </c>
      <c r="BK108" s="289">
        <v>-3</v>
      </c>
      <c r="BL108" s="311" t="s">
        <v>240</v>
      </c>
      <c r="BM108" s="311">
        <v>105</v>
      </c>
      <c r="BN108" s="289">
        <v>5</v>
      </c>
      <c r="BO108" s="312" t="s">
        <v>156</v>
      </c>
      <c r="BP108" s="312">
        <v>105</v>
      </c>
      <c r="BQ108" s="289">
        <v>66</v>
      </c>
      <c r="BR108" s="313" t="s">
        <v>188</v>
      </c>
      <c r="BS108" s="313">
        <v>105</v>
      </c>
      <c r="BT108" s="289">
        <v>82</v>
      </c>
      <c r="BU108" s="314" t="s">
        <v>332</v>
      </c>
      <c r="BV108" s="314">
        <v>105</v>
      </c>
      <c r="BW108" s="289">
        <v>6</v>
      </c>
      <c r="BX108" s="315" t="s">
        <v>146</v>
      </c>
      <c r="BY108" s="315">
        <v>105</v>
      </c>
      <c r="BZ108" s="289">
        <v>0</v>
      </c>
    </row>
    <row r="109" spans="1:78" ht="15.5" thickTop="1" thickBot="1" x14ac:dyDescent="0.4">
      <c r="A109" s="210" t="s">
        <v>138</v>
      </c>
      <c r="B109" s="210">
        <v>106</v>
      </c>
      <c r="C109" s="210">
        <v>0</v>
      </c>
      <c r="D109" s="211" t="s">
        <v>138</v>
      </c>
      <c r="E109" s="211">
        <v>106</v>
      </c>
      <c r="F109" s="210">
        <v>0</v>
      </c>
      <c r="G109" s="212">
        <v>106</v>
      </c>
      <c r="H109" s="287">
        <v>11.04867141049378</v>
      </c>
      <c r="I109" s="288" t="s">
        <v>177</v>
      </c>
      <c r="J109" s="287">
        <v>106</v>
      </c>
      <c r="K109" s="289">
        <v>15</v>
      </c>
      <c r="L109" s="290">
        <v>0.30049590684233374</v>
      </c>
      <c r="M109" s="291">
        <v>1.4001429284262812</v>
      </c>
      <c r="N109" s="292">
        <v>6.0099181368466743</v>
      </c>
      <c r="O109" s="293" t="s">
        <v>90</v>
      </c>
      <c r="P109" s="292">
        <v>106</v>
      </c>
      <c r="Q109" s="289">
        <v>-35</v>
      </c>
      <c r="R109" s="294">
        <v>1.5469413197980555</v>
      </c>
      <c r="S109" s="295">
        <v>1.1645551007338601</v>
      </c>
      <c r="T109" s="295">
        <v>22.099161711400793</v>
      </c>
      <c r="U109" s="296">
        <v>0</v>
      </c>
      <c r="V109" s="296"/>
      <c r="W109" s="298" t="s">
        <v>242</v>
      </c>
      <c r="X109" s="298">
        <v>220</v>
      </c>
      <c r="Y109" s="289">
        <v>-43</v>
      </c>
      <c r="Z109" s="298"/>
      <c r="AB109" s="299" t="s">
        <v>239</v>
      </c>
      <c r="AC109" s="299">
        <v>106</v>
      </c>
      <c r="AD109" s="289">
        <v>76</v>
      </c>
      <c r="AE109" s="300" t="s">
        <v>150</v>
      </c>
      <c r="AF109" s="300">
        <v>106</v>
      </c>
      <c r="AG109" s="289">
        <v>28</v>
      </c>
      <c r="AH109" s="301" t="s">
        <v>234</v>
      </c>
      <c r="AI109" s="301">
        <v>106</v>
      </c>
      <c r="AJ109" s="289">
        <v>50</v>
      </c>
      <c r="AK109" s="302" t="s">
        <v>111</v>
      </c>
      <c r="AL109" s="302">
        <v>106</v>
      </c>
      <c r="AM109" s="289">
        <v>-19</v>
      </c>
      <c r="AN109" s="303" t="s">
        <v>157</v>
      </c>
      <c r="AO109" s="303">
        <v>106</v>
      </c>
      <c r="AP109" s="289">
        <v>15</v>
      </c>
      <c r="AQ109" s="304" t="s">
        <v>309</v>
      </c>
      <c r="AR109" s="304">
        <v>106</v>
      </c>
      <c r="AS109" s="289">
        <v>4</v>
      </c>
      <c r="AT109" s="305" t="s">
        <v>24</v>
      </c>
      <c r="AU109" s="305">
        <v>106</v>
      </c>
      <c r="AV109" s="289">
        <v>26</v>
      </c>
      <c r="AW109" s="306" t="s">
        <v>179</v>
      </c>
      <c r="AX109" s="306">
        <v>106</v>
      </c>
      <c r="AY109" s="289">
        <v>-32</v>
      </c>
      <c r="AZ109" s="307" t="s">
        <v>258</v>
      </c>
      <c r="BA109" s="307">
        <v>106</v>
      </c>
      <c r="BB109" s="289">
        <v>-12</v>
      </c>
      <c r="BC109" s="308" t="s">
        <v>169</v>
      </c>
      <c r="BD109" s="308">
        <v>106</v>
      </c>
      <c r="BE109" s="289">
        <v>4</v>
      </c>
      <c r="BF109" s="309" t="s">
        <v>164</v>
      </c>
      <c r="BG109" s="309">
        <v>106</v>
      </c>
      <c r="BH109" s="289">
        <v>98</v>
      </c>
      <c r="BI109" s="310" t="s">
        <v>126</v>
      </c>
      <c r="BJ109" s="310">
        <v>106</v>
      </c>
      <c r="BK109" s="289">
        <v>28</v>
      </c>
      <c r="BL109" s="311" t="s">
        <v>158</v>
      </c>
      <c r="BM109" s="311">
        <v>106</v>
      </c>
      <c r="BN109" s="289">
        <v>72</v>
      </c>
      <c r="BO109" s="312" t="s">
        <v>177</v>
      </c>
      <c r="BP109" s="312">
        <v>106</v>
      </c>
      <c r="BQ109" s="289">
        <v>-12</v>
      </c>
      <c r="BR109" s="313" t="s">
        <v>228</v>
      </c>
      <c r="BS109" s="313">
        <v>106</v>
      </c>
      <c r="BT109" s="289">
        <v>4</v>
      </c>
      <c r="BU109" s="314" t="s">
        <v>318</v>
      </c>
      <c r="BV109" s="314">
        <v>106</v>
      </c>
      <c r="BW109" s="289">
        <v>-16</v>
      </c>
      <c r="BX109" s="315" t="s">
        <v>34</v>
      </c>
      <c r="BY109" s="315">
        <v>106</v>
      </c>
      <c r="BZ109" s="289">
        <v>9</v>
      </c>
    </row>
    <row r="110" spans="1:78" ht="15.5" thickTop="1" thickBot="1" x14ac:dyDescent="0.4">
      <c r="A110" s="210" t="s">
        <v>181</v>
      </c>
      <c r="B110" s="210">
        <v>107</v>
      </c>
      <c r="C110" s="210">
        <v>0</v>
      </c>
      <c r="D110" s="211" t="s">
        <v>103</v>
      </c>
      <c r="E110" s="211">
        <v>107</v>
      </c>
      <c r="F110" s="210">
        <v>-5</v>
      </c>
      <c r="G110" s="212">
        <v>102</v>
      </c>
      <c r="H110" s="287">
        <v>10.997272155252446</v>
      </c>
      <c r="I110" s="288" t="s">
        <v>155</v>
      </c>
      <c r="J110" s="287">
        <v>107</v>
      </c>
      <c r="K110" s="289">
        <v>15</v>
      </c>
      <c r="L110" s="290">
        <v>0.30005919775725504</v>
      </c>
      <c r="M110" s="291">
        <v>1.3981081082396181</v>
      </c>
      <c r="N110" s="292">
        <v>6.0011839551451009</v>
      </c>
      <c r="O110" s="293" t="s">
        <v>104</v>
      </c>
      <c r="P110" s="292">
        <v>107</v>
      </c>
      <c r="Q110" s="289">
        <v>79</v>
      </c>
      <c r="R110" s="294">
        <v>1.5461282949815403</v>
      </c>
      <c r="S110" s="295">
        <v>1.1639430463624509</v>
      </c>
      <c r="T110" s="295">
        <v>22.087547071164863</v>
      </c>
      <c r="U110" s="296">
        <v>0</v>
      </c>
      <c r="V110" s="296"/>
      <c r="W110" s="298" t="s">
        <v>89</v>
      </c>
      <c r="X110" s="298">
        <v>219</v>
      </c>
      <c r="Y110" s="289">
        <v>-9</v>
      </c>
      <c r="Z110" s="298"/>
      <c r="AB110" s="299" t="s">
        <v>164</v>
      </c>
      <c r="AC110" s="299">
        <v>107</v>
      </c>
      <c r="AD110" s="289">
        <v>64</v>
      </c>
      <c r="AE110" s="300" t="s">
        <v>116</v>
      </c>
      <c r="AF110" s="300">
        <v>107</v>
      </c>
      <c r="AG110" s="289">
        <v>84</v>
      </c>
      <c r="AH110" s="301" t="s">
        <v>18</v>
      </c>
      <c r="AI110" s="301">
        <v>107</v>
      </c>
      <c r="AJ110" s="289">
        <v>14</v>
      </c>
      <c r="AK110" s="302" t="s">
        <v>30</v>
      </c>
      <c r="AL110" s="302">
        <v>107</v>
      </c>
      <c r="AM110" s="289">
        <v>-31</v>
      </c>
      <c r="AN110" s="303" t="s">
        <v>341</v>
      </c>
      <c r="AO110" s="303">
        <v>107</v>
      </c>
      <c r="AP110" s="289">
        <v>109</v>
      </c>
      <c r="AQ110" s="304" t="s">
        <v>159</v>
      </c>
      <c r="AR110" s="304">
        <v>107</v>
      </c>
      <c r="AS110" s="289">
        <v>17</v>
      </c>
      <c r="AT110" s="305" t="s">
        <v>128</v>
      </c>
      <c r="AU110" s="305">
        <v>107</v>
      </c>
      <c r="AV110" s="289">
        <v>-58</v>
      </c>
      <c r="AW110" s="306" t="s">
        <v>323</v>
      </c>
      <c r="AX110" s="306">
        <v>107</v>
      </c>
      <c r="AY110" s="289">
        <v>-6</v>
      </c>
      <c r="AZ110" s="307" t="s">
        <v>68</v>
      </c>
      <c r="BA110" s="307">
        <v>107</v>
      </c>
      <c r="BB110" s="289">
        <v>14</v>
      </c>
      <c r="BC110" s="308" t="s">
        <v>157</v>
      </c>
      <c r="BD110" s="308">
        <v>107</v>
      </c>
      <c r="BE110" s="289">
        <v>-4</v>
      </c>
      <c r="BF110" s="309" t="s">
        <v>263</v>
      </c>
      <c r="BG110" s="309">
        <v>107</v>
      </c>
      <c r="BH110" s="289">
        <v>180</v>
      </c>
      <c r="BI110" s="310" t="s">
        <v>262</v>
      </c>
      <c r="BJ110" s="310">
        <v>107</v>
      </c>
      <c r="BK110" s="289">
        <v>-36</v>
      </c>
      <c r="BL110" s="311" t="s">
        <v>239</v>
      </c>
      <c r="BM110" s="311">
        <v>107</v>
      </c>
      <c r="BN110" s="289">
        <v>59</v>
      </c>
      <c r="BO110" s="312" t="s">
        <v>98</v>
      </c>
      <c r="BP110" s="312">
        <v>107</v>
      </c>
      <c r="BQ110" s="289">
        <v>-47</v>
      </c>
      <c r="BR110" s="313" t="s">
        <v>243</v>
      </c>
      <c r="BS110" s="313">
        <v>107</v>
      </c>
      <c r="BT110" s="289">
        <v>-59</v>
      </c>
      <c r="BU110" s="314" t="s">
        <v>157</v>
      </c>
      <c r="BV110" s="314">
        <v>107</v>
      </c>
      <c r="BW110" s="289">
        <v>20</v>
      </c>
      <c r="BX110" s="315" t="s">
        <v>308</v>
      </c>
      <c r="BY110" s="315">
        <v>107</v>
      </c>
      <c r="BZ110" s="289">
        <v>13</v>
      </c>
    </row>
    <row r="111" spans="1:78" ht="15.5" thickTop="1" thickBot="1" x14ac:dyDescent="0.4">
      <c r="A111" s="210" t="s">
        <v>97</v>
      </c>
      <c r="B111" s="210">
        <v>108</v>
      </c>
      <c r="C111" s="210">
        <v>0</v>
      </c>
      <c r="D111" s="211" t="s">
        <v>158</v>
      </c>
      <c r="E111" s="211">
        <v>108</v>
      </c>
      <c r="F111" s="210">
        <v>24</v>
      </c>
      <c r="G111" s="212">
        <v>132</v>
      </c>
      <c r="H111" s="287">
        <v>10.952791169368602</v>
      </c>
      <c r="I111" s="288" t="s">
        <v>100</v>
      </c>
      <c r="J111" s="287">
        <v>108</v>
      </c>
      <c r="K111" s="289">
        <v>-62</v>
      </c>
      <c r="L111" s="290">
        <v>0.30004128136103603</v>
      </c>
      <c r="M111" s="291">
        <v>1.3980246278497102</v>
      </c>
      <c r="N111" s="292">
        <v>6.0008256272207205</v>
      </c>
      <c r="O111" s="293" t="s">
        <v>41</v>
      </c>
      <c r="P111" s="292">
        <v>108</v>
      </c>
      <c r="Q111" s="289">
        <v>23</v>
      </c>
      <c r="R111" s="294">
        <v>1.5359275316325629</v>
      </c>
      <c r="S111" s="295">
        <v>1.1562637951604846</v>
      </c>
      <c r="T111" s="295">
        <v>21.941821880465184</v>
      </c>
      <c r="U111" s="296">
        <v>0</v>
      </c>
      <c r="V111" s="296"/>
      <c r="W111" s="298" t="s">
        <v>295</v>
      </c>
      <c r="X111" s="298">
        <v>218</v>
      </c>
      <c r="Y111" s="289">
        <v>72</v>
      </c>
      <c r="Z111" s="298"/>
      <c r="AB111" s="299" t="s">
        <v>209</v>
      </c>
      <c r="AC111" s="299">
        <v>108</v>
      </c>
      <c r="AD111" s="289">
        <v>102</v>
      </c>
      <c r="AE111" s="300" t="s">
        <v>34</v>
      </c>
      <c r="AF111" s="300">
        <v>108</v>
      </c>
      <c r="AG111" s="289">
        <v>-88</v>
      </c>
      <c r="AH111" s="301" t="s">
        <v>168</v>
      </c>
      <c r="AI111" s="301">
        <v>108</v>
      </c>
      <c r="AJ111" s="289">
        <v>28</v>
      </c>
      <c r="AK111" s="302" t="s">
        <v>110</v>
      </c>
      <c r="AL111" s="302">
        <v>108</v>
      </c>
      <c r="AM111" s="289">
        <v>17</v>
      </c>
      <c r="AN111" s="303" t="s">
        <v>224</v>
      </c>
      <c r="AO111" s="303">
        <v>108</v>
      </c>
      <c r="AP111" s="289">
        <v>4</v>
      </c>
      <c r="AQ111" s="304" t="s">
        <v>301</v>
      </c>
      <c r="AR111" s="304">
        <v>108</v>
      </c>
      <c r="AS111" s="289">
        <v>-14</v>
      </c>
      <c r="AT111" s="305" t="s">
        <v>239</v>
      </c>
      <c r="AU111" s="305">
        <v>108</v>
      </c>
      <c r="AV111" s="289" t="e">
        <v>#N/A</v>
      </c>
      <c r="AW111" s="306" t="s">
        <v>100</v>
      </c>
      <c r="AX111" s="306">
        <v>108</v>
      </c>
      <c r="AY111" s="289">
        <v>21</v>
      </c>
      <c r="AZ111" s="307" t="s">
        <v>225</v>
      </c>
      <c r="BA111" s="307">
        <v>108</v>
      </c>
      <c r="BB111" s="289">
        <v>-22</v>
      </c>
      <c r="BC111" s="308" t="s">
        <v>288</v>
      </c>
      <c r="BD111" s="308">
        <v>108</v>
      </c>
      <c r="BE111" s="289">
        <v>8</v>
      </c>
      <c r="BF111" s="309" t="s">
        <v>340</v>
      </c>
      <c r="BG111" s="309">
        <v>108</v>
      </c>
      <c r="BH111" s="289">
        <v>114</v>
      </c>
      <c r="BI111" s="310" t="s">
        <v>187</v>
      </c>
      <c r="BJ111" s="310">
        <v>108</v>
      </c>
      <c r="BK111" s="289">
        <v>31</v>
      </c>
      <c r="BL111" s="311" t="s">
        <v>73</v>
      </c>
      <c r="BM111" s="311">
        <v>108</v>
      </c>
      <c r="BN111" s="289">
        <v>38</v>
      </c>
      <c r="BO111" s="312" t="s">
        <v>64</v>
      </c>
      <c r="BP111" s="312">
        <v>108</v>
      </c>
      <c r="BQ111" s="289">
        <v>-2</v>
      </c>
      <c r="BR111" s="313" t="s">
        <v>314</v>
      </c>
      <c r="BS111" s="313">
        <v>108</v>
      </c>
      <c r="BT111" s="289">
        <v>113</v>
      </c>
      <c r="BU111" s="314" t="s">
        <v>219</v>
      </c>
      <c r="BV111" s="314">
        <v>108</v>
      </c>
      <c r="BW111" s="289">
        <v>33</v>
      </c>
      <c r="BX111" s="315" t="s">
        <v>229</v>
      </c>
      <c r="BY111" s="315">
        <v>108</v>
      </c>
      <c r="BZ111" s="289">
        <v>-52</v>
      </c>
    </row>
    <row r="112" spans="1:78" ht="15.5" thickTop="1" thickBot="1" x14ac:dyDescent="0.4">
      <c r="A112" s="210" t="s">
        <v>120</v>
      </c>
      <c r="B112" s="210">
        <v>109</v>
      </c>
      <c r="C112" s="210">
        <v>0</v>
      </c>
      <c r="D112" s="211" t="s">
        <v>72</v>
      </c>
      <c r="E112" s="211">
        <v>109</v>
      </c>
      <c r="F112" s="210">
        <v>73</v>
      </c>
      <c r="G112" s="212">
        <v>182</v>
      </c>
      <c r="H112" s="287">
        <v>10.949572692028937</v>
      </c>
      <c r="I112" s="288" t="s">
        <v>49</v>
      </c>
      <c r="J112" s="287">
        <v>109</v>
      </c>
      <c r="K112" s="289">
        <v>-35</v>
      </c>
      <c r="L112" s="290">
        <v>0.29474331673397119</v>
      </c>
      <c r="M112" s="291">
        <v>1.3733390746067853</v>
      </c>
      <c r="N112" s="292">
        <v>5.8948663346794241</v>
      </c>
      <c r="O112" s="293" t="s">
        <v>130</v>
      </c>
      <c r="P112" s="292">
        <v>109</v>
      </c>
      <c r="Q112" s="289">
        <v>29</v>
      </c>
      <c r="R112" s="294">
        <v>1.5336887582678123</v>
      </c>
      <c r="S112" s="295">
        <v>1.1545784209915098</v>
      </c>
      <c r="T112" s="295">
        <v>21.909839403825888</v>
      </c>
      <c r="U112" s="296">
        <v>0</v>
      </c>
      <c r="V112" s="296"/>
      <c r="W112" s="298" t="s">
        <v>255</v>
      </c>
      <c r="X112" s="298">
        <v>217</v>
      </c>
      <c r="Y112" s="289">
        <v>26</v>
      </c>
      <c r="Z112" s="298"/>
      <c r="AB112" s="299" t="s">
        <v>228</v>
      </c>
      <c r="AC112" s="299">
        <v>109</v>
      </c>
      <c r="AD112" s="289">
        <v>0</v>
      </c>
      <c r="AE112" s="300" t="s">
        <v>231</v>
      </c>
      <c r="AF112" s="300">
        <v>109</v>
      </c>
      <c r="AG112" s="289">
        <v>-28</v>
      </c>
      <c r="AH112" s="301" t="s">
        <v>146</v>
      </c>
      <c r="AI112" s="301">
        <v>109</v>
      </c>
      <c r="AJ112" s="289">
        <v>-46</v>
      </c>
      <c r="AK112" s="302" t="s">
        <v>227</v>
      </c>
      <c r="AL112" s="302">
        <v>109</v>
      </c>
      <c r="AM112" s="289">
        <v>105</v>
      </c>
      <c r="AN112" s="303" t="s">
        <v>149</v>
      </c>
      <c r="AO112" s="303">
        <v>109</v>
      </c>
      <c r="AP112" s="289">
        <v>22</v>
      </c>
      <c r="AQ112" s="304" t="s">
        <v>200</v>
      </c>
      <c r="AR112" s="304">
        <v>109</v>
      </c>
      <c r="AS112" s="289">
        <v>-8</v>
      </c>
      <c r="AT112" s="305" t="s">
        <v>241</v>
      </c>
      <c r="AU112" s="305">
        <v>109</v>
      </c>
      <c r="AV112" s="289" t="e">
        <v>#N/A</v>
      </c>
      <c r="AW112" s="306" t="s">
        <v>236</v>
      </c>
      <c r="AX112" s="306">
        <v>109</v>
      </c>
      <c r="AY112" s="289">
        <v>-1</v>
      </c>
      <c r="AZ112" s="307" t="s">
        <v>78</v>
      </c>
      <c r="BA112" s="307">
        <v>109</v>
      </c>
      <c r="BB112" s="289">
        <v>-63</v>
      </c>
      <c r="BC112" s="308" t="s">
        <v>181</v>
      </c>
      <c r="BD112" s="308">
        <v>109</v>
      </c>
      <c r="BE112" s="289">
        <v>-4</v>
      </c>
      <c r="BF112" s="309" t="s">
        <v>179</v>
      </c>
      <c r="BG112" s="309">
        <v>109</v>
      </c>
      <c r="BH112" s="289">
        <v>22</v>
      </c>
      <c r="BI112" s="310" t="s">
        <v>146</v>
      </c>
      <c r="BJ112" s="310">
        <v>109</v>
      </c>
      <c r="BK112" s="289">
        <v>-25</v>
      </c>
      <c r="BL112" s="311" t="s">
        <v>59</v>
      </c>
      <c r="BM112" s="311">
        <v>109</v>
      </c>
      <c r="BN112" s="289">
        <v>18</v>
      </c>
      <c r="BO112" s="312" t="s">
        <v>255</v>
      </c>
      <c r="BP112" s="312">
        <v>109</v>
      </c>
      <c r="BQ112" s="289">
        <v>-11</v>
      </c>
      <c r="BR112" s="313" t="s">
        <v>286</v>
      </c>
      <c r="BS112" s="313">
        <v>109</v>
      </c>
      <c r="BT112" s="289">
        <v>-10</v>
      </c>
      <c r="BU112" s="314" t="s">
        <v>308</v>
      </c>
      <c r="BV112" s="314">
        <v>109</v>
      </c>
      <c r="BW112" s="289">
        <v>-1</v>
      </c>
      <c r="BX112" s="315" t="s">
        <v>272</v>
      </c>
      <c r="BY112" s="315">
        <v>109</v>
      </c>
      <c r="BZ112" s="289">
        <v>52</v>
      </c>
    </row>
    <row r="113" spans="1:78" ht="15.5" thickTop="1" thickBot="1" x14ac:dyDescent="0.4">
      <c r="A113" s="210" t="s">
        <v>24</v>
      </c>
      <c r="B113" s="210">
        <v>110</v>
      </c>
      <c r="C113" s="210">
        <v>0</v>
      </c>
      <c r="D113" s="211" t="s">
        <v>241</v>
      </c>
      <c r="E113" s="211">
        <v>110</v>
      </c>
      <c r="F113" s="210">
        <v>42</v>
      </c>
      <c r="G113" s="212">
        <v>152</v>
      </c>
      <c r="H113" s="287">
        <v>10.934031391439229</v>
      </c>
      <c r="I113" s="288" t="s">
        <v>179</v>
      </c>
      <c r="J113" s="287">
        <v>110</v>
      </c>
      <c r="K113" s="289">
        <v>17</v>
      </c>
      <c r="L113" s="290">
        <v>0.2936969862619897</v>
      </c>
      <c r="M113" s="291">
        <v>1.3684637595765858</v>
      </c>
      <c r="N113" s="292">
        <v>5.8739397252397945</v>
      </c>
      <c r="O113" s="293" t="s">
        <v>212</v>
      </c>
      <c r="P113" s="292">
        <v>110</v>
      </c>
      <c r="Q113" s="289">
        <v>49</v>
      </c>
      <c r="R113" s="294">
        <v>1.532539368577573</v>
      </c>
      <c r="S113" s="295">
        <v>1.1537131472998912</v>
      </c>
      <c r="T113" s="295">
        <v>21.893419551108188</v>
      </c>
      <c r="U113" s="296">
        <v>0</v>
      </c>
      <c r="V113" s="296"/>
      <c r="W113" s="298" t="s">
        <v>272</v>
      </c>
      <c r="X113" s="298">
        <v>216</v>
      </c>
      <c r="Y113" s="289">
        <v>6</v>
      </c>
      <c r="Z113" s="298"/>
      <c r="AB113" s="299" t="s">
        <v>74</v>
      </c>
      <c r="AC113" s="299">
        <v>110</v>
      </c>
      <c r="AD113" s="289">
        <v>8</v>
      </c>
      <c r="AE113" s="300" t="s">
        <v>312</v>
      </c>
      <c r="AF113" s="300">
        <v>110</v>
      </c>
      <c r="AG113" s="289">
        <v>89</v>
      </c>
      <c r="AH113" s="301" t="s">
        <v>170</v>
      </c>
      <c r="AI113" s="301">
        <v>110</v>
      </c>
      <c r="AJ113" s="289">
        <v>-37</v>
      </c>
      <c r="AK113" s="302" t="s">
        <v>333</v>
      </c>
      <c r="AL113" s="302">
        <v>110</v>
      </c>
      <c r="AM113" s="289">
        <v>18</v>
      </c>
      <c r="AN113" s="303" t="s">
        <v>154</v>
      </c>
      <c r="AO113" s="303">
        <v>110</v>
      </c>
      <c r="AP113" s="289">
        <v>14</v>
      </c>
      <c r="AQ113" s="304" t="s">
        <v>168</v>
      </c>
      <c r="AR113" s="304">
        <v>110</v>
      </c>
      <c r="AS113" s="289">
        <v>-12</v>
      </c>
      <c r="AT113" s="305" t="s">
        <v>211</v>
      </c>
      <c r="AU113" s="305">
        <v>110</v>
      </c>
      <c r="AV113" s="289">
        <v>-19</v>
      </c>
      <c r="AW113" s="306" t="s">
        <v>232</v>
      </c>
      <c r="AX113" s="306">
        <v>110</v>
      </c>
      <c r="AY113" s="289">
        <v>35</v>
      </c>
      <c r="AZ113" s="307" t="s">
        <v>149</v>
      </c>
      <c r="BA113" s="307">
        <v>110</v>
      </c>
      <c r="BB113" s="289">
        <v>-15</v>
      </c>
      <c r="BC113" s="308" t="s">
        <v>126</v>
      </c>
      <c r="BD113" s="308">
        <v>110</v>
      </c>
      <c r="BE113" s="289">
        <v>92</v>
      </c>
      <c r="BF113" s="309" t="s">
        <v>309</v>
      </c>
      <c r="BG113" s="309">
        <v>110</v>
      </c>
      <c r="BH113" s="289">
        <v>62</v>
      </c>
      <c r="BI113" s="310" t="s">
        <v>106</v>
      </c>
      <c r="BJ113" s="310">
        <v>110</v>
      </c>
      <c r="BK113" s="289">
        <v>15</v>
      </c>
      <c r="BL113" s="311" t="s">
        <v>108</v>
      </c>
      <c r="BM113" s="311">
        <v>110</v>
      </c>
      <c r="BN113" s="289">
        <v>-2</v>
      </c>
      <c r="BO113" s="312" t="s">
        <v>190</v>
      </c>
      <c r="BP113" s="312">
        <v>110</v>
      </c>
      <c r="BQ113" s="289">
        <v>-58</v>
      </c>
      <c r="BR113" s="313" t="s">
        <v>272</v>
      </c>
      <c r="BS113" s="313">
        <v>110</v>
      </c>
      <c r="BT113" s="289">
        <v>45</v>
      </c>
      <c r="BU113" s="314" t="s">
        <v>274</v>
      </c>
      <c r="BV113" s="314">
        <v>110</v>
      </c>
      <c r="BW113" s="289">
        <v>-8</v>
      </c>
      <c r="BX113" s="315" t="s">
        <v>67</v>
      </c>
      <c r="BY113" s="315">
        <v>110</v>
      </c>
      <c r="BZ113" s="289">
        <v>-23</v>
      </c>
    </row>
    <row r="114" spans="1:78" ht="15.5" thickTop="1" thickBot="1" x14ac:dyDescent="0.4">
      <c r="A114" s="210" t="s">
        <v>212</v>
      </c>
      <c r="B114" s="210">
        <v>111</v>
      </c>
      <c r="C114" s="210">
        <v>0</v>
      </c>
      <c r="D114" s="211" t="s">
        <v>48</v>
      </c>
      <c r="E114" s="211">
        <v>111</v>
      </c>
      <c r="F114" s="210">
        <v>-78</v>
      </c>
      <c r="G114" s="212">
        <v>33</v>
      </c>
      <c r="H114" s="287">
        <v>10.917122501483192</v>
      </c>
      <c r="I114" s="288" t="s">
        <v>44</v>
      </c>
      <c r="J114" s="287">
        <v>111</v>
      </c>
      <c r="K114" s="289">
        <v>5</v>
      </c>
      <c r="L114" s="290">
        <v>0.29322477450777651</v>
      </c>
      <c r="M114" s="291">
        <v>1.36626351680014</v>
      </c>
      <c r="N114" s="292">
        <v>5.8644954901555302</v>
      </c>
      <c r="O114" s="293" t="s">
        <v>188</v>
      </c>
      <c r="P114" s="292">
        <v>111</v>
      </c>
      <c r="Q114" s="289">
        <v>136</v>
      </c>
      <c r="R114" s="294">
        <v>1.5299141366442059</v>
      </c>
      <c r="S114" s="295">
        <v>1.1517368427048267</v>
      </c>
      <c r="T114" s="295">
        <v>21.85591623777437</v>
      </c>
      <c r="U114" s="296">
        <v>0</v>
      </c>
      <c r="V114" s="296"/>
      <c r="W114" s="298" t="s">
        <v>142</v>
      </c>
      <c r="X114" s="298">
        <v>215</v>
      </c>
      <c r="Y114" s="289">
        <v>-47</v>
      </c>
      <c r="Z114" s="298"/>
      <c r="AB114" s="299" t="s">
        <v>159</v>
      </c>
      <c r="AC114" s="299">
        <v>111</v>
      </c>
      <c r="AD114" s="289">
        <v>5</v>
      </c>
      <c r="AE114" s="300" t="s">
        <v>221</v>
      </c>
      <c r="AF114" s="300">
        <v>111</v>
      </c>
      <c r="AG114" s="289">
        <v>31</v>
      </c>
      <c r="AH114" s="301" t="s">
        <v>56</v>
      </c>
      <c r="AI114" s="301">
        <v>111</v>
      </c>
      <c r="AJ114" s="289">
        <v>-86</v>
      </c>
      <c r="AK114" s="302" t="s">
        <v>340</v>
      </c>
      <c r="AL114" s="302">
        <v>111</v>
      </c>
      <c r="AM114" s="289">
        <v>127</v>
      </c>
      <c r="AN114" s="303" t="s">
        <v>89</v>
      </c>
      <c r="AO114" s="303">
        <v>111</v>
      </c>
      <c r="AP114" s="289">
        <v>135</v>
      </c>
      <c r="AQ114" s="304" t="s">
        <v>150</v>
      </c>
      <c r="AR114" s="304">
        <v>111</v>
      </c>
      <c r="AS114" s="289">
        <v>20</v>
      </c>
      <c r="AT114" s="305" t="s">
        <v>325</v>
      </c>
      <c r="AU114" s="305">
        <v>111</v>
      </c>
      <c r="AV114" s="289">
        <v>18</v>
      </c>
      <c r="AW114" s="306" t="s">
        <v>172</v>
      </c>
      <c r="AX114" s="306">
        <v>111</v>
      </c>
      <c r="AY114" s="289">
        <v>-24</v>
      </c>
      <c r="AZ114" s="307" t="s">
        <v>96</v>
      </c>
      <c r="BA114" s="307">
        <v>111</v>
      </c>
      <c r="BB114" s="289">
        <v>-96</v>
      </c>
      <c r="BC114" s="308" t="s">
        <v>72</v>
      </c>
      <c r="BD114" s="308">
        <v>111</v>
      </c>
      <c r="BE114" s="289">
        <v>27</v>
      </c>
      <c r="BF114" s="309" t="s">
        <v>218</v>
      </c>
      <c r="BG114" s="309">
        <v>111</v>
      </c>
      <c r="BH114" s="289">
        <v>-72</v>
      </c>
      <c r="BI114" s="310" t="s">
        <v>25</v>
      </c>
      <c r="BJ114" s="310">
        <v>111</v>
      </c>
      <c r="BK114" s="289">
        <v>-73</v>
      </c>
      <c r="BL114" s="311" t="s">
        <v>80</v>
      </c>
      <c r="BM114" s="311">
        <v>111</v>
      </c>
      <c r="BN114" s="289">
        <v>10</v>
      </c>
      <c r="BO114" s="312" t="s">
        <v>209</v>
      </c>
      <c r="BP114" s="312">
        <v>111</v>
      </c>
      <c r="BQ114" s="289">
        <v>-80</v>
      </c>
      <c r="BR114" s="313" t="s">
        <v>256</v>
      </c>
      <c r="BS114" s="313">
        <v>111</v>
      </c>
      <c r="BT114" s="289">
        <v>-26</v>
      </c>
      <c r="BU114" s="314" t="s">
        <v>26</v>
      </c>
      <c r="BV114" s="314">
        <v>111</v>
      </c>
      <c r="BW114" s="289">
        <v>20</v>
      </c>
      <c r="BX114" s="315" t="s">
        <v>55</v>
      </c>
      <c r="BY114" s="315">
        <v>111</v>
      </c>
      <c r="BZ114" s="289">
        <v>33</v>
      </c>
    </row>
    <row r="115" spans="1:78" ht="15.5" thickTop="1" thickBot="1" x14ac:dyDescent="0.4">
      <c r="A115" s="210" t="s">
        <v>239</v>
      </c>
      <c r="B115" s="210">
        <v>112</v>
      </c>
      <c r="C115" s="210">
        <v>0</v>
      </c>
      <c r="D115" s="211" t="s">
        <v>25</v>
      </c>
      <c r="E115" s="211">
        <v>112</v>
      </c>
      <c r="F115" s="210">
        <v>-29</v>
      </c>
      <c r="G115" s="212">
        <v>83</v>
      </c>
      <c r="H115" s="287">
        <v>10.916152313967622</v>
      </c>
      <c r="I115" s="288" t="s">
        <v>241</v>
      </c>
      <c r="J115" s="287">
        <v>112</v>
      </c>
      <c r="K115" s="289">
        <v>48</v>
      </c>
      <c r="L115" s="290">
        <v>0.28968947122763183</v>
      </c>
      <c r="M115" s="291">
        <v>1.3497909799874042</v>
      </c>
      <c r="N115" s="292">
        <v>5.7937894245526369</v>
      </c>
      <c r="O115" s="293" t="s">
        <v>128</v>
      </c>
      <c r="P115" s="292">
        <v>112</v>
      </c>
      <c r="Q115" s="289">
        <v>-29</v>
      </c>
      <c r="R115" s="294">
        <v>1.5274466152970041</v>
      </c>
      <c r="S115" s="295">
        <v>1.1498792644410119</v>
      </c>
      <c r="T115" s="295">
        <v>21.820665932814347</v>
      </c>
      <c r="U115" s="296">
        <v>0</v>
      </c>
      <c r="V115" s="296"/>
      <c r="W115" s="298" t="s">
        <v>336</v>
      </c>
      <c r="X115" s="298">
        <v>214</v>
      </c>
      <c r="Y115" s="289">
        <v>8</v>
      </c>
      <c r="Z115" s="298"/>
      <c r="AB115" s="299" t="s">
        <v>46</v>
      </c>
      <c r="AC115" s="299">
        <v>112</v>
      </c>
      <c r="AD115" s="289">
        <v>-70</v>
      </c>
      <c r="AE115" s="300" t="s">
        <v>154</v>
      </c>
      <c r="AF115" s="300">
        <v>112</v>
      </c>
      <c r="AG115" s="289">
        <v>7</v>
      </c>
      <c r="AH115" s="301" t="s">
        <v>81</v>
      </c>
      <c r="AI115" s="301">
        <v>112</v>
      </c>
      <c r="AJ115" s="289">
        <v>197</v>
      </c>
      <c r="AK115" s="302" t="s">
        <v>103</v>
      </c>
      <c r="AL115" s="302">
        <v>112</v>
      </c>
      <c r="AM115" s="289">
        <v>-44</v>
      </c>
      <c r="AN115" s="303" t="s">
        <v>327</v>
      </c>
      <c r="AO115" s="303">
        <v>112</v>
      </c>
      <c r="AP115" s="289">
        <v>100</v>
      </c>
      <c r="AQ115" s="304" t="s">
        <v>98</v>
      </c>
      <c r="AR115" s="304">
        <v>112</v>
      </c>
      <c r="AS115" s="289">
        <v>33</v>
      </c>
      <c r="AT115" s="305" t="s">
        <v>113</v>
      </c>
      <c r="AU115" s="305">
        <v>112</v>
      </c>
      <c r="AV115" s="289">
        <v>55</v>
      </c>
      <c r="AW115" s="306" t="s">
        <v>102</v>
      </c>
      <c r="AX115" s="306">
        <v>112</v>
      </c>
      <c r="AY115" s="289">
        <v>6</v>
      </c>
      <c r="AZ115" s="307" t="s">
        <v>201</v>
      </c>
      <c r="BA115" s="307">
        <v>112</v>
      </c>
      <c r="BB115" s="289">
        <v>138</v>
      </c>
      <c r="BC115" s="308" t="s">
        <v>79</v>
      </c>
      <c r="BD115" s="308">
        <v>112</v>
      </c>
      <c r="BE115" s="289">
        <v>-8</v>
      </c>
      <c r="BF115" s="309" t="s">
        <v>319</v>
      </c>
      <c r="BG115" s="309">
        <v>112</v>
      </c>
      <c r="BH115" s="289">
        <v>-21</v>
      </c>
      <c r="BI115" s="310" t="s">
        <v>78</v>
      </c>
      <c r="BJ115" s="310">
        <v>112</v>
      </c>
      <c r="BK115" s="289">
        <v>1</v>
      </c>
      <c r="BL115" s="311" t="s">
        <v>233</v>
      </c>
      <c r="BM115" s="311">
        <v>112</v>
      </c>
      <c r="BN115" s="289">
        <v>20</v>
      </c>
      <c r="BO115" s="312" t="s">
        <v>164</v>
      </c>
      <c r="BP115" s="312">
        <v>112</v>
      </c>
      <c r="BQ115" s="289">
        <v>-43</v>
      </c>
      <c r="BR115" s="313" t="s">
        <v>242</v>
      </c>
      <c r="BS115" s="313">
        <v>112</v>
      </c>
      <c r="BT115" s="289">
        <v>10</v>
      </c>
      <c r="BU115" s="314" t="s">
        <v>331</v>
      </c>
      <c r="BV115" s="314">
        <v>112</v>
      </c>
      <c r="BW115" s="289">
        <v>31</v>
      </c>
      <c r="BX115" s="315" t="s">
        <v>200</v>
      </c>
      <c r="BY115" s="315">
        <v>112</v>
      </c>
      <c r="BZ115" s="289">
        <v>-27</v>
      </c>
    </row>
    <row r="116" spans="1:78" ht="15.5" thickTop="1" thickBot="1" x14ac:dyDescent="0.4">
      <c r="A116" s="210" t="s">
        <v>214</v>
      </c>
      <c r="B116" s="210">
        <v>113</v>
      </c>
      <c r="C116" s="210">
        <v>0</v>
      </c>
      <c r="D116" s="211" t="s">
        <v>116</v>
      </c>
      <c r="E116" s="211">
        <v>113</v>
      </c>
      <c r="F116" s="210">
        <v>18</v>
      </c>
      <c r="G116" s="212">
        <v>131</v>
      </c>
      <c r="H116" s="287">
        <v>10.899390303193904</v>
      </c>
      <c r="I116" s="288" t="s">
        <v>221</v>
      </c>
      <c r="J116" s="287">
        <v>113</v>
      </c>
      <c r="K116" s="289">
        <v>-9</v>
      </c>
      <c r="L116" s="290">
        <v>0.28281213874938838</v>
      </c>
      <c r="M116" s="291">
        <v>1.3177464555310319</v>
      </c>
      <c r="N116" s="292">
        <v>5.6562427749877671</v>
      </c>
      <c r="O116" s="293" t="s">
        <v>95</v>
      </c>
      <c r="P116" s="292">
        <v>113</v>
      </c>
      <c r="Q116" s="289">
        <v>13</v>
      </c>
      <c r="R116" s="294">
        <v>1.5249122037161253</v>
      </c>
      <c r="S116" s="295">
        <v>1.1479713304450045</v>
      </c>
      <c r="T116" s="295">
        <v>21.784460053087503</v>
      </c>
      <c r="U116" s="296">
        <v>0</v>
      </c>
      <c r="V116" s="296"/>
      <c r="W116" s="298" t="s">
        <v>257</v>
      </c>
      <c r="X116" s="298">
        <v>213</v>
      </c>
      <c r="Y116" s="289">
        <v>167</v>
      </c>
      <c r="Z116" s="298"/>
      <c r="AB116" s="299" t="s">
        <v>170</v>
      </c>
      <c r="AC116" s="299">
        <v>113</v>
      </c>
      <c r="AD116" s="289">
        <v>-47</v>
      </c>
      <c r="AE116" s="300" t="s">
        <v>263</v>
      </c>
      <c r="AF116" s="300">
        <v>113</v>
      </c>
      <c r="AG116" s="289">
        <v>10</v>
      </c>
      <c r="AH116" s="301" t="s">
        <v>197</v>
      </c>
      <c r="AI116" s="301">
        <v>113</v>
      </c>
      <c r="AJ116" s="289">
        <v>-41</v>
      </c>
      <c r="AK116" s="302" t="s">
        <v>184</v>
      </c>
      <c r="AL116" s="302">
        <v>113</v>
      </c>
      <c r="AM116" s="289">
        <v>-19</v>
      </c>
      <c r="AN116" s="303" t="s">
        <v>124</v>
      </c>
      <c r="AO116" s="303">
        <v>113</v>
      </c>
      <c r="AP116" s="289">
        <v>175</v>
      </c>
      <c r="AQ116" s="304" t="s">
        <v>278</v>
      </c>
      <c r="AR116" s="304">
        <v>113</v>
      </c>
      <c r="AS116" s="289">
        <v>-6</v>
      </c>
      <c r="AT116" s="305" t="s">
        <v>224</v>
      </c>
      <c r="AU116" s="305">
        <v>113</v>
      </c>
      <c r="AV116" s="289">
        <v>-30</v>
      </c>
      <c r="AW116" s="306" t="s">
        <v>289</v>
      </c>
      <c r="AX116" s="306">
        <v>113</v>
      </c>
      <c r="AY116" s="289">
        <v>-21</v>
      </c>
      <c r="AZ116" s="307" t="s">
        <v>81</v>
      </c>
      <c r="BA116" s="307">
        <v>113</v>
      </c>
      <c r="BB116" s="289">
        <v>-85</v>
      </c>
      <c r="BC116" s="308" t="s">
        <v>139</v>
      </c>
      <c r="BD116" s="308">
        <v>113</v>
      </c>
      <c r="BE116" s="289">
        <v>-52</v>
      </c>
      <c r="BF116" s="309" t="s">
        <v>270</v>
      </c>
      <c r="BG116" s="309">
        <v>113</v>
      </c>
      <c r="BH116" s="289">
        <v>-62</v>
      </c>
      <c r="BI116" s="310" t="s">
        <v>96</v>
      </c>
      <c r="BJ116" s="310">
        <v>113</v>
      </c>
      <c r="BK116" s="289">
        <v>50</v>
      </c>
      <c r="BL116" s="311" t="s">
        <v>105</v>
      </c>
      <c r="BM116" s="311">
        <v>113</v>
      </c>
      <c r="BN116" s="289">
        <v>-13</v>
      </c>
      <c r="BO116" s="312" t="s">
        <v>24</v>
      </c>
      <c r="BP116" s="312">
        <v>113</v>
      </c>
      <c r="BQ116" s="289">
        <v>-29</v>
      </c>
      <c r="BR116" s="313" t="s">
        <v>42</v>
      </c>
      <c r="BS116" s="313">
        <v>113</v>
      </c>
      <c r="BT116" s="289">
        <v>-13</v>
      </c>
      <c r="BU116" s="314" t="s">
        <v>79</v>
      </c>
      <c r="BV116" s="314">
        <v>113</v>
      </c>
      <c r="BW116" s="289">
        <v>-34</v>
      </c>
      <c r="BX116" s="315" t="s">
        <v>100</v>
      </c>
      <c r="BY116" s="315">
        <v>113</v>
      </c>
      <c r="BZ116" s="289">
        <v>-9</v>
      </c>
    </row>
    <row r="117" spans="1:78" ht="15.5" thickTop="1" thickBot="1" x14ac:dyDescent="0.4">
      <c r="A117" s="210" t="s">
        <v>193</v>
      </c>
      <c r="B117" s="210">
        <v>114</v>
      </c>
      <c r="C117" s="210">
        <v>0</v>
      </c>
      <c r="D117" s="211" t="s">
        <v>159</v>
      </c>
      <c r="E117" s="211">
        <v>114</v>
      </c>
      <c r="F117" s="210">
        <v>15</v>
      </c>
      <c r="G117" s="212">
        <v>129</v>
      </c>
      <c r="H117" s="287">
        <v>10.869733692213392</v>
      </c>
      <c r="I117" s="288" t="s">
        <v>139</v>
      </c>
      <c r="J117" s="287">
        <v>114</v>
      </c>
      <c r="K117" s="289">
        <v>-44</v>
      </c>
      <c r="L117" s="290">
        <v>0.28189072144561172</v>
      </c>
      <c r="M117" s="291">
        <v>1.3134531660297895</v>
      </c>
      <c r="N117" s="292">
        <v>5.6378144289122343</v>
      </c>
      <c r="O117" s="293" t="s">
        <v>122</v>
      </c>
      <c r="P117" s="292">
        <v>114</v>
      </c>
      <c r="Q117" s="289">
        <v>-33</v>
      </c>
      <c r="R117" s="294">
        <v>1.5228791732294802</v>
      </c>
      <c r="S117" s="295">
        <v>1.1464408418654641</v>
      </c>
      <c r="T117" s="295">
        <v>21.755416760421145</v>
      </c>
      <c r="U117" s="296">
        <v>0</v>
      </c>
      <c r="V117" s="296"/>
      <c r="W117" s="298" t="s">
        <v>315</v>
      </c>
      <c r="X117" s="298">
        <v>212</v>
      </c>
      <c r="Y117" s="289">
        <v>2</v>
      </c>
      <c r="Z117" s="298"/>
      <c r="AB117" s="299" t="s">
        <v>139</v>
      </c>
      <c r="AC117" s="299">
        <v>114</v>
      </c>
      <c r="AD117" s="289">
        <v>-17</v>
      </c>
      <c r="AE117" s="300" t="s">
        <v>171</v>
      </c>
      <c r="AF117" s="300">
        <v>114</v>
      </c>
      <c r="AG117" s="289">
        <v>164</v>
      </c>
      <c r="AH117" s="301" t="s">
        <v>297</v>
      </c>
      <c r="AI117" s="301">
        <v>114</v>
      </c>
      <c r="AJ117" s="289">
        <v>78</v>
      </c>
      <c r="AK117" s="302" t="s">
        <v>57</v>
      </c>
      <c r="AL117" s="302">
        <v>114</v>
      </c>
      <c r="AM117" s="289">
        <v>32</v>
      </c>
      <c r="AN117" s="303" t="s">
        <v>203</v>
      </c>
      <c r="AO117" s="303">
        <v>114</v>
      </c>
      <c r="AP117" s="289" t="e">
        <v>#N/A</v>
      </c>
      <c r="AQ117" s="304" t="s">
        <v>238</v>
      </c>
      <c r="AR117" s="304">
        <v>114</v>
      </c>
      <c r="AS117" s="289">
        <v>84</v>
      </c>
      <c r="AT117" s="305" t="s">
        <v>300</v>
      </c>
      <c r="AU117" s="305">
        <v>114</v>
      </c>
      <c r="AV117" s="289">
        <v>56</v>
      </c>
      <c r="AW117" s="306" t="s">
        <v>265</v>
      </c>
      <c r="AX117" s="306">
        <v>114</v>
      </c>
      <c r="AY117" s="289">
        <v>43</v>
      </c>
      <c r="AZ117" s="307" t="s">
        <v>325</v>
      </c>
      <c r="BA117" s="307">
        <v>114</v>
      </c>
      <c r="BB117" s="289">
        <v>39</v>
      </c>
      <c r="BC117" s="308" t="s">
        <v>187</v>
      </c>
      <c r="BD117" s="308">
        <v>114</v>
      </c>
      <c r="BE117" s="289">
        <v>10</v>
      </c>
      <c r="BF117" s="309" t="s">
        <v>228</v>
      </c>
      <c r="BG117" s="309">
        <v>114</v>
      </c>
      <c r="BH117" s="289">
        <v>-21</v>
      </c>
      <c r="BI117" s="310" t="s">
        <v>43</v>
      </c>
      <c r="BJ117" s="310">
        <v>114</v>
      </c>
      <c r="BK117" s="289">
        <v>82</v>
      </c>
      <c r="BL117" s="311" t="s">
        <v>159</v>
      </c>
      <c r="BM117" s="311">
        <v>114</v>
      </c>
      <c r="BN117" s="289">
        <v>22</v>
      </c>
      <c r="BO117" s="312" t="s">
        <v>291</v>
      </c>
      <c r="BP117" s="312">
        <v>114</v>
      </c>
      <c r="BQ117" s="289">
        <v>70</v>
      </c>
      <c r="BR117" s="313" t="s">
        <v>81</v>
      </c>
      <c r="BS117" s="313">
        <v>114</v>
      </c>
      <c r="BT117" s="289">
        <v>33</v>
      </c>
      <c r="BU117" s="314" t="s">
        <v>297</v>
      </c>
      <c r="BV117" s="314">
        <v>114</v>
      </c>
      <c r="BW117" s="289">
        <v>34</v>
      </c>
      <c r="BX117" s="315" t="s">
        <v>245</v>
      </c>
      <c r="BY117" s="315">
        <v>114</v>
      </c>
      <c r="BZ117" s="289">
        <v>12</v>
      </c>
    </row>
    <row r="118" spans="1:78" ht="15.5" thickTop="1" thickBot="1" x14ac:dyDescent="0.4">
      <c r="A118" s="210" t="s">
        <v>170</v>
      </c>
      <c r="B118" s="210">
        <v>115</v>
      </c>
      <c r="C118" s="210">
        <v>0</v>
      </c>
      <c r="D118" s="211" t="s">
        <v>106</v>
      </c>
      <c r="E118" s="211">
        <v>115</v>
      </c>
      <c r="F118" s="210">
        <v>99</v>
      </c>
      <c r="G118" s="212">
        <v>214</v>
      </c>
      <c r="H118" s="287">
        <v>10.857677151082502</v>
      </c>
      <c r="I118" s="288" t="s">
        <v>41</v>
      </c>
      <c r="J118" s="287">
        <v>115</v>
      </c>
      <c r="K118" s="289">
        <v>72</v>
      </c>
      <c r="L118" s="290">
        <v>0.28000325226397327</v>
      </c>
      <c r="M118" s="291">
        <v>1.3046586148658024</v>
      </c>
      <c r="N118" s="292">
        <v>5.6000650452794654</v>
      </c>
      <c r="O118" s="293" t="s">
        <v>117</v>
      </c>
      <c r="P118" s="292">
        <v>115</v>
      </c>
      <c r="Q118" s="289">
        <v>-19</v>
      </c>
      <c r="R118" s="294">
        <v>1.5183190894657779</v>
      </c>
      <c r="S118" s="295">
        <v>1.1430079587051085</v>
      </c>
      <c r="T118" s="295">
        <v>21.690272706653971</v>
      </c>
      <c r="U118" s="296">
        <v>0</v>
      </c>
      <c r="V118" s="296"/>
      <c r="W118" s="298" t="s">
        <v>304</v>
      </c>
      <c r="X118" s="298">
        <v>211</v>
      </c>
      <c r="Y118" s="289">
        <v>48</v>
      </c>
      <c r="Z118" s="298"/>
      <c r="AB118" s="299" t="s">
        <v>199</v>
      </c>
      <c r="AC118" s="299">
        <v>115</v>
      </c>
      <c r="AD118" s="289">
        <v>44</v>
      </c>
      <c r="AE118" s="300" t="s">
        <v>291</v>
      </c>
      <c r="AF118" s="300">
        <v>115</v>
      </c>
      <c r="AG118" s="289">
        <v>75</v>
      </c>
      <c r="AH118" s="301" t="s">
        <v>163</v>
      </c>
      <c r="AI118" s="301">
        <v>115</v>
      </c>
      <c r="AJ118" s="289">
        <v>-70</v>
      </c>
      <c r="AK118" s="302" t="s">
        <v>196</v>
      </c>
      <c r="AL118" s="302">
        <v>115</v>
      </c>
      <c r="AM118" s="289">
        <v>16</v>
      </c>
      <c r="AN118" s="303" t="s">
        <v>310</v>
      </c>
      <c r="AO118" s="303">
        <v>115</v>
      </c>
      <c r="AP118" s="289">
        <v>34</v>
      </c>
      <c r="AQ118" s="304" t="s">
        <v>108</v>
      </c>
      <c r="AR118" s="304">
        <v>115</v>
      </c>
      <c r="AS118" s="289">
        <v>199</v>
      </c>
      <c r="AT118" s="305" t="s">
        <v>91</v>
      </c>
      <c r="AU118" s="305">
        <v>115</v>
      </c>
      <c r="AV118" s="289">
        <v>-71</v>
      </c>
      <c r="AW118" s="306" t="s">
        <v>322</v>
      </c>
      <c r="AX118" s="306">
        <v>115</v>
      </c>
      <c r="AY118" s="289">
        <v>11</v>
      </c>
      <c r="AZ118" s="307" t="s">
        <v>218</v>
      </c>
      <c r="BA118" s="307">
        <v>115</v>
      </c>
      <c r="BB118" s="289">
        <v>-70</v>
      </c>
      <c r="BC118" s="308" t="s">
        <v>140</v>
      </c>
      <c r="BD118" s="308">
        <v>115</v>
      </c>
      <c r="BE118" s="289">
        <v>-8</v>
      </c>
      <c r="BF118" s="309" t="s">
        <v>238</v>
      </c>
      <c r="BG118" s="309">
        <v>115</v>
      </c>
      <c r="BH118" s="289">
        <v>85</v>
      </c>
      <c r="BI118" s="310" t="s">
        <v>111</v>
      </c>
      <c r="BJ118" s="310">
        <v>115</v>
      </c>
      <c r="BK118" s="289">
        <v>56</v>
      </c>
      <c r="BL118" s="311" t="s">
        <v>138</v>
      </c>
      <c r="BM118" s="311">
        <v>115</v>
      </c>
      <c r="BN118" s="289">
        <v>30</v>
      </c>
      <c r="BO118" s="312" t="s">
        <v>83</v>
      </c>
      <c r="BP118" s="312">
        <v>115</v>
      </c>
      <c r="BQ118" s="289">
        <v>40</v>
      </c>
      <c r="BR118" s="313" t="s">
        <v>219</v>
      </c>
      <c r="BS118" s="313">
        <v>115</v>
      </c>
      <c r="BT118" s="289">
        <v>2</v>
      </c>
      <c r="BU118" s="314" t="s">
        <v>98</v>
      </c>
      <c r="BV118" s="314">
        <v>115</v>
      </c>
      <c r="BW118" s="289">
        <v>23</v>
      </c>
      <c r="BX118" s="315" t="s">
        <v>57</v>
      </c>
      <c r="BY118" s="315">
        <v>115</v>
      </c>
      <c r="BZ118" s="289">
        <v>-32</v>
      </c>
    </row>
    <row r="119" spans="1:78" ht="15.5" thickTop="1" thickBot="1" x14ac:dyDescent="0.4">
      <c r="A119" s="210" t="s">
        <v>81</v>
      </c>
      <c r="B119" s="210">
        <v>116</v>
      </c>
      <c r="C119" s="210">
        <v>0</v>
      </c>
      <c r="D119" s="211" t="s">
        <v>183</v>
      </c>
      <c r="E119" s="211">
        <v>116</v>
      </c>
      <c r="F119" s="210">
        <v>-15</v>
      </c>
      <c r="G119" s="212">
        <v>101</v>
      </c>
      <c r="H119" s="287">
        <v>10.780512405209063</v>
      </c>
      <c r="I119" s="288" t="s">
        <v>252</v>
      </c>
      <c r="J119" s="287">
        <v>116</v>
      </c>
      <c r="K119" s="289">
        <v>-32</v>
      </c>
      <c r="L119" s="290">
        <v>0.27982667106934089</v>
      </c>
      <c r="M119" s="291">
        <v>1.3038358452196011</v>
      </c>
      <c r="N119" s="292">
        <v>5.5965334213868179</v>
      </c>
      <c r="O119" s="293" t="s">
        <v>17</v>
      </c>
      <c r="P119" s="292">
        <v>116</v>
      </c>
      <c r="Q119" s="289">
        <v>-6</v>
      </c>
      <c r="R119" s="294">
        <v>1.5166066946151666</v>
      </c>
      <c r="S119" s="295">
        <v>1.1417188482959237</v>
      </c>
      <c r="T119" s="295">
        <v>21.665809923073809</v>
      </c>
      <c r="U119" s="296">
        <v>0</v>
      </c>
      <c r="V119" s="296"/>
      <c r="W119" s="298" t="s">
        <v>329</v>
      </c>
      <c r="X119" s="298">
        <v>210</v>
      </c>
      <c r="Y119" s="289">
        <v>50</v>
      </c>
      <c r="Z119" s="298"/>
      <c r="AB119" s="299" t="s">
        <v>243</v>
      </c>
      <c r="AC119" s="299">
        <v>116</v>
      </c>
      <c r="AD119" s="289">
        <v>-42</v>
      </c>
      <c r="AE119" s="300" t="s">
        <v>229</v>
      </c>
      <c r="AF119" s="300">
        <v>116</v>
      </c>
      <c r="AG119" s="289">
        <v>6</v>
      </c>
      <c r="AH119" s="301" t="s">
        <v>132</v>
      </c>
      <c r="AI119" s="301">
        <v>116</v>
      </c>
      <c r="AJ119" s="289">
        <v>56</v>
      </c>
      <c r="AK119" s="302" t="s">
        <v>72</v>
      </c>
      <c r="AL119" s="302">
        <v>116</v>
      </c>
      <c r="AM119" s="289">
        <v>10</v>
      </c>
      <c r="AN119" s="303" t="s">
        <v>234</v>
      </c>
      <c r="AO119" s="303">
        <v>116</v>
      </c>
      <c r="AP119" s="289">
        <v>-78</v>
      </c>
      <c r="AQ119" s="304" t="s">
        <v>173</v>
      </c>
      <c r="AR119" s="304">
        <v>116</v>
      </c>
      <c r="AS119" s="289">
        <v>135</v>
      </c>
      <c r="AT119" s="305" t="s">
        <v>338</v>
      </c>
      <c r="AU119" s="305">
        <v>116</v>
      </c>
      <c r="AV119" s="289">
        <v>93</v>
      </c>
      <c r="AW119" s="306" t="s">
        <v>80</v>
      </c>
      <c r="AX119" s="306">
        <v>116</v>
      </c>
      <c r="AY119" s="289">
        <v>-14</v>
      </c>
      <c r="AZ119" s="307" t="s">
        <v>115</v>
      </c>
      <c r="BA119" s="307">
        <v>116</v>
      </c>
      <c r="BB119" s="289">
        <v>-102</v>
      </c>
      <c r="BC119" s="308" t="s">
        <v>208</v>
      </c>
      <c r="BD119" s="308">
        <v>116</v>
      </c>
      <c r="BE119" s="289">
        <v>31</v>
      </c>
      <c r="BF119" s="309" t="s">
        <v>122</v>
      </c>
      <c r="BG119" s="309">
        <v>116</v>
      </c>
      <c r="BH119" s="289">
        <v>6</v>
      </c>
      <c r="BI119" s="310" t="s">
        <v>185</v>
      </c>
      <c r="BJ119" s="310">
        <v>116</v>
      </c>
      <c r="BK119" s="289">
        <v>13</v>
      </c>
      <c r="BL119" s="311" t="s">
        <v>175</v>
      </c>
      <c r="BM119" s="311">
        <v>116</v>
      </c>
      <c r="BN119" s="289">
        <v>-2</v>
      </c>
      <c r="BO119" s="312" t="s">
        <v>290</v>
      </c>
      <c r="BP119" s="312">
        <v>116</v>
      </c>
      <c r="BQ119" s="289">
        <v>129</v>
      </c>
      <c r="BR119" s="313" t="s">
        <v>63</v>
      </c>
      <c r="BS119" s="313">
        <v>116</v>
      </c>
      <c r="BT119" s="289">
        <v>44</v>
      </c>
      <c r="BU119" s="314" t="s">
        <v>170</v>
      </c>
      <c r="BV119" s="314">
        <v>116</v>
      </c>
      <c r="BW119" s="289">
        <v>7</v>
      </c>
      <c r="BX119" s="315" t="s">
        <v>212</v>
      </c>
      <c r="BY119" s="315">
        <v>116</v>
      </c>
      <c r="BZ119" s="289">
        <v>0</v>
      </c>
    </row>
    <row r="120" spans="1:78" ht="15.5" thickTop="1" thickBot="1" x14ac:dyDescent="0.4">
      <c r="A120" s="210" t="s">
        <v>71</v>
      </c>
      <c r="B120" s="210">
        <v>117</v>
      </c>
      <c r="C120" s="210">
        <v>0</v>
      </c>
      <c r="D120" s="211" t="s">
        <v>78</v>
      </c>
      <c r="E120" s="211">
        <v>117</v>
      </c>
      <c r="F120" s="210">
        <v>-31</v>
      </c>
      <c r="G120" s="212">
        <v>86</v>
      </c>
      <c r="H120" s="287">
        <v>10.747551375294091</v>
      </c>
      <c r="I120" s="288" t="s">
        <v>255</v>
      </c>
      <c r="J120" s="287">
        <v>117</v>
      </c>
      <c r="K120" s="289">
        <v>-18</v>
      </c>
      <c r="L120" s="290">
        <v>0.27950203866003243</v>
      </c>
      <c r="M120" s="291">
        <v>1.3023232396836137</v>
      </c>
      <c r="N120" s="292">
        <v>5.5900407732006485</v>
      </c>
      <c r="O120" s="293" t="s">
        <v>194</v>
      </c>
      <c r="P120" s="292">
        <v>117</v>
      </c>
      <c r="Q120" s="289">
        <v>-43</v>
      </c>
      <c r="R120" s="294">
        <v>1.5150048565447991</v>
      </c>
      <c r="S120" s="295">
        <v>1.1405129662941165</v>
      </c>
      <c r="T120" s="295">
        <v>21.64292652206856</v>
      </c>
      <c r="U120" s="296">
        <v>0</v>
      </c>
      <c r="V120" s="296"/>
      <c r="W120" s="298" t="s">
        <v>104</v>
      </c>
      <c r="X120" s="298">
        <v>209</v>
      </c>
      <c r="Y120" s="289">
        <v>173</v>
      </c>
      <c r="Z120" s="298"/>
      <c r="AB120" s="299" t="s">
        <v>298</v>
      </c>
      <c r="AC120" s="299">
        <v>117</v>
      </c>
      <c r="AD120" s="289">
        <v>16</v>
      </c>
      <c r="AE120" s="300" t="s">
        <v>177</v>
      </c>
      <c r="AF120" s="300">
        <v>117</v>
      </c>
      <c r="AG120" s="289">
        <v>-44</v>
      </c>
      <c r="AH120" s="301" t="s">
        <v>312</v>
      </c>
      <c r="AI120" s="301">
        <v>117</v>
      </c>
      <c r="AJ120" s="289">
        <v>21</v>
      </c>
      <c r="AK120" s="302" t="s">
        <v>98</v>
      </c>
      <c r="AL120" s="302">
        <v>117</v>
      </c>
      <c r="AM120" s="289">
        <v>16</v>
      </c>
      <c r="AN120" s="303" t="s">
        <v>86</v>
      </c>
      <c r="AO120" s="303">
        <v>117</v>
      </c>
      <c r="AP120" s="289">
        <v>58</v>
      </c>
      <c r="AQ120" s="304" t="s">
        <v>217</v>
      </c>
      <c r="AR120" s="304">
        <v>117</v>
      </c>
      <c r="AS120" s="289">
        <v>-42</v>
      </c>
      <c r="AT120" s="305" t="s">
        <v>87</v>
      </c>
      <c r="AU120" s="305">
        <v>117</v>
      </c>
      <c r="AV120" s="289">
        <v>-27</v>
      </c>
      <c r="AW120" s="306" t="s">
        <v>325</v>
      </c>
      <c r="AX120" s="306">
        <v>117</v>
      </c>
      <c r="AY120" s="289">
        <v>70</v>
      </c>
      <c r="AZ120" s="307" t="s">
        <v>207</v>
      </c>
      <c r="BA120" s="307">
        <v>117</v>
      </c>
      <c r="BB120" s="289">
        <v>10</v>
      </c>
      <c r="BC120" s="308" t="s">
        <v>287</v>
      </c>
      <c r="BD120" s="308">
        <v>117</v>
      </c>
      <c r="BE120" s="289">
        <v>3</v>
      </c>
      <c r="BF120" s="309" t="s">
        <v>90</v>
      </c>
      <c r="BG120" s="309">
        <v>117</v>
      </c>
      <c r="BH120" s="289">
        <v>-107</v>
      </c>
      <c r="BI120" s="310" t="s">
        <v>298</v>
      </c>
      <c r="BJ120" s="310">
        <v>117</v>
      </c>
      <c r="BK120" s="289">
        <v>1</v>
      </c>
      <c r="BL120" s="311" t="s">
        <v>302</v>
      </c>
      <c r="BM120" s="311">
        <v>117</v>
      </c>
      <c r="BN120" s="289">
        <v>-30</v>
      </c>
      <c r="BO120" s="312" t="s">
        <v>189</v>
      </c>
      <c r="BP120" s="312">
        <v>117</v>
      </c>
      <c r="BQ120" s="289">
        <v>72</v>
      </c>
      <c r="BR120" s="313" t="s">
        <v>92</v>
      </c>
      <c r="BS120" s="313">
        <v>117</v>
      </c>
      <c r="BT120" s="289">
        <v>118</v>
      </c>
      <c r="BU120" s="314" t="s">
        <v>121</v>
      </c>
      <c r="BV120" s="314">
        <v>117</v>
      </c>
      <c r="BW120" s="289">
        <v>11</v>
      </c>
      <c r="BX120" s="315" t="s">
        <v>280</v>
      </c>
      <c r="BY120" s="315">
        <v>117</v>
      </c>
      <c r="BZ120" s="289">
        <v>-7</v>
      </c>
    </row>
    <row r="121" spans="1:78" ht="15.5" thickTop="1" thickBot="1" x14ac:dyDescent="0.4">
      <c r="A121" s="210" t="s">
        <v>249</v>
      </c>
      <c r="B121" s="210">
        <v>118</v>
      </c>
      <c r="C121" s="210">
        <v>0</v>
      </c>
      <c r="D121" s="211" t="s">
        <v>150</v>
      </c>
      <c r="E121" s="211">
        <v>118</v>
      </c>
      <c r="F121" s="210">
        <v>-18</v>
      </c>
      <c r="G121" s="212">
        <v>100</v>
      </c>
      <c r="H121" s="287">
        <v>10.743874333870741</v>
      </c>
      <c r="I121" s="288" t="s">
        <v>119</v>
      </c>
      <c r="J121" s="287">
        <v>118</v>
      </c>
      <c r="K121" s="289">
        <v>33</v>
      </c>
      <c r="L121" s="290">
        <v>0.27947630661504463</v>
      </c>
      <c r="M121" s="291">
        <v>1.3022033427399176</v>
      </c>
      <c r="N121" s="292">
        <v>5.5895261323008931</v>
      </c>
      <c r="O121" s="293" t="s">
        <v>224</v>
      </c>
      <c r="P121" s="292">
        <v>118</v>
      </c>
      <c r="Q121" s="289">
        <v>67</v>
      </c>
      <c r="R121" s="294">
        <v>1.5149645822953206</v>
      </c>
      <c r="S121" s="295">
        <v>1.1404826473789398</v>
      </c>
      <c r="T121" s="295">
        <v>21.642351175647438</v>
      </c>
      <c r="U121" s="296">
        <v>0</v>
      </c>
      <c r="V121" s="296"/>
      <c r="W121" s="298" t="s">
        <v>300</v>
      </c>
      <c r="X121" s="298">
        <v>208</v>
      </c>
      <c r="Y121" s="289">
        <v>-5</v>
      </c>
      <c r="Z121" s="298"/>
      <c r="AB121" s="299" t="s">
        <v>110</v>
      </c>
      <c r="AC121" s="299">
        <v>118</v>
      </c>
      <c r="AD121" s="289">
        <v>-27</v>
      </c>
      <c r="AE121" s="300" t="s">
        <v>24</v>
      </c>
      <c r="AF121" s="300">
        <v>118</v>
      </c>
      <c r="AG121" s="289">
        <v>8</v>
      </c>
      <c r="AH121" s="301" t="s">
        <v>204</v>
      </c>
      <c r="AI121" s="301">
        <v>118</v>
      </c>
      <c r="AJ121" s="289">
        <v>-24</v>
      </c>
      <c r="AK121" s="302" t="s">
        <v>78</v>
      </c>
      <c r="AL121" s="302">
        <v>118</v>
      </c>
      <c r="AM121" s="289">
        <v>-21</v>
      </c>
      <c r="AN121" s="303" t="s">
        <v>170</v>
      </c>
      <c r="AO121" s="303">
        <v>118</v>
      </c>
      <c r="AP121" s="289">
        <v>-13</v>
      </c>
      <c r="AQ121" s="304" t="s">
        <v>228</v>
      </c>
      <c r="AR121" s="304">
        <v>118</v>
      </c>
      <c r="AS121" s="289">
        <v>5</v>
      </c>
      <c r="AT121" s="305" t="s">
        <v>236</v>
      </c>
      <c r="AU121" s="305">
        <v>118</v>
      </c>
      <c r="AV121" s="289">
        <v>-45</v>
      </c>
      <c r="AW121" s="306" t="s">
        <v>121</v>
      </c>
      <c r="AX121" s="306">
        <v>118</v>
      </c>
      <c r="AY121" s="289">
        <v>-103</v>
      </c>
      <c r="AZ121" s="307" t="s">
        <v>198</v>
      </c>
      <c r="BA121" s="307">
        <v>118</v>
      </c>
      <c r="BB121" s="289">
        <v>-85</v>
      </c>
      <c r="BC121" s="308" t="s">
        <v>116</v>
      </c>
      <c r="BD121" s="308">
        <v>118</v>
      </c>
      <c r="BE121" s="289">
        <v>19</v>
      </c>
      <c r="BF121" s="309" t="s">
        <v>32</v>
      </c>
      <c r="BG121" s="309">
        <v>118</v>
      </c>
      <c r="BH121" s="289">
        <v>53</v>
      </c>
      <c r="BI121" s="310" t="s">
        <v>123</v>
      </c>
      <c r="BJ121" s="310">
        <v>118</v>
      </c>
      <c r="BK121" s="289">
        <v>-10</v>
      </c>
      <c r="BL121" s="311" t="s">
        <v>312</v>
      </c>
      <c r="BM121" s="311">
        <v>118</v>
      </c>
      <c r="BN121" s="289">
        <v>34</v>
      </c>
      <c r="BO121" s="312" t="s">
        <v>35</v>
      </c>
      <c r="BP121" s="312">
        <v>118</v>
      </c>
      <c r="BQ121" s="289">
        <v>9</v>
      </c>
      <c r="BR121" s="313" t="s">
        <v>234</v>
      </c>
      <c r="BS121" s="313">
        <v>118</v>
      </c>
      <c r="BT121" s="289">
        <v>41</v>
      </c>
      <c r="BU121" s="314" t="s">
        <v>193</v>
      </c>
      <c r="BV121" s="314">
        <v>118</v>
      </c>
      <c r="BW121" s="289">
        <v>-45</v>
      </c>
      <c r="BX121" s="315" t="s">
        <v>257</v>
      </c>
      <c r="BY121" s="315">
        <v>118</v>
      </c>
      <c r="BZ121" s="289">
        <v>31</v>
      </c>
    </row>
    <row r="122" spans="1:78" ht="15.5" thickTop="1" thickBot="1" x14ac:dyDescent="0.4">
      <c r="A122" s="210" t="s">
        <v>211</v>
      </c>
      <c r="B122" s="210">
        <v>119</v>
      </c>
      <c r="C122" s="210">
        <v>0</v>
      </c>
      <c r="D122" s="211" t="s">
        <v>97</v>
      </c>
      <c r="E122" s="211">
        <v>119</v>
      </c>
      <c r="F122" s="210">
        <v>-11</v>
      </c>
      <c r="G122" s="212">
        <v>108</v>
      </c>
      <c r="H122" s="287">
        <v>10.721223758125571</v>
      </c>
      <c r="I122" s="288" t="s">
        <v>143</v>
      </c>
      <c r="J122" s="287">
        <v>119</v>
      </c>
      <c r="K122" s="289">
        <v>-42</v>
      </c>
      <c r="L122" s="290">
        <v>0.27868629903619491</v>
      </c>
      <c r="M122" s="291">
        <v>1.2985223490899442</v>
      </c>
      <c r="N122" s="292">
        <v>5.5737259807238981</v>
      </c>
      <c r="O122" s="293" t="s">
        <v>182</v>
      </c>
      <c r="P122" s="292">
        <v>119</v>
      </c>
      <c r="Q122" s="289">
        <v>4</v>
      </c>
      <c r="R122" s="294">
        <v>1.5079658451846079</v>
      </c>
      <c r="S122" s="295">
        <v>1.1352139181151564</v>
      </c>
      <c r="T122" s="295">
        <v>21.542369216922967</v>
      </c>
      <c r="U122" s="296">
        <v>0</v>
      </c>
      <c r="V122" s="296"/>
      <c r="W122" s="298" t="s">
        <v>84</v>
      </c>
      <c r="X122" s="298">
        <v>207</v>
      </c>
      <c r="Y122" s="289">
        <v>72</v>
      </c>
      <c r="Z122" s="298"/>
      <c r="AB122" s="299" t="s">
        <v>324</v>
      </c>
      <c r="AC122" s="299">
        <v>119</v>
      </c>
      <c r="AD122" s="289">
        <v>-19</v>
      </c>
      <c r="AE122" s="300" t="s">
        <v>168</v>
      </c>
      <c r="AF122" s="300">
        <v>119</v>
      </c>
      <c r="AG122" s="289">
        <v>16</v>
      </c>
      <c r="AH122" s="301" t="s">
        <v>185</v>
      </c>
      <c r="AI122" s="301">
        <v>119</v>
      </c>
      <c r="AJ122" s="289">
        <v>1</v>
      </c>
      <c r="AK122" s="302" t="s">
        <v>36</v>
      </c>
      <c r="AL122" s="302">
        <v>119</v>
      </c>
      <c r="AM122" s="289">
        <v>8</v>
      </c>
      <c r="AN122" s="303" t="s">
        <v>113</v>
      </c>
      <c r="AO122" s="303">
        <v>119</v>
      </c>
      <c r="AP122" s="289">
        <v>-17</v>
      </c>
      <c r="AQ122" s="304" t="s">
        <v>287</v>
      </c>
      <c r="AR122" s="304">
        <v>119</v>
      </c>
      <c r="AS122" s="289">
        <v>-40</v>
      </c>
      <c r="AT122" s="305" t="s">
        <v>341</v>
      </c>
      <c r="AU122" s="305">
        <v>119</v>
      </c>
      <c r="AV122" s="289" t="e">
        <v>#N/A</v>
      </c>
      <c r="AW122" s="306" t="s">
        <v>256</v>
      </c>
      <c r="AX122" s="306">
        <v>119</v>
      </c>
      <c r="AY122" s="289">
        <v>60</v>
      </c>
      <c r="AZ122" s="307" t="s">
        <v>42</v>
      </c>
      <c r="BA122" s="307">
        <v>119</v>
      </c>
      <c r="BB122" s="289">
        <v>45</v>
      </c>
      <c r="BC122" s="308" t="s">
        <v>128</v>
      </c>
      <c r="BD122" s="308">
        <v>119</v>
      </c>
      <c r="BE122" s="289">
        <v>-4</v>
      </c>
      <c r="BF122" s="309" t="s">
        <v>58</v>
      </c>
      <c r="BG122" s="309">
        <v>119</v>
      </c>
      <c r="BH122" s="289">
        <v>8</v>
      </c>
      <c r="BI122" s="310" t="s">
        <v>49</v>
      </c>
      <c r="BJ122" s="310">
        <v>119</v>
      </c>
      <c r="BK122" s="289">
        <v>-45</v>
      </c>
      <c r="BL122" s="311" t="s">
        <v>236</v>
      </c>
      <c r="BM122" s="311">
        <v>119</v>
      </c>
      <c r="BN122" s="289">
        <v>49</v>
      </c>
      <c r="BO122" s="312" t="s">
        <v>122</v>
      </c>
      <c r="BP122" s="312">
        <v>119</v>
      </c>
      <c r="BQ122" s="289">
        <v>-43</v>
      </c>
      <c r="BR122" s="313" t="s">
        <v>146</v>
      </c>
      <c r="BS122" s="313">
        <v>119</v>
      </c>
      <c r="BT122" s="289">
        <v>-15</v>
      </c>
      <c r="BU122" s="314" t="s">
        <v>280</v>
      </c>
      <c r="BV122" s="314">
        <v>119</v>
      </c>
      <c r="BW122" s="289">
        <v>-13</v>
      </c>
      <c r="BX122" s="315" t="s">
        <v>78</v>
      </c>
      <c r="BY122" s="315">
        <v>119</v>
      </c>
      <c r="BZ122" s="289">
        <v>-29</v>
      </c>
    </row>
    <row r="123" spans="1:78" ht="15.5" thickTop="1" thickBot="1" x14ac:dyDescent="0.4">
      <c r="A123" s="210" t="s">
        <v>180</v>
      </c>
      <c r="B123" s="210">
        <v>120</v>
      </c>
      <c r="C123" s="210">
        <v>0</v>
      </c>
      <c r="D123" s="211" t="s">
        <v>79</v>
      </c>
      <c r="E123" s="211">
        <v>120</v>
      </c>
      <c r="F123" s="210">
        <v>-73</v>
      </c>
      <c r="G123" s="212">
        <v>47</v>
      </c>
      <c r="H123" s="287">
        <v>10.664750392146823</v>
      </c>
      <c r="I123" s="288" t="s">
        <v>235</v>
      </c>
      <c r="J123" s="287">
        <v>120</v>
      </c>
      <c r="K123" s="289">
        <v>45</v>
      </c>
      <c r="L123" s="290">
        <v>0.277337798450498</v>
      </c>
      <c r="M123" s="291">
        <v>1.2922390902632845</v>
      </c>
      <c r="N123" s="292">
        <v>5.5467559690099604</v>
      </c>
      <c r="O123" s="293" t="s">
        <v>240</v>
      </c>
      <c r="P123" s="292">
        <v>120</v>
      </c>
      <c r="Q123" s="289">
        <v>33</v>
      </c>
      <c r="R123" s="294">
        <v>1.4975756603886707</v>
      </c>
      <c r="S123" s="295">
        <v>1.1273920682836089</v>
      </c>
      <c r="T123" s="295">
        <v>21.393938005552439</v>
      </c>
      <c r="U123" s="296">
        <v>0</v>
      </c>
      <c r="V123" s="296"/>
      <c r="W123" s="298" t="s">
        <v>129</v>
      </c>
      <c r="X123" s="298">
        <v>206</v>
      </c>
      <c r="Y123" s="289">
        <v>-51</v>
      </c>
      <c r="Z123" s="298"/>
      <c r="AB123" s="299" t="s">
        <v>58</v>
      </c>
      <c r="AC123" s="299">
        <v>120</v>
      </c>
      <c r="AD123" s="289">
        <v>-5</v>
      </c>
      <c r="AE123" s="300" t="s">
        <v>192</v>
      </c>
      <c r="AF123" s="300">
        <v>120</v>
      </c>
      <c r="AG123" s="289">
        <v>46</v>
      </c>
      <c r="AH123" s="301" t="s">
        <v>279</v>
      </c>
      <c r="AI123" s="301">
        <v>120</v>
      </c>
      <c r="AJ123" s="289">
        <v>53</v>
      </c>
      <c r="AK123" s="302" t="s">
        <v>236</v>
      </c>
      <c r="AL123" s="302">
        <v>120</v>
      </c>
      <c r="AM123" s="289">
        <v>-8</v>
      </c>
      <c r="AN123" s="303" t="s">
        <v>245</v>
      </c>
      <c r="AO123" s="303">
        <v>120</v>
      </c>
      <c r="AP123" s="289">
        <v>73</v>
      </c>
      <c r="AQ123" s="304" t="s">
        <v>41</v>
      </c>
      <c r="AR123" s="304">
        <v>120</v>
      </c>
      <c r="AS123" s="289">
        <v>18</v>
      </c>
      <c r="AT123" s="305" t="s">
        <v>217</v>
      </c>
      <c r="AU123" s="305">
        <v>120</v>
      </c>
      <c r="AV123" s="289">
        <v>17</v>
      </c>
      <c r="AW123" s="306" t="s">
        <v>142</v>
      </c>
      <c r="AX123" s="306">
        <v>120</v>
      </c>
      <c r="AY123" s="289">
        <v>-49</v>
      </c>
      <c r="AZ123" s="307" t="s">
        <v>210</v>
      </c>
      <c r="BA123" s="307">
        <v>120</v>
      </c>
      <c r="BB123" s="289">
        <v>-55</v>
      </c>
      <c r="BC123" s="308" t="s">
        <v>312</v>
      </c>
      <c r="BD123" s="308">
        <v>120</v>
      </c>
      <c r="BE123" s="289">
        <v>77</v>
      </c>
      <c r="BF123" s="309" t="s">
        <v>202</v>
      </c>
      <c r="BG123" s="309">
        <v>120</v>
      </c>
      <c r="BH123" s="289">
        <v>82</v>
      </c>
      <c r="BI123" s="310" t="s">
        <v>251</v>
      </c>
      <c r="BJ123" s="310">
        <v>120</v>
      </c>
      <c r="BK123" s="289">
        <v>48</v>
      </c>
      <c r="BL123" s="311" t="s">
        <v>212</v>
      </c>
      <c r="BM123" s="311">
        <v>120</v>
      </c>
      <c r="BN123" s="289">
        <v>49</v>
      </c>
      <c r="BO123" s="312" t="s">
        <v>129</v>
      </c>
      <c r="BP123" s="312">
        <v>120</v>
      </c>
      <c r="BQ123" s="289">
        <v>-1</v>
      </c>
      <c r="BR123" s="313" t="s">
        <v>157</v>
      </c>
      <c r="BS123" s="313">
        <v>120</v>
      </c>
      <c r="BT123" s="289">
        <v>-41</v>
      </c>
      <c r="BU123" s="314" t="s">
        <v>83</v>
      </c>
      <c r="BV123" s="314">
        <v>120</v>
      </c>
      <c r="BW123" s="289">
        <v>14</v>
      </c>
      <c r="BX123" s="315" t="s">
        <v>120</v>
      </c>
      <c r="BY123" s="315">
        <v>120</v>
      </c>
      <c r="BZ123" s="289">
        <v>3</v>
      </c>
    </row>
    <row r="124" spans="1:78" ht="15.5" thickTop="1" thickBot="1" x14ac:dyDescent="0.4">
      <c r="A124" s="210" t="s">
        <v>146</v>
      </c>
      <c r="B124" s="210">
        <v>121</v>
      </c>
      <c r="C124" s="210">
        <v>0</v>
      </c>
      <c r="D124" s="211" t="s">
        <v>177</v>
      </c>
      <c r="E124" s="211">
        <v>121</v>
      </c>
      <c r="F124" s="210">
        <v>26</v>
      </c>
      <c r="G124" s="212">
        <v>147</v>
      </c>
      <c r="H124" s="287">
        <v>10.458041175550447</v>
      </c>
      <c r="I124" s="288" t="s">
        <v>124</v>
      </c>
      <c r="J124" s="287">
        <v>121</v>
      </c>
      <c r="K124" s="289">
        <v>-3</v>
      </c>
      <c r="L124" s="290">
        <v>0.27686999160881898</v>
      </c>
      <c r="M124" s="291">
        <v>1.2900593719166051</v>
      </c>
      <c r="N124" s="292">
        <v>5.53739983217638</v>
      </c>
      <c r="O124" s="293" t="s">
        <v>197</v>
      </c>
      <c r="P124" s="292">
        <v>121</v>
      </c>
      <c r="Q124" s="289">
        <v>-60</v>
      </c>
      <c r="R124" s="294">
        <v>1.4933287512279476</v>
      </c>
      <c r="S124" s="295">
        <v>1.1241949465426764</v>
      </c>
      <c r="T124" s="295">
        <v>21.333267874684967</v>
      </c>
      <c r="U124" s="296">
        <v>0</v>
      </c>
      <c r="V124" s="296"/>
      <c r="W124" s="298" t="s">
        <v>277</v>
      </c>
      <c r="X124" s="298">
        <v>205</v>
      </c>
      <c r="Y124" s="289">
        <v>52</v>
      </c>
      <c r="Z124" s="298"/>
      <c r="AB124" s="299" t="s">
        <v>194</v>
      </c>
      <c r="AC124" s="299">
        <v>121</v>
      </c>
      <c r="AD124" s="289">
        <v>-50</v>
      </c>
      <c r="AE124" s="300" t="s">
        <v>167</v>
      </c>
      <c r="AF124" s="300">
        <v>121</v>
      </c>
      <c r="AG124" s="289">
        <v>-31</v>
      </c>
      <c r="AH124" s="301" t="s">
        <v>106</v>
      </c>
      <c r="AI124" s="301">
        <v>121</v>
      </c>
      <c r="AJ124" s="289">
        <v>-9</v>
      </c>
      <c r="AK124" s="302" t="s">
        <v>94</v>
      </c>
      <c r="AL124" s="302">
        <v>121</v>
      </c>
      <c r="AM124" s="289">
        <v>19</v>
      </c>
      <c r="AN124" s="303" t="s">
        <v>318</v>
      </c>
      <c r="AO124" s="303">
        <v>121</v>
      </c>
      <c r="AP124" s="289">
        <v>-8</v>
      </c>
      <c r="AQ124" s="304" t="s">
        <v>57</v>
      </c>
      <c r="AR124" s="304">
        <v>121</v>
      </c>
      <c r="AS124" s="289">
        <v>57</v>
      </c>
      <c r="AT124" s="305" t="s">
        <v>78</v>
      </c>
      <c r="AU124" s="305">
        <v>121</v>
      </c>
      <c r="AV124" s="289">
        <v>-78</v>
      </c>
      <c r="AW124" s="306" t="s">
        <v>195</v>
      </c>
      <c r="AX124" s="306">
        <v>121</v>
      </c>
      <c r="AY124" s="289">
        <v>-55</v>
      </c>
      <c r="AZ124" s="307" t="s">
        <v>236</v>
      </c>
      <c r="BA124" s="307">
        <v>121</v>
      </c>
      <c r="BB124" s="289">
        <v>-50</v>
      </c>
      <c r="BC124" s="308" t="s">
        <v>188</v>
      </c>
      <c r="BD124" s="308">
        <v>121</v>
      </c>
      <c r="BE124" s="289">
        <v>-8</v>
      </c>
      <c r="BF124" s="309" t="s">
        <v>56</v>
      </c>
      <c r="BG124" s="309">
        <v>121</v>
      </c>
      <c r="BH124" s="289">
        <v>-92</v>
      </c>
      <c r="BI124" s="310" t="s">
        <v>169</v>
      </c>
      <c r="BJ124" s="310">
        <v>121</v>
      </c>
      <c r="BK124" s="289">
        <v>16</v>
      </c>
      <c r="BL124" s="311" t="s">
        <v>87</v>
      </c>
      <c r="BM124" s="311">
        <v>121</v>
      </c>
      <c r="BN124" s="289">
        <v>23</v>
      </c>
      <c r="BO124" s="312" t="s">
        <v>223</v>
      </c>
      <c r="BP124" s="312">
        <v>121</v>
      </c>
      <c r="BQ124" s="289">
        <v>-50</v>
      </c>
      <c r="BR124" s="313" t="s">
        <v>196</v>
      </c>
      <c r="BS124" s="313">
        <v>121</v>
      </c>
      <c r="BT124" s="289">
        <v>-28</v>
      </c>
      <c r="BU124" s="314" t="s">
        <v>115</v>
      </c>
      <c r="BV124" s="314">
        <v>121</v>
      </c>
      <c r="BW124" s="289">
        <v>-16</v>
      </c>
      <c r="BX124" s="315" t="s">
        <v>165</v>
      </c>
      <c r="BY124" s="315">
        <v>121</v>
      </c>
      <c r="BZ124" s="289">
        <v>63</v>
      </c>
    </row>
    <row r="125" spans="1:78" ht="15.5" thickTop="1" thickBot="1" x14ac:dyDescent="0.4">
      <c r="A125" s="210" t="s">
        <v>255</v>
      </c>
      <c r="B125" s="210">
        <v>122</v>
      </c>
      <c r="C125" s="210">
        <v>0</v>
      </c>
      <c r="D125" s="211" t="s">
        <v>263</v>
      </c>
      <c r="E125" s="211">
        <v>122</v>
      </c>
      <c r="F125" s="210">
        <v>20</v>
      </c>
      <c r="G125" s="212">
        <v>142</v>
      </c>
      <c r="H125" s="287">
        <v>10.442048767446785</v>
      </c>
      <c r="I125" s="288" t="s">
        <v>120</v>
      </c>
      <c r="J125" s="287">
        <v>122</v>
      </c>
      <c r="K125" s="289">
        <v>-31</v>
      </c>
      <c r="L125" s="290">
        <v>0.27561009143199561</v>
      </c>
      <c r="M125" s="291">
        <v>1.2841889414616976</v>
      </c>
      <c r="N125" s="292">
        <v>5.5122018286399124</v>
      </c>
      <c r="O125" s="293" t="s">
        <v>166</v>
      </c>
      <c r="P125" s="292">
        <v>122</v>
      </c>
      <c r="Q125" s="289">
        <v>-49</v>
      </c>
      <c r="R125" s="294">
        <v>1.4864164547570633</v>
      </c>
      <c r="S125" s="295">
        <v>1.1189912907802173</v>
      </c>
      <c r="T125" s="295">
        <v>21.234520782243763</v>
      </c>
      <c r="U125" s="296">
        <v>0</v>
      </c>
      <c r="V125" s="296"/>
      <c r="W125" s="298" t="s">
        <v>111</v>
      </c>
      <c r="X125" s="298">
        <v>204</v>
      </c>
      <c r="Y125" s="289">
        <v>-14</v>
      </c>
      <c r="Z125" s="298"/>
      <c r="AB125" s="299" t="s">
        <v>333</v>
      </c>
      <c r="AC125" s="299">
        <v>122</v>
      </c>
      <c r="AD125" s="289">
        <v>-9</v>
      </c>
      <c r="AE125" s="300" t="s">
        <v>57</v>
      </c>
      <c r="AF125" s="300">
        <v>122</v>
      </c>
      <c r="AG125" s="289">
        <v>-28</v>
      </c>
      <c r="AH125" s="301" t="s">
        <v>195</v>
      </c>
      <c r="AI125" s="301">
        <v>122</v>
      </c>
      <c r="AJ125" s="289">
        <v>19</v>
      </c>
      <c r="AK125" s="302" t="s">
        <v>173</v>
      </c>
      <c r="AL125" s="302">
        <v>122</v>
      </c>
      <c r="AM125" s="289">
        <v>195</v>
      </c>
      <c r="AN125" s="303" t="s">
        <v>290</v>
      </c>
      <c r="AO125" s="303">
        <v>122</v>
      </c>
      <c r="AP125" s="289">
        <v>-60</v>
      </c>
      <c r="AQ125" s="304" t="s">
        <v>110</v>
      </c>
      <c r="AR125" s="304">
        <v>122</v>
      </c>
      <c r="AS125" s="289">
        <v>-8</v>
      </c>
      <c r="AT125" s="305" t="s">
        <v>93</v>
      </c>
      <c r="AU125" s="305">
        <v>122</v>
      </c>
      <c r="AV125" s="289">
        <v>-60</v>
      </c>
      <c r="AW125" s="306" t="s">
        <v>335</v>
      </c>
      <c r="AX125" s="306">
        <v>122</v>
      </c>
      <c r="AY125" s="289">
        <v>50</v>
      </c>
      <c r="AZ125" s="307" t="s">
        <v>127</v>
      </c>
      <c r="BA125" s="307">
        <v>122</v>
      </c>
      <c r="BB125" s="289">
        <v>21</v>
      </c>
      <c r="BC125" s="308" t="s">
        <v>289</v>
      </c>
      <c r="BD125" s="308">
        <v>122</v>
      </c>
      <c r="BE125" s="289">
        <v>0</v>
      </c>
      <c r="BF125" s="309" t="s">
        <v>178</v>
      </c>
      <c r="BG125" s="309">
        <v>122</v>
      </c>
      <c r="BH125" s="289">
        <v>-97</v>
      </c>
      <c r="BI125" s="310" t="s">
        <v>23</v>
      </c>
      <c r="BJ125" s="310">
        <v>122</v>
      </c>
      <c r="BK125" s="289">
        <v>0</v>
      </c>
      <c r="BL125" s="311" t="s">
        <v>208</v>
      </c>
      <c r="BM125" s="311">
        <v>122</v>
      </c>
      <c r="BN125" s="289">
        <v>20</v>
      </c>
      <c r="BO125" s="312" t="s">
        <v>66</v>
      </c>
      <c r="BP125" s="312">
        <v>122</v>
      </c>
      <c r="BQ125" s="289">
        <v>65</v>
      </c>
      <c r="BR125" s="313" t="s">
        <v>47</v>
      </c>
      <c r="BS125" s="313">
        <v>122</v>
      </c>
      <c r="BT125" s="289">
        <v>87</v>
      </c>
      <c r="BU125" s="314" t="s">
        <v>158</v>
      </c>
      <c r="BV125" s="314">
        <v>122</v>
      </c>
      <c r="BW125" s="289">
        <v>15</v>
      </c>
      <c r="BX125" s="315" t="s">
        <v>228</v>
      </c>
      <c r="BY125" s="315">
        <v>122</v>
      </c>
      <c r="BZ125" s="289">
        <v>-9</v>
      </c>
    </row>
    <row r="126" spans="1:78" ht="15.5" thickTop="1" thickBot="1" x14ac:dyDescent="0.4">
      <c r="A126" s="210" t="s">
        <v>184</v>
      </c>
      <c r="B126" s="210">
        <v>123</v>
      </c>
      <c r="C126" s="210">
        <v>0</v>
      </c>
      <c r="D126" s="211" t="s">
        <v>91</v>
      </c>
      <c r="E126" s="211">
        <v>123</v>
      </c>
      <c r="F126" s="210">
        <v>-45</v>
      </c>
      <c r="G126" s="212">
        <v>78</v>
      </c>
      <c r="H126" s="287">
        <v>10.400650650292667</v>
      </c>
      <c r="I126" s="288" t="s">
        <v>261</v>
      </c>
      <c r="J126" s="287">
        <v>123</v>
      </c>
      <c r="K126" s="289">
        <v>30</v>
      </c>
      <c r="L126" s="290">
        <v>0.27502362955264326</v>
      </c>
      <c r="M126" s="291">
        <v>1.2814563569756214</v>
      </c>
      <c r="N126" s="292">
        <v>5.5004725910528647</v>
      </c>
      <c r="O126" s="293" t="s">
        <v>154</v>
      </c>
      <c r="P126" s="292">
        <v>123</v>
      </c>
      <c r="Q126" s="289">
        <v>-26</v>
      </c>
      <c r="R126" s="294">
        <v>1.4838793602551275</v>
      </c>
      <c r="S126" s="295">
        <v>1.1170813370505834</v>
      </c>
      <c r="T126" s="295">
        <v>21.198276575073251</v>
      </c>
      <c r="U126" s="296">
        <v>0</v>
      </c>
      <c r="V126" s="296"/>
      <c r="W126" s="298" t="s">
        <v>275</v>
      </c>
      <c r="X126" s="298">
        <v>203</v>
      </c>
      <c r="Y126" s="289">
        <v>-37</v>
      </c>
      <c r="Z126" s="298"/>
      <c r="AB126" s="299" t="s">
        <v>286</v>
      </c>
      <c r="AC126" s="299">
        <v>123</v>
      </c>
      <c r="AD126" s="289">
        <v>4</v>
      </c>
      <c r="AE126" s="300" t="s">
        <v>164</v>
      </c>
      <c r="AF126" s="300">
        <v>123</v>
      </c>
      <c r="AG126" s="289">
        <v>50</v>
      </c>
      <c r="AH126" s="301" t="s">
        <v>105</v>
      </c>
      <c r="AI126" s="301">
        <v>123</v>
      </c>
      <c r="AJ126" s="289">
        <v>-72</v>
      </c>
      <c r="AK126" s="302" t="s">
        <v>145</v>
      </c>
      <c r="AL126" s="302">
        <v>123</v>
      </c>
      <c r="AM126" s="289">
        <v>43</v>
      </c>
      <c r="AN126" s="303" t="s">
        <v>76</v>
      </c>
      <c r="AO126" s="303">
        <v>123</v>
      </c>
      <c r="AP126" s="289">
        <v>176</v>
      </c>
      <c r="AQ126" s="304" t="s">
        <v>51</v>
      </c>
      <c r="AR126" s="304">
        <v>123</v>
      </c>
      <c r="AS126" s="289">
        <v>-77</v>
      </c>
      <c r="AT126" s="305" t="s">
        <v>58</v>
      </c>
      <c r="AU126" s="305">
        <v>123</v>
      </c>
      <c r="AV126" s="289">
        <v>-41</v>
      </c>
      <c r="AW126" s="306" t="s">
        <v>200</v>
      </c>
      <c r="AX126" s="306">
        <v>123</v>
      </c>
      <c r="AY126" s="289">
        <v>-50</v>
      </c>
      <c r="AZ126" s="307" t="s">
        <v>51</v>
      </c>
      <c r="BA126" s="307">
        <v>123</v>
      </c>
      <c r="BB126" s="289">
        <v>88</v>
      </c>
      <c r="BC126" s="308" t="s">
        <v>107</v>
      </c>
      <c r="BD126" s="308">
        <v>123</v>
      </c>
      <c r="BE126" s="289">
        <v>-9</v>
      </c>
      <c r="BF126" s="309" t="s">
        <v>217</v>
      </c>
      <c r="BG126" s="309">
        <v>123</v>
      </c>
      <c r="BH126" s="289">
        <v>67</v>
      </c>
      <c r="BI126" s="310" t="s">
        <v>92</v>
      </c>
      <c r="BJ126" s="310">
        <v>123</v>
      </c>
      <c r="BK126" s="289">
        <v>66</v>
      </c>
      <c r="BL126" s="311" t="s">
        <v>328</v>
      </c>
      <c r="BM126" s="311">
        <v>123</v>
      </c>
      <c r="BN126" s="289">
        <v>47</v>
      </c>
      <c r="BO126" s="312" t="s">
        <v>131</v>
      </c>
      <c r="BP126" s="312">
        <v>123</v>
      </c>
      <c r="BQ126" s="289">
        <v>-20</v>
      </c>
      <c r="BR126" s="313" t="s">
        <v>201</v>
      </c>
      <c r="BS126" s="313">
        <v>123</v>
      </c>
      <c r="BT126" s="289">
        <v>11</v>
      </c>
      <c r="BU126" s="314" t="s">
        <v>277</v>
      </c>
      <c r="BV126" s="314">
        <v>123</v>
      </c>
      <c r="BW126" s="289">
        <v>-1</v>
      </c>
      <c r="BX126" s="315" t="s">
        <v>255</v>
      </c>
      <c r="BY126" s="315">
        <v>123</v>
      </c>
      <c r="BZ126" s="289">
        <v>-21</v>
      </c>
    </row>
    <row r="127" spans="1:78" ht="15.5" thickTop="1" thickBot="1" x14ac:dyDescent="0.4">
      <c r="A127" s="210" t="s">
        <v>98</v>
      </c>
      <c r="B127" s="210">
        <v>124</v>
      </c>
      <c r="C127" s="210">
        <v>0</v>
      </c>
      <c r="D127" s="211" t="s">
        <v>227</v>
      </c>
      <c r="E127" s="211">
        <v>124</v>
      </c>
      <c r="F127" s="210">
        <v>4</v>
      </c>
      <c r="G127" s="212">
        <v>128</v>
      </c>
      <c r="H127" s="287">
        <v>10.399954280190824</v>
      </c>
      <c r="I127" s="288" t="s">
        <v>263</v>
      </c>
      <c r="J127" s="287">
        <v>124</v>
      </c>
      <c r="K127" s="289">
        <v>38</v>
      </c>
      <c r="L127" s="290">
        <v>0.27497085192623449</v>
      </c>
      <c r="M127" s="291">
        <v>1.2812104427428057</v>
      </c>
      <c r="N127" s="292">
        <v>5.4994170385246903</v>
      </c>
      <c r="O127" s="293" t="s">
        <v>277</v>
      </c>
      <c r="P127" s="292">
        <v>124</v>
      </c>
      <c r="Q127" s="289">
        <v>34</v>
      </c>
      <c r="R127" s="294">
        <v>1.4817031844139559</v>
      </c>
      <c r="S127" s="295">
        <v>1.1154430870125915</v>
      </c>
      <c r="T127" s="295">
        <v>21.1671883487708</v>
      </c>
      <c r="U127" s="296">
        <v>0</v>
      </c>
      <c r="V127" s="296"/>
      <c r="W127" s="298" t="s">
        <v>159</v>
      </c>
      <c r="X127" s="298">
        <v>202</v>
      </c>
      <c r="Y127" s="289">
        <v>61</v>
      </c>
      <c r="Z127" s="298"/>
      <c r="AB127" s="299" t="s">
        <v>78</v>
      </c>
      <c r="AC127" s="299">
        <v>124</v>
      </c>
      <c r="AD127" s="289">
        <v>29</v>
      </c>
      <c r="AE127" s="300" t="s">
        <v>185</v>
      </c>
      <c r="AF127" s="300">
        <v>124</v>
      </c>
      <c r="AG127" s="289">
        <v>4</v>
      </c>
      <c r="AH127" s="301" t="s">
        <v>228</v>
      </c>
      <c r="AI127" s="301">
        <v>124</v>
      </c>
      <c r="AJ127" s="289">
        <v>-7</v>
      </c>
      <c r="AK127" s="302" t="s">
        <v>186</v>
      </c>
      <c r="AL127" s="302">
        <v>124</v>
      </c>
      <c r="AM127" s="289">
        <v>65</v>
      </c>
      <c r="AN127" s="303" t="s">
        <v>206</v>
      </c>
      <c r="AO127" s="303">
        <v>124</v>
      </c>
      <c r="AP127" s="289">
        <v>39</v>
      </c>
      <c r="AQ127" s="304" t="s">
        <v>196</v>
      </c>
      <c r="AR127" s="304">
        <v>124</v>
      </c>
      <c r="AS127" s="289">
        <v>46</v>
      </c>
      <c r="AT127" s="305" t="s">
        <v>116</v>
      </c>
      <c r="AU127" s="305">
        <v>124</v>
      </c>
      <c r="AV127" s="289">
        <v>90</v>
      </c>
      <c r="AW127" s="306" t="s">
        <v>242</v>
      </c>
      <c r="AX127" s="306">
        <v>124</v>
      </c>
      <c r="AY127" s="289">
        <v>-34</v>
      </c>
      <c r="AZ127" s="307" t="s">
        <v>50</v>
      </c>
      <c r="BA127" s="307">
        <v>124</v>
      </c>
      <c r="BB127" s="289">
        <v>-7</v>
      </c>
      <c r="BC127" s="308" t="s">
        <v>78</v>
      </c>
      <c r="BD127" s="308">
        <v>124</v>
      </c>
      <c r="BE127" s="289">
        <v>35</v>
      </c>
      <c r="BF127" s="309" t="s">
        <v>289</v>
      </c>
      <c r="BG127" s="309">
        <v>124</v>
      </c>
      <c r="BH127" s="289">
        <v>186</v>
      </c>
      <c r="BI127" s="310" t="s">
        <v>104</v>
      </c>
      <c r="BJ127" s="310">
        <v>124</v>
      </c>
      <c r="BK127" s="289">
        <v>-95</v>
      </c>
      <c r="BL127" s="311" t="s">
        <v>162</v>
      </c>
      <c r="BM127" s="311">
        <v>124</v>
      </c>
      <c r="BN127" s="289">
        <v>36</v>
      </c>
      <c r="BO127" s="312" t="s">
        <v>278</v>
      </c>
      <c r="BP127" s="312">
        <v>124</v>
      </c>
      <c r="BQ127" s="289">
        <v>141</v>
      </c>
      <c r="BR127" s="313" t="s">
        <v>232</v>
      </c>
      <c r="BS127" s="313">
        <v>124</v>
      </c>
      <c r="BT127" s="289">
        <v>-12</v>
      </c>
      <c r="BU127" s="314" t="s">
        <v>114</v>
      </c>
      <c r="BV127" s="314">
        <v>124</v>
      </c>
      <c r="BW127" s="289">
        <v>-20</v>
      </c>
      <c r="BX127" s="315" t="s">
        <v>237</v>
      </c>
      <c r="BY127" s="315">
        <v>124</v>
      </c>
      <c r="BZ127" s="289">
        <v>75</v>
      </c>
    </row>
    <row r="128" spans="1:78" ht="15.5" thickTop="1" thickBot="1" x14ac:dyDescent="0.4">
      <c r="A128" s="210" t="s">
        <v>201</v>
      </c>
      <c r="B128" s="210">
        <v>125</v>
      </c>
      <c r="C128" s="210">
        <v>0</v>
      </c>
      <c r="D128" s="211" t="s">
        <v>94</v>
      </c>
      <c r="E128" s="211">
        <v>125</v>
      </c>
      <c r="F128" s="210">
        <v>13</v>
      </c>
      <c r="G128" s="212">
        <v>138</v>
      </c>
      <c r="H128" s="287">
        <v>10.264341029866454</v>
      </c>
      <c r="I128" s="288" t="s">
        <v>231</v>
      </c>
      <c r="J128" s="287">
        <v>125</v>
      </c>
      <c r="K128" s="289">
        <v>13</v>
      </c>
      <c r="L128" s="290">
        <v>0.27451897228038791</v>
      </c>
      <c r="M128" s="291">
        <v>1.2791049362243299</v>
      </c>
      <c r="N128" s="292">
        <v>5.4903794456077586</v>
      </c>
      <c r="O128" s="293" t="s">
        <v>201</v>
      </c>
      <c r="P128" s="292">
        <v>125</v>
      </c>
      <c r="Q128" s="289">
        <v>31</v>
      </c>
      <c r="R128" s="294">
        <v>1.4737079556401778</v>
      </c>
      <c r="S128" s="295">
        <v>1.1094241874390429</v>
      </c>
      <c r="T128" s="295">
        <v>21.052970794859682</v>
      </c>
      <c r="U128" s="296">
        <v>0</v>
      </c>
      <c r="V128" s="296"/>
      <c r="W128" s="298" t="s">
        <v>296</v>
      </c>
      <c r="X128" s="298">
        <v>201</v>
      </c>
      <c r="Y128" s="289">
        <v>-40</v>
      </c>
      <c r="Z128" s="298"/>
      <c r="AB128" s="299" t="s">
        <v>303</v>
      </c>
      <c r="AC128" s="299">
        <v>125</v>
      </c>
      <c r="AD128" s="289">
        <v>89</v>
      </c>
      <c r="AE128" s="300" t="s">
        <v>166</v>
      </c>
      <c r="AF128" s="300">
        <v>125</v>
      </c>
      <c r="AG128" s="289">
        <v>-55</v>
      </c>
      <c r="AH128" s="301" t="s">
        <v>252</v>
      </c>
      <c r="AI128" s="301">
        <v>125</v>
      </c>
      <c r="AJ128" s="289">
        <v>70</v>
      </c>
      <c r="AK128" s="302" t="s">
        <v>246</v>
      </c>
      <c r="AL128" s="302">
        <v>125</v>
      </c>
      <c r="AM128" s="289">
        <v>47</v>
      </c>
      <c r="AN128" s="303" t="s">
        <v>107</v>
      </c>
      <c r="AO128" s="303">
        <v>125</v>
      </c>
      <c r="AP128" s="289">
        <v>-82</v>
      </c>
      <c r="AQ128" s="304" t="s">
        <v>340</v>
      </c>
      <c r="AR128" s="304">
        <v>125</v>
      </c>
      <c r="AS128" s="289">
        <v>152</v>
      </c>
      <c r="AT128" s="305" t="s">
        <v>214</v>
      </c>
      <c r="AU128" s="305">
        <v>125</v>
      </c>
      <c r="AV128" s="289">
        <v>-88</v>
      </c>
      <c r="AW128" s="306" t="s">
        <v>297</v>
      </c>
      <c r="AX128" s="306">
        <v>125</v>
      </c>
      <c r="AY128" s="289">
        <v>60</v>
      </c>
      <c r="AZ128" s="307" t="s">
        <v>257</v>
      </c>
      <c r="BA128" s="307">
        <v>125</v>
      </c>
      <c r="BB128" s="289">
        <v>43</v>
      </c>
      <c r="BC128" s="308" t="s">
        <v>277</v>
      </c>
      <c r="BD128" s="308">
        <v>125</v>
      </c>
      <c r="BE128" s="289">
        <v>99</v>
      </c>
      <c r="BF128" s="309" t="s">
        <v>300</v>
      </c>
      <c r="BG128" s="309">
        <v>125</v>
      </c>
      <c r="BH128" s="289">
        <v>100</v>
      </c>
      <c r="BI128" s="310" t="s">
        <v>98</v>
      </c>
      <c r="BJ128" s="310">
        <v>125</v>
      </c>
      <c r="BK128" s="289">
        <v>-34</v>
      </c>
      <c r="BL128" s="311" t="s">
        <v>43</v>
      </c>
      <c r="BM128" s="311">
        <v>125</v>
      </c>
      <c r="BN128" s="289">
        <v>-20</v>
      </c>
      <c r="BO128" s="312" t="s">
        <v>319</v>
      </c>
      <c r="BP128" s="312">
        <v>125</v>
      </c>
      <c r="BQ128" s="289">
        <v>74</v>
      </c>
      <c r="BR128" s="313" t="s">
        <v>169</v>
      </c>
      <c r="BS128" s="313">
        <v>125</v>
      </c>
      <c r="BT128" s="289">
        <v>-18</v>
      </c>
      <c r="BU128" s="314" t="s">
        <v>162</v>
      </c>
      <c r="BV128" s="314">
        <v>125</v>
      </c>
      <c r="BW128" s="289">
        <v>-22</v>
      </c>
      <c r="BX128" s="315" t="s">
        <v>109</v>
      </c>
      <c r="BY128" s="315">
        <v>125</v>
      </c>
      <c r="BZ128" s="289">
        <v>12</v>
      </c>
    </row>
    <row r="129" spans="1:78" ht="15.5" thickTop="1" thickBot="1" x14ac:dyDescent="0.4">
      <c r="A129" s="210" t="s">
        <v>65</v>
      </c>
      <c r="B129" s="210">
        <v>126</v>
      </c>
      <c r="C129" s="210">
        <v>0</v>
      </c>
      <c r="D129" s="211" t="s">
        <v>146</v>
      </c>
      <c r="E129" s="211">
        <v>126</v>
      </c>
      <c r="F129" s="210">
        <v>-5</v>
      </c>
      <c r="G129" s="212">
        <v>121</v>
      </c>
      <c r="H129" s="287">
        <v>10.20875450628462</v>
      </c>
      <c r="I129" s="288" t="s">
        <v>250</v>
      </c>
      <c r="J129" s="287">
        <v>126</v>
      </c>
      <c r="K129" s="289">
        <v>-33</v>
      </c>
      <c r="L129" s="290">
        <v>0.27428214237225745</v>
      </c>
      <c r="M129" s="291">
        <v>1.2780014412563179</v>
      </c>
      <c r="N129" s="292">
        <v>5.4856428474451491</v>
      </c>
      <c r="O129" s="293" t="s">
        <v>114</v>
      </c>
      <c r="P129" s="292">
        <v>126</v>
      </c>
      <c r="Q129" s="289">
        <v>24</v>
      </c>
      <c r="R129" s="294">
        <v>1.4730148470275126</v>
      </c>
      <c r="S129" s="295">
        <v>1.1089024073560421</v>
      </c>
      <c r="T129" s="295">
        <v>21.04306924325018</v>
      </c>
      <c r="U129" s="296">
        <v>0</v>
      </c>
      <c r="V129" s="296"/>
      <c r="W129" s="298" t="s">
        <v>76</v>
      </c>
      <c r="X129" s="298">
        <v>200</v>
      </c>
      <c r="Y129" s="289">
        <v>-50</v>
      </c>
      <c r="Z129" s="298"/>
      <c r="AB129" s="299" t="s">
        <v>111</v>
      </c>
      <c r="AC129" s="299">
        <v>126</v>
      </c>
      <c r="AD129" s="289">
        <v>-14</v>
      </c>
      <c r="AE129" s="300" t="s">
        <v>21</v>
      </c>
      <c r="AF129" s="300">
        <v>126</v>
      </c>
      <c r="AG129" s="289">
        <v>100</v>
      </c>
      <c r="AH129" s="301" t="s">
        <v>208</v>
      </c>
      <c r="AI129" s="301">
        <v>126</v>
      </c>
      <c r="AJ129" s="289">
        <v>107</v>
      </c>
      <c r="AK129" s="302" t="s">
        <v>223</v>
      </c>
      <c r="AL129" s="302">
        <v>126</v>
      </c>
      <c r="AM129" s="289">
        <v>-17</v>
      </c>
      <c r="AN129" s="303" t="s">
        <v>219</v>
      </c>
      <c r="AO129" s="303">
        <v>126</v>
      </c>
      <c r="AP129" s="289">
        <v>9</v>
      </c>
      <c r="AQ129" s="304" t="s">
        <v>44</v>
      </c>
      <c r="AR129" s="304">
        <v>126</v>
      </c>
      <c r="AS129" s="289">
        <v>-38</v>
      </c>
      <c r="AT129" s="305" t="s">
        <v>42</v>
      </c>
      <c r="AU129" s="305">
        <v>126</v>
      </c>
      <c r="AV129" s="289">
        <v>19</v>
      </c>
      <c r="AW129" s="306" t="s">
        <v>17</v>
      </c>
      <c r="AX129" s="306">
        <v>126</v>
      </c>
      <c r="AY129" s="289">
        <v>-27</v>
      </c>
      <c r="AZ129" s="307" t="s">
        <v>249</v>
      </c>
      <c r="BA129" s="307">
        <v>126</v>
      </c>
      <c r="BB129" s="289">
        <v>-47</v>
      </c>
      <c r="BC129" s="308" t="s">
        <v>115</v>
      </c>
      <c r="BD129" s="308">
        <v>126</v>
      </c>
      <c r="BE129" s="289">
        <v>188</v>
      </c>
      <c r="BF129" s="309" t="s">
        <v>338</v>
      </c>
      <c r="BG129" s="309">
        <v>126</v>
      </c>
      <c r="BH129" s="289">
        <v>7</v>
      </c>
      <c r="BI129" s="310" t="s">
        <v>124</v>
      </c>
      <c r="BJ129" s="310">
        <v>126</v>
      </c>
      <c r="BK129" s="289">
        <v>-59</v>
      </c>
      <c r="BL129" s="311" t="s">
        <v>323</v>
      </c>
      <c r="BM129" s="311">
        <v>126</v>
      </c>
      <c r="BN129" s="289">
        <v>-30</v>
      </c>
      <c r="BO129" s="312" t="s">
        <v>249</v>
      </c>
      <c r="BP129" s="312">
        <v>126</v>
      </c>
      <c r="BQ129" s="289">
        <v>123</v>
      </c>
      <c r="BR129" s="313" t="s">
        <v>150</v>
      </c>
      <c r="BS129" s="313">
        <v>126</v>
      </c>
      <c r="BT129" s="289">
        <v>-39</v>
      </c>
      <c r="BU129" s="314" t="s">
        <v>149</v>
      </c>
      <c r="BV129" s="314">
        <v>126</v>
      </c>
      <c r="BW129" s="289">
        <v>20</v>
      </c>
      <c r="BX129" s="315" t="s">
        <v>95</v>
      </c>
      <c r="BY129" s="315">
        <v>126</v>
      </c>
      <c r="BZ129" s="289">
        <v>72</v>
      </c>
    </row>
    <row r="130" spans="1:78" ht="15.5" thickTop="1" thickBot="1" x14ac:dyDescent="0.4">
      <c r="A130" s="210" t="s">
        <v>96</v>
      </c>
      <c r="B130" s="210">
        <v>127</v>
      </c>
      <c r="C130" s="210">
        <v>0</v>
      </c>
      <c r="D130" s="211" t="s">
        <v>273</v>
      </c>
      <c r="E130" s="211">
        <v>127</v>
      </c>
      <c r="F130" s="210">
        <v>9</v>
      </c>
      <c r="G130" s="212">
        <v>136</v>
      </c>
      <c r="H130" s="287">
        <v>10.005130651406088</v>
      </c>
      <c r="I130" s="288" t="s">
        <v>39</v>
      </c>
      <c r="J130" s="287">
        <v>127</v>
      </c>
      <c r="K130" s="289">
        <v>-29</v>
      </c>
      <c r="L130" s="290">
        <v>0.27374523001987772</v>
      </c>
      <c r="M130" s="291">
        <v>1.2754997298644097</v>
      </c>
      <c r="N130" s="292">
        <v>5.4749046003975543</v>
      </c>
      <c r="O130" s="293" t="s">
        <v>142</v>
      </c>
      <c r="P130" s="292">
        <v>127</v>
      </c>
      <c r="Q130" s="289">
        <v>-32</v>
      </c>
      <c r="R130" s="294">
        <v>1.4669249020590991</v>
      </c>
      <c r="S130" s="295">
        <v>1.1043178272007454</v>
      </c>
      <c r="T130" s="295">
        <v>20.956070029415702</v>
      </c>
      <c r="U130" s="296">
        <v>0</v>
      </c>
      <c r="V130" s="296"/>
      <c r="W130" s="298" t="s">
        <v>34</v>
      </c>
      <c r="X130" s="298">
        <v>199</v>
      </c>
      <c r="Y130" s="289">
        <v>-18</v>
      </c>
      <c r="Z130" s="298"/>
      <c r="AB130" s="299" t="s">
        <v>289</v>
      </c>
      <c r="AC130" s="299">
        <v>127</v>
      </c>
      <c r="AD130" s="289">
        <v>50</v>
      </c>
      <c r="AE130" s="300" t="s">
        <v>110</v>
      </c>
      <c r="AF130" s="300">
        <v>127</v>
      </c>
      <c r="AG130" s="289">
        <v>47</v>
      </c>
      <c r="AH130" s="301" t="s">
        <v>26</v>
      </c>
      <c r="AI130" s="301">
        <v>127</v>
      </c>
      <c r="AJ130" s="289">
        <v>-12</v>
      </c>
      <c r="AK130" s="302" t="s">
        <v>200</v>
      </c>
      <c r="AL130" s="302">
        <v>127</v>
      </c>
      <c r="AM130" s="289">
        <v>-7</v>
      </c>
      <c r="AN130" s="303" t="s">
        <v>300</v>
      </c>
      <c r="AO130" s="303">
        <v>127</v>
      </c>
      <c r="AP130" s="289">
        <v>55</v>
      </c>
      <c r="AQ130" s="304" t="s">
        <v>239</v>
      </c>
      <c r="AR130" s="304">
        <v>127</v>
      </c>
      <c r="AS130" s="289">
        <v>92</v>
      </c>
      <c r="AT130" s="305" t="s">
        <v>49</v>
      </c>
      <c r="AU130" s="305">
        <v>127</v>
      </c>
      <c r="AV130" s="289">
        <v>-75</v>
      </c>
      <c r="AW130" s="306" t="s">
        <v>174</v>
      </c>
      <c r="AX130" s="306">
        <v>127</v>
      </c>
      <c r="AY130" s="289">
        <v>-44</v>
      </c>
      <c r="AZ130" s="307" t="s">
        <v>103</v>
      </c>
      <c r="BA130" s="307">
        <v>127</v>
      </c>
      <c r="BB130" s="289">
        <v>-16</v>
      </c>
      <c r="BC130" s="308" t="s">
        <v>206</v>
      </c>
      <c r="BD130" s="308">
        <v>127</v>
      </c>
      <c r="BE130" s="289">
        <v>-6</v>
      </c>
      <c r="BF130" s="309" t="s">
        <v>216</v>
      </c>
      <c r="BG130" s="309">
        <v>127</v>
      </c>
      <c r="BH130" s="289">
        <v>57</v>
      </c>
      <c r="BI130" s="310" t="s">
        <v>289</v>
      </c>
      <c r="BJ130" s="310">
        <v>127</v>
      </c>
      <c r="BK130" s="289">
        <v>57</v>
      </c>
      <c r="BL130" s="311" t="s">
        <v>292</v>
      </c>
      <c r="BM130" s="311">
        <v>127</v>
      </c>
      <c r="BN130" s="289">
        <v>3</v>
      </c>
      <c r="BO130" s="312" t="s">
        <v>115</v>
      </c>
      <c r="BP130" s="312">
        <v>127</v>
      </c>
      <c r="BQ130" s="289">
        <v>63</v>
      </c>
      <c r="BR130" s="313" t="s">
        <v>231</v>
      </c>
      <c r="BS130" s="313">
        <v>127</v>
      </c>
      <c r="BT130" s="289">
        <v>69</v>
      </c>
      <c r="BU130" s="314" t="s">
        <v>122</v>
      </c>
      <c r="BV130" s="314">
        <v>127</v>
      </c>
      <c r="BW130" s="289">
        <v>-15</v>
      </c>
      <c r="BX130" s="315" t="s">
        <v>195</v>
      </c>
      <c r="BY130" s="315">
        <v>127</v>
      </c>
      <c r="BZ130" s="289">
        <v>31</v>
      </c>
    </row>
    <row r="131" spans="1:78" ht="15.5" thickTop="1" thickBot="1" x14ac:dyDescent="0.4">
      <c r="A131" s="210" t="s">
        <v>227</v>
      </c>
      <c r="B131" s="210">
        <v>128</v>
      </c>
      <c r="C131" s="210">
        <v>0</v>
      </c>
      <c r="D131" s="211" t="s">
        <v>223</v>
      </c>
      <c r="E131" s="211">
        <v>128</v>
      </c>
      <c r="F131" s="210">
        <v>33</v>
      </c>
      <c r="G131" s="212">
        <v>161</v>
      </c>
      <c r="H131" s="287">
        <v>9.9695325852988841</v>
      </c>
      <c r="I131" s="288" t="s">
        <v>258</v>
      </c>
      <c r="J131" s="287">
        <v>128</v>
      </c>
      <c r="K131" s="289">
        <v>-17</v>
      </c>
      <c r="L131" s="290">
        <v>0.27295544899551827</v>
      </c>
      <c r="M131" s="291">
        <v>1.271819791831702</v>
      </c>
      <c r="N131" s="292">
        <v>5.4591089799103649</v>
      </c>
      <c r="O131" s="293" t="s">
        <v>36</v>
      </c>
      <c r="P131" s="292">
        <v>128</v>
      </c>
      <c r="Q131" s="289">
        <v>0</v>
      </c>
      <c r="R131" s="294">
        <v>1.464059102936204</v>
      </c>
      <c r="S131" s="295">
        <v>1.1021604208767086</v>
      </c>
      <c r="T131" s="295">
        <v>20.915130041945769</v>
      </c>
      <c r="U131" s="296">
        <v>0</v>
      </c>
      <c r="V131" s="296"/>
      <c r="W131" s="298" t="s">
        <v>173</v>
      </c>
      <c r="X131" s="298">
        <v>198</v>
      </c>
      <c r="Y131" s="289">
        <v>114</v>
      </c>
      <c r="Z131" s="298"/>
      <c r="AB131" s="299" t="s">
        <v>245</v>
      </c>
      <c r="AC131" s="299">
        <v>128</v>
      </c>
      <c r="AD131" s="289">
        <v>-43</v>
      </c>
      <c r="AE131" s="300" t="s">
        <v>22</v>
      </c>
      <c r="AF131" s="300">
        <v>128</v>
      </c>
      <c r="AG131" s="289">
        <v>-112</v>
      </c>
      <c r="AH131" s="301" t="s">
        <v>182</v>
      </c>
      <c r="AI131" s="301">
        <v>128</v>
      </c>
      <c r="AJ131" s="289">
        <v>21</v>
      </c>
      <c r="AK131" s="302" t="s">
        <v>159</v>
      </c>
      <c r="AL131" s="302">
        <v>128</v>
      </c>
      <c r="AM131" s="289">
        <v>20</v>
      </c>
      <c r="AN131" s="303" t="s">
        <v>275</v>
      </c>
      <c r="AO131" s="303">
        <v>128</v>
      </c>
      <c r="AP131" s="289">
        <v>-48</v>
      </c>
      <c r="AQ131" s="304" t="s">
        <v>129</v>
      </c>
      <c r="AR131" s="304">
        <v>128</v>
      </c>
      <c r="AS131" s="289">
        <v>-7</v>
      </c>
      <c r="AT131" s="305" t="s">
        <v>306</v>
      </c>
      <c r="AU131" s="305">
        <v>128</v>
      </c>
      <c r="AV131" s="289">
        <v>-22</v>
      </c>
      <c r="AW131" s="306" t="s">
        <v>310</v>
      </c>
      <c r="AX131" s="306">
        <v>128</v>
      </c>
      <c r="AY131" s="289">
        <v>-33</v>
      </c>
      <c r="AZ131" s="307" t="s">
        <v>77</v>
      </c>
      <c r="BA131" s="307">
        <v>128</v>
      </c>
      <c r="BB131" s="289">
        <v>-65</v>
      </c>
      <c r="BC131" s="308" t="s">
        <v>329</v>
      </c>
      <c r="BD131" s="308">
        <v>128</v>
      </c>
      <c r="BE131" s="289">
        <v>0</v>
      </c>
      <c r="BF131" s="309" t="s">
        <v>41</v>
      </c>
      <c r="BG131" s="309">
        <v>128</v>
      </c>
      <c r="BH131" s="289">
        <v>25</v>
      </c>
      <c r="BI131" s="310" t="s">
        <v>221</v>
      </c>
      <c r="BJ131" s="310">
        <v>128</v>
      </c>
      <c r="BK131" s="289">
        <v>2</v>
      </c>
      <c r="BL131" s="311" t="s">
        <v>225</v>
      </c>
      <c r="BM131" s="311">
        <v>128</v>
      </c>
      <c r="BN131" s="289">
        <v>7</v>
      </c>
      <c r="BO131" s="312" t="s">
        <v>186</v>
      </c>
      <c r="BP131" s="312">
        <v>128</v>
      </c>
      <c r="BQ131" s="289">
        <v>97</v>
      </c>
      <c r="BR131" s="313" t="s">
        <v>59</v>
      </c>
      <c r="BS131" s="313">
        <v>128</v>
      </c>
      <c r="BT131" s="289">
        <v>-1</v>
      </c>
      <c r="BU131" s="314" t="s">
        <v>338</v>
      </c>
      <c r="BV131" s="314">
        <v>128</v>
      </c>
      <c r="BW131" s="289">
        <v>26</v>
      </c>
      <c r="BX131" s="315" t="s">
        <v>156</v>
      </c>
      <c r="BY131" s="315">
        <v>128</v>
      </c>
      <c r="BZ131" s="289">
        <v>32</v>
      </c>
    </row>
    <row r="132" spans="1:78" ht="15.5" thickTop="1" thickBot="1" x14ac:dyDescent="0.4">
      <c r="A132" s="210" t="s">
        <v>159</v>
      </c>
      <c r="B132" s="210">
        <v>129</v>
      </c>
      <c r="C132" s="210">
        <v>0</v>
      </c>
      <c r="D132" s="211" t="s">
        <v>291</v>
      </c>
      <c r="E132" s="211">
        <v>129</v>
      </c>
      <c r="F132" s="210">
        <v>35</v>
      </c>
      <c r="G132" s="212">
        <v>164</v>
      </c>
      <c r="H132" s="287">
        <v>9.9059771411300588</v>
      </c>
      <c r="I132" s="288" t="s">
        <v>257</v>
      </c>
      <c r="J132" s="287">
        <v>129</v>
      </c>
      <c r="K132" s="289">
        <v>-16</v>
      </c>
      <c r="L132" s="290">
        <v>0.27283660914021429</v>
      </c>
      <c r="M132" s="291">
        <v>1.2712660645454719</v>
      </c>
      <c r="N132" s="292">
        <v>5.4567321828042861</v>
      </c>
      <c r="O132" s="293" t="s">
        <v>175</v>
      </c>
      <c r="P132" s="292">
        <v>129</v>
      </c>
      <c r="Q132" s="289">
        <v>8</v>
      </c>
      <c r="R132" s="294">
        <v>1.4572706039343826</v>
      </c>
      <c r="S132" s="295">
        <v>1.0970499612634572</v>
      </c>
      <c r="T132" s="295">
        <v>20.818151484776894</v>
      </c>
      <c r="U132" s="296">
        <v>0</v>
      </c>
      <c r="V132" s="296"/>
      <c r="W132" s="298" t="s">
        <v>168</v>
      </c>
      <c r="X132" s="298">
        <v>197</v>
      </c>
      <c r="Y132" s="289">
        <v>173</v>
      </c>
      <c r="Z132" s="298"/>
      <c r="AB132" s="299" t="s">
        <v>91</v>
      </c>
      <c r="AC132" s="299">
        <v>129</v>
      </c>
      <c r="AD132" s="289">
        <v>-7</v>
      </c>
      <c r="AE132" s="300" t="s">
        <v>335</v>
      </c>
      <c r="AF132" s="300">
        <v>129</v>
      </c>
      <c r="AG132" s="289">
        <v>-9</v>
      </c>
      <c r="AH132" s="301" t="s">
        <v>339</v>
      </c>
      <c r="AI132" s="301">
        <v>129</v>
      </c>
      <c r="AJ132" s="289">
        <v>51</v>
      </c>
      <c r="AK132" s="302" t="s">
        <v>312</v>
      </c>
      <c r="AL132" s="302">
        <v>129</v>
      </c>
      <c r="AM132" s="289">
        <v>84</v>
      </c>
      <c r="AN132" s="303" t="s">
        <v>269</v>
      </c>
      <c r="AO132" s="303">
        <v>129</v>
      </c>
      <c r="AP132" s="289">
        <v>-11</v>
      </c>
      <c r="AQ132" s="304" t="s">
        <v>333</v>
      </c>
      <c r="AR132" s="304">
        <v>129</v>
      </c>
      <c r="AS132" s="289">
        <v>29</v>
      </c>
      <c r="AT132" s="305" t="s">
        <v>284</v>
      </c>
      <c r="AU132" s="305">
        <v>129</v>
      </c>
      <c r="AV132" s="289">
        <v>-41</v>
      </c>
      <c r="AW132" s="306" t="s">
        <v>139</v>
      </c>
      <c r="AX132" s="306">
        <v>129</v>
      </c>
      <c r="AY132" s="289">
        <v>-101</v>
      </c>
      <c r="AZ132" s="307" t="s">
        <v>157</v>
      </c>
      <c r="BA132" s="307">
        <v>129</v>
      </c>
      <c r="BB132" s="289">
        <v>-78</v>
      </c>
      <c r="BC132" s="308" t="s">
        <v>77</v>
      </c>
      <c r="BD132" s="308">
        <v>129</v>
      </c>
      <c r="BE132" s="289">
        <v>51</v>
      </c>
      <c r="BF132" s="309" t="s">
        <v>120</v>
      </c>
      <c r="BG132" s="309">
        <v>129</v>
      </c>
      <c r="BH132" s="289">
        <v>-93</v>
      </c>
      <c r="BI132" s="310" t="s">
        <v>180</v>
      </c>
      <c r="BJ132" s="310">
        <v>129</v>
      </c>
      <c r="BK132" s="289">
        <v>27</v>
      </c>
      <c r="BL132" s="311" t="s">
        <v>102</v>
      </c>
      <c r="BM132" s="311">
        <v>129</v>
      </c>
      <c r="BN132" s="289">
        <v>9</v>
      </c>
      <c r="BO132" s="312" t="s">
        <v>22</v>
      </c>
      <c r="BP132" s="312">
        <v>129</v>
      </c>
      <c r="BQ132" s="289">
        <v>-34</v>
      </c>
      <c r="BR132" s="313" t="s">
        <v>100</v>
      </c>
      <c r="BS132" s="313">
        <v>129</v>
      </c>
      <c r="BT132" s="289">
        <v>-107</v>
      </c>
      <c r="BU132" s="314" t="s">
        <v>326</v>
      </c>
      <c r="BV132" s="314">
        <v>129</v>
      </c>
      <c r="BW132" s="289">
        <v>-11</v>
      </c>
      <c r="BX132" s="315" t="s">
        <v>263</v>
      </c>
      <c r="BY132" s="315">
        <v>129</v>
      </c>
      <c r="BZ132" s="289">
        <v>-32</v>
      </c>
    </row>
    <row r="133" spans="1:78" ht="15.5" thickTop="1" thickBot="1" x14ac:dyDescent="0.4">
      <c r="A133" s="210" t="s">
        <v>229</v>
      </c>
      <c r="B133" s="210">
        <v>130</v>
      </c>
      <c r="C133" s="210">
        <v>0</v>
      </c>
      <c r="D133" s="211" t="s">
        <v>261</v>
      </c>
      <c r="E133" s="211">
        <v>130</v>
      </c>
      <c r="F133" s="210">
        <v>24</v>
      </c>
      <c r="G133" s="212">
        <v>154</v>
      </c>
      <c r="H133" s="287">
        <v>9.8762755907944957</v>
      </c>
      <c r="I133" s="288" t="s">
        <v>233</v>
      </c>
      <c r="J133" s="287">
        <v>130</v>
      </c>
      <c r="K133" s="289">
        <v>24</v>
      </c>
      <c r="L133" s="290">
        <v>0.27182366285287157</v>
      </c>
      <c r="M133" s="291">
        <v>1.2665463011516807</v>
      </c>
      <c r="N133" s="292">
        <v>5.4364732570574317</v>
      </c>
      <c r="O133" s="293" t="s">
        <v>156</v>
      </c>
      <c r="P133" s="292">
        <v>130</v>
      </c>
      <c r="Q133" s="289">
        <v>18</v>
      </c>
      <c r="R133" s="294">
        <v>1.4495136816235528</v>
      </c>
      <c r="S133" s="295">
        <v>1.0912104615180807</v>
      </c>
      <c r="T133" s="295">
        <v>20.707338308907897</v>
      </c>
      <c r="U133" s="296">
        <v>0</v>
      </c>
      <c r="V133" s="296"/>
      <c r="W133" s="298" t="s">
        <v>126</v>
      </c>
      <c r="X133" s="298">
        <v>196</v>
      </c>
      <c r="Y133" s="289">
        <v>1</v>
      </c>
      <c r="Z133" s="298"/>
      <c r="AB133" s="299" t="s">
        <v>184</v>
      </c>
      <c r="AC133" s="299">
        <v>130</v>
      </c>
      <c r="AD133" s="289">
        <v>103</v>
      </c>
      <c r="AE133" s="300" t="s">
        <v>111</v>
      </c>
      <c r="AF133" s="300">
        <v>130</v>
      </c>
      <c r="AG133" s="289">
        <v>-62</v>
      </c>
      <c r="AH133" s="301" t="s">
        <v>49</v>
      </c>
      <c r="AI133" s="301">
        <v>130</v>
      </c>
      <c r="AJ133" s="289">
        <v>115</v>
      </c>
      <c r="AK133" s="302" t="s">
        <v>269</v>
      </c>
      <c r="AL133" s="302">
        <v>130</v>
      </c>
      <c r="AM133" s="289">
        <v>0</v>
      </c>
      <c r="AN133" s="303" t="s">
        <v>190</v>
      </c>
      <c r="AO133" s="303">
        <v>130</v>
      </c>
      <c r="AP133" s="289">
        <v>137</v>
      </c>
      <c r="AQ133" s="304" t="s">
        <v>317</v>
      </c>
      <c r="AR133" s="304">
        <v>130</v>
      </c>
      <c r="AS133" s="289">
        <v>-33</v>
      </c>
      <c r="AT133" s="305" t="s">
        <v>314</v>
      </c>
      <c r="AU133" s="305">
        <v>130</v>
      </c>
      <c r="AV133" s="289">
        <v>-32</v>
      </c>
      <c r="AW133" s="306" t="s">
        <v>229</v>
      </c>
      <c r="AX133" s="306">
        <v>130</v>
      </c>
      <c r="AY133" s="289">
        <v>-67</v>
      </c>
      <c r="AZ133" s="307" t="s">
        <v>211</v>
      </c>
      <c r="BA133" s="307">
        <v>130</v>
      </c>
      <c r="BB133" s="289">
        <v>-29</v>
      </c>
      <c r="BC133" s="308" t="s">
        <v>104</v>
      </c>
      <c r="BD133" s="308">
        <v>130</v>
      </c>
      <c r="BE133" s="289">
        <v>-101</v>
      </c>
      <c r="BF133" s="309" t="s">
        <v>261</v>
      </c>
      <c r="BG133" s="309">
        <v>130</v>
      </c>
      <c r="BH133" s="289">
        <v>48</v>
      </c>
      <c r="BI133" s="310" t="s">
        <v>161</v>
      </c>
      <c r="BJ133" s="310">
        <v>130</v>
      </c>
      <c r="BK133" s="289">
        <v>-27</v>
      </c>
      <c r="BL133" s="311" t="s">
        <v>319</v>
      </c>
      <c r="BM133" s="311">
        <v>130</v>
      </c>
      <c r="BN133" s="289">
        <v>62</v>
      </c>
      <c r="BO133" s="312" t="s">
        <v>116</v>
      </c>
      <c r="BP133" s="312">
        <v>130</v>
      </c>
      <c r="BQ133" s="289">
        <v>-116</v>
      </c>
      <c r="BR133" s="313" t="s">
        <v>152</v>
      </c>
      <c r="BS133" s="313">
        <v>130</v>
      </c>
      <c r="BT133" s="289">
        <v>69</v>
      </c>
      <c r="BU133" s="314" t="s">
        <v>191</v>
      </c>
      <c r="BV133" s="314">
        <v>130</v>
      </c>
      <c r="BW133" s="289">
        <v>2</v>
      </c>
      <c r="BX133" s="315" t="s">
        <v>86</v>
      </c>
      <c r="BY133" s="315">
        <v>130</v>
      </c>
      <c r="BZ133" s="289">
        <v>-50</v>
      </c>
    </row>
    <row r="134" spans="1:78" ht="15.5" thickTop="1" thickBot="1" x14ac:dyDescent="0.4">
      <c r="A134" s="210" t="s">
        <v>116</v>
      </c>
      <c r="B134" s="210">
        <v>131</v>
      </c>
      <c r="C134" s="210">
        <v>0</v>
      </c>
      <c r="D134" s="211" t="s">
        <v>37</v>
      </c>
      <c r="E134" s="211">
        <v>131</v>
      </c>
      <c r="F134" s="210">
        <v>-46</v>
      </c>
      <c r="G134" s="212">
        <v>85</v>
      </c>
      <c r="H134" s="287">
        <v>9.8639618309513857</v>
      </c>
      <c r="I134" s="288" t="s">
        <v>212</v>
      </c>
      <c r="J134" s="287">
        <v>131</v>
      </c>
      <c r="K134" s="289">
        <v>-50</v>
      </c>
      <c r="L134" s="290">
        <v>0.27006800509291751</v>
      </c>
      <c r="M134" s="291">
        <v>1.2583659175212767</v>
      </c>
      <c r="N134" s="292">
        <v>5.4013601018583506</v>
      </c>
      <c r="O134" s="293" t="s">
        <v>86</v>
      </c>
      <c r="P134" s="292">
        <v>131</v>
      </c>
      <c r="Q134" s="289">
        <v>-59</v>
      </c>
      <c r="R134" s="294">
        <v>1.4486152585083452</v>
      </c>
      <c r="S134" s="295">
        <v>1.0905341183316637</v>
      </c>
      <c r="T134" s="295">
        <v>20.694503692976358</v>
      </c>
      <c r="U134" s="296">
        <v>0</v>
      </c>
      <c r="V134" s="296"/>
      <c r="W134" s="298" t="s">
        <v>20</v>
      </c>
      <c r="X134" s="298">
        <v>195</v>
      </c>
      <c r="Y134" s="289">
        <v>-10</v>
      </c>
      <c r="Z134" s="298"/>
      <c r="AB134" s="299" t="s">
        <v>144</v>
      </c>
      <c r="AC134" s="299">
        <v>131</v>
      </c>
      <c r="AD134" s="289">
        <v>87</v>
      </c>
      <c r="AE134" s="300" t="s">
        <v>239</v>
      </c>
      <c r="AF134" s="300">
        <v>131</v>
      </c>
      <c r="AG134" s="289">
        <v>-29</v>
      </c>
      <c r="AH134" s="301" t="s">
        <v>66</v>
      </c>
      <c r="AI134" s="301">
        <v>131</v>
      </c>
      <c r="AJ134" s="289">
        <v>-69</v>
      </c>
      <c r="AK134" s="302" t="s">
        <v>143</v>
      </c>
      <c r="AL134" s="302">
        <v>131</v>
      </c>
      <c r="AM134" s="289">
        <v>-31</v>
      </c>
      <c r="AN134" s="303" t="s">
        <v>172</v>
      </c>
      <c r="AO134" s="303">
        <v>131</v>
      </c>
      <c r="AP134" s="289">
        <v>50</v>
      </c>
      <c r="AQ134" s="304" t="s">
        <v>223</v>
      </c>
      <c r="AR134" s="304">
        <v>131</v>
      </c>
      <c r="AS134" s="289">
        <v>-28</v>
      </c>
      <c r="AT134" s="305" t="s">
        <v>115</v>
      </c>
      <c r="AU134" s="305">
        <v>131</v>
      </c>
      <c r="AV134" s="289">
        <v>-115</v>
      </c>
      <c r="AW134" s="306" t="s">
        <v>165</v>
      </c>
      <c r="AX134" s="306">
        <v>131</v>
      </c>
      <c r="AY134" s="289">
        <v>-4</v>
      </c>
      <c r="AZ134" s="307" t="s">
        <v>120</v>
      </c>
      <c r="BA134" s="307">
        <v>131</v>
      </c>
      <c r="BB134" s="289">
        <v>6</v>
      </c>
      <c r="BC134" s="308" t="s">
        <v>60</v>
      </c>
      <c r="BD134" s="308">
        <v>131</v>
      </c>
      <c r="BE134" s="289">
        <v>-19</v>
      </c>
      <c r="BF134" s="309" t="s">
        <v>248</v>
      </c>
      <c r="BG134" s="309">
        <v>131</v>
      </c>
      <c r="BH134" s="289">
        <v>21</v>
      </c>
      <c r="BI134" s="310" t="s">
        <v>322</v>
      </c>
      <c r="BJ134" s="310">
        <v>131</v>
      </c>
      <c r="BK134" s="289">
        <v>0</v>
      </c>
      <c r="BL134" s="311" t="s">
        <v>267</v>
      </c>
      <c r="BM134" s="311">
        <v>131</v>
      </c>
      <c r="BN134" s="289">
        <v>26</v>
      </c>
      <c r="BO134" s="312" t="s">
        <v>178</v>
      </c>
      <c r="BP134" s="312">
        <v>131</v>
      </c>
      <c r="BQ134" s="289">
        <v>18</v>
      </c>
      <c r="BR134" s="313" t="s">
        <v>74</v>
      </c>
      <c r="BS134" s="313">
        <v>131</v>
      </c>
      <c r="BT134" s="289">
        <v>62</v>
      </c>
      <c r="BU134" s="314" t="s">
        <v>167</v>
      </c>
      <c r="BV134" s="314">
        <v>131</v>
      </c>
      <c r="BW134" s="289">
        <v>-15</v>
      </c>
      <c r="BX134" s="315" t="s">
        <v>181</v>
      </c>
      <c r="BY134" s="315">
        <v>131</v>
      </c>
      <c r="BZ134" s="289">
        <v>-19</v>
      </c>
    </row>
    <row r="135" spans="1:78" ht="15.5" thickTop="1" thickBot="1" x14ac:dyDescent="0.4">
      <c r="A135" s="210" t="s">
        <v>158</v>
      </c>
      <c r="B135" s="210">
        <v>132</v>
      </c>
      <c r="C135" s="210">
        <v>0</v>
      </c>
      <c r="D135" s="211" t="s">
        <v>225</v>
      </c>
      <c r="E135" s="211">
        <v>132</v>
      </c>
      <c r="F135" s="210">
        <v>55</v>
      </c>
      <c r="G135" s="212">
        <v>187</v>
      </c>
      <c r="H135" s="287">
        <v>9.8248454358400004</v>
      </c>
      <c r="I135" s="288" t="s">
        <v>88</v>
      </c>
      <c r="J135" s="287">
        <v>132</v>
      </c>
      <c r="K135" s="289">
        <v>54</v>
      </c>
      <c r="L135" s="290">
        <v>0.26597873137614614</v>
      </c>
      <c r="M135" s="291">
        <v>1.2393121881806604</v>
      </c>
      <c r="N135" s="292">
        <v>5.3195746275229228</v>
      </c>
      <c r="O135" s="293" t="s">
        <v>321</v>
      </c>
      <c r="P135" s="292">
        <v>132</v>
      </c>
      <c r="Q135" s="289">
        <v>64</v>
      </c>
      <c r="R135" s="294">
        <v>1.4464517940962265</v>
      </c>
      <c r="S135" s="295">
        <v>1.0889054376027025</v>
      </c>
      <c r="T135" s="295">
        <v>20.663597058517521</v>
      </c>
      <c r="U135" s="296">
        <v>0</v>
      </c>
      <c r="V135" s="296"/>
      <c r="W135" s="298" t="s">
        <v>263</v>
      </c>
      <c r="X135" s="298">
        <v>194</v>
      </c>
      <c r="Y135" s="289">
        <v>56</v>
      </c>
      <c r="Z135" s="298"/>
      <c r="AB135" s="299" t="s">
        <v>107</v>
      </c>
      <c r="AC135" s="299">
        <v>132</v>
      </c>
      <c r="AD135" s="289">
        <v>59</v>
      </c>
      <c r="AE135" s="300" t="s">
        <v>82</v>
      </c>
      <c r="AF135" s="300">
        <v>132</v>
      </c>
      <c r="AG135" s="289">
        <v>64</v>
      </c>
      <c r="AH135" s="301" t="s">
        <v>242</v>
      </c>
      <c r="AI135" s="301">
        <v>132</v>
      </c>
      <c r="AJ135" s="289">
        <v>81</v>
      </c>
      <c r="AK135" s="302" t="s">
        <v>177</v>
      </c>
      <c r="AL135" s="302">
        <v>132</v>
      </c>
      <c r="AM135" s="289">
        <v>52</v>
      </c>
      <c r="AN135" s="303" t="s">
        <v>197</v>
      </c>
      <c r="AO135" s="303">
        <v>132</v>
      </c>
      <c r="AP135" s="289">
        <v>-48</v>
      </c>
      <c r="AQ135" s="304" t="s">
        <v>42</v>
      </c>
      <c r="AR135" s="304">
        <v>132</v>
      </c>
      <c r="AS135" s="289">
        <v>-5</v>
      </c>
      <c r="AT135" s="305" t="s">
        <v>130</v>
      </c>
      <c r="AU135" s="305">
        <v>132</v>
      </c>
      <c r="AV135" s="289">
        <v>-104</v>
      </c>
      <c r="AW135" s="306" t="s">
        <v>303</v>
      </c>
      <c r="AX135" s="306">
        <v>132</v>
      </c>
      <c r="AY135" s="289">
        <v>-56</v>
      </c>
      <c r="AZ135" s="307" t="s">
        <v>49</v>
      </c>
      <c r="BA135" s="307">
        <v>132</v>
      </c>
      <c r="BB135" s="289">
        <v>-66</v>
      </c>
      <c r="BC135" s="308" t="s">
        <v>105</v>
      </c>
      <c r="BD135" s="308">
        <v>132</v>
      </c>
      <c r="BE135" s="289">
        <v>126</v>
      </c>
      <c r="BF135" s="309" t="s">
        <v>102</v>
      </c>
      <c r="BG135" s="309">
        <v>132</v>
      </c>
      <c r="BH135" s="289">
        <v>-9</v>
      </c>
      <c r="BI135" s="310" t="s">
        <v>222</v>
      </c>
      <c r="BJ135" s="310">
        <v>132</v>
      </c>
      <c r="BK135" s="289">
        <v>38</v>
      </c>
      <c r="BL135" s="311" t="s">
        <v>318</v>
      </c>
      <c r="BM135" s="311">
        <v>132</v>
      </c>
      <c r="BN135" s="289">
        <v>-20</v>
      </c>
      <c r="BO135" s="312" t="s">
        <v>251</v>
      </c>
      <c r="BP135" s="312">
        <v>132</v>
      </c>
      <c r="BQ135" s="289">
        <v>-89</v>
      </c>
      <c r="BR135" s="313" t="s">
        <v>90</v>
      </c>
      <c r="BS135" s="313">
        <v>132</v>
      </c>
      <c r="BT135" s="289">
        <v>-6</v>
      </c>
      <c r="BU135" s="314" t="s">
        <v>56</v>
      </c>
      <c r="BV135" s="314">
        <v>132</v>
      </c>
      <c r="BW135" s="289">
        <v>18</v>
      </c>
      <c r="BX135" s="315" t="s">
        <v>88</v>
      </c>
      <c r="BY135" s="315">
        <v>132</v>
      </c>
      <c r="BZ135" s="289">
        <v>53</v>
      </c>
    </row>
    <row r="136" spans="1:78" ht="15.5" thickTop="1" thickBot="1" x14ac:dyDescent="0.4">
      <c r="A136" s="210" t="s">
        <v>90</v>
      </c>
      <c r="B136" s="210">
        <v>133</v>
      </c>
      <c r="C136" s="210">
        <v>0</v>
      </c>
      <c r="D136" s="211" t="s">
        <v>181</v>
      </c>
      <c r="E136" s="211">
        <v>133</v>
      </c>
      <c r="F136" s="210">
        <v>-26</v>
      </c>
      <c r="G136" s="212">
        <v>107</v>
      </c>
      <c r="H136" s="287">
        <v>9.8229007747359329</v>
      </c>
      <c r="I136" s="288" t="s">
        <v>63</v>
      </c>
      <c r="J136" s="287">
        <v>133</v>
      </c>
      <c r="K136" s="289">
        <v>8</v>
      </c>
      <c r="L136" s="290">
        <v>0.26345093018559884</v>
      </c>
      <c r="M136" s="291">
        <v>1.2275340478438956</v>
      </c>
      <c r="N136" s="292">
        <v>5.2690186037119764</v>
      </c>
      <c r="O136" s="293" t="s">
        <v>67</v>
      </c>
      <c r="P136" s="292">
        <v>133</v>
      </c>
      <c r="Q136" s="289">
        <v>-30</v>
      </c>
      <c r="R136" s="294">
        <v>1.4353241948844451</v>
      </c>
      <c r="S136" s="295">
        <v>1.0805284537732875</v>
      </c>
      <c r="T136" s="295">
        <v>20.504631355492073</v>
      </c>
      <c r="U136" s="296">
        <v>0</v>
      </c>
      <c r="V136" s="296"/>
      <c r="W136" s="298" t="s">
        <v>291</v>
      </c>
      <c r="X136" s="298">
        <v>193</v>
      </c>
      <c r="Y136" s="289">
        <v>65</v>
      </c>
      <c r="Z136" s="298"/>
      <c r="AB136" s="299" t="s">
        <v>37</v>
      </c>
      <c r="AC136" s="299">
        <v>133</v>
      </c>
      <c r="AD136" s="289">
        <v>-8</v>
      </c>
      <c r="AE136" s="300" t="s">
        <v>62</v>
      </c>
      <c r="AF136" s="300">
        <v>133</v>
      </c>
      <c r="AG136" s="289">
        <v>82</v>
      </c>
      <c r="AH136" s="301" t="s">
        <v>25</v>
      </c>
      <c r="AI136" s="301">
        <v>133</v>
      </c>
      <c r="AJ136" s="289">
        <v>-45</v>
      </c>
      <c r="AK136" s="302" t="s">
        <v>24</v>
      </c>
      <c r="AL136" s="302">
        <v>133</v>
      </c>
      <c r="AM136" s="289">
        <v>52</v>
      </c>
      <c r="AN136" s="303" t="s">
        <v>209</v>
      </c>
      <c r="AO136" s="303">
        <v>133</v>
      </c>
      <c r="AP136" s="289">
        <v>15</v>
      </c>
      <c r="AQ136" s="304" t="s">
        <v>186</v>
      </c>
      <c r="AR136" s="304">
        <v>133</v>
      </c>
      <c r="AS136" s="289">
        <v>57</v>
      </c>
      <c r="AT136" s="305" t="s">
        <v>259</v>
      </c>
      <c r="AU136" s="305">
        <v>133</v>
      </c>
      <c r="AV136" s="289">
        <v>30</v>
      </c>
      <c r="AW136" s="306" t="s">
        <v>118</v>
      </c>
      <c r="AX136" s="306">
        <v>133</v>
      </c>
      <c r="AY136" s="289">
        <v>37</v>
      </c>
      <c r="AZ136" s="307" t="s">
        <v>176</v>
      </c>
      <c r="BA136" s="307">
        <v>133</v>
      </c>
      <c r="BB136" s="289">
        <v>25</v>
      </c>
      <c r="BC136" s="308" t="s">
        <v>322</v>
      </c>
      <c r="BD136" s="308">
        <v>133</v>
      </c>
      <c r="BE136" s="289">
        <v>-8</v>
      </c>
      <c r="BF136" s="309" t="s">
        <v>77</v>
      </c>
      <c r="BG136" s="309">
        <v>133</v>
      </c>
      <c r="BH136" s="289">
        <v>-70</v>
      </c>
      <c r="BI136" s="310" t="s">
        <v>116</v>
      </c>
      <c r="BJ136" s="310">
        <v>133</v>
      </c>
      <c r="BK136" s="289">
        <v>7</v>
      </c>
      <c r="BL136" s="311" t="s">
        <v>92</v>
      </c>
      <c r="BM136" s="311">
        <v>133</v>
      </c>
      <c r="BN136" s="289">
        <v>62</v>
      </c>
      <c r="BO136" s="312" t="s">
        <v>293</v>
      </c>
      <c r="BP136" s="312">
        <v>133</v>
      </c>
      <c r="BQ136" s="289">
        <v>-63</v>
      </c>
      <c r="BR136" s="313" t="s">
        <v>307</v>
      </c>
      <c r="BS136" s="313">
        <v>133</v>
      </c>
      <c r="BT136" s="289">
        <v>-13</v>
      </c>
      <c r="BU136" s="314" t="s">
        <v>309</v>
      </c>
      <c r="BV136" s="314">
        <v>133</v>
      </c>
      <c r="BW136" s="289">
        <v>-16</v>
      </c>
      <c r="BX136" s="315" t="s">
        <v>232</v>
      </c>
      <c r="BY136" s="315">
        <v>133</v>
      </c>
      <c r="BZ136" s="289">
        <v>71</v>
      </c>
    </row>
    <row r="137" spans="1:78" ht="15.5" thickTop="1" thickBot="1" x14ac:dyDescent="0.4">
      <c r="A137" s="210" t="s">
        <v>228</v>
      </c>
      <c r="B137" s="210">
        <v>134</v>
      </c>
      <c r="C137" s="210">
        <v>0</v>
      </c>
      <c r="D137" s="211" t="s">
        <v>228</v>
      </c>
      <c r="E137" s="211">
        <v>134</v>
      </c>
      <c r="F137" s="210">
        <v>0</v>
      </c>
      <c r="G137" s="212">
        <v>134</v>
      </c>
      <c r="H137" s="287">
        <v>9.7632063836794618</v>
      </c>
      <c r="I137" s="288" t="s">
        <v>196</v>
      </c>
      <c r="J137" s="287">
        <v>134</v>
      </c>
      <c r="K137" s="289">
        <v>-38</v>
      </c>
      <c r="L137" s="290">
        <v>0.26180601082851118</v>
      </c>
      <c r="M137" s="291">
        <v>1.2198696432606206</v>
      </c>
      <c r="N137" s="292">
        <v>5.2361202165702236</v>
      </c>
      <c r="O137" s="293" t="s">
        <v>326</v>
      </c>
      <c r="P137" s="292">
        <v>134</v>
      </c>
      <c r="Q137" s="289">
        <v>60</v>
      </c>
      <c r="R137" s="294">
        <v>1.4348451346593751</v>
      </c>
      <c r="S137" s="295">
        <v>1.0801678117621627</v>
      </c>
      <c r="T137" s="295">
        <v>20.497787637991074</v>
      </c>
      <c r="U137" s="296">
        <v>0</v>
      </c>
      <c r="V137" s="296"/>
      <c r="W137" s="298" t="s">
        <v>328</v>
      </c>
      <c r="X137" s="298">
        <v>192</v>
      </c>
      <c r="Y137" s="289">
        <v>-17</v>
      </c>
      <c r="Z137" s="298"/>
      <c r="AB137" s="299" t="s">
        <v>41</v>
      </c>
      <c r="AC137" s="299">
        <v>134</v>
      </c>
      <c r="AD137" s="289">
        <v>81</v>
      </c>
      <c r="AE137" s="300" t="s">
        <v>198</v>
      </c>
      <c r="AF137" s="300">
        <v>134</v>
      </c>
      <c r="AG137" s="289">
        <v>-29</v>
      </c>
      <c r="AH137" s="301" t="s">
        <v>71</v>
      </c>
      <c r="AI137" s="301">
        <v>134</v>
      </c>
      <c r="AJ137" s="289">
        <v>-73</v>
      </c>
      <c r="AK137" s="302" t="s">
        <v>273</v>
      </c>
      <c r="AL137" s="302">
        <v>134</v>
      </c>
      <c r="AM137" s="289">
        <v>-42</v>
      </c>
      <c r="AN137" s="303" t="s">
        <v>156</v>
      </c>
      <c r="AO137" s="303">
        <v>134</v>
      </c>
      <c r="AP137" s="289">
        <v>111</v>
      </c>
      <c r="AQ137" s="304" t="s">
        <v>269</v>
      </c>
      <c r="AR137" s="304">
        <v>134</v>
      </c>
      <c r="AS137" s="289">
        <v>-6</v>
      </c>
      <c r="AT137" s="305" t="s">
        <v>187</v>
      </c>
      <c r="AU137" s="305">
        <v>134</v>
      </c>
      <c r="AV137" s="289" t="e">
        <v>#N/A</v>
      </c>
      <c r="AW137" s="306" t="s">
        <v>332</v>
      </c>
      <c r="AX137" s="306">
        <v>134</v>
      </c>
      <c r="AY137" s="289">
        <v>72</v>
      </c>
      <c r="AZ137" s="307" t="s">
        <v>294</v>
      </c>
      <c r="BA137" s="307">
        <v>134</v>
      </c>
      <c r="BB137" s="289">
        <v>-47</v>
      </c>
      <c r="BC137" s="308" t="s">
        <v>142</v>
      </c>
      <c r="BD137" s="308">
        <v>134</v>
      </c>
      <c r="BE137" s="289">
        <v>40</v>
      </c>
      <c r="BF137" s="309" t="s">
        <v>80</v>
      </c>
      <c r="BG137" s="309">
        <v>134</v>
      </c>
      <c r="BH137" s="289">
        <v>-37</v>
      </c>
      <c r="BI137" s="310" t="s">
        <v>193</v>
      </c>
      <c r="BJ137" s="310">
        <v>134</v>
      </c>
      <c r="BK137" s="289">
        <v>30</v>
      </c>
      <c r="BL137" s="311" t="s">
        <v>169</v>
      </c>
      <c r="BM137" s="311">
        <v>134</v>
      </c>
      <c r="BN137" s="289">
        <v>-21</v>
      </c>
      <c r="BO137" s="312" t="s">
        <v>263</v>
      </c>
      <c r="BP137" s="312">
        <v>134</v>
      </c>
      <c r="BQ137" s="289">
        <v>-43</v>
      </c>
      <c r="BR137" s="313" t="s">
        <v>97</v>
      </c>
      <c r="BS137" s="313">
        <v>134</v>
      </c>
      <c r="BT137" s="289">
        <v>-23</v>
      </c>
      <c r="BU137" s="314" t="s">
        <v>163</v>
      </c>
      <c r="BV137" s="314">
        <v>134</v>
      </c>
      <c r="BW137" s="289">
        <v>-27</v>
      </c>
      <c r="BX137" s="315" t="s">
        <v>23</v>
      </c>
      <c r="BY137" s="315">
        <v>134</v>
      </c>
      <c r="BZ137" s="289">
        <v>-52</v>
      </c>
    </row>
    <row r="138" spans="1:78" ht="15.5" thickTop="1" thickBot="1" x14ac:dyDescent="0.4">
      <c r="A138" s="210" t="s">
        <v>114</v>
      </c>
      <c r="B138" s="210">
        <v>135</v>
      </c>
      <c r="C138" s="210">
        <v>0</v>
      </c>
      <c r="D138" s="211" t="s">
        <v>83</v>
      </c>
      <c r="E138" s="211">
        <v>135</v>
      </c>
      <c r="F138" s="210">
        <v>53</v>
      </c>
      <c r="G138" s="212">
        <v>188</v>
      </c>
      <c r="H138" s="287">
        <v>9.7408826390261929</v>
      </c>
      <c r="I138" s="288" t="s">
        <v>288</v>
      </c>
      <c r="J138" s="287">
        <v>135</v>
      </c>
      <c r="K138" s="289">
        <v>-10</v>
      </c>
      <c r="L138" s="290">
        <v>0.25728982974711401</v>
      </c>
      <c r="M138" s="291">
        <v>1.1988267642708295</v>
      </c>
      <c r="N138" s="292">
        <v>5.1457965949422801</v>
      </c>
      <c r="O138" s="293" t="s">
        <v>206</v>
      </c>
      <c r="P138" s="292">
        <v>135</v>
      </c>
      <c r="Q138" s="289">
        <v>-51</v>
      </c>
      <c r="R138" s="294">
        <v>1.4302246367652482</v>
      </c>
      <c r="S138" s="295">
        <v>1.076689448154138</v>
      </c>
      <c r="T138" s="295">
        <v>20.431780525217832</v>
      </c>
      <c r="U138" s="296">
        <v>0</v>
      </c>
      <c r="V138" s="296"/>
      <c r="W138" s="298" t="s">
        <v>317</v>
      </c>
      <c r="X138" s="298">
        <v>191</v>
      </c>
      <c r="Y138" s="289">
        <v>68</v>
      </c>
      <c r="Z138" s="298"/>
      <c r="AB138" s="299" t="s">
        <v>36</v>
      </c>
      <c r="AC138" s="299">
        <v>135</v>
      </c>
      <c r="AD138" s="289">
        <v>-42</v>
      </c>
      <c r="AE138" s="300" t="s">
        <v>288</v>
      </c>
      <c r="AF138" s="300">
        <v>135</v>
      </c>
      <c r="AG138" s="289">
        <v>12</v>
      </c>
      <c r="AH138" s="301" t="s">
        <v>327</v>
      </c>
      <c r="AI138" s="301">
        <v>135</v>
      </c>
      <c r="AJ138" s="289">
        <v>88</v>
      </c>
      <c r="AK138" s="302" t="s">
        <v>217</v>
      </c>
      <c r="AL138" s="302">
        <v>135</v>
      </c>
      <c r="AM138" s="289">
        <v>-18</v>
      </c>
      <c r="AN138" s="303" t="s">
        <v>31</v>
      </c>
      <c r="AO138" s="303">
        <v>135</v>
      </c>
      <c r="AP138" s="289">
        <v>39</v>
      </c>
      <c r="AQ138" s="304" t="s">
        <v>87</v>
      </c>
      <c r="AR138" s="304">
        <v>135</v>
      </c>
      <c r="AS138" s="289">
        <v>-45</v>
      </c>
      <c r="AT138" s="305" t="s">
        <v>212</v>
      </c>
      <c r="AU138" s="305">
        <v>135</v>
      </c>
      <c r="AV138" s="289">
        <v>-103</v>
      </c>
      <c r="AW138" s="306" t="s">
        <v>21</v>
      </c>
      <c r="AX138" s="306">
        <v>135</v>
      </c>
      <c r="AY138" s="289">
        <v>-53</v>
      </c>
      <c r="AZ138" s="307" t="s">
        <v>140</v>
      </c>
      <c r="BA138" s="307">
        <v>135</v>
      </c>
      <c r="BB138" s="289">
        <v>53</v>
      </c>
      <c r="BC138" s="308" t="s">
        <v>170</v>
      </c>
      <c r="BD138" s="308">
        <v>135</v>
      </c>
      <c r="BE138" s="289">
        <v>-9</v>
      </c>
      <c r="BF138" s="309" t="s">
        <v>318</v>
      </c>
      <c r="BG138" s="309">
        <v>135</v>
      </c>
      <c r="BH138" s="289">
        <v>7</v>
      </c>
      <c r="BI138" s="310" t="s">
        <v>68</v>
      </c>
      <c r="BJ138" s="310">
        <v>135</v>
      </c>
      <c r="BK138" s="289">
        <v>13</v>
      </c>
      <c r="BL138" s="311" t="s">
        <v>284</v>
      </c>
      <c r="BM138" s="311">
        <v>135</v>
      </c>
      <c r="BN138" s="289">
        <v>55</v>
      </c>
      <c r="BO138" s="312" t="s">
        <v>59</v>
      </c>
      <c r="BP138" s="312">
        <v>135</v>
      </c>
      <c r="BQ138" s="289">
        <v>-17</v>
      </c>
      <c r="BR138" s="313" t="s">
        <v>120</v>
      </c>
      <c r="BS138" s="313">
        <v>135</v>
      </c>
      <c r="BT138" s="289">
        <v>-37</v>
      </c>
      <c r="BU138" s="314" t="s">
        <v>49</v>
      </c>
      <c r="BV138" s="314">
        <v>135</v>
      </c>
      <c r="BW138" s="289">
        <v>5</v>
      </c>
      <c r="BX138" s="315" t="s">
        <v>235</v>
      </c>
      <c r="BY138" s="315">
        <v>135</v>
      </c>
      <c r="BZ138" s="289">
        <v>111</v>
      </c>
    </row>
    <row r="139" spans="1:78" ht="15.5" thickTop="1" thickBot="1" x14ac:dyDescent="0.4">
      <c r="A139" s="210" t="s">
        <v>273</v>
      </c>
      <c r="B139" s="210">
        <v>136</v>
      </c>
      <c r="C139" s="210">
        <v>0</v>
      </c>
      <c r="D139" s="211" t="s">
        <v>179</v>
      </c>
      <c r="E139" s="211">
        <v>136</v>
      </c>
      <c r="F139" s="210">
        <v>23</v>
      </c>
      <c r="G139" s="212">
        <v>159</v>
      </c>
      <c r="H139" s="287">
        <v>9.7322061127152377</v>
      </c>
      <c r="I139" s="288" t="s">
        <v>113</v>
      </c>
      <c r="J139" s="287">
        <v>136</v>
      </c>
      <c r="K139" s="289">
        <v>11</v>
      </c>
      <c r="L139" s="290">
        <v>0.25681886930151637</v>
      </c>
      <c r="M139" s="291">
        <v>1.1966323518929662</v>
      </c>
      <c r="N139" s="292">
        <v>5.1363773860303272</v>
      </c>
      <c r="O139" s="293" t="s">
        <v>151</v>
      </c>
      <c r="P139" s="292">
        <v>136</v>
      </c>
      <c r="Q139" s="289">
        <v>-31</v>
      </c>
      <c r="R139" s="294">
        <v>1.4272461910833663</v>
      </c>
      <c r="S139" s="295">
        <v>1.074447240213408</v>
      </c>
      <c r="T139" s="295">
        <v>20.389231301190947</v>
      </c>
      <c r="U139" s="296">
        <v>0</v>
      </c>
      <c r="V139" s="296"/>
      <c r="W139" s="298" t="s">
        <v>241</v>
      </c>
      <c r="X139" s="298">
        <v>190</v>
      </c>
      <c r="Y139" s="289">
        <v>-23</v>
      </c>
      <c r="Z139" s="298"/>
      <c r="AB139" s="299" t="s">
        <v>138</v>
      </c>
      <c r="AC139" s="299">
        <v>136</v>
      </c>
      <c r="AD139" s="289">
        <v>12</v>
      </c>
      <c r="AE139" s="300" t="s">
        <v>95</v>
      </c>
      <c r="AF139" s="300">
        <v>136</v>
      </c>
      <c r="AG139" s="289">
        <v>78</v>
      </c>
      <c r="AH139" s="301" t="s">
        <v>320</v>
      </c>
      <c r="AI139" s="301">
        <v>136</v>
      </c>
      <c r="AJ139" s="289">
        <v>42</v>
      </c>
      <c r="AK139" s="302" t="s">
        <v>317</v>
      </c>
      <c r="AL139" s="302">
        <v>136</v>
      </c>
      <c r="AM139" s="289">
        <v>-46</v>
      </c>
      <c r="AN139" s="303" t="s">
        <v>242</v>
      </c>
      <c r="AO139" s="303">
        <v>136</v>
      </c>
      <c r="AP139" s="289">
        <v>-96</v>
      </c>
      <c r="AQ139" s="304" t="s">
        <v>177</v>
      </c>
      <c r="AR139" s="304">
        <v>136</v>
      </c>
      <c r="AS139" s="289">
        <v>60</v>
      </c>
      <c r="AT139" s="305" t="s">
        <v>207</v>
      </c>
      <c r="AU139" s="305">
        <v>136</v>
      </c>
      <c r="AV139" s="289">
        <v>-36</v>
      </c>
      <c r="AW139" s="306" t="s">
        <v>284</v>
      </c>
      <c r="AX139" s="306">
        <v>136</v>
      </c>
      <c r="AY139" s="289">
        <v>-5</v>
      </c>
      <c r="AZ139" s="307" t="s">
        <v>188</v>
      </c>
      <c r="BA139" s="307">
        <v>136</v>
      </c>
      <c r="BB139" s="289">
        <v>50</v>
      </c>
      <c r="BC139" s="308" t="s">
        <v>120</v>
      </c>
      <c r="BD139" s="308">
        <v>136</v>
      </c>
      <c r="BE139" s="289">
        <v>-6</v>
      </c>
      <c r="BF139" s="309" t="s">
        <v>106</v>
      </c>
      <c r="BG139" s="309">
        <v>136</v>
      </c>
      <c r="BH139" s="289">
        <v>99</v>
      </c>
      <c r="BI139" s="310" t="s">
        <v>181</v>
      </c>
      <c r="BJ139" s="310">
        <v>136</v>
      </c>
      <c r="BK139" s="289">
        <v>-35</v>
      </c>
      <c r="BL139" s="311" t="s">
        <v>272</v>
      </c>
      <c r="BM139" s="311">
        <v>136</v>
      </c>
      <c r="BN139" s="289">
        <v>29</v>
      </c>
      <c r="BO139" s="312" t="s">
        <v>218</v>
      </c>
      <c r="BP139" s="312">
        <v>136</v>
      </c>
      <c r="BQ139" s="289">
        <v>136</v>
      </c>
      <c r="BR139" s="313" t="s">
        <v>167</v>
      </c>
      <c r="BS139" s="313">
        <v>136</v>
      </c>
      <c r="BT139" s="289">
        <v>-41</v>
      </c>
      <c r="BU139" s="314" t="s">
        <v>248</v>
      </c>
      <c r="BV139" s="314">
        <v>136</v>
      </c>
      <c r="BW139" s="289">
        <v>25</v>
      </c>
      <c r="BX139" s="315" t="s">
        <v>50</v>
      </c>
      <c r="BY139" s="315">
        <v>136</v>
      </c>
      <c r="BZ139" s="289">
        <v>10</v>
      </c>
    </row>
    <row r="140" spans="1:78" ht="15.5" thickTop="1" thickBot="1" x14ac:dyDescent="0.4">
      <c r="A140" s="210" t="s">
        <v>219</v>
      </c>
      <c r="B140" s="210">
        <v>137</v>
      </c>
      <c r="C140" s="210">
        <v>0</v>
      </c>
      <c r="D140" s="211" t="s">
        <v>157</v>
      </c>
      <c r="E140" s="211">
        <v>137</v>
      </c>
      <c r="F140" s="210">
        <v>-39</v>
      </c>
      <c r="G140" s="212">
        <v>98</v>
      </c>
      <c r="H140" s="287">
        <v>9.7040219910818912</v>
      </c>
      <c r="I140" s="288" t="s">
        <v>127</v>
      </c>
      <c r="J140" s="287">
        <v>137</v>
      </c>
      <c r="K140" s="289">
        <v>-14</v>
      </c>
      <c r="L140" s="290">
        <v>0.25662004619231327</v>
      </c>
      <c r="M140" s="291">
        <v>1.1957059473595943</v>
      </c>
      <c r="N140" s="292">
        <v>5.1324009238462658</v>
      </c>
      <c r="O140" s="293" t="s">
        <v>291</v>
      </c>
      <c r="P140" s="292">
        <v>137</v>
      </c>
      <c r="Q140" s="289">
        <v>50</v>
      </c>
      <c r="R140" s="294">
        <v>1.422521811142887</v>
      </c>
      <c r="S140" s="295">
        <v>1.0708906730139436</v>
      </c>
      <c r="T140" s="295">
        <v>20.321740159184102</v>
      </c>
      <c r="U140" s="296">
        <v>0</v>
      </c>
      <c r="V140" s="296"/>
      <c r="W140" s="298" t="s">
        <v>238</v>
      </c>
      <c r="X140" s="298">
        <v>189</v>
      </c>
      <c r="Y140" s="289">
        <v>61</v>
      </c>
      <c r="Z140" s="298"/>
      <c r="AB140" s="299" t="s">
        <v>268</v>
      </c>
      <c r="AC140" s="299">
        <v>137</v>
      </c>
      <c r="AD140" s="289">
        <v>-83</v>
      </c>
      <c r="AE140" s="300" t="s">
        <v>99</v>
      </c>
      <c r="AF140" s="300">
        <v>137</v>
      </c>
      <c r="AG140" s="289">
        <v>-4</v>
      </c>
      <c r="AH140" s="301" t="s">
        <v>40</v>
      </c>
      <c r="AI140" s="301">
        <v>137</v>
      </c>
      <c r="AJ140" s="289">
        <v>40</v>
      </c>
      <c r="AK140" s="302" t="s">
        <v>228</v>
      </c>
      <c r="AL140" s="302">
        <v>137</v>
      </c>
      <c r="AM140" s="289">
        <v>-22</v>
      </c>
      <c r="AN140" s="303" t="s">
        <v>223</v>
      </c>
      <c r="AO140" s="303">
        <v>137</v>
      </c>
      <c r="AP140" s="289">
        <v>-51</v>
      </c>
      <c r="AQ140" s="304" t="s">
        <v>184</v>
      </c>
      <c r="AR140" s="304">
        <v>137</v>
      </c>
      <c r="AS140" s="289">
        <v>-1</v>
      </c>
      <c r="AT140" s="305" t="s">
        <v>77</v>
      </c>
      <c r="AU140" s="305">
        <v>137</v>
      </c>
      <c r="AV140" s="289">
        <v>-65</v>
      </c>
      <c r="AW140" s="306" t="s">
        <v>150</v>
      </c>
      <c r="AX140" s="306">
        <v>137</v>
      </c>
      <c r="AY140" s="289">
        <v>-18</v>
      </c>
      <c r="AZ140" s="307" t="s">
        <v>203</v>
      </c>
      <c r="BA140" s="307">
        <v>137</v>
      </c>
      <c r="BB140" s="289">
        <v>68</v>
      </c>
      <c r="BC140" s="308" t="s">
        <v>161</v>
      </c>
      <c r="BD140" s="308">
        <v>137</v>
      </c>
      <c r="BE140" s="289">
        <v>-57</v>
      </c>
      <c r="BF140" s="309" t="s">
        <v>45</v>
      </c>
      <c r="BG140" s="309">
        <v>137</v>
      </c>
      <c r="BH140" s="289">
        <v>20</v>
      </c>
      <c r="BI140" s="310" t="s">
        <v>77</v>
      </c>
      <c r="BJ140" s="310">
        <v>137</v>
      </c>
      <c r="BK140" s="289">
        <v>8</v>
      </c>
      <c r="BL140" s="311" t="s">
        <v>256</v>
      </c>
      <c r="BM140" s="311">
        <v>137</v>
      </c>
      <c r="BN140" s="289">
        <v>-9</v>
      </c>
      <c r="BO140" s="312" t="s">
        <v>285</v>
      </c>
      <c r="BP140" s="312">
        <v>137</v>
      </c>
      <c r="BQ140" s="289">
        <v>-5</v>
      </c>
      <c r="BR140" s="313" t="s">
        <v>257</v>
      </c>
      <c r="BS140" s="313">
        <v>137</v>
      </c>
      <c r="BT140" s="289">
        <v>20</v>
      </c>
      <c r="BU140" s="314" t="s">
        <v>214</v>
      </c>
      <c r="BV140" s="314">
        <v>137</v>
      </c>
      <c r="BW140" s="289">
        <v>37</v>
      </c>
      <c r="BX140" s="315" t="s">
        <v>292</v>
      </c>
      <c r="BY140" s="315">
        <v>137</v>
      </c>
      <c r="BZ140" s="289">
        <v>1</v>
      </c>
    </row>
    <row r="141" spans="1:78" ht="15.5" thickTop="1" thickBot="1" x14ac:dyDescent="0.4">
      <c r="A141" s="210" t="s">
        <v>94</v>
      </c>
      <c r="B141" s="210">
        <v>138</v>
      </c>
      <c r="C141" s="210">
        <v>0</v>
      </c>
      <c r="D141" s="211" t="s">
        <v>149</v>
      </c>
      <c r="E141" s="211">
        <v>138</v>
      </c>
      <c r="F141" s="210">
        <v>5</v>
      </c>
      <c r="G141" s="212">
        <v>143</v>
      </c>
      <c r="H141" s="287">
        <v>9.6465184770916288</v>
      </c>
      <c r="I141" s="288" t="s">
        <v>234</v>
      </c>
      <c r="J141" s="287">
        <v>138</v>
      </c>
      <c r="K141" s="289">
        <v>8</v>
      </c>
      <c r="L141" s="290">
        <v>0.25526865880204763</v>
      </c>
      <c r="M141" s="291">
        <v>1.1894092376375625</v>
      </c>
      <c r="N141" s="292">
        <v>5.1053731760409526</v>
      </c>
      <c r="O141" s="293" t="s">
        <v>285</v>
      </c>
      <c r="P141" s="292">
        <v>138</v>
      </c>
      <c r="Q141" s="289">
        <v>11</v>
      </c>
      <c r="R141" s="294">
        <v>1.4137708956414019</v>
      </c>
      <c r="S141" s="295">
        <v>1.0643028838373796</v>
      </c>
      <c r="T141" s="295">
        <v>20.196727080591454</v>
      </c>
      <c r="U141" s="296">
        <v>0</v>
      </c>
      <c r="V141" s="296"/>
      <c r="W141" s="298" t="s">
        <v>200</v>
      </c>
      <c r="X141" s="298">
        <v>188</v>
      </c>
      <c r="Y141" s="289">
        <v>-49</v>
      </c>
      <c r="Z141" s="298"/>
      <c r="AB141" s="299" t="s">
        <v>273</v>
      </c>
      <c r="AC141" s="299">
        <v>138</v>
      </c>
      <c r="AD141" s="289">
        <v>2</v>
      </c>
      <c r="AE141" s="300" t="s">
        <v>132</v>
      </c>
      <c r="AF141" s="300">
        <v>138</v>
      </c>
      <c r="AG141" s="289">
        <v>15</v>
      </c>
      <c r="AH141" s="301" t="s">
        <v>274</v>
      </c>
      <c r="AI141" s="301">
        <v>138</v>
      </c>
      <c r="AJ141" s="289">
        <v>7</v>
      </c>
      <c r="AK141" s="302" t="s">
        <v>302</v>
      </c>
      <c r="AL141" s="302">
        <v>138</v>
      </c>
      <c r="AM141" s="289">
        <v>6</v>
      </c>
      <c r="AN141" s="303" t="s">
        <v>279</v>
      </c>
      <c r="AO141" s="303">
        <v>138</v>
      </c>
      <c r="AP141" s="289">
        <v>-61</v>
      </c>
      <c r="AQ141" s="304" t="s">
        <v>103</v>
      </c>
      <c r="AR141" s="304">
        <v>138</v>
      </c>
      <c r="AS141" s="289">
        <v>-42</v>
      </c>
      <c r="AT141" s="305" t="s">
        <v>164</v>
      </c>
      <c r="AU141" s="305">
        <v>138</v>
      </c>
      <c r="AV141" s="289">
        <v>26</v>
      </c>
      <c r="AW141" s="306" t="s">
        <v>316</v>
      </c>
      <c r="AX141" s="306">
        <v>138</v>
      </c>
      <c r="AY141" s="289">
        <v>35</v>
      </c>
      <c r="AZ141" s="307" t="s">
        <v>216</v>
      </c>
      <c r="BA141" s="307">
        <v>138</v>
      </c>
      <c r="BB141" s="289">
        <v>165</v>
      </c>
      <c r="BC141" s="308" t="s">
        <v>330</v>
      </c>
      <c r="BD141" s="308">
        <v>138</v>
      </c>
      <c r="BE141" s="289">
        <v>-5</v>
      </c>
      <c r="BF141" s="309" t="s">
        <v>52</v>
      </c>
      <c r="BG141" s="309">
        <v>138</v>
      </c>
      <c r="BH141" s="289">
        <v>-85</v>
      </c>
      <c r="BI141" s="310" t="s">
        <v>65</v>
      </c>
      <c r="BJ141" s="310">
        <v>138</v>
      </c>
      <c r="BK141" s="289">
        <v>127</v>
      </c>
      <c r="BL141" s="311" t="s">
        <v>321</v>
      </c>
      <c r="BM141" s="311">
        <v>138</v>
      </c>
      <c r="BN141" s="289">
        <v>12</v>
      </c>
      <c r="BO141" s="312" t="s">
        <v>244</v>
      </c>
      <c r="BP141" s="312">
        <v>138</v>
      </c>
      <c r="BQ141" s="289">
        <v>57</v>
      </c>
      <c r="BR141" s="313" t="s">
        <v>20</v>
      </c>
      <c r="BS141" s="313">
        <v>138</v>
      </c>
      <c r="BT141" s="289">
        <v>27</v>
      </c>
      <c r="BU141" s="314" t="s">
        <v>284</v>
      </c>
      <c r="BV141" s="314">
        <v>138</v>
      </c>
      <c r="BW141" s="289">
        <v>17</v>
      </c>
      <c r="BX141" s="315" t="s">
        <v>175</v>
      </c>
      <c r="BY141" s="315">
        <v>138</v>
      </c>
      <c r="BZ141" s="289">
        <v>-61</v>
      </c>
    </row>
    <row r="142" spans="1:78" ht="15.5" thickTop="1" thickBot="1" x14ac:dyDescent="0.4">
      <c r="A142" s="210" t="s">
        <v>132</v>
      </c>
      <c r="B142" s="210">
        <v>139</v>
      </c>
      <c r="C142" s="210">
        <v>0</v>
      </c>
      <c r="D142" s="211" t="s">
        <v>201</v>
      </c>
      <c r="E142" s="211">
        <v>139</v>
      </c>
      <c r="F142" s="210">
        <v>-14</v>
      </c>
      <c r="G142" s="212">
        <v>125</v>
      </c>
      <c r="H142" s="287">
        <v>9.5578858187620988</v>
      </c>
      <c r="I142" s="288" t="s">
        <v>144</v>
      </c>
      <c r="J142" s="287">
        <v>139</v>
      </c>
      <c r="K142" s="289">
        <v>-30</v>
      </c>
      <c r="L142" s="290">
        <v>0.25137365758457286</v>
      </c>
      <c r="M142" s="291">
        <v>1.1712607095322514</v>
      </c>
      <c r="N142" s="292">
        <v>5.0274731516914573</v>
      </c>
      <c r="O142" s="293" t="s">
        <v>73</v>
      </c>
      <c r="P142" s="292">
        <v>139</v>
      </c>
      <c r="Q142" s="289">
        <v>27</v>
      </c>
      <c r="R142" s="294">
        <v>1.4101232270415067</v>
      </c>
      <c r="S142" s="295">
        <v>1.0615568772374981</v>
      </c>
      <c r="T142" s="295">
        <v>20.144617529164382</v>
      </c>
      <c r="U142" s="296">
        <v>0</v>
      </c>
      <c r="V142" s="296"/>
      <c r="W142" s="298" t="s">
        <v>219</v>
      </c>
      <c r="X142" s="298">
        <v>187</v>
      </c>
      <c r="Y142" s="289">
        <v>-79</v>
      </c>
      <c r="Z142" s="298"/>
      <c r="AB142" s="299" t="s">
        <v>77</v>
      </c>
      <c r="AC142" s="299">
        <v>139</v>
      </c>
      <c r="AD142" s="289">
        <v>-92</v>
      </c>
      <c r="AE142" s="300" t="s">
        <v>304</v>
      </c>
      <c r="AF142" s="300">
        <v>139</v>
      </c>
      <c r="AG142" s="289">
        <v>-60</v>
      </c>
      <c r="AH142" s="301" t="s">
        <v>116</v>
      </c>
      <c r="AI142" s="301">
        <v>139</v>
      </c>
      <c r="AJ142" s="289">
        <v>1</v>
      </c>
      <c r="AK142" s="302" t="s">
        <v>130</v>
      </c>
      <c r="AL142" s="302">
        <v>139</v>
      </c>
      <c r="AM142" s="289">
        <v>-18</v>
      </c>
      <c r="AN142" s="303" t="s">
        <v>226</v>
      </c>
      <c r="AO142" s="303">
        <v>139</v>
      </c>
      <c r="AP142" s="289">
        <v>99</v>
      </c>
      <c r="AQ142" s="304" t="s">
        <v>236</v>
      </c>
      <c r="AR142" s="304">
        <v>139</v>
      </c>
      <c r="AS142" s="289">
        <v>14</v>
      </c>
      <c r="AT142" s="305" t="s">
        <v>72</v>
      </c>
      <c r="AU142" s="305">
        <v>139</v>
      </c>
      <c r="AV142" s="289">
        <v>80</v>
      </c>
      <c r="AW142" s="306" t="s">
        <v>328</v>
      </c>
      <c r="AX142" s="306">
        <v>139</v>
      </c>
      <c r="AY142" s="289">
        <v>7</v>
      </c>
      <c r="AZ142" s="307" t="s">
        <v>134</v>
      </c>
      <c r="BA142" s="307">
        <v>139</v>
      </c>
      <c r="BB142" s="289">
        <v>-56</v>
      </c>
      <c r="BC142" s="308" t="s">
        <v>43</v>
      </c>
      <c r="BD142" s="308">
        <v>139</v>
      </c>
      <c r="BE142" s="289">
        <v>0</v>
      </c>
      <c r="BF142" s="309" t="s">
        <v>285</v>
      </c>
      <c r="BG142" s="309">
        <v>139</v>
      </c>
      <c r="BH142" s="289">
        <v>22</v>
      </c>
      <c r="BI142" s="310" t="s">
        <v>109</v>
      </c>
      <c r="BJ142" s="310">
        <v>139</v>
      </c>
      <c r="BK142" s="289">
        <v>7</v>
      </c>
      <c r="BL142" s="311" t="s">
        <v>247</v>
      </c>
      <c r="BM142" s="311">
        <v>139</v>
      </c>
      <c r="BN142" s="289">
        <v>-56</v>
      </c>
      <c r="BO142" s="312" t="s">
        <v>29</v>
      </c>
      <c r="BP142" s="312">
        <v>139</v>
      </c>
      <c r="BQ142" s="289">
        <v>40</v>
      </c>
      <c r="BR142" s="313" t="s">
        <v>203</v>
      </c>
      <c r="BS142" s="313">
        <v>139</v>
      </c>
      <c r="BT142" s="289">
        <v>45</v>
      </c>
      <c r="BU142" s="314" t="s">
        <v>194</v>
      </c>
      <c r="BV142" s="314">
        <v>139</v>
      </c>
      <c r="BW142" s="289">
        <v>-3</v>
      </c>
      <c r="BX142" s="315" t="s">
        <v>320</v>
      </c>
      <c r="BY142" s="315">
        <v>139</v>
      </c>
      <c r="BZ142" s="289">
        <v>24</v>
      </c>
    </row>
    <row r="143" spans="1:78" ht="15.5" thickTop="1" thickBot="1" x14ac:dyDescent="0.4">
      <c r="A143" s="210" t="s">
        <v>136</v>
      </c>
      <c r="B143" s="210">
        <v>140</v>
      </c>
      <c r="C143" s="210">
        <v>0</v>
      </c>
      <c r="D143" s="211" t="s">
        <v>255</v>
      </c>
      <c r="E143" s="211">
        <v>140</v>
      </c>
      <c r="F143" s="210">
        <v>-18</v>
      </c>
      <c r="G143" s="212">
        <v>122</v>
      </c>
      <c r="H143" s="287">
        <v>9.5362016981347466</v>
      </c>
      <c r="I143" s="288" t="s">
        <v>324</v>
      </c>
      <c r="J143" s="287">
        <v>140</v>
      </c>
      <c r="K143" s="289">
        <v>53</v>
      </c>
      <c r="L143" s="290">
        <v>0.2503289019678413</v>
      </c>
      <c r="M143" s="291">
        <v>1.1663927324470664</v>
      </c>
      <c r="N143" s="292">
        <v>5.0065780393568255</v>
      </c>
      <c r="O143" s="293" t="s">
        <v>268</v>
      </c>
      <c r="P143" s="292">
        <v>140</v>
      </c>
      <c r="Q143" s="289">
        <v>105</v>
      </c>
      <c r="R143" s="294">
        <v>1.3939777366486965</v>
      </c>
      <c r="S143" s="295">
        <v>1.0494023675931043</v>
      </c>
      <c r="T143" s="295">
        <v>19.913967666409953</v>
      </c>
      <c r="U143" s="296">
        <v>0</v>
      </c>
      <c r="V143" s="296"/>
      <c r="W143" s="298" t="s">
        <v>212</v>
      </c>
      <c r="X143" s="298">
        <v>186</v>
      </c>
      <c r="Y143" s="289">
        <v>102</v>
      </c>
      <c r="Z143" s="298"/>
      <c r="AB143" s="299" t="s">
        <v>116</v>
      </c>
      <c r="AC143" s="299">
        <v>140</v>
      </c>
      <c r="AD143" s="289">
        <v>-46</v>
      </c>
      <c r="AE143" s="300" t="s">
        <v>294</v>
      </c>
      <c r="AF143" s="300">
        <v>140</v>
      </c>
      <c r="AG143" s="289">
        <v>-73</v>
      </c>
      <c r="AH143" s="301" t="s">
        <v>235</v>
      </c>
      <c r="AI143" s="301">
        <v>140</v>
      </c>
      <c r="AJ143" s="289">
        <v>-22</v>
      </c>
      <c r="AK143" s="302" t="s">
        <v>33</v>
      </c>
      <c r="AL143" s="302">
        <v>140</v>
      </c>
      <c r="AM143" s="289">
        <v>11</v>
      </c>
      <c r="AN143" s="303" t="s">
        <v>338</v>
      </c>
      <c r="AO143" s="303">
        <v>140</v>
      </c>
      <c r="AP143" s="289">
        <v>28</v>
      </c>
      <c r="AQ143" s="304" t="s">
        <v>321</v>
      </c>
      <c r="AR143" s="304">
        <v>140</v>
      </c>
      <c r="AS143" s="289">
        <v>42</v>
      </c>
      <c r="AT143" s="305" t="s">
        <v>251</v>
      </c>
      <c r="AU143" s="305">
        <v>140</v>
      </c>
      <c r="AV143" s="289">
        <v>-38</v>
      </c>
      <c r="AW143" s="306" t="s">
        <v>327</v>
      </c>
      <c r="AX143" s="306">
        <v>140</v>
      </c>
      <c r="AY143" s="289">
        <v>100</v>
      </c>
      <c r="AZ143" s="307" t="s">
        <v>85</v>
      </c>
      <c r="BA143" s="307">
        <v>140</v>
      </c>
      <c r="BB143" s="289">
        <v>-41</v>
      </c>
      <c r="BC143" s="308" t="s">
        <v>186</v>
      </c>
      <c r="BD143" s="308">
        <v>140</v>
      </c>
      <c r="BE143" s="289">
        <v>-11</v>
      </c>
      <c r="BF143" s="309" t="s">
        <v>69</v>
      </c>
      <c r="BG143" s="309">
        <v>140</v>
      </c>
      <c r="BH143" s="289">
        <v>126</v>
      </c>
      <c r="BI143" s="310" t="s">
        <v>67</v>
      </c>
      <c r="BJ143" s="310">
        <v>140</v>
      </c>
      <c r="BK143" s="289">
        <v>-47</v>
      </c>
      <c r="BL143" s="311" t="s">
        <v>235</v>
      </c>
      <c r="BM143" s="311">
        <v>140</v>
      </c>
      <c r="BN143" s="289">
        <v>78</v>
      </c>
      <c r="BO143" s="312" t="s">
        <v>154</v>
      </c>
      <c r="BP143" s="312">
        <v>140</v>
      </c>
      <c r="BQ143" s="289">
        <v>-105</v>
      </c>
      <c r="BR143" s="313" t="s">
        <v>326</v>
      </c>
      <c r="BS143" s="313">
        <v>140</v>
      </c>
      <c r="BT143" s="289">
        <v>41</v>
      </c>
      <c r="BU143" s="314" t="s">
        <v>41</v>
      </c>
      <c r="BV143" s="314">
        <v>140</v>
      </c>
      <c r="BW143" s="289">
        <v>22</v>
      </c>
      <c r="BX143" s="315" t="s">
        <v>247</v>
      </c>
      <c r="BY143" s="315">
        <v>140</v>
      </c>
      <c r="BZ143" s="289">
        <v>56</v>
      </c>
    </row>
    <row r="144" spans="1:78" ht="15.5" thickTop="1" thickBot="1" x14ac:dyDescent="0.4">
      <c r="A144" s="210" t="s">
        <v>115</v>
      </c>
      <c r="B144" s="210">
        <v>141</v>
      </c>
      <c r="C144" s="210">
        <v>0</v>
      </c>
      <c r="D144" s="211" t="s">
        <v>128</v>
      </c>
      <c r="E144" s="211">
        <v>141</v>
      </c>
      <c r="F144" s="210">
        <v>-37</v>
      </c>
      <c r="G144" s="212">
        <v>104</v>
      </c>
      <c r="H144" s="287">
        <v>9.5046452107285511</v>
      </c>
      <c r="I144" s="288" t="s">
        <v>135</v>
      </c>
      <c r="J144" s="287">
        <v>141</v>
      </c>
      <c r="K144" s="289">
        <v>-53</v>
      </c>
      <c r="L144" s="290">
        <v>0.25024462562152533</v>
      </c>
      <c r="M144" s="291">
        <v>1.16600005178939</v>
      </c>
      <c r="N144" s="292">
        <v>5.0048925124305068</v>
      </c>
      <c r="O144" s="293" t="s">
        <v>179</v>
      </c>
      <c r="P144" s="292">
        <v>141</v>
      </c>
      <c r="Q144" s="289">
        <v>30</v>
      </c>
      <c r="R144" s="294">
        <v>1.3933597992951261</v>
      </c>
      <c r="S144" s="295">
        <v>1.0489371772928491</v>
      </c>
      <c r="T144" s="295">
        <v>19.905139989930372</v>
      </c>
      <c r="U144" s="296">
        <v>0</v>
      </c>
      <c r="V144" s="296"/>
      <c r="W144" s="298" t="s">
        <v>123</v>
      </c>
      <c r="X144" s="298">
        <v>185</v>
      </c>
      <c r="Y144" s="289">
        <v>103</v>
      </c>
      <c r="Z144" s="298"/>
      <c r="AB144" s="299" t="s">
        <v>122</v>
      </c>
      <c r="AC144" s="299">
        <v>141</v>
      </c>
      <c r="AD144" s="289">
        <v>3</v>
      </c>
      <c r="AE144" s="300" t="s">
        <v>176</v>
      </c>
      <c r="AF144" s="300">
        <v>141</v>
      </c>
      <c r="AG144" s="289">
        <v>79</v>
      </c>
      <c r="AH144" s="301" t="s">
        <v>294</v>
      </c>
      <c r="AI144" s="301">
        <v>141</v>
      </c>
      <c r="AJ144" s="289">
        <v>12</v>
      </c>
      <c r="AK144" s="302" t="s">
        <v>76</v>
      </c>
      <c r="AL144" s="302">
        <v>141</v>
      </c>
      <c r="AM144" s="289">
        <v>-23</v>
      </c>
      <c r="AN144" s="303" t="s">
        <v>319</v>
      </c>
      <c r="AO144" s="303">
        <v>141</v>
      </c>
      <c r="AP144" s="289">
        <v>-42</v>
      </c>
      <c r="AQ144" s="304" t="s">
        <v>77</v>
      </c>
      <c r="AR144" s="304">
        <v>141</v>
      </c>
      <c r="AS144" s="289">
        <v>-9</v>
      </c>
      <c r="AT144" s="305" t="s">
        <v>276</v>
      </c>
      <c r="AU144" s="305">
        <v>141</v>
      </c>
      <c r="AV144" s="289">
        <v>-42</v>
      </c>
      <c r="AW144" s="306" t="s">
        <v>187</v>
      </c>
      <c r="AX144" s="306">
        <v>141</v>
      </c>
      <c r="AY144" s="289">
        <v>-1</v>
      </c>
      <c r="AZ144" s="307" t="s">
        <v>300</v>
      </c>
      <c r="BA144" s="307">
        <v>141</v>
      </c>
      <c r="BB144" s="289">
        <v>65</v>
      </c>
      <c r="BC144" s="308" t="s">
        <v>316</v>
      </c>
      <c r="BD144" s="308">
        <v>141</v>
      </c>
      <c r="BE144" s="289">
        <v>-40</v>
      </c>
      <c r="BF144" s="309" t="s">
        <v>84</v>
      </c>
      <c r="BG144" s="309">
        <v>141</v>
      </c>
      <c r="BH144" s="289">
        <v>-9</v>
      </c>
      <c r="BI144" s="310" t="s">
        <v>219</v>
      </c>
      <c r="BJ144" s="310">
        <v>141</v>
      </c>
      <c r="BK144" s="289">
        <v>-60</v>
      </c>
      <c r="BL144" s="311" t="s">
        <v>41</v>
      </c>
      <c r="BM144" s="311">
        <v>141</v>
      </c>
      <c r="BN144" s="289">
        <v>13</v>
      </c>
      <c r="BO144" s="312" t="s">
        <v>274</v>
      </c>
      <c r="BP144" s="312">
        <v>141</v>
      </c>
      <c r="BQ144" s="289">
        <v>29</v>
      </c>
      <c r="BR144" s="313" t="s">
        <v>133</v>
      </c>
      <c r="BS144" s="313">
        <v>141</v>
      </c>
      <c r="BT144" s="289">
        <v>165</v>
      </c>
      <c r="BU144" s="314" t="s">
        <v>254</v>
      </c>
      <c r="BV144" s="314">
        <v>141</v>
      </c>
      <c r="BW144" s="289">
        <v>-2</v>
      </c>
      <c r="BX144" s="315" t="s">
        <v>153</v>
      </c>
      <c r="BY144" s="315">
        <v>141</v>
      </c>
      <c r="BZ144" s="289">
        <v>14</v>
      </c>
    </row>
    <row r="145" spans="1:78" ht="15.5" thickTop="1" thickBot="1" x14ac:dyDescent="0.4">
      <c r="A145" s="210" t="s">
        <v>263</v>
      </c>
      <c r="B145" s="210">
        <v>142</v>
      </c>
      <c r="C145" s="210">
        <v>0</v>
      </c>
      <c r="D145" s="211" t="s">
        <v>257</v>
      </c>
      <c r="E145" s="211">
        <v>142</v>
      </c>
      <c r="F145" s="210">
        <v>48</v>
      </c>
      <c r="G145" s="212">
        <v>190</v>
      </c>
      <c r="H145" s="287">
        <v>9.497829260742737</v>
      </c>
      <c r="I145" s="288" t="s">
        <v>104</v>
      </c>
      <c r="J145" s="287">
        <v>142</v>
      </c>
      <c r="K145" s="289">
        <v>-97</v>
      </c>
      <c r="L145" s="290">
        <v>0.24942479990410699</v>
      </c>
      <c r="M145" s="291">
        <v>1.1621801222840356</v>
      </c>
      <c r="N145" s="292">
        <v>4.9884959980821399</v>
      </c>
      <c r="O145" s="293" t="s">
        <v>213</v>
      </c>
      <c r="P145" s="292">
        <v>142</v>
      </c>
      <c r="Q145" s="289">
        <v>63</v>
      </c>
      <c r="R145" s="294">
        <v>1.3929333075352497</v>
      </c>
      <c r="S145" s="295">
        <v>1.0486161094229638</v>
      </c>
      <c r="T145" s="295">
        <v>19.899047250503568</v>
      </c>
      <c r="U145" s="296">
        <v>0</v>
      </c>
      <c r="V145" s="296"/>
      <c r="W145" s="298" t="s">
        <v>120</v>
      </c>
      <c r="X145" s="298">
        <v>184</v>
      </c>
      <c r="Y145" s="289">
        <v>6</v>
      </c>
      <c r="Z145" s="298"/>
      <c r="AB145" s="299" t="s">
        <v>177</v>
      </c>
      <c r="AC145" s="299">
        <v>142</v>
      </c>
      <c r="AD145" s="289">
        <v>18</v>
      </c>
      <c r="AE145" s="300" t="s">
        <v>45</v>
      </c>
      <c r="AF145" s="300">
        <v>142</v>
      </c>
      <c r="AG145" s="289">
        <v>66</v>
      </c>
      <c r="AH145" s="301" t="s">
        <v>34</v>
      </c>
      <c r="AI145" s="301">
        <v>142</v>
      </c>
      <c r="AJ145" s="289">
        <v>-90</v>
      </c>
      <c r="AK145" s="302" t="s">
        <v>50</v>
      </c>
      <c r="AL145" s="302">
        <v>142</v>
      </c>
      <c r="AM145" s="289">
        <v>171</v>
      </c>
      <c r="AN145" s="303" t="s">
        <v>189</v>
      </c>
      <c r="AO145" s="303">
        <v>142</v>
      </c>
      <c r="AP145" s="289">
        <v>-84</v>
      </c>
      <c r="AQ145" s="304" t="s">
        <v>170</v>
      </c>
      <c r="AR145" s="304">
        <v>142</v>
      </c>
      <c r="AS145" s="289">
        <v>26</v>
      </c>
      <c r="AT145" s="305" t="s">
        <v>118</v>
      </c>
      <c r="AU145" s="305">
        <v>142</v>
      </c>
      <c r="AV145" s="289">
        <v>-111</v>
      </c>
      <c r="AW145" s="306" t="s">
        <v>31</v>
      </c>
      <c r="AX145" s="306">
        <v>142</v>
      </c>
      <c r="AY145" s="289">
        <v>-39</v>
      </c>
      <c r="AZ145" s="307" t="s">
        <v>18</v>
      </c>
      <c r="BA145" s="307">
        <v>142</v>
      </c>
      <c r="BB145" s="289">
        <v>-33</v>
      </c>
      <c r="BC145" s="308" t="s">
        <v>94</v>
      </c>
      <c r="BD145" s="308">
        <v>142</v>
      </c>
      <c r="BE145" s="289">
        <v>2</v>
      </c>
      <c r="BF145" s="309" t="s">
        <v>335</v>
      </c>
      <c r="BG145" s="309">
        <v>142</v>
      </c>
      <c r="BH145" s="289">
        <v>90</v>
      </c>
      <c r="BI145" s="310" t="s">
        <v>118</v>
      </c>
      <c r="BJ145" s="310">
        <v>142</v>
      </c>
      <c r="BK145" s="289">
        <v>-6</v>
      </c>
      <c r="BL145" s="311" t="s">
        <v>119</v>
      </c>
      <c r="BM145" s="311">
        <v>142</v>
      </c>
      <c r="BN145" s="289">
        <v>56</v>
      </c>
      <c r="BO145" s="312" t="s">
        <v>142</v>
      </c>
      <c r="BP145" s="312">
        <v>142</v>
      </c>
      <c r="BQ145" s="289">
        <v>-7</v>
      </c>
      <c r="BR145" s="313" t="s">
        <v>282</v>
      </c>
      <c r="BS145" s="313">
        <v>142</v>
      </c>
      <c r="BT145" s="289">
        <v>16</v>
      </c>
      <c r="BU145" s="314" t="s">
        <v>151</v>
      </c>
      <c r="BV145" s="314">
        <v>142</v>
      </c>
      <c r="BW145" s="289">
        <v>-7</v>
      </c>
      <c r="BX145" s="315" t="s">
        <v>249</v>
      </c>
      <c r="BY145" s="315">
        <v>142</v>
      </c>
      <c r="BZ145" s="289">
        <v>-18</v>
      </c>
    </row>
    <row r="146" spans="1:78" ht="15.5" thickTop="1" thickBot="1" x14ac:dyDescent="0.4">
      <c r="A146" s="210" t="s">
        <v>149</v>
      </c>
      <c r="B146" s="210">
        <v>143</v>
      </c>
      <c r="C146" s="210">
        <v>0</v>
      </c>
      <c r="D146" s="211" t="s">
        <v>247</v>
      </c>
      <c r="E146" s="211">
        <v>143</v>
      </c>
      <c r="F146" s="210">
        <v>26</v>
      </c>
      <c r="G146" s="212">
        <v>169</v>
      </c>
      <c r="H146" s="287">
        <v>9.4934680986453852</v>
      </c>
      <c r="I146" s="288" t="s">
        <v>138</v>
      </c>
      <c r="J146" s="287">
        <v>143</v>
      </c>
      <c r="K146" s="289">
        <v>0</v>
      </c>
      <c r="L146" s="290">
        <v>0.2488257714097801</v>
      </c>
      <c r="M146" s="291">
        <v>1.1593889843977625</v>
      </c>
      <c r="N146" s="292">
        <v>4.9765154281956017</v>
      </c>
      <c r="O146" s="293" t="s">
        <v>273</v>
      </c>
      <c r="P146" s="292">
        <v>143</v>
      </c>
      <c r="Q146" s="289">
        <v>-22</v>
      </c>
      <c r="R146" s="294">
        <v>1.390536390768464</v>
      </c>
      <c r="S146" s="295">
        <v>1.0468116830940069</v>
      </c>
      <c r="T146" s="295">
        <v>19.864805582406628</v>
      </c>
      <c r="U146" s="296">
        <v>0</v>
      </c>
      <c r="V146" s="296"/>
      <c r="W146" s="298" t="s">
        <v>75</v>
      </c>
      <c r="X146" s="298">
        <v>183</v>
      </c>
      <c r="Y146" s="289">
        <v>-72</v>
      </c>
      <c r="Z146" s="298"/>
      <c r="AB146" s="299" t="s">
        <v>47</v>
      </c>
      <c r="AC146" s="299">
        <v>143</v>
      </c>
      <c r="AD146" s="289">
        <v>124</v>
      </c>
      <c r="AE146" s="300" t="s">
        <v>84</v>
      </c>
      <c r="AF146" s="300">
        <v>143</v>
      </c>
      <c r="AG146" s="289">
        <v>-93</v>
      </c>
      <c r="AH146" s="301" t="s">
        <v>257</v>
      </c>
      <c r="AI146" s="301">
        <v>143</v>
      </c>
      <c r="AJ146" s="289">
        <v>8</v>
      </c>
      <c r="AK146" s="302" t="s">
        <v>129</v>
      </c>
      <c r="AL146" s="302">
        <v>143</v>
      </c>
      <c r="AM146" s="289">
        <v>-5</v>
      </c>
      <c r="AN146" s="303" t="s">
        <v>177</v>
      </c>
      <c r="AO146" s="303">
        <v>143</v>
      </c>
      <c r="AP146" s="289">
        <v>16</v>
      </c>
      <c r="AQ146" s="304" t="s">
        <v>76</v>
      </c>
      <c r="AR146" s="304">
        <v>143</v>
      </c>
      <c r="AS146" s="289">
        <v>29</v>
      </c>
      <c r="AT146" s="305" t="s">
        <v>175</v>
      </c>
      <c r="AU146" s="305">
        <v>143</v>
      </c>
      <c r="AV146" s="289">
        <v>19</v>
      </c>
      <c r="AW146" s="306" t="s">
        <v>43</v>
      </c>
      <c r="AX146" s="306">
        <v>143</v>
      </c>
      <c r="AY146" s="289">
        <v>-23</v>
      </c>
      <c r="AZ146" s="307" t="s">
        <v>271</v>
      </c>
      <c r="BA146" s="307">
        <v>143</v>
      </c>
      <c r="BB146" s="289">
        <v>108</v>
      </c>
      <c r="BC146" s="308" t="s">
        <v>325</v>
      </c>
      <c r="BD146" s="308">
        <v>143</v>
      </c>
      <c r="BE146" s="289">
        <v>10</v>
      </c>
      <c r="BF146" s="309" t="s">
        <v>134</v>
      </c>
      <c r="BG146" s="309">
        <v>143</v>
      </c>
      <c r="BH146" s="289">
        <v>-5</v>
      </c>
      <c r="BI146" s="310" t="s">
        <v>142</v>
      </c>
      <c r="BJ146" s="310">
        <v>143</v>
      </c>
      <c r="BK146" s="289">
        <v>39</v>
      </c>
      <c r="BL146" s="311" t="s">
        <v>72</v>
      </c>
      <c r="BM146" s="311">
        <v>143</v>
      </c>
      <c r="BN146" s="289">
        <v>62</v>
      </c>
      <c r="BO146" s="312" t="s">
        <v>222</v>
      </c>
      <c r="BP146" s="312">
        <v>143</v>
      </c>
      <c r="BQ146" s="289">
        <v>2</v>
      </c>
      <c r="BR146" s="313" t="s">
        <v>319</v>
      </c>
      <c r="BS146" s="313">
        <v>143</v>
      </c>
      <c r="BT146" s="289">
        <v>80</v>
      </c>
      <c r="BU146" s="314" t="s">
        <v>179</v>
      </c>
      <c r="BV146" s="314">
        <v>143</v>
      </c>
      <c r="BW146" s="289">
        <v>10</v>
      </c>
      <c r="BX146" s="315" t="s">
        <v>180</v>
      </c>
      <c r="BY146" s="315">
        <v>143</v>
      </c>
      <c r="BZ146" s="289">
        <v>-10</v>
      </c>
    </row>
    <row r="147" spans="1:78" ht="15.5" thickTop="1" thickBot="1" x14ac:dyDescent="0.4">
      <c r="A147" s="210" t="s">
        <v>252</v>
      </c>
      <c r="B147" s="210">
        <v>144</v>
      </c>
      <c r="C147" s="210">
        <v>0</v>
      </c>
      <c r="D147" s="211" t="s">
        <v>212</v>
      </c>
      <c r="E147" s="211">
        <v>144</v>
      </c>
      <c r="F147" s="210">
        <v>-33</v>
      </c>
      <c r="G147" s="212">
        <v>111</v>
      </c>
      <c r="H147" s="287">
        <v>9.4782939656999865</v>
      </c>
      <c r="I147" s="288" t="s">
        <v>148</v>
      </c>
      <c r="J147" s="287">
        <v>144</v>
      </c>
      <c r="K147" s="289">
        <v>-49</v>
      </c>
      <c r="L147" s="290">
        <v>0.24738112686797481</v>
      </c>
      <c r="M147" s="291">
        <v>1.1526577484865872</v>
      </c>
      <c r="N147" s="292">
        <v>4.9476225373594955</v>
      </c>
      <c r="O147" s="293" t="s">
        <v>205</v>
      </c>
      <c r="P147" s="292">
        <v>144</v>
      </c>
      <c r="Q147" s="289">
        <v>-3</v>
      </c>
      <c r="R147" s="294">
        <v>1.3864744061921686</v>
      </c>
      <c r="S147" s="295">
        <v>1.0437537746931604</v>
      </c>
      <c r="T147" s="295">
        <v>19.806777231316694</v>
      </c>
      <c r="U147" s="296">
        <v>0</v>
      </c>
      <c r="V147" s="296"/>
      <c r="W147" s="298" t="s">
        <v>339</v>
      </c>
      <c r="X147" s="298">
        <v>182</v>
      </c>
      <c r="Y147" s="289">
        <v>14</v>
      </c>
      <c r="Z147" s="298"/>
      <c r="AB147" s="299" t="s">
        <v>154</v>
      </c>
      <c r="AC147" s="299">
        <v>144</v>
      </c>
      <c r="AD147" s="289">
        <v>-20</v>
      </c>
      <c r="AE147" s="300" t="s">
        <v>187</v>
      </c>
      <c r="AF147" s="300">
        <v>144</v>
      </c>
      <c r="AG147" s="289">
        <v>143</v>
      </c>
      <c r="AH147" s="301" t="s">
        <v>164</v>
      </c>
      <c r="AI147" s="301">
        <v>144</v>
      </c>
      <c r="AJ147" s="289">
        <v>52</v>
      </c>
      <c r="AK147" s="302" t="s">
        <v>304</v>
      </c>
      <c r="AL147" s="302">
        <v>144</v>
      </c>
      <c r="AM147" s="289">
        <v>-34</v>
      </c>
      <c r="AN147" s="303" t="s">
        <v>57</v>
      </c>
      <c r="AO147" s="303">
        <v>144</v>
      </c>
      <c r="AP147" s="289">
        <v>60</v>
      </c>
      <c r="AQ147" s="304" t="s">
        <v>259</v>
      </c>
      <c r="AR147" s="304">
        <v>144</v>
      </c>
      <c r="AS147" s="289">
        <v>-15</v>
      </c>
      <c r="AT147" s="305" t="s">
        <v>163</v>
      </c>
      <c r="AU147" s="305">
        <v>144</v>
      </c>
      <c r="AV147" s="289" t="e">
        <v>#N/A</v>
      </c>
      <c r="AW147" s="306" t="s">
        <v>290</v>
      </c>
      <c r="AX147" s="306">
        <v>144</v>
      </c>
      <c r="AY147" s="289">
        <v>-39</v>
      </c>
      <c r="AZ147" s="307" t="s">
        <v>60</v>
      </c>
      <c r="BA147" s="307">
        <v>144</v>
      </c>
      <c r="BB147" s="289">
        <v>49</v>
      </c>
      <c r="BC147" s="308" t="s">
        <v>145</v>
      </c>
      <c r="BD147" s="308">
        <v>144</v>
      </c>
      <c r="BE147" s="289">
        <v>-9</v>
      </c>
      <c r="BF147" s="309" t="s">
        <v>255</v>
      </c>
      <c r="BG147" s="309">
        <v>144</v>
      </c>
      <c r="BH147" s="289">
        <v>-14</v>
      </c>
      <c r="BI147" s="310" t="s">
        <v>120</v>
      </c>
      <c r="BJ147" s="310">
        <v>144</v>
      </c>
      <c r="BK147" s="289">
        <v>-48</v>
      </c>
      <c r="BL147" s="311" t="s">
        <v>257</v>
      </c>
      <c r="BM147" s="311">
        <v>144</v>
      </c>
      <c r="BN147" s="289">
        <v>-5</v>
      </c>
      <c r="BO147" s="312" t="s">
        <v>44</v>
      </c>
      <c r="BP147" s="312">
        <v>144</v>
      </c>
      <c r="BQ147" s="289">
        <v>83</v>
      </c>
      <c r="BR147" s="313" t="s">
        <v>320</v>
      </c>
      <c r="BS147" s="313">
        <v>144</v>
      </c>
      <c r="BT147" s="289">
        <v>1</v>
      </c>
      <c r="BU147" s="314" t="s">
        <v>242</v>
      </c>
      <c r="BV147" s="314">
        <v>144</v>
      </c>
      <c r="BW147" s="289">
        <v>0</v>
      </c>
      <c r="BX147" s="315" t="s">
        <v>49</v>
      </c>
      <c r="BY147" s="315">
        <v>144</v>
      </c>
      <c r="BZ147" s="289">
        <v>21</v>
      </c>
    </row>
    <row r="148" spans="1:78" ht="15.5" thickTop="1" thickBot="1" x14ac:dyDescent="0.4">
      <c r="A148" s="210" t="s">
        <v>185</v>
      </c>
      <c r="B148" s="210">
        <v>145</v>
      </c>
      <c r="C148" s="210">
        <v>0</v>
      </c>
      <c r="D148" s="211" t="s">
        <v>81</v>
      </c>
      <c r="E148" s="211">
        <v>145</v>
      </c>
      <c r="F148" s="210">
        <v>-29</v>
      </c>
      <c r="G148" s="212">
        <v>116</v>
      </c>
      <c r="H148" s="287">
        <v>9.4502203275893386</v>
      </c>
      <c r="I148" s="288" t="s">
        <v>273</v>
      </c>
      <c r="J148" s="287">
        <v>145</v>
      </c>
      <c r="K148" s="289">
        <v>108</v>
      </c>
      <c r="L148" s="290">
        <v>0.24016160772420742</v>
      </c>
      <c r="M148" s="291">
        <v>1.1190188254742754</v>
      </c>
      <c r="N148" s="292">
        <v>4.8032321544841476</v>
      </c>
      <c r="O148" s="293" t="s">
        <v>168</v>
      </c>
      <c r="P148" s="292">
        <v>145</v>
      </c>
      <c r="Q148" s="289">
        <v>116</v>
      </c>
      <c r="R148" s="294">
        <v>1.3816859611802841</v>
      </c>
      <c r="S148" s="295">
        <v>1.0401489785759415</v>
      </c>
      <c r="T148" s="295">
        <v>19.738370874004058</v>
      </c>
      <c r="U148" s="296">
        <v>0</v>
      </c>
      <c r="V148" s="296"/>
      <c r="W148" s="298" t="s">
        <v>170</v>
      </c>
      <c r="X148" s="298">
        <v>181</v>
      </c>
      <c r="Y148" s="289">
        <v>-25</v>
      </c>
      <c r="Z148" s="298"/>
      <c r="AB148" s="299" t="s">
        <v>34</v>
      </c>
      <c r="AC148" s="299">
        <v>145</v>
      </c>
      <c r="AD148" s="289">
        <v>-63</v>
      </c>
      <c r="AE148" s="300" t="s">
        <v>238</v>
      </c>
      <c r="AF148" s="300">
        <v>145</v>
      </c>
      <c r="AG148" s="289">
        <v>1</v>
      </c>
      <c r="AH148" s="301" t="s">
        <v>154</v>
      </c>
      <c r="AI148" s="301">
        <v>145</v>
      </c>
      <c r="AJ148" s="289">
        <v>3</v>
      </c>
      <c r="AK148" s="302" t="s">
        <v>170</v>
      </c>
      <c r="AL148" s="302">
        <v>145</v>
      </c>
      <c r="AM148" s="289">
        <v>65</v>
      </c>
      <c r="AN148" s="303" t="s">
        <v>70</v>
      </c>
      <c r="AO148" s="303">
        <v>145</v>
      </c>
      <c r="AP148" s="289">
        <v>-1</v>
      </c>
      <c r="AQ148" s="304" t="s">
        <v>123</v>
      </c>
      <c r="AR148" s="304">
        <v>145</v>
      </c>
      <c r="AS148" s="289">
        <v>6</v>
      </c>
      <c r="AT148" s="305" t="s">
        <v>176</v>
      </c>
      <c r="AU148" s="305">
        <v>145</v>
      </c>
      <c r="AV148" s="289">
        <v>72</v>
      </c>
      <c r="AW148" s="306" t="s">
        <v>317</v>
      </c>
      <c r="AX148" s="306">
        <v>145</v>
      </c>
      <c r="AY148" s="289">
        <v>-29</v>
      </c>
      <c r="AZ148" s="307" t="s">
        <v>338</v>
      </c>
      <c r="BA148" s="307">
        <v>145</v>
      </c>
      <c r="BB148" s="289">
        <v>87</v>
      </c>
      <c r="BC148" s="308" t="s">
        <v>309</v>
      </c>
      <c r="BD148" s="308">
        <v>145</v>
      </c>
      <c r="BE148" s="289">
        <v>3</v>
      </c>
      <c r="BF148" s="309" t="s">
        <v>142</v>
      </c>
      <c r="BG148" s="309">
        <v>145</v>
      </c>
      <c r="BH148" s="289">
        <v>0</v>
      </c>
      <c r="BI148" s="310" t="s">
        <v>246</v>
      </c>
      <c r="BJ148" s="310">
        <v>145</v>
      </c>
      <c r="BK148" s="289">
        <v>-26</v>
      </c>
      <c r="BL148" s="311" t="s">
        <v>252</v>
      </c>
      <c r="BM148" s="311">
        <v>145</v>
      </c>
      <c r="BN148" s="289">
        <v>107</v>
      </c>
      <c r="BO148" s="312" t="s">
        <v>39</v>
      </c>
      <c r="BP148" s="312">
        <v>145</v>
      </c>
      <c r="BQ148" s="289">
        <v>154</v>
      </c>
      <c r="BR148" s="313" t="s">
        <v>213</v>
      </c>
      <c r="BS148" s="313">
        <v>145</v>
      </c>
      <c r="BT148" s="289">
        <v>16</v>
      </c>
      <c r="BU148" s="314" t="s">
        <v>107</v>
      </c>
      <c r="BV148" s="314">
        <v>145</v>
      </c>
      <c r="BW148" s="289">
        <v>-35</v>
      </c>
      <c r="BX148" s="315" t="s">
        <v>136</v>
      </c>
      <c r="BY148" s="315">
        <v>145</v>
      </c>
      <c r="BZ148" s="289">
        <v>95</v>
      </c>
    </row>
    <row r="149" spans="1:78" ht="15.5" thickTop="1" thickBot="1" x14ac:dyDescent="0.4">
      <c r="A149" s="210" t="s">
        <v>153</v>
      </c>
      <c r="B149" s="210">
        <v>146</v>
      </c>
      <c r="C149" s="210">
        <v>0</v>
      </c>
      <c r="D149" s="211" t="s">
        <v>120</v>
      </c>
      <c r="E149" s="211">
        <v>146</v>
      </c>
      <c r="F149" s="210">
        <v>-37</v>
      </c>
      <c r="G149" s="212">
        <v>109</v>
      </c>
      <c r="H149" s="287">
        <v>9.4465881527671609</v>
      </c>
      <c r="I149" s="288" t="s">
        <v>293</v>
      </c>
      <c r="J149" s="287">
        <v>146</v>
      </c>
      <c r="K149" s="289">
        <v>20</v>
      </c>
      <c r="L149" s="290">
        <v>0.23862165936637486</v>
      </c>
      <c r="M149" s="291">
        <v>1.1118435270616678</v>
      </c>
      <c r="N149" s="292">
        <v>4.7724331873274979</v>
      </c>
      <c r="O149" s="293" t="s">
        <v>314</v>
      </c>
      <c r="P149" s="292">
        <v>146</v>
      </c>
      <c r="Q149" s="289">
        <v>121</v>
      </c>
      <c r="R149" s="294">
        <v>1.3811228936701778</v>
      </c>
      <c r="S149" s="295">
        <v>1.0397250949207828</v>
      </c>
      <c r="T149" s="295">
        <v>19.730327052431111</v>
      </c>
      <c r="U149" s="296">
        <v>0</v>
      </c>
      <c r="V149" s="296"/>
      <c r="W149" s="298" t="s">
        <v>202</v>
      </c>
      <c r="X149" s="298">
        <v>180</v>
      </c>
      <c r="Y149" s="289">
        <v>149</v>
      </c>
      <c r="Z149" s="298"/>
      <c r="AB149" s="299" t="s">
        <v>272</v>
      </c>
      <c r="AC149" s="299">
        <v>146</v>
      </c>
      <c r="AD149" s="289">
        <v>-41</v>
      </c>
      <c r="AE149" s="300" t="s">
        <v>90</v>
      </c>
      <c r="AF149" s="300">
        <v>146</v>
      </c>
      <c r="AG149" s="289">
        <v>-5</v>
      </c>
      <c r="AH149" s="301" t="s">
        <v>133</v>
      </c>
      <c r="AI149" s="301">
        <v>146</v>
      </c>
      <c r="AJ149" s="289">
        <v>-91</v>
      </c>
      <c r="AK149" s="316" t="s">
        <v>42</v>
      </c>
      <c r="AL149" s="302">
        <v>146</v>
      </c>
      <c r="AM149" s="289">
        <v>-24</v>
      </c>
      <c r="AN149" s="303" t="s">
        <v>304</v>
      </c>
      <c r="AO149" s="303">
        <v>146</v>
      </c>
      <c r="AP149" s="289">
        <v>110</v>
      </c>
      <c r="AQ149" s="304" t="s">
        <v>237</v>
      </c>
      <c r="AR149" s="304">
        <v>146</v>
      </c>
      <c r="AS149" s="289">
        <v>-34</v>
      </c>
      <c r="AT149" s="305" t="s">
        <v>198</v>
      </c>
      <c r="AU149" s="305">
        <v>146</v>
      </c>
      <c r="AV149" s="289">
        <v>-116</v>
      </c>
      <c r="AW149" s="306" t="s">
        <v>273</v>
      </c>
      <c r="AX149" s="306">
        <v>146</v>
      </c>
      <c r="AY149" s="289">
        <v>-5</v>
      </c>
      <c r="AZ149" s="307" t="s">
        <v>284</v>
      </c>
      <c r="BA149" s="307">
        <v>146</v>
      </c>
      <c r="BB149" s="289">
        <v>-49</v>
      </c>
      <c r="BC149" s="308" t="s">
        <v>171</v>
      </c>
      <c r="BD149" s="308">
        <v>146</v>
      </c>
      <c r="BE149" s="289">
        <v>-10</v>
      </c>
      <c r="BF149" s="309" t="s">
        <v>195</v>
      </c>
      <c r="BG149" s="309">
        <v>146</v>
      </c>
      <c r="BH149" s="289">
        <v>124</v>
      </c>
      <c r="BI149" s="310" t="s">
        <v>165</v>
      </c>
      <c r="BJ149" s="310">
        <v>146</v>
      </c>
      <c r="BK149" s="289">
        <v>-41</v>
      </c>
      <c r="BL149" s="311" t="s">
        <v>277</v>
      </c>
      <c r="BM149" s="311">
        <v>146</v>
      </c>
      <c r="BN149" s="289">
        <v>-21</v>
      </c>
      <c r="BO149" s="312" t="s">
        <v>299</v>
      </c>
      <c r="BP149" s="312">
        <v>146</v>
      </c>
      <c r="BQ149" s="289">
        <v>90</v>
      </c>
      <c r="BR149" s="313" t="s">
        <v>173</v>
      </c>
      <c r="BS149" s="313">
        <v>146</v>
      </c>
      <c r="BT149" s="289">
        <v>-65</v>
      </c>
      <c r="BU149" s="314" t="s">
        <v>195</v>
      </c>
      <c r="BV149" s="314">
        <v>146</v>
      </c>
      <c r="BW149" s="289">
        <v>-32</v>
      </c>
      <c r="BX149" s="315" t="s">
        <v>236</v>
      </c>
      <c r="BY149" s="315">
        <v>146</v>
      </c>
      <c r="BZ149" s="289">
        <v>74</v>
      </c>
    </row>
    <row r="150" spans="1:78" ht="15.5" thickTop="1" thickBot="1" x14ac:dyDescent="0.4">
      <c r="A150" s="210" t="s">
        <v>177</v>
      </c>
      <c r="B150" s="210">
        <v>147</v>
      </c>
      <c r="C150" s="210">
        <v>0</v>
      </c>
      <c r="D150" s="211" t="s">
        <v>171</v>
      </c>
      <c r="E150" s="211">
        <v>147</v>
      </c>
      <c r="F150" s="210">
        <v>54</v>
      </c>
      <c r="G150" s="212">
        <v>201</v>
      </c>
      <c r="H150" s="287">
        <v>9.4413582070859494</v>
      </c>
      <c r="I150" s="288" t="s">
        <v>72</v>
      </c>
      <c r="J150" s="287">
        <v>147</v>
      </c>
      <c r="K150" s="289">
        <v>91</v>
      </c>
      <c r="L150" s="290">
        <v>0.23590655841827424</v>
      </c>
      <c r="M150" s="291">
        <v>1.099192674567889</v>
      </c>
      <c r="N150" s="292">
        <v>4.7181311683654847</v>
      </c>
      <c r="O150" s="293" t="s">
        <v>180</v>
      </c>
      <c r="P150" s="292">
        <v>147</v>
      </c>
      <c r="Q150" s="289">
        <v>29</v>
      </c>
      <c r="R150" s="294">
        <v>1.3804543130906841</v>
      </c>
      <c r="S150" s="295">
        <v>1.0392217798214081</v>
      </c>
      <c r="T150" s="295">
        <v>19.720775901295486</v>
      </c>
      <c r="U150" s="296">
        <v>0</v>
      </c>
      <c r="V150" s="296"/>
      <c r="W150" s="298" t="s">
        <v>334</v>
      </c>
      <c r="X150" s="298">
        <v>179</v>
      </c>
      <c r="Y150" s="289">
        <v>7</v>
      </c>
      <c r="Z150" s="298"/>
      <c r="AB150" s="299" t="s">
        <v>24</v>
      </c>
      <c r="AC150" s="299">
        <v>147</v>
      </c>
      <c r="AD150" s="289">
        <v>-132</v>
      </c>
      <c r="AE150" s="300" t="s">
        <v>292</v>
      </c>
      <c r="AF150" s="300">
        <v>147</v>
      </c>
      <c r="AG150" s="289">
        <v>72</v>
      </c>
      <c r="AH150" s="301" t="s">
        <v>282</v>
      </c>
      <c r="AI150" s="301">
        <v>147</v>
      </c>
      <c r="AJ150" s="289">
        <v>47</v>
      </c>
      <c r="AK150" s="302" t="s">
        <v>34</v>
      </c>
      <c r="AL150" s="302">
        <v>147</v>
      </c>
      <c r="AM150" s="289">
        <v>40</v>
      </c>
      <c r="AN150" s="303" t="s">
        <v>292</v>
      </c>
      <c r="AO150" s="303">
        <v>147</v>
      </c>
      <c r="AP150" s="289">
        <v>-71</v>
      </c>
      <c r="AQ150" s="304" t="s">
        <v>157</v>
      </c>
      <c r="AR150" s="304">
        <v>147</v>
      </c>
      <c r="AS150" s="289">
        <v>-41</v>
      </c>
      <c r="AT150" s="305" t="s">
        <v>148</v>
      </c>
      <c r="AU150" s="305">
        <v>147</v>
      </c>
      <c r="AV150" s="289">
        <v>8</v>
      </c>
      <c r="AW150" s="306" t="s">
        <v>283</v>
      </c>
      <c r="AX150" s="306">
        <v>147</v>
      </c>
      <c r="AY150" s="289">
        <v>47</v>
      </c>
      <c r="AZ150" s="307" t="s">
        <v>187</v>
      </c>
      <c r="BA150" s="307">
        <v>147</v>
      </c>
      <c r="BB150" s="289">
        <v>129</v>
      </c>
      <c r="BC150" s="308" t="s">
        <v>85</v>
      </c>
      <c r="BD150" s="308">
        <v>147</v>
      </c>
      <c r="BE150" s="289">
        <v>-28</v>
      </c>
      <c r="BF150" s="309" t="s">
        <v>234</v>
      </c>
      <c r="BG150" s="309">
        <v>147</v>
      </c>
      <c r="BH150" s="289">
        <v>26</v>
      </c>
      <c r="BI150" s="310" t="s">
        <v>309</v>
      </c>
      <c r="BJ150" s="310">
        <v>147</v>
      </c>
      <c r="BK150" s="289">
        <v>22</v>
      </c>
      <c r="BL150" s="311" t="s">
        <v>205</v>
      </c>
      <c r="BM150" s="311">
        <v>147</v>
      </c>
      <c r="BN150" s="289">
        <v>-52</v>
      </c>
      <c r="BO150" s="312" t="s">
        <v>237</v>
      </c>
      <c r="BP150" s="312">
        <v>147</v>
      </c>
      <c r="BQ150" s="289">
        <v>-55</v>
      </c>
      <c r="BR150" s="313" t="s">
        <v>105</v>
      </c>
      <c r="BS150" s="313">
        <v>147</v>
      </c>
      <c r="BT150" s="289">
        <v>-6</v>
      </c>
      <c r="BU150" s="314" t="s">
        <v>126</v>
      </c>
      <c r="BV150" s="314">
        <v>147</v>
      </c>
      <c r="BW150" s="289">
        <v>48</v>
      </c>
      <c r="BX150" s="315" t="s">
        <v>336</v>
      </c>
      <c r="BY150" s="315">
        <v>147</v>
      </c>
      <c r="BZ150" s="289">
        <v>25</v>
      </c>
    </row>
    <row r="151" spans="1:78" ht="15.5" thickTop="1" thickBot="1" x14ac:dyDescent="0.4">
      <c r="A151" s="210" t="s">
        <v>206</v>
      </c>
      <c r="B151" s="210">
        <v>148</v>
      </c>
      <c r="C151" s="210">
        <v>0</v>
      </c>
      <c r="D151" s="211" t="s">
        <v>234</v>
      </c>
      <c r="E151" s="211">
        <v>148</v>
      </c>
      <c r="F151" s="210">
        <v>23</v>
      </c>
      <c r="G151" s="212">
        <v>171</v>
      </c>
      <c r="H151" s="287">
        <v>9.365330313810464</v>
      </c>
      <c r="I151" s="288" t="s">
        <v>209</v>
      </c>
      <c r="J151" s="287">
        <v>148</v>
      </c>
      <c r="K151" s="289">
        <v>27</v>
      </c>
      <c r="L151" s="290">
        <v>0.23496180023979032</v>
      </c>
      <c r="M151" s="291">
        <v>1.0947906296396326</v>
      </c>
      <c r="N151" s="292">
        <v>4.6992360047958064</v>
      </c>
      <c r="O151" s="293" t="s">
        <v>232</v>
      </c>
      <c r="P151" s="292">
        <v>148</v>
      </c>
      <c r="Q151" s="289">
        <v>7</v>
      </c>
      <c r="R151" s="294">
        <v>1.3771498590072546</v>
      </c>
      <c r="S151" s="295">
        <v>1.0367341490310553</v>
      </c>
      <c r="T151" s="295">
        <v>19.673569414389352</v>
      </c>
      <c r="U151" s="296">
        <v>0</v>
      </c>
      <c r="V151" s="296"/>
      <c r="W151" s="298" t="s">
        <v>325</v>
      </c>
      <c r="X151" s="298">
        <v>178</v>
      </c>
      <c r="Y151" s="289">
        <v>-19</v>
      </c>
      <c r="Z151" s="298"/>
      <c r="AB151" s="299" t="s">
        <v>258</v>
      </c>
      <c r="AC151" s="299">
        <v>148</v>
      </c>
      <c r="AD151" s="289">
        <v>-62</v>
      </c>
      <c r="AE151" s="300" t="s">
        <v>321</v>
      </c>
      <c r="AF151" s="300">
        <v>148</v>
      </c>
      <c r="AG151" s="289">
        <v>8</v>
      </c>
      <c r="AH151" s="301" t="s">
        <v>239</v>
      </c>
      <c r="AI151" s="301">
        <v>148</v>
      </c>
      <c r="AJ151" s="289">
        <v>11</v>
      </c>
      <c r="AK151" s="302" t="s">
        <v>206</v>
      </c>
      <c r="AL151" s="302">
        <v>148</v>
      </c>
      <c r="AM151" s="289">
        <v>70</v>
      </c>
      <c r="AN151" s="303" t="s">
        <v>196</v>
      </c>
      <c r="AO151" s="303">
        <v>148</v>
      </c>
      <c r="AP151" s="289">
        <v>96</v>
      </c>
      <c r="AQ151" s="304" t="s">
        <v>206</v>
      </c>
      <c r="AR151" s="304">
        <v>148</v>
      </c>
      <c r="AS151" s="289">
        <v>83</v>
      </c>
      <c r="AT151" s="305" t="s">
        <v>60</v>
      </c>
      <c r="AU151" s="305">
        <v>148</v>
      </c>
      <c r="AV151" s="289">
        <v>38</v>
      </c>
      <c r="AW151" s="306" t="s">
        <v>34</v>
      </c>
      <c r="AX151" s="306">
        <v>148</v>
      </c>
      <c r="AY151" s="289">
        <v>-110</v>
      </c>
      <c r="AZ151" s="307" t="s">
        <v>146</v>
      </c>
      <c r="BA151" s="307">
        <v>148</v>
      </c>
      <c r="BB151" s="289">
        <v>66</v>
      </c>
      <c r="BC151" s="308" t="s">
        <v>112</v>
      </c>
      <c r="BD151" s="308">
        <v>148</v>
      </c>
      <c r="BE151" s="289">
        <v>-25</v>
      </c>
      <c r="BF151" s="309" t="s">
        <v>91</v>
      </c>
      <c r="BG151" s="309">
        <v>148</v>
      </c>
      <c r="BH151" s="289">
        <v>127</v>
      </c>
      <c r="BI151" s="310" t="s">
        <v>72</v>
      </c>
      <c r="BJ151" s="310">
        <v>148</v>
      </c>
      <c r="BK151" s="289">
        <v>45</v>
      </c>
      <c r="BL151" s="311" t="s">
        <v>294</v>
      </c>
      <c r="BM151" s="311">
        <v>148</v>
      </c>
      <c r="BN151" s="289">
        <v>-51</v>
      </c>
      <c r="BO151" s="312" t="s">
        <v>153</v>
      </c>
      <c r="BP151" s="312">
        <v>148</v>
      </c>
      <c r="BQ151" s="289">
        <v>-70</v>
      </c>
      <c r="BR151" s="313" t="s">
        <v>302</v>
      </c>
      <c r="BS151" s="313">
        <v>148</v>
      </c>
      <c r="BT151" s="289">
        <v>0</v>
      </c>
      <c r="BU151" s="314" t="s">
        <v>273</v>
      </c>
      <c r="BV151" s="314">
        <v>148</v>
      </c>
      <c r="BW151" s="289">
        <v>-55</v>
      </c>
      <c r="BX151" s="315" t="s">
        <v>327</v>
      </c>
      <c r="BY151" s="315">
        <v>148</v>
      </c>
      <c r="BZ151" s="289">
        <v>-13</v>
      </c>
    </row>
    <row r="152" spans="1:78" ht="15.5" thickTop="1" thickBot="1" x14ac:dyDescent="0.4">
      <c r="A152" s="210" t="s">
        <v>172</v>
      </c>
      <c r="B152" s="210">
        <v>149</v>
      </c>
      <c r="C152" s="210">
        <v>0</v>
      </c>
      <c r="D152" s="211" t="s">
        <v>254</v>
      </c>
      <c r="E152" s="211">
        <v>149</v>
      </c>
      <c r="F152" s="210">
        <v>75</v>
      </c>
      <c r="G152" s="212">
        <v>224</v>
      </c>
      <c r="H152" s="287">
        <v>9.3615706137915957</v>
      </c>
      <c r="I152" s="288" t="s">
        <v>267</v>
      </c>
      <c r="J152" s="287">
        <v>149</v>
      </c>
      <c r="K152" s="289">
        <v>76</v>
      </c>
      <c r="L152" s="290">
        <v>0.23364748473246946</v>
      </c>
      <c r="M152" s="291">
        <v>1.0886666541664431</v>
      </c>
      <c r="N152" s="292">
        <v>4.6729496946493896</v>
      </c>
      <c r="O152" s="293" t="s">
        <v>33</v>
      </c>
      <c r="P152" s="292">
        <v>149</v>
      </c>
      <c r="Q152" s="289">
        <v>-47</v>
      </c>
      <c r="R152" s="294">
        <v>1.3719692788517288</v>
      </c>
      <c r="S152" s="295">
        <v>1.0328341490972079</v>
      </c>
      <c r="T152" s="295">
        <v>19.599561126453267</v>
      </c>
      <c r="U152" s="296">
        <v>0</v>
      </c>
      <c r="V152" s="296"/>
      <c r="W152" s="298" t="s">
        <v>319</v>
      </c>
      <c r="X152" s="298">
        <v>177</v>
      </c>
      <c r="Y152" s="289">
        <v>-10</v>
      </c>
      <c r="Z152" s="298"/>
      <c r="AB152" s="299" t="s">
        <v>270</v>
      </c>
      <c r="AC152" s="299">
        <v>149</v>
      </c>
      <c r="AD152" s="289">
        <v>-18</v>
      </c>
      <c r="AE152" s="300" t="s">
        <v>157</v>
      </c>
      <c r="AF152" s="300">
        <v>149</v>
      </c>
      <c r="AG152" s="289">
        <v>-83</v>
      </c>
      <c r="AH152" s="301" t="s">
        <v>177</v>
      </c>
      <c r="AI152" s="301">
        <v>149</v>
      </c>
      <c r="AJ152" s="289">
        <v>-16</v>
      </c>
      <c r="AK152" s="302" t="s">
        <v>162</v>
      </c>
      <c r="AL152" s="302">
        <v>149</v>
      </c>
      <c r="AM152" s="289">
        <v>-12</v>
      </c>
      <c r="AN152" s="303" t="s">
        <v>169</v>
      </c>
      <c r="AO152" s="303">
        <v>149</v>
      </c>
      <c r="AP152" s="289">
        <v>83</v>
      </c>
      <c r="AQ152" s="304" t="s">
        <v>304</v>
      </c>
      <c r="AR152" s="304">
        <v>149</v>
      </c>
      <c r="AS152" s="289">
        <v>0</v>
      </c>
      <c r="AT152" s="305" t="s">
        <v>264</v>
      </c>
      <c r="AU152" s="305">
        <v>149</v>
      </c>
      <c r="AV152" s="289">
        <v>-70</v>
      </c>
      <c r="AW152" s="306" t="s">
        <v>96</v>
      </c>
      <c r="AX152" s="306">
        <v>149</v>
      </c>
      <c r="AY152" s="289">
        <v>33</v>
      </c>
      <c r="AZ152" s="307" t="s">
        <v>341</v>
      </c>
      <c r="BA152" s="307">
        <v>149</v>
      </c>
      <c r="BB152" s="289">
        <v>138</v>
      </c>
      <c r="BC152" s="308" t="s">
        <v>110</v>
      </c>
      <c r="BD152" s="308">
        <v>149</v>
      </c>
      <c r="BE152" s="289">
        <v>-9</v>
      </c>
      <c r="BF152" s="309" t="s">
        <v>192</v>
      </c>
      <c r="BG152" s="309">
        <v>149</v>
      </c>
      <c r="BH152" s="289">
        <v>43</v>
      </c>
      <c r="BI152" s="310" t="s">
        <v>107</v>
      </c>
      <c r="BJ152" s="310">
        <v>149</v>
      </c>
      <c r="BK152" s="289">
        <v>-16</v>
      </c>
      <c r="BL152" s="311" t="s">
        <v>157</v>
      </c>
      <c r="BM152" s="311">
        <v>149</v>
      </c>
      <c r="BN152" s="289">
        <v>-65</v>
      </c>
      <c r="BO152" s="312" t="s">
        <v>40</v>
      </c>
      <c r="BP152" s="312">
        <v>149</v>
      </c>
      <c r="BQ152" s="289">
        <v>-84</v>
      </c>
      <c r="BR152" s="313" t="s">
        <v>182</v>
      </c>
      <c r="BS152" s="313">
        <v>149</v>
      </c>
      <c r="BT152" s="289">
        <v>98</v>
      </c>
      <c r="BU152" s="314" t="s">
        <v>279</v>
      </c>
      <c r="BV152" s="314">
        <v>149</v>
      </c>
      <c r="BW152" s="289">
        <v>19</v>
      </c>
      <c r="BX152" s="315" t="s">
        <v>309</v>
      </c>
      <c r="BY152" s="315">
        <v>149</v>
      </c>
      <c r="BZ152" s="289">
        <v>26</v>
      </c>
    </row>
    <row r="153" spans="1:78" ht="15.5" thickTop="1" thickBot="1" x14ac:dyDescent="0.4">
      <c r="A153" s="210" t="s">
        <v>277</v>
      </c>
      <c r="B153" s="210">
        <v>150</v>
      </c>
      <c r="C153" s="210">
        <v>0</v>
      </c>
      <c r="D153" s="211" t="s">
        <v>231</v>
      </c>
      <c r="E153" s="211">
        <v>150</v>
      </c>
      <c r="F153" s="210">
        <v>54</v>
      </c>
      <c r="G153" s="212">
        <v>204</v>
      </c>
      <c r="H153" s="287">
        <v>9.3277626992351763</v>
      </c>
      <c r="I153" s="288" t="s">
        <v>278</v>
      </c>
      <c r="J153" s="287">
        <v>150</v>
      </c>
      <c r="K153" s="289">
        <v>64</v>
      </c>
      <c r="L153" s="290">
        <v>0.23307227205648812</v>
      </c>
      <c r="M153" s="291">
        <v>1.085986484679013</v>
      </c>
      <c r="N153" s="292">
        <v>4.6614454411297617</v>
      </c>
      <c r="O153" s="293" t="s">
        <v>278</v>
      </c>
      <c r="P153" s="292">
        <v>150</v>
      </c>
      <c r="Q153" s="289">
        <v>49</v>
      </c>
      <c r="R153" s="294">
        <v>1.3635398367712903</v>
      </c>
      <c r="S153" s="295">
        <v>1.0264883687851294</v>
      </c>
      <c r="T153" s="295">
        <v>19.479140525304146</v>
      </c>
      <c r="U153" s="296">
        <v>0</v>
      </c>
      <c r="V153" s="296"/>
      <c r="W153" s="298" t="s">
        <v>256</v>
      </c>
      <c r="X153" s="298">
        <v>176</v>
      </c>
      <c r="Y153" s="289">
        <v>128</v>
      </c>
      <c r="Z153" s="298"/>
      <c r="AB153" s="299" t="s">
        <v>197</v>
      </c>
      <c r="AC153" s="299">
        <v>150</v>
      </c>
      <c r="AD153" s="289">
        <v>-83</v>
      </c>
      <c r="AE153" s="300" t="s">
        <v>340</v>
      </c>
      <c r="AF153" s="300">
        <v>150</v>
      </c>
      <c r="AG153" s="289">
        <v>25</v>
      </c>
      <c r="AH153" s="301" t="s">
        <v>221</v>
      </c>
      <c r="AI153" s="301">
        <v>150</v>
      </c>
      <c r="AJ153" s="289">
        <v>24</v>
      </c>
      <c r="AK153" s="302" t="s">
        <v>68</v>
      </c>
      <c r="AL153" s="302">
        <v>150</v>
      </c>
      <c r="AM153" s="289">
        <v>44</v>
      </c>
      <c r="AN153" s="303" t="s">
        <v>254</v>
      </c>
      <c r="AO153" s="303">
        <v>150</v>
      </c>
      <c r="AP153" s="289">
        <v>4</v>
      </c>
      <c r="AQ153" s="304" t="s">
        <v>145</v>
      </c>
      <c r="AR153" s="304">
        <v>150</v>
      </c>
      <c r="AS153" s="289">
        <v>51</v>
      </c>
      <c r="AT153" s="305" t="s">
        <v>322</v>
      </c>
      <c r="AU153" s="305">
        <v>150</v>
      </c>
      <c r="AV153" s="289">
        <v>-14</v>
      </c>
      <c r="AW153" s="306" t="s">
        <v>312</v>
      </c>
      <c r="AX153" s="306">
        <v>150</v>
      </c>
      <c r="AY153" s="289">
        <v>-37</v>
      </c>
      <c r="AZ153" s="307" t="s">
        <v>128</v>
      </c>
      <c r="BA153" s="307">
        <v>150</v>
      </c>
      <c r="BB153" s="289">
        <v>-81</v>
      </c>
      <c r="BC153" s="308" t="s">
        <v>202</v>
      </c>
      <c r="BD153" s="308">
        <v>150</v>
      </c>
      <c r="BE153" s="289">
        <v>7</v>
      </c>
      <c r="BF153" s="309" t="s">
        <v>315</v>
      </c>
      <c r="BG153" s="309">
        <v>150</v>
      </c>
      <c r="BH153" s="289">
        <v>-61</v>
      </c>
      <c r="BI153" s="310" t="s">
        <v>312</v>
      </c>
      <c r="BJ153" s="310">
        <v>150</v>
      </c>
      <c r="BK153" s="289">
        <v>86</v>
      </c>
      <c r="BL153" s="311" t="s">
        <v>335</v>
      </c>
      <c r="BM153" s="311">
        <v>150</v>
      </c>
      <c r="BN153" s="289">
        <v>33</v>
      </c>
      <c r="BO153" s="312" t="s">
        <v>217</v>
      </c>
      <c r="BP153" s="312">
        <v>150</v>
      </c>
      <c r="BQ153" s="289">
        <v>16</v>
      </c>
      <c r="BR153" s="313" t="s">
        <v>194</v>
      </c>
      <c r="BS153" s="313">
        <v>150</v>
      </c>
      <c r="BT153" s="289">
        <v>124</v>
      </c>
      <c r="BU153" s="314" t="s">
        <v>234</v>
      </c>
      <c r="BV153" s="314">
        <v>150</v>
      </c>
      <c r="BW153" s="289">
        <v>22</v>
      </c>
      <c r="BX153" s="315" t="s">
        <v>176</v>
      </c>
      <c r="BY153" s="315">
        <v>150</v>
      </c>
      <c r="BZ153" s="289">
        <v>-20</v>
      </c>
    </row>
    <row r="154" spans="1:78" ht="15.5" thickTop="1" thickBot="1" x14ac:dyDescent="0.4">
      <c r="A154" s="210" t="s">
        <v>67</v>
      </c>
      <c r="B154" s="210">
        <v>151</v>
      </c>
      <c r="C154" s="210">
        <v>0</v>
      </c>
      <c r="D154" s="211" t="s">
        <v>194</v>
      </c>
      <c r="E154" s="211">
        <v>151</v>
      </c>
      <c r="F154" s="210">
        <v>12</v>
      </c>
      <c r="G154" s="212">
        <v>163</v>
      </c>
      <c r="H154" s="287">
        <v>9.2989665436058555</v>
      </c>
      <c r="I154" s="288" t="s">
        <v>313</v>
      </c>
      <c r="J154" s="287">
        <v>151</v>
      </c>
      <c r="K154" s="289">
        <v>111</v>
      </c>
      <c r="L154" s="290">
        <v>0.23303274476058641</v>
      </c>
      <c r="M154" s="291">
        <v>1.0858023095785327</v>
      </c>
      <c r="N154" s="292">
        <v>4.6606548952117288</v>
      </c>
      <c r="O154" s="293" t="s">
        <v>106</v>
      </c>
      <c r="P154" s="292">
        <v>151</v>
      </c>
      <c r="Q154" s="289">
        <v>31</v>
      </c>
      <c r="R154" s="294">
        <v>1.3581947003332671</v>
      </c>
      <c r="S154" s="295">
        <v>1.022464489001615</v>
      </c>
      <c r="T154" s="295">
        <v>19.402781433332386</v>
      </c>
      <c r="U154" s="296">
        <v>0</v>
      </c>
      <c r="V154" s="296"/>
      <c r="W154" s="298" t="s">
        <v>337</v>
      </c>
      <c r="X154" s="298">
        <v>175</v>
      </c>
      <c r="Y154" s="289">
        <v>49</v>
      </c>
      <c r="Z154" s="298"/>
      <c r="AB154" s="299" t="s">
        <v>165</v>
      </c>
      <c r="AC154" s="299">
        <v>151</v>
      </c>
      <c r="AD154" s="289">
        <v>-61</v>
      </c>
      <c r="AE154" s="300" t="s">
        <v>303</v>
      </c>
      <c r="AF154" s="300">
        <v>151</v>
      </c>
      <c r="AG154" s="289">
        <v>-55</v>
      </c>
      <c r="AH154" s="301" t="s">
        <v>110</v>
      </c>
      <c r="AI154" s="301">
        <v>151</v>
      </c>
      <c r="AJ154" s="289">
        <v>-20</v>
      </c>
      <c r="AK154" s="302" t="s">
        <v>286</v>
      </c>
      <c r="AL154" s="302">
        <v>151</v>
      </c>
      <c r="AM154" s="289">
        <v>-47</v>
      </c>
      <c r="AN154" s="303" t="s">
        <v>183</v>
      </c>
      <c r="AO154" s="303">
        <v>151</v>
      </c>
      <c r="AP154" s="289">
        <v>84</v>
      </c>
      <c r="AQ154" s="304" t="s">
        <v>139</v>
      </c>
      <c r="AR154" s="304">
        <v>151</v>
      </c>
      <c r="AS154" s="289">
        <v>84</v>
      </c>
      <c r="AT154" s="305" t="s">
        <v>149</v>
      </c>
      <c r="AU154" s="305">
        <v>151</v>
      </c>
      <c r="AV154" s="289">
        <v>-8</v>
      </c>
      <c r="AW154" s="306" t="s">
        <v>253</v>
      </c>
      <c r="AX154" s="306">
        <v>151</v>
      </c>
      <c r="AY154" s="289">
        <v>125</v>
      </c>
      <c r="AZ154" s="307" t="s">
        <v>259</v>
      </c>
      <c r="BA154" s="307">
        <v>151</v>
      </c>
      <c r="BB154" s="289">
        <v>24</v>
      </c>
      <c r="BC154" s="308" t="s">
        <v>310</v>
      </c>
      <c r="BD154" s="308">
        <v>151</v>
      </c>
      <c r="BE154" s="289">
        <v>0</v>
      </c>
      <c r="BF154" s="309" t="s">
        <v>253</v>
      </c>
      <c r="BG154" s="309">
        <v>151</v>
      </c>
      <c r="BH154" s="289">
        <v>64</v>
      </c>
      <c r="BI154" s="310" t="s">
        <v>44</v>
      </c>
      <c r="BJ154" s="310">
        <v>151</v>
      </c>
      <c r="BK154" s="289">
        <v>-40</v>
      </c>
      <c r="BL154" s="311" t="s">
        <v>231</v>
      </c>
      <c r="BM154" s="311">
        <v>151</v>
      </c>
      <c r="BN154" s="289">
        <v>48</v>
      </c>
      <c r="BO154" s="312" t="s">
        <v>166</v>
      </c>
      <c r="BP154" s="312">
        <v>151</v>
      </c>
      <c r="BQ154" s="289">
        <v>-42</v>
      </c>
      <c r="BR154" s="313" t="s">
        <v>175</v>
      </c>
      <c r="BS154" s="313">
        <v>151</v>
      </c>
      <c r="BT154" s="289">
        <v>16</v>
      </c>
      <c r="BU154" s="314" t="s">
        <v>198</v>
      </c>
      <c r="BV154" s="314">
        <v>151</v>
      </c>
      <c r="BW154" s="289">
        <v>0</v>
      </c>
      <c r="BX154" s="315" t="s">
        <v>288</v>
      </c>
      <c r="BY154" s="315">
        <v>151</v>
      </c>
      <c r="BZ154" s="289">
        <v>-42</v>
      </c>
    </row>
    <row r="155" spans="1:78" ht="15.5" thickTop="1" thickBot="1" x14ac:dyDescent="0.4">
      <c r="A155" s="210" t="s">
        <v>241</v>
      </c>
      <c r="B155" s="210">
        <v>152</v>
      </c>
      <c r="C155" s="210">
        <v>0</v>
      </c>
      <c r="D155" s="211" t="s">
        <v>279</v>
      </c>
      <c r="E155" s="211">
        <v>152</v>
      </c>
      <c r="F155" s="210">
        <v>43</v>
      </c>
      <c r="G155" s="212">
        <v>195</v>
      </c>
      <c r="H155" s="287">
        <v>9.2177343956861009</v>
      </c>
      <c r="I155" s="288" t="s">
        <v>47</v>
      </c>
      <c r="J155" s="287">
        <v>152</v>
      </c>
      <c r="K155" s="289">
        <v>-99</v>
      </c>
      <c r="L155" s="290">
        <v>0.23296279547912094</v>
      </c>
      <c r="M155" s="291">
        <v>1.0854763850332652</v>
      </c>
      <c r="N155" s="292">
        <v>4.6592559095824191</v>
      </c>
      <c r="O155" s="293" t="s">
        <v>219</v>
      </c>
      <c r="P155" s="292">
        <v>152</v>
      </c>
      <c r="Q155" s="289">
        <v>-65</v>
      </c>
      <c r="R155" s="294">
        <v>1.3563923291615962</v>
      </c>
      <c r="S155" s="295">
        <v>1.0211076433898765</v>
      </c>
      <c r="T155" s="295">
        <v>19.377033273737091</v>
      </c>
      <c r="U155" s="296">
        <v>0</v>
      </c>
      <c r="V155" s="296"/>
      <c r="W155" s="298" t="s">
        <v>177</v>
      </c>
      <c r="X155" s="298">
        <v>174</v>
      </c>
      <c r="Y155" s="289">
        <v>11</v>
      </c>
      <c r="Z155" s="298"/>
      <c r="AB155" s="299" t="s">
        <v>108</v>
      </c>
      <c r="AC155" s="299">
        <v>152</v>
      </c>
      <c r="AD155" s="289">
        <v>15</v>
      </c>
      <c r="AE155" s="300" t="s">
        <v>324</v>
      </c>
      <c r="AF155" s="300">
        <v>152</v>
      </c>
      <c r="AG155" s="289">
        <v>-34</v>
      </c>
      <c r="AH155" s="301" t="s">
        <v>24</v>
      </c>
      <c r="AI155" s="301">
        <v>152</v>
      </c>
      <c r="AJ155" s="289">
        <v>-136</v>
      </c>
      <c r="AK155" s="302" t="s">
        <v>221</v>
      </c>
      <c r="AL155" s="302">
        <v>152</v>
      </c>
      <c r="AM155" s="289">
        <v>8</v>
      </c>
      <c r="AN155" s="303" t="s">
        <v>288</v>
      </c>
      <c r="AO155" s="303">
        <v>152</v>
      </c>
      <c r="AP155" s="289">
        <v>-70</v>
      </c>
      <c r="AQ155" s="304" t="s">
        <v>130</v>
      </c>
      <c r="AR155" s="304">
        <v>152</v>
      </c>
      <c r="AS155" s="289">
        <v>-5</v>
      </c>
      <c r="AT155" s="305" t="s">
        <v>134</v>
      </c>
      <c r="AU155" s="305">
        <v>152</v>
      </c>
      <c r="AV155" s="289">
        <v>-66</v>
      </c>
      <c r="AW155" s="306" t="s">
        <v>196</v>
      </c>
      <c r="AX155" s="306">
        <v>152</v>
      </c>
      <c r="AY155" s="289">
        <v>13</v>
      </c>
      <c r="AZ155" s="307" t="s">
        <v>118</v>
      </c>
      <c r="BA155" s="307">
        <v>152</v>
      </c>
      <c r="BB155" s="289">
        <v>-120</v>
      </c>
      <c r="BC155" s="308" t="s">
        <v>100</v>
      </c>
      <c r="BD155" s="308">
        <v>152</v>
      </c>
      <c r="BE155" s="289">
        <v>-3</v>
      </c>
      <c r="BF155" s="309" t="s">
        <v>82</v>
      </c>
      <c r="BG155" s="309">
        <v>152</v>
      </c>
      <c r="BH155" s="289">
        <v>-138</v>
      </c>
      <c r="BI155" s="310" t="s">
        <v>288</v>
      </c>
      <c r="BJ155" s="310">
        <v>152</v>
      </c>
      <c r="BK155" s="289">
        <v>-8</v>
      </c>
      <c r="BL155" s="311" t="s">
        <v>79</v>
      </c>
      <c r="BM155" s="311">
        <v>152</v>
      </c>
      <c r="BN155" s="289">
        <v>3</v>
      </c>
      <c r="BO155" s="312" t="s">
        <v>296</v>
      </c>
      <c r="BP155" s="312">
        <v>152</v>
      </c>
      <c r="BQ155" s="289">
        <v>-44</v>
      </c>
      <c r="BR155" s="313" t="s">
        <v>48</v>
      </c>
      <c r="BS155" s="313">
        <v>152</v>
      </c>
      <c r="BT155" s="289">
        <v>-118</v>
      </c>
      <c r="BU155" s="314" t="s">
        <v>136</v>
      </c>
      <c r="BV155" s="314">
        <v>152</v>
      </c>
      <c r="BW155" s="289">
        <v>-23</v>
      </c>
      <c r="BX155" s="315" t="s">
        <v>157</v>
      </c>
      <c r="BY155" s="315">
        <v>152</v>
      </c>
      <c r="BZ155" s="289">
        <v>50</v>
      </c>
    </row>
    <row r="156" spans="1:78" ht="15.5" thickTop="1" thickBot="1" x14ac:dyDescent="0.4">
      <c r="A156" s="210" t="s">
        <v>258</v>
      </c>
      <c r="B156" s="210">
        <v>153</v>
      </c>
      <c r="C156" s="210">
        <v>0</v>
      </c>
      <c r="D156" s="211" t="s">
        <v>226</v>
      </c>
      <c r="E156" s="211">
        <v>153</v>
      </c>
      <c r="F156" s="210">
        <v>53</v>
      </c>
      <c r="G156" s="212">
        <v>206</v>
      </c>
      <c r="H156" s="287">
        <v>9.2104490944474069</v>
      </c>
      <c r="I156" s="288" t="s">
        <v>190</v>
      </c>
      <c r="J156" s="287">
        <v>153</v>
      </c>
      <c r="K156" s="289">
        <v>-27</v>
      </c>
      <c r="L156" s="290">
        <v>0.23082870741087586</v>
      </c>
      <c r="M156" s="291">
        <v>1.0755327277342657</v>
      </c>
      <c r="N156" s="292">
        <v>4.6165741482175173</v>
      </c>
      <c r="O156" s="293" t="s">
        <v>274</v>
      </c>
      <c r="P156" s="292">
        <v>153</v>
      </c>
      <c r="Q156" s="289">
        <v>-20</v>
      </c>
      <c r="R156" s="294">
        <v>1.3493400480519109</v>
      </c>
      <c r="S156" s="295">
        <v>1.0157986055918784</v>
      </c>
      <c r="T156" s="295">
        <v>19.276286400741586</v>
      </c>
      <c r="U156" s="296">
        <v>0</v>
      </c>
      <c r="V156" s="296"/>
      <c r="W156" s="298" t="s">
        <v>41</v>
      </c>
      <c r="X156" s="298">
        <v>173</v>
      </c>
      <c r="Y156" s="289">
        <v>-58</v>
      </c>
      <c r="Z156" s="298"/>
      <c r="AB156" s="299" t="s">
        <v>100</v>
      </c>
      <c r="AC156" s="299">
        <v>153</v>
      </c>
      <c r="AD156" s="289">
        <v>116</v>
      </c>
      <c r="AE156" s="300" t="s">
        <v>61</v>
      </c>
      <c r="AF156" s="300">
        <v>153</v>
      </c>
      <c r="AG156" s="289">
        <v>85</v>
      </c>
      <c r="AH156" s="301" t="s">
        <v>229</v>
      </c>
      <c r="AI156" s="301">
        <v>153</v>
      </c>
      <c r="AJ156" s="289">
        <v>-42</v>
      </c>
      <c r="AK156" s="302" t="s">
        <v>157</v>
      </c>
      <c r="AL156" s="302">
        <v>153</v>
      </c>
      <c r="AM156" s="289">
        <v>-57</v>
      </c>
      <c r="AN156" s="303" t="s">
        <v>104</v>
      </c>
      <c r="AO156" s="303">
        <v>153</v>
      </c>
      <c r="AP156" s="289">
        <v>55</v>
      </c>
      <c r="AQ156" s="304" t="s">
        <v>282</v>
      </c>
      <c r="AR156" s="304">
        <v>153</v>
      </c>
      <c r="AS156" s="289">
        <v>35</v>
      </c>
      <c r="AT156" s="305" t="s">
        <v>311</v>
      </c>
      <c r="AU156" s="305">
        <v>153</v>
      </c>
      <c r="AV156" s="289">
        <v>20</v>
      </c>
      <c r="AW156" s="306" t="s">
        <v>331</v>
      </c>
      <c r="AX156" s="306">
        <v>153</v>
      </c>
      <c r="AY156" s="289">
        <v>-43</v>
      </c>
      <c r="AZ156" s="307" t="s">
        <v>322</v>
      </c>
      <c r="BA156" s="307">
        <v>153</v>
      </c>
      <c r="BB156" s="289">
        <v>-9</v>
      </c>
      <c r="BC156" s="308" t="s">
        <v>338</v>
      </c>
      <c r="BD156" s="308">
        <v>153</v>
      </c>
      <c r="BE156" s="289">
        <v>-10</v>
      </c>
      <c r="BF156" s="309" t="s">
        <v>231</v>
      </c>
      <c r="BG156" s="309">
        <v>153</v>
      </c>
      <c r="BH156" s="289">
        <v>163</v>
      </c>
      <c r="BI156" s="310" t="s">
        <v>119</v>
      </c>
      <c r="BJ156" s="310">
        <v>153</v>
      </c>
      <c r="BK156" s="289">
        <v>-26</v>
      </c>
      <c r="BL156" s="311" t="s">
        <v>276</v>
      </c>
      <c r="BM156" s="311">
        <v>153</v>
      </c>
      <c r="BN156" s="289">
        <v>3</v>
      </c>
      <c r="BO156" s="312" t="s">
        <v>33</v>
      </c>
      <c r="BP156" s="312">
        <v>153</v>
      </c>
      <c r="BQ156" s="289">
        <v>-41</v>
      </c>
      <c r="BR156" s="313" t="s">
        <v>214</v>
      </c>
      <c r="BS156" s="313">
        <v>153</v>
      </c>
      <c r="BT156" s="289">
        <v>15</v>
      </c>
      <c r="BU156" s="314" t="s">
        <v>154</v>
      </c>
      <c r="BV156" s="314">
        <v>153</v>
      </c>
      <c r="BW156" s="289">
        <v>20</v>
      </c>
      <c r="BX156" s="315" t="s">
        <v>172</v>
      </c>
      <c r="BY156" s="315">
        <v>153</v>
      </c>
      <c r="BZ156" s="289">
        <v>-46</v>
      </c>
    </row>
    <row r="157" spans="1:78" ht="15.5" thickTop="1" thickBot="1" x14ac:dyDescent="0.4">
      <c r="A157" s="210" t="s">
        <v>261</v>
      </c>
      <c r="B157" s="210">
        <v>154</v>
      </c>
      <c r="C157" s="210">
        <v>0</v>
      </c>
      <c r="D157" s="211" t="s">
        <v>213</v>
      </c>
      <c r="E157" s="211">
        <v>154</v>
      </c>
      <c r="F157" s="210">
        <v>77</v>
      </c>
      <c r="G157" s="212">
        <v>231</v>
      </c>
      <c r="H157" s="287">
        <v>9.1966887510018953</v>
      </c>
      <c r="I157" s="288" t="s">
        <v>208</v>
      </c>
      <c r="J157" s="287">
        <v>154</v>
      </c>
      <c r="K157" s="289">
        <v>42</v>
      </c>
      <c r="L157" s="290">
        <v>0.23044956326346944</v>
      </c>
      <c r="M157" s="291">
        <v>1.0737661279744763</v>
      </c>
      <c r="N157" s="292">
        <v>4.6089912652693892</v>
      </c>
      <c r="O157" s="293" t="s">
        <v>272</v>
      </c>
      <c r="P157" s="292">
        <v>154</v>
      </c>
      <c r="Q157" s="289">
        <v>3</v>
      </c>
      <c r="R157" s="294">
        <v>1.3475796833154865</v>
      </c>
      <c r="S157" s="295">
        <v>1.0144733829045545</v>
      </c>
      <c r="T157" s="295">
        <v>19.25113833307838</v>
      </c>
      <c r="U157" s="296">
        <v>0</v>
      </c>
      <c r="V157" s="296"/>
      <c r="W157" s="298" t="s">
        <v>323</v>
      </c>
      <c r="X157" s="298">
        <v>172</v>
      </c>
      <c r="Y157" s="289">
        <v>-16</v>
      </c>
      <c r="Z157" s="298"/>
      <c r="AB157" s="299" t="s">
        <v>339</v>
      </c>
      <c r="AC157" s="299">
        <v>154</v>
      </c>
      <c r="AD157" s="289">
        <v>7</v>
      </c>
      <c r="AE157" s="300" t="s">
        <v>163</v>
      </c>
      <c r="AF157" s="300">
        <v>154</v>
      </c>
      <c r="AG157" s="289">
        <v>23</v>
      </c>
      <c r="AH157" s="301" t="s">
        <v>150</v>
      </c>
      <c r="AI157" s="301">
        <v>154</v>
      </c>
      <c r="AJ157" s="289">
        <v>29</v>
      </c>
      <c r="AK157" s="302" t="s">
        <v>268</v>
      </c>
      <c r="AL157" s="302">
        <v>154</v>
      </c>
      <c r="AM157" s="289">
        <v>-38</v>
      </c>
      <c r="AN157" s="303" t="s">
        <v>207</v>
      </c>
      <c r="AO157" s="303">
        <v>154</v>
      </c>
      <c r="AP157" s="289">
        <v>25</v>
      </c>
      <c r="AQ157" s="304" t="s">
        <v>90</v>
      </c>
      <c r="AR157" s="304">
        <v>154</v>
      </c>
      <c r="AS157" s="289">
        <v>105</v>
      </c>
      <c r="AT157" s="305" t="s">
        <v>51</v>
      </c>
      <c r="AU157" s="305">
        <v>154</v>
      </c>
      <c r="AV157" s="289">
        <v>76</v>
      </c>
      <c r="AW157" s="306" t="s">
        <v>57</v>
      </c>
      <c r="AX157" s="306">
        <v>154</v>
      </c>
      <c r="AY157" s="289">
        <v>-39</v>
      </c>
      <c r="AZ157" s="307" t="s">
        <v>27</v>
      </c>
      <c r="BA157" s="307">
        <v>154</v>
      </c>
      <c r="BB157" s="289">
        <v>19</v>
      </c>
      <c r="BC157" s="308" t="s">
        <v>272</v>
      </c>
      <c r="BD157" s="308">
        <v>154</v>
      </c>
      <c r="BE157" s="289">
        <v>2</v>
      </c>
      <c r="BF157" s="309" t="s">
        <v>211</v>
      </c>
      <c r="BG157" s="309">
        <v>154</v>
      </c>
      <c r="BH157" s="289">
        <v>-51</v>
      </c>
      <c r="BI157" s="310" t="s">
        <v>70</v>
      </c>
      <c r="BJ157" s="310">
        <v>154</v>
      </c>
      <c r="BK157" s="289">
        <v>98</v>
      </c>
      <c r="BL157" s="311" t="s">
        <v>101</v>
      </c>
      <c r="BM157" s="311">
        <v>154</v>
      </c>
      <c r="BN157" s="289">
        <v>68</v>
      </c>
      <c r="BO157" s="312" t="s">
        <v>261</v>
      </c>
      <c r="BP157" s="312">
        <v>154</v>
      </c>
      <c r="BQ157" s="289">
        <v>39</v>
      </c>
      <c r="BR157" s="313" t="s">
        <v>328</v>
      </c>
      <c r="BS157" s="313">
        <v>154</v>
      </c>
      <c r="BT157" s="289">
        <v>50</v>
      </c>
      <c r="BU157" s="314" t="s">
        <v>216</v>
      </c>
      <c r="BV157" s="314">
        <v>154</v>
      </c>
      <c r="BW157" s="289">
        <v>46</v>
      </c>
      <c r="BX157" s="315" t="s">
        <v>73</v>
      </c>
      <c r="BY157" s="315">
        <v>154</v>
      </c>
      <c r="BZ157" s="289">
        <v>121</v>
      </c>
    </row>
    <row r="158" spans="1:78" ht="15.5" thickTop="1" thickBot="1" x14ac:dyDescent="0.4">
      <c r="A158" s="210" t="s">
        <v>196</v>
      </c>
      <c r="B158" s="210">
        <v>155</v>
      </c>
      <c r="C158" s="210">
        <v>0</v>
      </c>
      <c r="D158" s="211" t="s">
        <v>208</v>
      </c>
      <c r="E158" s="211">
        <v>155</v>
      </c>
      <c r="F158" s="210">
        <v>67</v>
      </c>
      <c r="G158" s="212">
        <v>222</v>
      </c>
      <c r="H158" s="287">
        <v>9.1836721348677166</v>
      </c>
      <c r="I158" s="288" t="s">
        <v>192</v>
      </c>
      <c r="J158" s="287">
        <v>155</v>
      </c>
      <c r="K158" s="289">
        <v>18</v>
      </c>
      <c r="L158" s="290">
        <v>0.22811007786268767</v>
      </c>
      <c r="M158" s="291">
        <v>1.0628654339368042</v>
      </c>
      <c r="N158" s="292">
        <v>4.5622015572537533</v>
      </c>
      <c r="O158" s="293" t="s">
        <v>192</v>
      </c>
      <c r="P158" s="292">
        <v>155</v>
      </c>
      <c r="Q158" s="289">
        <v>14</v>
      </c>
      <c r="R158" s="294">
        <v>1.346026602237989</v>
      </c>
      <c r="S158" s="295">
        <v>1.0133042057240722</v>
      </c>
      <c r="T158" s="295">
        <v>19.228951460542699</v>
      </c>
      <c r="U158" s="296">
        <v>0</v>
      </c>
      <c r="V158" s="296"/>
      <c r="W158" s="298" t="s">
        <v>253</v>
      </c>
      <c r="X158" s="298">
        <v>171</v>
      </c>
      <c r="Y158" s="289">
        <v>-23</v>
      </c>
      <c r="Z158" s="298"/>
      <c r="AB158" s="299" t="s">
        <v>212</v>
      </c>
      <c r="AC158" s="299">
        <v>155</v>
      </c>
      <c r="AD158" s="289">
        <v>20</v>
      </c>
      <c r="AE158" s="300" t="s">
        <v>141</v>
      </c>
      <c r="AF158" s="300">
        <v>155</v>
      </c>
      <c r="AG158" s="289">
        <v>21</v>
      </c>
      <c r="AH158" s="301" t="s">
        <v>64</v>
      </c>
      <c r="AI158" s="301">
        <v>155</v>
      </c>
      <c r="AJ158" s="289">
        <v>-30</v>
      </c>
      <c r="AK158" s="302" t="s">
        <v>107</v>
      </c>
      <c r="AL158" s="302">
        <v>155</v>
      </c>
      <c r="AM158" s="289">
        <v>8</v>
      </c>
      <c r="AN158" s="303" t="s">
        <v>284</v>
      </c>
      <c r="AO158" s="303">
        <v>155</v>
      </c>
      <c r="AP158" s="289">
        <v>-39</v>
      </c>
      <c r="AQ158" s="304" t="s">
        <v>107</v>
      </c>
      <c r="AR158" s="304">
        <v>155</v>
      </c>
      <c r="AS158" s="289">
        <v>-53</v>
      </c>
      <c r="AT158" s="305" t="s">
        <v>97</v>
      </c>
      <c r="AU158" s="305">
        <v>155</v>
      </c>
      <c r="AV158" s="289" t="e">
        <v>#N/A</v>
      </c>
      <c r="AW158" s="306" t="s">
        <v>67</v>
      </c>
      <c r="AX158" s="306">
        <v>155</v>
      </c>
      <c r="AY158" s="289">
        <v>-21</v>
      </c>
      <c r="AZ158" s="307" t="s">
        <v>183</v>
      </c>
      <c r="BA158" s="307">
        <v>155</v>
      </c>
      <c r="BB158" s="289">
        <v>-96</v>
      </c>
      <c r="BC158" s="308" t="s">
        <v>86</v>
      </c>
      <c r="BD158" s="308">
        <v>155</v>
      </c>
      <c r="BE158" s="289">
        <v>-13</v>
      </c>
      <c r="BF158" s="309" t="s">
        <v>143</v>
      </c>
      <c r="BG158" s="309">
        <v>155</v>
      </c>
      <c r="BH158" s="289">
        <v>-75</v>
      </c>
      <c r="BI158" s="310" t="s">
        <v>202</v>
      </c>
      <c r="BJ158" s="310">
        <v>155</v>
      </c>
      <c r="BK158" s="289">
        <v>36</v>
      </c>
      <c r="BL158" s="311" t="s">
        <v>149</v>
      </c>
      <c r="BM158" s="311">
        <v>155</v>
      </c>
      <c r="BN158" s="289">
        <v>7</v>
      </c>
      <c r="BO158" s="312" t="s">
        <v>234</v>
      </c>
      <c r="BP158" s="312">
        <v>155</v>
      </c>
      <c r="BQ158" s="289">
        <v>-8</v>
      </c>
      <c r="BR158" s="313" t="s">
        <v>233</v>
      </c>
      <c r="BS158" s="313">
        <v>155</v>
      </c>
      <c r="BT158" s="289">
        <v>18</v>
      </c>
      <c r="BU158" s="314" t="s">
        <v>208</v>
      </c>
      <c r="BV158" s="314">
        <v>155</v>
      </c>
      <c r="BW158" s="289">
        <v>14</v>
      </c>
      <c r="BX158" s="315" t="s">
        <v>101</v>
      </c>
      <c r="BY158" s="315">
        <v>155</v>
      </c>
      <c r="BZ158" s="289">
        <v>14</v>
      </c>
    </row>
    <row r="159" spans="1:78" ht="15.5" thickTop="1" thickBot="1" x14ac:dyDescent="0.4">
      <c r="A159" s="210" t="s">
        <v>93</v>
      </c>
      <c r="B159" s="210">
        <v>156</v>
      </c>
      <c r="C159" s="210">
        <v>0</v>
      </c>
      <c r="D159" s="211" t="s">
        <v>108</v>
      </c>
      <c r="E159" s="211">
        <v>156</v>
      </c>
      <c r="F159" s="210">
        <v>19</v>
      </c>
      <c r="G159" s="212">
        <v>175</v>
      </c>
      <c r="H159" s="287">
        <v>9.1449974239836394</v>
      </c>
      <c r="I159" s="288" t="s">
        <v>259</v>
      </c>
      <c r="J159" s="287">
        <v>156</v>
      </c>
      <c r="K159" s="289">
        <v>45</v>
      </c>
      <c r="L159" s="290">
        <v>0.22803276897694724</v>
      </c>
      <c r="M159" s="291">
        <v>1.06250521775013</v>
      </c>
      <c r="N159" s="292">
        <v>4.5606553795389448</v>
      </c>
      <c r="O159" s="293" t="s">
        <v>227</v>
      </c>
      <c r="P159" s="292">
        <v>156</v>
      </c>
      <c r="Q159" s="289">
        <v>22</v>
      </c>
      <c r="R159" s="294">
        <v>1.3452732185144389</v>
      </c>
      <c r="S159" s="295">
        <v>1.0127370498489001</v>
      </c>
      <c r="T159" s="295">
        <v>19.218188835920554</v>
      </c>
      <c r="U159" s="296">
        <v>0</v>
      </c>
      <c r="V159" s="296"/>
      <c r="W159" s="298" t="s">
        <v>22</v>
      </c>
      <c r="X159" s="298">
        <v>170</v>
      </c>
      <c r="Y159" s="289">
        <v>14</v>
      </c>
      <c r="Z159" s="298"/>
      <c r="AB159" s="299" t="s">
        <v>129</v>
      </c>
      <c r="AC159" s="299">
        <v>156</v>
      </c>
      <c r="AD159" s="289">
        <v>37</v>
      </c>
      <c r="AE159" s="300" t="s">
        <v>128</v>
      </c>
      <c r="AF159" s="300">
        <v>156</v>
      </c>
      <c r="AG159" s="289">
        <v>1</v>
      </c>
      <c r="AH159" s="301" t="s">
        <v>201</v>
      </c>
      <c r="AI159" s="301">
        <v>156</v>
      </c>
      <c r="AJ159" s="289">
        <v>-52</v>
      </c>
      <c r="AK159" s="302" t="s">
        <v>226</v>
      </c>
      <c r="AL159" s="302">
        <v>156</v>
      </c>
      <c r="AM159" s="289">
        <v>-6</v>
      </c>
      <c r="AN159" s="303" t="s">
        <v>329</v>
      </c>
      <c r="AO159" s="303">
        <v>156</v>
      </c>
      <c r="AP159" s="289">
        <v>-47</v>
      </c>
      <c r="AQ159" s="304" t="s">
        <v>50</v>
      </c>
      <c r="AR159" s="304">
        <v>156</v>
      </c>
      <c r="AS159" s="289">
        <v>114</v>
      </c>
      <c r="AT159" s="305" t="s">
        <v>209</v>
      </c>
      <c r="AU159" s="305">
        <v>156</v>
      </c>
      <c r="AV159" s="289">
        <v>1</v>
      </c>
      <c r="AW159" s="306" t="s">
        <v>81</v>
      </c>
      <c r="AX159" s="306">
        <v>156</v>
      </c>
      <c r="AY159" s="289">
        <v>6</v>
      </c>
      <c r="AZ159" s="307" t="s">
        <v>94</v>
      </c>
      <c r="BA159" s="307">
        <v>156</v>
      </c>
      <c r="BB159" s="289">
        <v>-24</v>
      </c>
      <c r="BC159" s="308" t="s">
        <v>152</v>
      </c>
      <c r="BD159" s="308">
        <v>156</v>
      </c>
      <c r="BE159" s="289">
        <v>-29</v>
      </c>
      <c r="BF159" s="309" t="s">
        <v>85</v>
      </c>
      <c r="BG159" s="309">
        <v>156</v>
      </c>
      <c r="BH159" s="289">
        <v>-8</v>
      </c>
      <c r="BI159" s="310" t="s">
        <v>188</v>
      </c>
      <c r="BJ159" s="310">
        <v>156</v>
      </c>
      <c r="BK159" s="289">
        <v>-13</v>
      </c>
      <c r="BL159" s="311" t="s">
        <v>273</v>
      </c>
      <c r="BM159" s="311">
        <v>156</v>
      </c>
      <c r="BN159" s="289">
        <v>7</v>
      </c>
      <c r="BO159" s="312" t="s">
        <v>171</v>
      </c>
      <c r="BP159" s="312">
        <v>156</v>
      </c>
      <c r="BQ159" s="289">
        <v>76</v>
      </c>
      <c r="BR159" s="313" t="s">
        <v>324</v>
      </c>
      <c r="BS159" s="313">
        <v>156</v>
      </c>
      <c r="BT159" s="289">
        <v>45</v>
      </c>
      <c r="BU159" s="314" t="s">
        <v>303</v>
      </c>
      <c r="BV159" s="314">
        <v>156</v>
      </c>
      <c r="BW159" s="289">
        <v>2</v>
      </c>
      <c r="BX159" s="315" t="s">
        <v>261</v>
      </c>
      <c r="BY159" s="315">
        <v>156</v>
      </c>
      <c r="BZ159" s="289">
        <v>-34</v>
      </c>
    </row>
    <row r="160" spans="1:78" ht="15.5" thickTop="1" thickBot="1" x14ac:dyDescent="0.4">
      <c r="A160" s="210" t="s">
        <v>190</v>
      </c>
      <c r="B160" s="210">
        <v>157</v>
      </c>
      <c r="C160" s="210">
        <v>0</v>
      </c>
      <c r="D160" s="211" t="s">
        <v>187</v>
      </c>
      <c r="E160" s="211">
        <v>157</v>
      </c>
      <c r="F160" s="210">
        <v>34</v>
      </c>
      <c r="G160" s="212">
        <v>191</v>
      </c>
      <c r="H160" s="287">
        <v>9.11766396465352</v>
      </c>
      <c r="I160" s="288" t="s">
        <v>96</v>
      </c>
      <c r="J160" s="287">
        <v>157</v>
      </c>
      <c r="K160" s="289">
        <v>-94</v>
      </c>
      <c r="L160" s="290">
        <v>0.22591289759293393</v>
      </c>
      <c r="M160" s="291">
        <v>1.052627802251566</v>
      </c>
      <c r="N160" s="292">
        <v>4.5182579518586783</v>
      </c>
      <c r="O160" s="293" t="s">
        <v>330</v>
      </c>
      <c r="P160" s="292">
        <v>157</v>
      </c>
      <c r="Q160" s="289">
        <v>162</v>
      </c>
      <c r="R160" s="294">
        <v>1.3429541044918909</v>
      </c>
      <c r="S160" s="295">
        <v>1.0109911943147714</v>
      </c>
      <c r="T160" s="295">
        <v>19.185058635598441</v>
      </c>
      <c r="U160" s="296">
        <v>0</v>
      </c>
      <c r="V160" s="296"/>
      <c r="W160" s="298" t="s">
        <v>105</v>
      </c>
      <c r="X160" s="298">
        <v>169</v>
      </c>
      <c r="Y160" s="289">
        <v>98</v>
      </c>
      <c r="Z160" s="298"/>
      <c r="AB160" s="299" t="s">
        <v>277</v>
      </c>
      <c r="AC160" s="299">
        <v>157</v>
      </c>
      <c r="AD160" s="289">
        <v>-16</v>
      </c>
      <c r="AE160" s="300" t="s">
        <v>293</v>
      </c>
      <c r="AF160" s="300">
        <v>157</v>
      </c>
      <c r="AG160" s="289">
        <v>10</v>
      </c>
      <c r="AH160" s="301" t="s">
        <v>158</v>
      </c>
      <c r="AI160" s="301">
        <v>157</v>
      </c>
      <c r="AJ160" s="289">
        <v>-61</v>
      </c>
      <c r="AK160" s="302" t="s">
        <v>230</v>
      </c>
      <c r="AL160" s="302">
        <v>157</v>
      </c>
      <c r="AM160" s="289">
        <v>-59</v>
      </c>
      <c r="AN160" s="303" t="s">
        <v>180</v>
      </c>
      <c r="AO160" s="303">
        <v>157</v>
      </c>
      <c r="AP160" s="289">
        <v>-31</v>
      </c>
      <c r="AQ160" s="304" t="s">
        <v>143</v>
      </c>
      <c r="AR160" s="304">
        <v>157</v>
      </c>
      <c r="AS160" s="289">
        <v>-32</v>
      </c>
      <c r="AT160" s="305" t="s">
        <v>18</v>
      </c>
      <c r="AU160" s="305">
        <v>157</v>
      </c>
      <c r="AV160" s="289">
        <v>-13</v>
      </c>
      <c r="AW160" s="306" t="s">
        <v>296</v>
      </c>
      <c r="AX160" s="306">
        <v>157</v>
      </c>
      <c r="AY160" s="289">
        <v>-24</v>
      </c>
      <c r="AZ160" s="307" t="s">
        <v>72</v>
      </c>
      <c r="BA160" s="307">
        <v>157</v>
      </c>
      <c r="BB160" s="289">
        <v>105</v>
      </c>
      <c r="BC160" s="308" t="s">
        <v>180</v>
      </c>
      <c r="BD160" s="308">
        <v>157</v>
      </c>
      <c r="BE160" s="289">
        <v>5</v>
      </c>
      <c r="BF160" s="309" t="s">
        <v>191</v>
      </c>
      <c r="BG160" s="309">
        <v>157</v>
      </c>
      <c r="BH160" s="289">
        <v>63</v>
      </c>
      <c r="BI160" s="310" t="s">
        <v>287</v>
      </c>
      <c r="BJ160" s="310">
        <v>157</v>
      </c>
      <c r="BK160" s="289">
        <v>3</v>
      </c>
      <c r="BL160" s="311" t="s">
        <v>63</v>
      </c>
      <c r="BM160" s="311">
        <v>157</v>
      </c>
      <c r="BN160" s="289">
        <v>15</v>
      </c>
      <c r="BO160" s="312" t="s">
        <v>229</v>
      </c>
      <c r="BP160" s="312">
        <v>157</v>
      </c>
      <c r="BQ160" s="289">
        <v>-19</v>
      </c>
      <c r="BR160" s="313" t="s">
        <v>158</v>
      </c>
      <c r="BS160" s="313">
        <v>157</v>
      </c>
      <c r="BT160" s="289">
        <v>34</v>
      </c>
      <c r="BU160" s="314" t="s">
        <v>207</v>
      </c>
      <c r="BV160" s="314">
        <v>157</v>
      </c>
      <c r="BW160" s="289">
        <v>26</v>
      </c>
      <c r="BX160" s="315" t="s">
        <v>76</v>
      </c>
      <c r="BY160" s="315">
        <v>157</v>
      </c>
      <c r="BZ160" s="289">
        <v>-7</v>
      </c>
    </row>
    <row r="161" spans="1:78" ht="15.5" thickTop="1" thickBot="1" x14ac:dyDescent="0.4">
      <c r="A161" s="210" t="s">
        <v>123</v>
      </c>
      <c r="B161" s="210">
        <v>158</v>
      </c>
      <c r="C161" s="210">
        <v>0</v>
      </c>
      <c r="D161" s="211" t="s">
        <v>249</v>
      </c>
      <c r="E161" s="211">
        <v>158</v>
      </c>
      <c r="F161" s="210">
        <v>-40</v>
      </c>
      <c r="G161" s="212">
        <v>118</v>
      </c>
      <c r="H161" s="287">
        <v>9.0784442236877254</v>
      </c>
      <c r="I161" s="288" t="s">
        <v>277</v>
      </c>
      <c r="J161" s="287">
        <v>158</v>
      </c>
      <c r="K161" s="289">
        <v>-3</v>
      </c>
      <c r="L161" s="290">
        <v>0.22348906696379384</v>
      </c>
      <c r="M161" s="291">
        <v>1.0413341066044099</v>
      </c>
      <c r="N161" s="292">
        <v>4.469781339275877</v>
      </c>
      <c r="O161" s="293" t="s">
        <v>172</v>
      </c>
      <c r="P161" s="292">
        <v>158</v>
      </c>
      <c r="Q161" s="289">
        <v>37</v>
      </c>
      <c r="R161" s="294">
        <v>1.3365838124481195</v>
      </c>
      <c r="S161" s="295">
        <v>1.0061955656779291</v>
      </c>
      <c r="T161" s="295">
        <v>19.094054463544566</v>
      </c>
      <c r="U161" s="296">
        <v>0</v>
      </c>
      <c r="V161" s="296"/>
      <c r="W161" s="298" t="s">
        <v>246</v>
      </c>
      <c r="X161" s="298">
        <v>168</v>
      </c>
      <c r="Y161" s="289">
        <v>-60</v>
      </c>
      <c r="Z161" s="298"/>
      <c r="AB161" s="299" t="s">
        <v>229</v>
      </c>
      <c r="AC161" s="299">
        <v>158</v>
      </c>
      <c r="AD161" s="289">
        <v>-66</v>
      </c>
      <c r="AE161" s="300" t="s">
        <v>152</v>
      </c>
      <c r="AF161" s="300">
        <v>158</v>
      </c>
      <c r="AG161" s="289">
        <v>37</v>
      </c>
      <c r="AH161" s="301" t="s">
        <v>247</v>
      </c>
      <c r="AI161" s="301">
        <v>158</v>
      </c>
      <c r="AJ161" s="289">
        <v>31</v>
      </c>
      <c r="AK161" s="302" t="s">
        <v>123</v>
      </c>
      <c r="AL161" s="302">
        <v>158</v>
      </c>
      <c r="AM161" s="289">
        <v>-16</v>
      </c>
      <c r="AN161" s="303" t="s">
        <v>339</v>
      </c>
      <c r="AO161" s="303">
        <v>158</v>
      </c>
      <c r="AP161" s="289">
        <v>-12</v>
      </c>
      <c r="AQ161" s="304" t="s">
        <v>27</v>
      </c>
      <c r="AR161" s="304">
        <v>158</v>
      </c>
      <c r="AS161" s="289">
        <v>-130</v>
      </c>
      <c r="AT161" s="305" t="s">
        <v>27</v>
      </c>
      <c r="AU161" s="305">
        <v>158</v>
      </c>
      <c r="AV161" s="289">
        <v>1</v>
      </c>
      <c r="AW161" s="306" t="s">
        <v>324</v>
      </c>
      <c r="AX161" s="306">
        <v>158</v>
      </c>
      <c r="AY161" s="289">
        <v>145</v>
      </c>
      <c r="AZ161" s="307" t="s">
        <v>217</v>
      </c>
      <c r="BA161" s="307">
        <v>158</v>
      </c>
      <c r="BB161" s="289">
        <v>29</v>
      </c>
      <c r="BC161" s="308" t="s">
        <v>317</v>
      </c>
      <c r="BD161" s="308">
        <v>158</v>
      </c>
      <c r="BE161" s="289">
        <v>20</v>
      </c>
      <c r="BF161" s="309" t="s">
        <v>148</v>
      </c>
      <c r="BG161" s="309">
        <v>158</v>
      </c>
      <c r="BH161" s="289">
        <v>-68</v>
      </c>
      <c r="BI161" s="310" t="s">
        <v>338</v>
      </c>
      <c r="BJ161" s="310">
        <v>158</v>
      </c>
      <c r="BK161" s="289">
        <v>-6</v>
      </c>
      <c r="BL161" s="311" t="s">
        <v>29</v>
      </c>
      <c r="BM161" s="311">
        <v>158</v>
      </c>
      <c r="BN161" s="289">
        <v>-41</v>
      </c>
      <c r="BO161" s="312" t="s">
        <v>210</v>
      </c>
      <c r="BP161" s="312">
        <v>158</v>
      </c>
      <c r="BQ161" s="289">
        <v>10</v>
      </c>
      <c r="BR161" s="313" t="s">
        <v>331</v>
      </c>
      <c r="BS161" s="313">
        <v>158</v>
      </c>
      <c r="BT161" s="289">
        <v>73</v>
      </c>
      <c r="BU161" s="314" t="s">
        <v>222</v>
      </c>
      <c r="BV161" s="314">
        <v>158</v>
      </c>
      <c r="BW161" s="289">
        <v>-9</v>
      </c>
      <c r="BX161" s="315" t="s">
        <v>158</v>
      </c>
      <c r="BY161" s="315">
        <v>158</v>
      </c>
      <c r="BZ161" s="289">
        <v>51</v>
      </c>
    </row>
    <row r="162" spans="1:78" ht="15.5" thickTop="1" thickBot="1" x14ac:dyDescent="0.4">
      <c r="A162" s="210" t="s">
        <v>179</v>
      </c>
      <c r="B162" s="210">
        <v>159</v>
      </c>
      <c r="C162" s="210">
        <v>0</v>
      </c>
      <c r="D162" s="211" t="s">
        <v>211</v>
      </c>
      <c r="E162" s="211">
        <v>159</v>
      </c>
      <c r="F162" s="210">
        <v>-40</v>
      </c>
      <c r="G162" s="212">
        <v>119</v>
      </c>
      <c r="H162" s="287">
        <v>9.0177061312596418</v>
      </c>
      <c r="I162" s="288" t="s">
        <v>171</v>
      </c>
      <c r="J162" s="287">
        <v>159</v>
      </c>
      <c r="K162" s="289">
        <v>17</v>
      </c>
      <c r="L162" s="290">
        <v>0.22248288927682897</v>
      </c>
      <c r="M162" s="291">
        <v>1.0366458811042756</v>
      </c>
      <c r="N162" s="292">
        <v>4.4496577855365791</v>
      </c>
      <c r="O162" s="293" t="s">
        <v>245</v>
      </c>
      <c r="P162" s="292">
        <v>159</v>
      </c>
      <c r="Q162" s="289">
        <v>2</v>
      </c>
      <c r="R162" s="294">
        <v>1.3360264315540515</v>
      </c>
      <c r="S162" s="295">
        <v>1.0057759629722989</v>
      </c>
      <c r="T162" s="295">
        <v>19.086091879343595</v>
      </c>
      <c r="U162" s="296">
        <v>0</v>
      </c>
      <c r="V162" s="296"/>
      <c r="W162" s="298" t="s">
        <v>62</v>
      </c>
      <c r="X162" s="298">
        <v>167</v>
      </c>
      <c r="Y162" s="289">
        <v>32</v>
      </c>
      <c r="Z162" s="298"/>
      <c r="AB162" s="299" t="s">
        <v>253</v>
      </c>
      <c r="AC162" s="299">
        <v>159</v>
      </c>
      <c r="AD162" s="289">
        <v>-16</v>
      </c>
      <c r="AE162" s="300" t="s">
        <v>193</v>
      </c>
      <c r="AF162" s="300">
        <v>159</v>
      </c>
      <c r="AG162" s="289">
        <v>-28</v>
      </c>
      <c r="AH162" s="301" t="s">
        <v>111</v>
      </c>
      <c r="AI162" s="301">
        <v>159</v>
      </c>
      <c r="AJ162" s="289">
        <v>-57</v>
      </c>
      <c r="AK162" s="302" t="s">
        <v>142</v>
      </c>
      <c r="AL162" s="302">
        <v>159</v>
      </c>
      <c r="AM162" s="289">
        <v>67</v>
      </c>
      <c r="AN162" s="303" t="s">
        <v>311</v>
      </c>
      <c r="AO162" s="303">
        <v>159</v>
      </c>
      <c r="AP162" s="289">
        <v>68</v>
      </c>
      <c r="AQ162" s="304" t="s">
        <v>36</v>
      </c>
      <c r="AR162" s="304">
        <v>159</v>
      </c>
      <c r="AS162" s="289">
        <v>26</v>
      </c>
      <c r="AT162" s="305" t="s">
        <v>245</v>
      </c>
      <c r="AU162" s="305">
        <v>159</v>
      </c>
      <c r="AV162" s="289">
        <v>-37</v>
      </c>
      <c r="AW162" s="306" t="s">
        <v>250</v>
      </c>
      <c r="AX162" s="306">
        <v>159</v>
      </c>
      <c r="AY162" s="289">
        <v>38</v>
      </c>
      <c r="AZ162" s="307" t="s">
        <v>164</v>
      </c>
      <c r="BA162" s="307">
        <v>159</v>
      </c>
      <c r="BB162" s="289">
        <v>19</v>
      </c>
      <c r="BC162" s="308" t="s">
        <v>232</v>
      </c>
      <c r="BD162" s="308">
        <v>159</v>
      </c>
      <c r="BE162" s="289">
        <v>-7</v>
      </c>
      <c r="BF162" s="309" t="s">
        <v>38</v>
      </c>
      <c r="BG162" s="309">
        <v>159</v>
      </c>
      <c r="BH162" s="289">
        <v>98</v>
      </c>
      <c r="BI162" s="310" t="s">
        <v>90</v>
      </c>
      <c r="BJ162" s="310">
        <v>159</v>
      </c>
      <c r="BK162" s="289">
        <v>-73</v>
      </c>
      <c r="BL162" s="311" t="s">
        <v>219</v>
      </c>
      <c r="BM162" s="311">
        <v>159</v>
      </c>
      <c r="BN162" s="289">
        <v>47</v>
      </c>
      <c r="BO162" s="312" t="s">
        <v>143</v>
      </c>
      <c r="BP162" s="312">
        <v>159</v>
      </c>
      <c r="BQ162" s="289">
        <v>147</v>
      </c>
      <c r="BR162" s="313" t="s">
        <v>45</v>
      </c>
      <c r="BS162" s="313">
        <v>159</v>
      </c>
      <c r="BT162" s="289">
        <v>-13</v>
      </c>
      <c r="BU162" s="314" t="s">
        <v>89</v>
      </c>
      <c r="BV162" s="314">
        <v>159</v>
      </c>
      <c r="BW162" s="289">
        <v>27</v>
      </c>
      <c r="BX162" s="315" t="s">
        <v>159</v>
      </c>
      <c r="BY162" s="315">
        <v>159</v>
      </c>
      <c r="BZ162" s="289">
        <v>30</v>
      </c>
    </row>
    <row r="163" spans="1:78" ht="15.5" thickTop="1" thickBot="1" x14ac:dyDescent="0.4">
      <c r="A163" s="210" t="s">
        <v>176</v>
      </c>
      <c r="B163" s="210">
        <v>160</v>
      </c>
      <c r="C163" s="210">
        <v>0</v>
      </c>
      <c r="D163" s="211" t="s">
        <v>133</v>
      </c>
      <c r="E163" s="211">
        <v>160</v>
      </c>
      <c r="F163" s="210">
        <v>78</v>
      </c>
      <c r="G163" s="212">
        <v>238</v>
      </c>
      <c r="H163" s="287">
        <v>8.9989364572208874</v>
      </c>
      <c r="I163" s="288" t="s">
        <v>289</v>
      </c>
      <c r="J163" s="287">
        <v>160</v>
      </c>
      <c r="K163" s="289">
        <v>23</v>
      </c>
      <c r="L163" s="290">
        <v>0.22057592851357016</v>
      </c>
      <c r="M163" s="291">
        <v>1.0277605100670451</v>
      </c>
      <c r="N163" s="292">
        <v>4.4115185702714035</v>
      </c>
      <c r="O163" s="293" t="s">
        <v>290</v>
      </c>
      <c r="P163" s="292">
        <v>160</v>
      </c>
      <c r="Q163" s="289">
        <v>-9</v>
      </c>
      <c r="R163" s="294">
        <v>1.3346334241406301</v>
      </c>
      <c r="S163" s="295">
        <v>1.0047272910751182</v>
      </c>
      <c r="T163" s="295">
        <v>19.066191773437573</v>
      </c>
      <c r="U163" s="296">
        <v>0</v>
      </c>
      <c r="V163" s="296"/>
      <c r="W163" s="298" t="s">
        <v>98</v>
      </c>
      <c r="X163" s="298">
        <v>166</v>
      </c>
      <c r="Y163" s="289">
        <v>-99</v>
      </c>
      <c r="Z163" s="298"/>
      <c r="AB163" s="299" t="s">
        <v>240</v>
      </c>
      <c r="AC163" s="299">
        <v>160</v>
      </c>
      <c r="AD163" s="289">
        <v>-103</v>
      </c>
      <c r="AE163" s="300" t="s">
        <v>17</v>
      </c>
      <c r="AF163" s="300">
        <v>160</v>
      </c>
      <c r="AG163" s="289">
        <v>157</v>
      </c>
      <c r="AH163" s="301" t="s">
        <v>336</v>
      </c>
      <c r="AI163" s="301">
        <v>160</v>
      </c>
      <c r="AJ163" s="289">
        <v>2</v>
      </c>
      <c r="AK163" s="302" t="s">
        <v>225</v>
      </c>
      <c r="AL163" s="302">
        <v>160</v>
      </c>
      <c r="AM163" s="289">
        <v>-53</v>
      </c>
      <c r="AN163" s="303" t="s">
        <v>266</v>
      </c>
      <c r="AO163" s="303">
        <v>160</v>
      </c>
      <c r="AP163" s="289">
        <v>74</v>
      </c>
      <c r="AQ163" s="304" t="s">
        <v>226</v>
      </c>
      <c r="AR163" s="304">
        <v>160</v>
      </c>
      <c r="AS163" s="289">
        <v>40</v>
      </c>
      <c r="AT163" s="305" t="s">
        <v>201</v>
      </c>
      <c r="AU163" s="305">
        <v>160</v>
      </c>
      <c r="AV163" s="289">
        <v>45</v>
      </c>
      <c r="AW163" s="306" t="s">
        <v>237</v>
      </c>
      <c r="AX163" s="306">
        <v>160</v>
      </c>
      <c r="AY163" s="289">
        <v>47</v>
      </c>
      <c r="AZ163" s="307" t="s">
        <v>260</v>
      </c>
      <c r="BA163" s="307">
        <v>160</v>
      </c>
      <c r="BB163" s="289">
        <v>-86</v>
      </c>
      <c r="BC163" s="308" t="s">
        <v>314</v>
      </c>
      <c r="BD163" s="308">
        <v>160</v>
      </c>
      <c r="BE163" s="289">
        <v>-2</v>
      </c>
      <c r="BF163" s="309" t="s">
        <v>257</v>
      </c>
      <c r="BG163" s="309">
        <v>160</v>
      </c>
      <c r="BH163" s="289">
        <v>131</v>
      </c>
      <c r="BI163" s="310" t="s">
        <v>330</v>
      </c>
      <c r="BJ163" s="310">
        <v>160</v>
      </c>
      <c r="BK163" s="289">
        <v>13</v>
      </c>
      <c r="BL163" s="311" t="s">
        <v>285</v>
      </c>
      <c r="BM163" s="311">
        <v>160</v>
      </c>
      <c r="BN163" s="289">
        <v>15</v>
      </c>
      <c r="BO163" s="312" t="s">
        <v>28</v>
      </c>
      <c r="BP163" s="312">
        <v>160</v>
      </c>
      <c r="BQ163" s="289">
        <v>-10</v>
      </c>
      <c r="BR163" s="313" t="s">
        <v>266</v>
      </c>
      <c r="BS163" s="313">
        <v>160</v>
      </c>
      <c r="BT163" s="289">
        <v>119</v>
      </c>
      <c r="BU163" s="314" t="s">
        <v>339</v>
      </c>
      <c r="BV163" s="314">
        <v>160</v>
      </c>
      <c r="BW163" s="289">
        <v>32</v>
      </c>
      <c r="BX163" s="315" t="s">
        <v>258</v>
      </c>
      <c r="BY163" s="315">
        <v>160</v>
      </c>
      <c r="BZ163" s="289">
        <v>-89</v>
      </c>
    </row>
    <row r="164" spans="1:78" ht="15.5" thickTop="1" thickBot="1" x14ac:dyDescent="0.4">
      <c r="A164" s="210" t="s">
        <v>223</v>
      </c>
      <c r="B164" s="210">
        <v>161</v>
      </c>
      <c r="C164" s="210">
        <v>0</v>
      </c>
      <c r="D164" s="211" t="s">
        <v>277</v>
      </c>
      <c r="E164" s="211">
        <v>161</v>
      </c>
      <c r="F164" s="210">
        <v>-11</v>
      </c>
      <c r="G164" s="212">
        <v>150</v>
      </c>
      <c r="H164" s="287">
        <v>8.9641658668925714</v>
      </c>
      <c r="I164" s="288" t="s">
        <v>187</v>
      </c>
      <c r="J164" s="287">
        <v>161</v>
      </c>
      <c r="K164" s="289">
        <v>90</v>
      </c>
      <c r="L164" s="290">
        <v>0.21746793660078767</v>
      </c>
      <c r="M164" s="291">
        <v>1.0132790053303709</v>
      </c>
      <c r="N164" s="292">
        <v>4.3493587320157534</v>
      </c>
      <c r="O164" s="293" t="s">
        <v>100</v>
      </c>
      <c r="P164" s="292">
        <v>161</v>
      </c>
      <c r="Q164" s="289">
        <v>-16</v>
      </c>
      <c r="R164" s="294">
        <v>1.3334443862187415</v>
      </c>
      <c r="S164" s="295">
        <v>1.0038321697416972</v>
      </c>
      <c r="T164" s="295">
        <v>19.049205517410591</v>
      </c>
      <c r="U164" s="296">
        <v>0</v>
      </c>
      <c r="V164" s="296"/>
      <c r="W164" s="298" t="s">
        <v>273</v>
      </c>
      <c r="X164" s="298">
        <v>165</v>
      </c>
      <c r="Y164" s="289">
        <v>-112</v>
      </c>
      <c r="Z164" s="298"/>
      <c r="AB164" s="299" t="s">
        <v>76</v>
      </c>
      <c r="AC164" s="299">
        <v>161</v>
      </c>
      <c r="AD164" s="289">
        <v>39</v>
      </c>
      <c r="AE164" s="300" t="s">
        <v>290</v>
      </c>
      <c r="AF164" s="300">
        <v>161</v>
      </c>
      <c r="AG164" s="289">
        <v>-58</v>
      </c>
      <c r="AH164" s="301" t="s">
        <v>241</v>
      </c>
      <c r="AI164" s="301">
        <v>161</v>
      </c>
      <c r="AJ164" s="289">
        <v>54</v>
      </c>
      <c r="AK164" s="302" t="s">
        <v>256</v>
      </c>
      <c r="AL164" s="302">
        <v>161</v>
      </c>
      <c r="AM164" s="289">
        <v>-9</v>
      </c>
      <c r="AN164" s="303" t="s">
        <v>294</v>
      </c>
      <c r="AO164" s="303">
        <v>161</v>
      </c>
      <c r="AP164" s="289">
        <v>-16</v>
      </c>
      <c r="AQ164" s="304" t="s">
        <v>308</v>
      </c>
      <c r="AR164" s="304">
        <v>161</v>
      </c>
      <c r="AS164" s="289">
        <v>110</v>
      </c>
      <c r="AT164" s="305" t="s">
        <v>190</v>
      </c>
      <c r="AU164" s="305">
        <v>161</v>
      </c>
      <c r="AV164" s="289">
        <v>-47</v>
      </c>
      <c r="AW164" s="306" t="s">
        <v>180</v>
      </c>
      <c r="AX164" s="306">
        <v>161</v>
      </c>
      <c r="AY164" s="289">
        <v>0</v>
      </c>
      <c r="AZ164" s="307" t="s">
        <v>182</v>
      </c>
      <c r="BA164" s="307">
        <v>161</v>
      </c>
      <c r="BB164" s="289">
        <v>24</v>
      </c>
      <c r="BC164" s="308" t="s">
        <v>90</v>
      </c>
      <c r="BD164" s="308">
        <v>161</v>
      </c>
      <c r="BE164" s="289">
        <v>5</v>
      </c>
      <c r="BF164" s="309" t="s">
        <v>324</v>
      </c>
      <c r="BG164" s="309">
        <v>161</v>
      </c>
      <c r="BH164" s="289">
        <v>-24</v>
      </c>
      <c r="BI164" s="310" t="s">
        <v>85</v>
      </c>
      <c r="BJ164" s="310">
        <v>161</v>
      </c>
      <c r="BK164" s="289">
        <v>-23</v>
      </c>
      <c r="BL164" s="311" t="s">
        <v>82</v>
      </c>
      <c r="BM164" s="311">
        <v>161</v>
      </c>
      <c r="BN164" s="289">
        <v>-116</v>
      </c>
      <c r="BO164" s="312" t="s">
        <v>273</v>
      </c>
      <c r="BP164" s="312">
        <v>161</v>
      </c>
      <c r="BQ164" s="289">
        <v>-74</v>
      </c>
      <c r="BR164" s="313" t="s">
        <v>103</v>
      </c>
      <c r="BS164" s="313">
        <v>161</v>
      </c>
      <c r="BT164" s="289">
        <v>-36</v>
      </c>
      <c r="BU164" s="314" t="s">
        <v>240</v>
      </c>
      <c r="BV164" s="314">
        <v>161</v>
      </c>
      <c r="BW164" s="289">
        <v>-14</v>
      </c>
      <c r="BX164" s="315" t="s">
        <v>151</v>
      </c>
      <c r="BY164" s="315">
        <v>161</v>
      </c>
      <c r="BZ164" s="289">
        <v>47</v>
      </c>
    </row>
    <row r="165" spans="1:78" ht="15.5" thickTop="1" thickBot="1" x14ac:dyDescent="0.4">
      <c r="A165" s="210" t="s">
        <v>41</v>
      </c>
      <c r="B165" s="210">
        <v>162</v>
      </c>
      <c r="C165" s="210">
        <v>0</v>
      </c>
      <c r="D165" s="211" t="s">
        <v>71</v>
      </c>
      <c r="E165" s="211">
        <v>162</v>
      </c>
      <c r="F165" s="210">
        <v>-45</v>
      </c>
      <c r="G165" s="212">
        <v>117</v>
      </c>
      <c r="H165" s="287">
        <v>8.9526966187331709</v>
      </c>
      <c r="I165" s="288" t="s">
        <v>291</v>
      </c>
      <c r="J165" s="287">
        <v>162</v>
      </c>
      <c r="K165" s="289">
        <v>7</v>
      </c>
      <c r="L165" s="290">
        <v>0.21470126884380081</v>
      </c>
      <c r="M165" s="291">
        <v>1.0003878803365032</v>
      </c>
      <c r="N165" s="292">
        <v>4.2940253768760162</v>
      </c>
      <c r="O165" s="293" t="s">
        <v>261</v>
      </c>
      <c r="P165" s="292">
        <v>162</v>
      </c>
      <c r="Q165" s="289">
        <v>-23</v>
      </c>
      <c r="R165" s="294">
        <v>1.3287698673060746</v>
      </c>
      <c r="S165" s="295">
        <v>1.000313138493677</v>
      </c>
      <c r="T165" s="295">
        <v>18.982426675801065</v>
      </c>
      <c r="U165" s="296">
        <v>0</v>
      </c>
      <c r="V165" s="296"/>
      <c r="W165" s="298" t="s">
        <v>309</v>
      </c>
      <c r="X165" s="298">
        <v>164</v>
      </c>
      <c r="Y165" s="289">
        <v>-69</v>
      </c>
      <c r="Z165" s="298"/>
      <c r="AB165" s="299" t="s">
        <v>221</v>
      </c>
      <c r="AC165" s="299">
        <v>162</v>
      </c>
      <c r="AD165" s="289">
        <v>-12</v>
      </c>
      <c r="AE165" s="300" t="s">
        <v>117</v>
      </c>
      <c r="AF165" s="300">
        <v>162</v>
      </c>
      <c r="AG165" s="289">
        <v>24</v>
      </c>
      <c r="AH165" s="301" t="s">
        <v>174</v>
      </c>
      <c r="AI165" s="301">
        <v>162</v>
      </c>
      <c r="AJ165" s="289">
        <v>-33</v>
      </c>
      <c r="AK165" s="302" t="s">
        <v>295</v>
      </c>
      <c r="AL165" s="302">
        <v>162</v>
      </c>
      <c r="AM165" s="289">
        <v>-26</v>
      </c>
      <c r="AN165" s="303" t="s">
        <v>100</v>
      </c>
      <c r="AO165" s="303">
        <v>162</v>
      </c>
      <c r="AP165" s="289">
        <v>29</v>
      </c>
      <c r="AQ165" s="304" t="s">
        <v>203</v>
      </c>
      <c r="AR165" s="304">
        <v>162</v>
      </c>
      <c r="AS165" s="289">
        <v>32</v>
      </c>
      <c r="AT165" s="305" t="s">
        <v>336</v>
      </c>
      <c r="AU165" s="305">
        <v>162</v>
      </c>
      <c r="AV165" s="289">
        <v>-23</v>
      </c>
      <c r="AW165" s="306" t="s">
        <v>25</v>
      </c>
      <c r="AX165" s="306">
        <v>162</v>
      </c>
      <c r="AY165" s="289">
        <v>-23</v>
      </c>
      <c r="AZ165" s="307" t="s">
        <v>278</v>
      </c>
      <c r="BA165" s="307">
        <v>162</v>
      </c>
      <c r="BB165" s="289">
        <v>151</v>
      </c>
      <c r="BC165" s="308" t="s">
        <v>39</v>
      </c>
      <c r="BD165" s="308">
        <v>162</v>
      </c>
      <c r="BE165" s="289">
        <v>-28</v>
      </c>
      <c r="BF165" s="309" t="s">
        <v>183</v>
      </c>
      <c r="BG165" s="309">
        <v>162</v>
      </c>
      <c r="BH165" s="289">
        <v>54</v>
      </c>
      <c r="BI165" s="310" t="s">
        <v>224</v>
      </c>
      <c r="BJ165" s="310">
        <v>162</v>
      </c>
      <c r="BK165" s="289">
        <v>77</v>
      </c>
      <c r="BL165" s="311" t="s">
        <v>42</v>
      </c>
      <c r="BM165" s="311">
        <v>162</v>
      </c>
      <c r="BN165" s="289">
        <v>23</v>
      </c>
      <c r="BO165" s="312" t="s">
        <v>81</v>
      </c>
      <c r="BP165" s="312">
        <v>162</v>
      </c>
      <c r="BQ165" s="289">
        <v>23</v>
      </c>
      <c r="BR165" s="313" t="s">
        <v>83</v>
      </c>
      <c r="BS165" s="313">
        <v>162</v>
      </c>
      <c r="BT165" s="289">
        <v>21</v>
      </c>
      <c r="BU165" s="314" t="s">
        <v>51</v>
      </c>
      <c r="BV165" s="314">
        <v>162</v>
      </c>
      <c r="BW165" s="289">
        <v>-75</v>
      </c>
      <c r="BX165" s="315" t="s">
        <v>290</v>
      </c>
      <c r="BY165" s="315">
        <v>162</v>
      </c>
      <c r="BZ165" s="289">
        <v>6</v>
      </c>
    </row>
    <row r="166" spans="1:78" ht="15.5" thickTop="1" thickBot="1" x14ac:dyDescent="0.4">
      <c r="A166" s="210" t="s">
        <v>194</v>
      </c>
      <c r="B166" s="210">
        <v>163</v>
      </c>
      <c r="C166" s="210">
        <v>0</v>
      </c>
      <c r="D166" s="211" t="s">
        <v>41</v>
      </c>
      <c r="E166" s="211">
        <v>163</v>
      </c>
      <c r="F166" s="210">
        <v>-1</v>
      </c>
      <c r="G166" s="212">
        <v>162</v>
      </c>
      <c r="H166" s="287">
        <v>8.9497157678792014</v>
      </c>
      <c r="I166" s="288" t="s">
        <v>218</v>
      </c>
      <c r="J166" s="287">
        <v>163</v>
      </c>
      <c r="K166" s="289">
        <v>-63</v>
      </c>
      <c r="L166" s="290">
        <v>0.21461802273292352</v>
      </c>
      <c r="M166" s="291">
        <v>1</v>
      </c>
      <c r="N166" s="292">
        <v>4.2923604546584704</v>
      </c>
      <c r="O166" s="293" t="s">
        <v>189</v>
      </c>
      <c r="P166" s="292">
        <v>163</v>
      </c>
      <c r="Q166" s="289">
        <v>-69</v>
      </c>
      <c r="R166" s="294">
        <v>1.328353908564077</v>
      </c>
      <c r="S166" s="295">
        <v>1</v>
      </c>
      <c r="T166" s="295">
        <v>18.976484408058241</v>
      </c>
      <c r="U166" s="296">
        <v>0</v>
      </c>
      <c r="V166" s="296"/>
      <c r="W166" s="298" t="s">
        <v>53</v>
      </c>
      <c r="X166" s="298">
        <v>163</v>
      </c>
      <c r="Y166" s="289">
        <v>3</v>
      </c>
      <c r="Z166" s="298"/>
      <c r="AB166" s="299" t="s">
        <v>326</v>
      </c>
      <c r="AC166" s="299">
        <v>163</v>
      </c>
      <c r="AD166" s="289">
        <v>75</v>
      </c>
      <c r="AE166" s="300" t="s">
        <v>278</v>
      </c>
      <c r="AF166" s="300">
        <v>163</v>
      </c>
      <c r="AG166" s="289">
        <v>-34</v>
      </c>
      <c r="AH166" s="301" t="s">
        <v>160</v>
      </c>
      <c r="AI166" s="301">
        <v>163</v>
      </c>
      <c r="AJ166" s="289">
        <v>-19</v>
      </c>
      <c r="AK166" s="302" t="s">
        <v>77</v>
      </c>
      <c r="AL166" s="302">
        <v>163</v>
      </c>
      <c r="AM166" s="289">
        <v>43</v>
      </c>
      <c r="AN166" s="303" t="s">
        <v>130</v>
      </c>
      <c r="AO166" s="303">
        <v>163</v>
      </c>
      <c r="AP166" s="289">
        <v>2</v>
      </c>
      <c r="AQ166" s="304" t="s">
        <v>318</v>
      </c>
      <c r="AR166" s="304">
        <v>163</v>
      </c>
      <c r="AS166" s="289">
        <v>69</v>
      </c>
      <c r="AT166" s="305" t="s">
        <v>315</v>
      </c>
      <c r="AU166" s="305">
        <v>163</v>
      </c>
      <c r="AV166" s="289">
        <v>-48</v>
      </c>
      <c r="AW166" s="306" t="s">
        <v>206</v>
      </c>
      <c r="AX166" s="306">
        <v>163</v>
      </c>
      <c r="AY166" s="289">
        <v>-132</v>
      </c>
      <c r="AZ166" s="307" t="s">
        <v>46</v>
      </c>
      <c r="BA166" s="307">
        <v>163</v>
      </c>
      <c r="BB166" s="289">
        <v>-86</v>
      </c>
      <c r="BC166" s="308" t="s">
        <v>236</v>
      </c>
      <c r="BD166" s="308">
        <v>163</v>
      </c>
      <c r="BE166" s="289">
        <v>-13</v>
      </c>
      <c r="BF166" s="309" t="s">
        <v>152</v>
      </c>
      <c r="BG166" s="309">
        <v>163</v>
      </c>
      <c r="BH166" s="289">
        <v>-44</v>
      </c>
      <c r="BI166" s="310" t="s">
        <v>237</v>
      </c>
      <c r="BJ166" s="310">
        <v>163</v>
      </c>
      <c r="BK166" s="289">
        <v>71</v>
      </c>
      <c r="BL166" s="311" t="s">
        <v>131</v>
      </c>
      <c r="BM166" s="311">
        <v>163</v>
      </c>
      <c r="BN166" s="289">
        <v>28</v>
      </c>
      <c r="BO166" s="312" t="s">
        <v>160</v>
      </c>
      <c r="BP166" s="312">
        <v>163</v>
      </c>
      <c r="BQ166" s="289">
        <v>-107</v>
      </c>
      <c r="BR166" s="313" t="s">
        <v>131</v>
      </c>
      <c r="BS166" s="313">
        <v>163</v>
      </c>
      <c r="BT166" s="289">
        <v>9</v>
      </c>
      <c r="BU166" s="314" t="s">
        <v>272</v>
      </c>
      <c r="BV166" s="314">
        <v>163</v>
      </c>
      <c r="BW166" s="289">
        <v>1</v>
      </c>
      <c r="BX166" s="315" t="s">
        <v>271</v>
      </c>
      <c r="BY166" s="315">
        <v>163</v>
      </c>
      <c r="BZ166" s="289">
        <v>-46</v>
      </c>
    </row>
    <row r="167" spans="1:78" ht="15.5" thickTop="1" thickBot="1" x14ac:dyDescent="0.4">
      <c r="A167" s="210" t="s">
        <v>291</v>
      </c>
      <c r="B167" s="210">
        <v>164</v>
      </c>
      <c r="C167" s="210">
        <v>0</v>
      </c>
      <c r="D167" s="211" t="s">
        <v>252</v>
      </c>
      <c r="E167" s="211">
        <v>164</v>
      </c>
      <c r="F167" s="210">
        <v>-20</v>
      </c>
      <c r="G167" s="212">
        <v>144</v>
      </c>
      <c r="H167" s="287">
        <v>8.930645302062306</v>
      </c>
      <c r="I167" s="288" t="s">
        <v>195</v>
      </c>
      <c r="J167" s="287">
        <v>164</v>
      </c>
      <c r="K167" s="289">
        <v>-8</v>
      </c>
      <c r="L167" s="290">
        <v>0.2143401353801774</v>
      </c>
      <c r="M167" s="291">
        <v>0.99870520029395704</v>
      </c>
      <c r="N167" s="292">
        <v>4.286802707603548</v>
      </c>
      <c r="O167" s="293" t="s">
        <v>254</v>
      </c>
      <c r="P167" s="292">
        <v>164</v>
      </c>
      <c r="Q167" s="289">
        <v>48</v>
      </c>
      <c r="R167" s="294">
        <v>1.3231516934221146</v>
      </c>
      <c r="S167" s="295">
        <v>0.99608371300116405</v>
      </c>
      <c r="T167" s="295">
        <v>18.90216704888735</v>
      </c>
      <c r="U167" s="296">
        <v>0</v>
      </c>
      <c r="V167" s="296"/>
      <c r="W167" s="298" t="s">
        <v>192</v>
      </c>
      <c r="X167" s="298">
        <v>162</v>
      </c>
      <c r="Y167" s="289">
        <v>-3</v>
      </c>
      <c r="Z167" s="298"/>
      <c r="AB167" s="299" t="s">
        <v>257</v>
      </c>
      <c r="AC167" s="299">
        <v>164</v>
      </c>
      <c r="AD167" s="289">
        <v>-57</v>
      </c>
      <c r="AE167" s="300" t="s">
        <v>255</v>
      </c>
      <c r="AF167" s="300">
        <v>164</v>
      </c>
      <c r="AG167" s="289">
        <v>-119</v>
      </c>
      <c r="AH167" s="301" t="s">
        <v>251</v>
      </c>
      <c r="AI167" s="301">
        <v>164</v>
      </c>
      <c r="AJ167" s="289">
        <v>21</v>
      </c>
      <c r="AK167" s="302" t="s">
        <v>249</v>
      </c>
      <c r="AL167" s="302">
        <v>164</v>
      </c>
      <c r="AM167" s="289">
        <v>26</v>
      </c>
      <c r="AN167" s="303" t="s">
        <v>18</v>
      </c>
      <c r="AO167" s="303">
        <v>164</v>
      </c>
      <c r="AP167" s="289">
        <v>-11</v>
      </c>
      <c r="AQ167" s="304" t="s">
        <v>326</v>
      </c>
      <c r="AR167" s="304">
        <v>164</v>
      </c>
      <c r="AS167" s="289">
        <v>86</v>
      </c>
      <c r="AT167" s="305" t="s">
        <v>205</v>
      </c>
      <c r="AU167" s="305">
        <v>164</v>
      </c>
      <c r="AV167" s="289">
        <v>37</v>
      </c>
      <c r="AW167" s="306" t="s">
        <v>279</v>
      </c>
      <c r="AX167" s="306">
        <v>164</v>
      </c>
      <c r="AY167" s="289">
        <v>69</v>
      </c>
      <c r="AZ167" s="307" t="s">
        <v>124</v>
      </c>
      <c r="BA167" s="307">
        <v>164</v>
      </c>
      <c r="BB167" s="289">
        <v>-74</v>
      </c>
      <c r="BC167" s="308" t="s">
        <v>68</v>
      </c>
      <c r="BD167" s="308">
        <v>164</v>
      </c>
      <c r="BE167" s="289">
        <v>7</v>
      </c>
      <c r="BF167" s="309" t="s">
        <v>274</v>
      </c>
      <c r="BG167" s="309">
        <v>164</v>
      </c>
      <c r="BH167" s="289">
        <v>-17</v>
      </c>
      <c r="BI167" s="310" t="s">
        <v>186</v>
      </c>
      <c r="BJ167" s="310">
        <v>164</v>
      </c>
      <c r="BK167" s="289">
        <v>-13</v>
      </c>
      <c r="BL167" s="311" t="s">
        <v>22</v>
      </c>
      <c r="BM167" s="311">
        <v>164</v>
      </c>
      <c r="BN167" s="289">
        <v>16</v>
      </c>
      <c r="BO167" s="312" t="s">
        <v>145</v>
      </c>
      <c r="BP167" s="312">
        <v>164</v>
      </c>
      <c r="BQ167" s="289">
        <v>82</v>
      </c>
      <c r="BR167" s="313" t="s">
        <v>312</v>
      </c>
      <c r="BS167" s="313">
        <v>164</v>
      </c>
      <c r="BT167" s="289">
        <v>60</v>
      </c>
      <c r="BU167" s="314" t="s">
        <v>258</v>
      </c>
      <c r="BV167" s="314">
        <v>164</v>
      </c>
      <c r="BW167" s="289">
        <v>-12</v>
      </c>
      <c r="BX167" s="315" t="s">
        <v>106</v>
      </c>
      <c r="BY167" s="315">
        <v>164</v>
      </c>
      <c r="BZ167" s="289">
        <v>-39</v>
      </c>
    </row>
    <row r="168" spans="1:78" ht="15.5" thickTop="1" thickBot="1" x14ac:dyDescent="0.4">
      <c r="A168" s="210" t="s">
        <v>112</v>
      </c>
      <c r="B168" s="210">
        <v>165</v>
      </c>
      <c r="C168" s="210">
        <v>0</v>
      </c>
      <c r="D168" s="211" t="s">
        <v>153</v>
      </c>
      <c r="E168" s="211">
        <v>165</v>
      </c>
      <c r="F168" s="210">
        <v>-19</v>
      </c>
      <c r="G168" s="212">
        <v>146</v>
      </c>
      <c r="H168" s="287">
        <v>8.929290283883633</v>
      </c>
      <c r="I168" s="288" t="s">
        <v>236</v>
      </c>
      <c r="J168" s="287">
        <v>165</v>
      </c>
      <c r="K168" s="289">
        <v>-13</v>
      </c>
      <c r="L168" s="290">
        <v>0.21213067869499458</v>
      </c>
      <c r="M168" s="291">
        <v>0.98841036737616272</v>
      </c>
      <c r="N168" s="292">
        <v>4.2426135738998916</v>
      </c>
      <c r="O168" s="293" t="s">
        <v>79</v>
      </c>
      <c r="P168" s="292">
        <v>165</v>
      </c>
      <c r="Q168" s="289">
        <v>-99</v>
      </c>
      <c r="R168" s="294">
        <v>1.3112040651554655</v>
      </c>
      <c r="S168" s="295">
        <v>0.98708940192967842</v>
      </c>
      <c r="T168" s="295">
        <v>18.731486645078078</v>
      </c>
      <c r="U168" s="296">
        <v>0</v>
      </c>
      <c r="V168" s="296"/>
      <c r="W168" s="298" t="s">
        <v>110</v>
      </c>
      <c r="X168" s="298">
        <v>161</v>
      </c>
      <c r="Y168" s="289">
        <v>-77</v>
      </c>
      <c r="Z168" s="298"/>
      <c r="AB168" s="299" t="s">
        <v>314</v>
      </c>
      <c r="AC168" s="299">
        <v>165</v>
      </c>
      <c r="AD168" s="289">
        <v>-63</v>
      </c>
      <c r="AE168" s="300" t="s">
        <v>178</v>
      </c>
      <c r="AF168" s="300">
        <v>165</v>
      </c>
      <c r="AG168" s="289">
        <v>-2</v>
      </c>
      <c r="AH168" s="301" t="s">
        <v>329</v>
      </c>
      <c r="AI168" s="301">
        <v>165</v>
      </c>
      <c r="AJ168" s="289">
        <v>40</v>
      </c>
      <c r="AK168" s="302" t="s">
        <v>315</v>
      </c>
      <c r="AL168" s="302">
        <v>165</v>
      </c>
      <c r="AM168" s="289">
        <v>9</v>
      </c>
      <c r="AN168" s="303" t="s">
        <v>186</v>
      </c>
      <c r="AO168" s="303">
        <v>165</v>
      </c>
      <c r="AP168" s="289">
        <v>-25</v>
      </c>
      <c r="AQ168" s="304" t="s">
        <v>250</v>
      </c>
      <c r="AR168" s="304">
        <v>165</v>
      </c>
      <c r="AS168" s="289">
        <v>-112</v>
      </c>
      <c r="AT168" s="305" t="s">
        <v>150</v>
      </c>
      <c r="AU168" s="305">
        <v>165</v>
      </c>
      <c r="AV168" s="289">
        <v>-7</v>
      </c>
      <c r="AW168" s="306" t="s">
        <v>50</v>
      </c>
      <c r="AX168" s="306">
        <v>165</v>
      </c>
      <c r="AY168" s="289">
        <v>-16</v>
      </c>
      <c r="AZ168" s="307" t="s">
        <v>91</v>
      </c>
      <c r="BA168" s="307">
        <v>165</v>
      </c>
      <c r="BB168" s="289">
        <v>-108</v>
      </c>
      <c r="BC168" s="308" t="s">
        <v>246</v>
      </c>
      <c r="BD168" s="308">
        <v>165</v>
      </c>
      <c r="BE168" s="289">
        <v>0</v>
      </c>
      <c r="BF168" s="309" t="s">
        <v>116</v>
      </c>
      <c r="BG168" s="309">
        <v>165</v>
      </c>
      <c r="BH168" s="289">
        <v>-58</v>
      </c>
      <c r="BI168" s="310" t="s">
        <v>121</v>
      </c>
      <c r="BJ168" s="310">
        <v>165</v>
      </c>
      <c r="BK168" s="289">
        <v>-8</v>
      </c>
      <c r="BL168" s="311" t="s">
        <v>232</v>
      </c>
      <c r="BM168" s="311">
        <v>165</v>
      </c>
      <c r="BN168" s="289">
        <v>69</v>
      </c>
      <c r="BO168" s="312" t="s">
        <v>134</v>
      </c>
      <c r="BP168" s="312">
        <v>165</v>
      </c>
      <c r="BQ168" s="289">
        <v>-101</v>
      </c>
      <c r="BR168" s="313" t="s">
        <v>284</v>
      </c>
      <c r="BS168" s="313">
        <v>165</v>
      </c>
      <c r="BT168" s="289">
        <v>101</v>
      </c>
      <c r="BU168" s="314" t="s">
        <v>312</v>
      </c>
      <c r="BV168" s="314">
        <v>165</v>
      </c>
      <c r="BW168" s="289">
        <v>11</v>
      </c>
      <c r="BX168" s="315" t="s">
        <v>61</v>
      </c>
      <c r="BY168" s="315">
        <v>165</v>
      </c>
      <c r="BZ168" s="289">
        <v>-6</v>
      </c>
    </row>
    <row r="169" spans="1:78" ht="15.5" thickTop="1" thickBot="1" x14ac:dyDescent="0.4">
      <c r="A169" s="210" t="s">
        <v>143</v>
      </c>
      <c r="B169" s="210">
        <v>166</v>
      </c>
      <c r="C169" s="210">
        <v>0</v>
      </c>
      <c r="D169" s="211" t="s">
        <v>214</v>
      </c>
      <c r="E169" s="211">
        <v>166</v>
      </c>
      <c r="F169" s="210">
        <v>-53</v>
      </c>
      <c r="G169" s="212">
        <v>113</v>
      </c>
      <c r="H169" s="287">
        <v>8.8537477201910519</v>
      </c>
      <c r="I169" s="288" t="s">
        <v>265</v>
      </c>
      <c r="J169" s="287">
        <v>166</v>
      </c>
      <c r="K169" s="289">
        <v>-3</v>
      </c>
      <c r="L169" s="290">
        <v>0.21037192393874826</v>
      </c>
      <c r="M169" s="291">
        <v>0.98021555347446654</v>
      </c>
      <c r="N169" s="292">
        <v>4.2074384787749652</v>
      </c>
      <c r="O169" s="293" t="s">
        <v>231</v>
      </c>
      <c r="P169" s="292">
        <v>166</v>
      </c>
      <c r="Q169" s="289">
        <v>37</v>
      </c>
      <c r="R169" s="294">
        <v>1.3075720671910791</v>
      </c>
      <c r="S169" s="295">
        <v>0.98435519236325908</v>
      </c>
      <c r="T169" s="295">
        <v>18.679600959872559</v>
      </c>
      <c r="U169" s="296">
        <v>0</v>
      </c>
      <c r="V169" s="296"/>
      <c r="W169" s="298" t="s">
        <v>185</v>
      </c>
      <c r="X169" s="298">
        <v>160</v>
      </c>
      <c r="Y169" s="289">
        <v>-109</v>
      </c>
      <c r="Z169" s="298"/>
      <c r="AB169" s="299" t="s">
        <v>278</v>
      </c>
      <c r="AC169" s="299">
        <v>166</v>
      </c>
      <c r="AD169" s="289">
        <v>-47</v>
      </c>
      <c r="AE169" s="300" t="s">
        <v>227</v>
      </c>
      <c r="AF169" s="300">
        <v>166</v>
      </c>
      <c r="AG169" s="289">
        <v>-74</v>
      </c>
      <c r="AH169" s="301" t="s">
        <v>231</v>
      </c>
      <c r="AI169" s="301">
        <v>166</v>
      </c>
      <c r="AJ169" s="289">
        <v>-32</v>
      </c>
      <c r="AK169" s="302" t="s">
        <v>255</v>
      </c>
      <c r="AL169" s="302">
        <v>166</v>
      </c>
      <c r="AM169" s="289">
        <v>-37</v>
      </c>
      <c r="AN169" s="303" t="s">
        <v>271</v>
      </c>
      <c r="AO169" s="303">
        <v>166</v>
      </c>
      <c r="AP169" s="289">
        <v>59</v>
      </c>
      <c r="AQ169" s="304" t="s">
        <v>273</v>
      </c>
      <c r="AR169" s="304">
        <v>166</v>
      </c>
      <c r="AS169" s="289">
        <v>-33</v>
      </c>
      <c r="AT169" s="305" t="s">
        <v>233</v>
      </c>
      <c r="AU169" s="305">
        <v>166</v>
      </c>
      <c r="AV169" s="289" t="e">
        <v>#N/A</v>
      </c>
      <c r="AW169" s="306" t="s">
        <v>95</v>
      </c>
      <c r="AX169" s="306">
        <v>166</v>
      </c>
      <c r="AY169" s="289">
        <v>2</v>
      </c>
      <c r="AZ169" s="307" t="s">
        <v>234</v>
      </c>
      <c r="BA169" s="307">
        <v>166</v>
      </c>
      <c r="BB169" s="289">
        <v>-27</v>
      </c>
      <c r="BC169" s="308" t="s">
        <v>109</v>
      </c>
      <c r="BD169" s="308">
        <v>166</v>
      </c>
      <c r="BE169" s="289">
        <v>2</v>
      </c>
      <c r="BF169" s="309" t="s">
        <v>239</v>
      </c>
      <c r="BG169" s="309">
        <v>166</v>
      </c>
      <c r="BH169" s="289">
        <v>9</v>
      </c>
      <c r="BI169" s="310" t="s">
        <v>325</v>
      </c>
      <c r="BJ169" s="310">
        <v>166</v>
      </c>
      <c r="BK169" s="289">
        <v>-16</v>
      </c>
      <c r="BL169" s="311" t="s">
        <v>227</v>
      </c>
      <c r="BM169" s="311">
        <v>166</v>
      </c>
      <c r="BN169" s="289">
        <v>-8</v>
      </c>
      <c r="BO169" s="312" t="s">
        <v>52</v>
      </c>
      <c r="BP169" s="312">
        <v>166</v>
      </c>
      <c r="BQ169" s="289">
        <v>9</v>
      </c>
      <c r="BR169" s="313" t="s">
        <v>130</v>
      </c>
      <c r="BS169" s="313">
        <v>166</v>
      </c>
      <c r="BT169" s="289">
        <v>107</v>
      </c>
      <c r="BU169" s="314" t="s">
        <v>289</v>
      </c>
      <c r="BV169" s="314">
        <v>166</v>
      </c>
      <c r="BW169" s="289">
        <v>1</v>
      </c>
      <c r="BX169" s="315" t="s">
        <v>304</v>
      </c>
      <c r="BY169" s="315">
        <v>166</v>
      </c>
      <c r="BZ169" s="289">
        <v>4</v>
      </c>
    </row>
    <row r="170" spans="1:78" ht="15.5" thickTop="1" thickBot="1" x14ac:dyDescent="0.4">
      <c r="A170" s="210" t="s">
        <v>278</v>
      </c>
      <c r="B170" s="210">
        <v>167</v>
      </c>
      <c r="C170" s="210">
        <v>0</v>
      </c>
      <c r="D170" s="211" t="s">
        <v>289</v>
      </c>
      <c r="E170" s="211">
        <v>167</v>
      </c>
      <c r="F170" s="210">
        <v>32</v>
      </c>
      <c r="G170" s="212">
        <v>199</v>
      </c>
      <c r="H170" s="287">
        <v>8.8152020138064078</v>
      </c>
      <c r="I170" s="288" t="s">
        <v>157</v>
      </c>
      <c r="J170" s="287">
        <v>167</v>
      </c>
      <c r="K170" s="289">
        <v>-84</v>
      </c>
      <c r="L170" s="290">
        <v>0.20845014093261272</v>
      </c>
      <c r="M170" s="291">
        <v>0.97126111907206281</v>
      </c>
      <c r="N170" s="292">
        <v>4.1690028186522543</v>
      </c>
      <c r="O170" s="293" t="s">
        <v>121</v>
      </c>
      <c r="P170" s="292">
        <v>167</v>
      </c>
      <c r="Q170" s="289">
        <v>-35</v>
      </c>
      <c r="R170" s="294">
        <v>1.3003547348265567</v>
      </c>
      <c r="S170" s="295">
        <v>0.97892190209476115</v>
      </c>
      <c r="T170" s="295">
        <v>18.576496211807953</v>
      </c>
      <c r="U170" s="296">
        <v>0</v>
      </c>
      <c r="V170" s="296"/>
      <c r="W170" s="298" t="s">
        <v>278</v>
      </c>
      <c r="X170" s="298">
        <v>159</v>
      </c>
      <c r="Y170" s="289">
        <v>-21</v>
      </c>
      <c r="Z170" s="298"/>
      <c r="AB170" s="299" t="s">
        <v>224</v>
      </c>
      <c r="AC170" s="299">
        <v>167</v>
      </c>
      <c r="AD170" s="289">
        <v>79</v>
      </c>
      <c r="AE170" s="300" t="s">
        <v>137</v>
      </c>
      <c r="AF170" s="300">
        <v>167</v>
      </c>
      <c r="AG170" s="289">
        <v>27</v>
      </c>
      <c r="AH170" s="301" t="s">
        <v>325</v>
      </c>
      <c r="AI170" s="301">
        <v>167</v>
      </c>
      <c r="AJ170" s="289">
        <v>3</v>
      </c>
      <c r="AK170" s="302" t="s">
        <v>244</v>
      </c>
      <c r="AL170" s="302">
        <v>167</v>
      </c>
      <c r="AM170" s="289">
        <v>-24</v>
      </c>
      <c r="AN170" s="303" t="s">
        <v>93</v>
      </c>
      <c r="AO170" s="303">
        <v>167</v>
      </c>
      <c r="AP170" s="289">
        <v>5</v>
      </c>
      <c r="AQ170" s="304" t="s">
        <v>338</v>
      </c>
      <c r="AR170" s="304">
        <v>167</v>
      </c>
      <c r="AS170" s="289">
        <v>70</v>
      </c>
      <c r="AT170" s="305" t="s">
        <v>117</v>
      </c>
      <c r="AU170" s="305">
        <v>167</v>
      </c>
      <c r="AV170" s="289">
        <v>-80</v>
      </c>
      <c r="AW170" s="306" t="s">
        <v>259</v>
      </c>
      <c r="AX170" s="306">
        <v>167</v>
      </c>
      <c r="AY170" s="289">
        <v>-16</v>
      </c>
      <c r="AZ170" s="307" t="s">
        <v>251</v>
      </c>
      <c r="BA170" s="307">
        <v>167</v>
      </c>
      <c r="BB170" s="289">
        <v>-31</v>
      </c>
      <c r="BC170" s="308" t="s">
        <v>111</v>
      </c>
      <c r="BD170" s="308">
        <v>167</v>
      </c>
      <c r="BE170" s="289">
        <v>-49</v>
      </c>
      <c r="BF170" s="309" t="s">
        <v>279</v>
      </c>
      <c r="BG170" s="309">
        <v>167</v>
      </c>
      <c r="BH170" s="289">
        <v>47</v>
      </c>
      <c r="BI170" s="310" t="s">
        <v>135</v>
      </c>
      <c r="BJ170" s="310">
        <v>167</v>
      </c>
      <c r="BK170" s="289">
        <v>36</v>
      </c>
      <c r="BL170" s="311" t="s">
        <v>37</v>
      </c>
      <c r="BM170" s="311">
        <v>167</v>
      </c>
      <c r="BN170" s="289">
        <v>-52</v>
      </c>
      <c r="BO170" s="312" t="s">
        <v>301</v>
      </c>
      <c r="BP170" s="312">
        <v>167</v>
      </c>
      <c r="BQ170" s="289">
        <v>21</v>
      </c>
      <c r="BR170" s="313" t="s">
        <v>285</v>
      </c>
      <c r="BS170" s="313">
        <v>167</v>
      </c>
      <c r="BT170" s="289">
        <v>7</v>
      </c>
      <c r="BU170" s="314" t="s">
        <v>199</v>
      </c>
      <c r="BV170" s="314">
        <v>167</v>
      </c>
      <c r="BW170" s="289">
        <v>-90</v>
      </c>
      <c r="BX170" s="315" t="s">
        <v>201</v>
      </c>
      <c r="BY170" s="315">
        <v>167</v>
      </c>
      <c r="BZ170" s="289">
        <v>-83</v>
      </c>
    </row>
    <row r="171" spans="1:78" ht="15.5" thickTop="1" thickBot="1" x14ac:dyDescent="0.4">
      <c r="A171" s="210" t="s">
        <v>135</v>
      </c>
      <c r="B171" s="210">
        <v>168</v>
      </c>
      <c r="C171" s="210">
        <v>0</v>
      </c>
      <c r="D171" s="211" t="s">
        <v>219</v>
      </c>
      <c r="E171" s="211">
        <v>168</v>
      </c>
      <c r="F171" s="210">
        <v>-31</v>
      </c>
      <c r="G171" s="212">
        <v>137</v>
      </c>
      <c r="H171" s="287">
        <v>8.8051531449751188</v>
      </c>
      <c r="I171" s="288" t="s">
        <v>162</v>
      </c>
      <c r="J171" s="287">
        <v>168</v>
      </c>
      <c r="K171" s="289">
        <v>12</v>
      </c>
      <c r="L171" s="290">
        <v>0.20737634358494289</v>
      </c>
      <c r="M171" s="291">
        <v>0.96625782375698999</v>
      </c>
      <c r="N171" s="292">
        <v>4.1475268716988571</v>
      </c>
      <c r="O171" s="293" t="s">
        <v>242</v>
      </c>
      <c r="P171" s="292">
        <v>168</v>
      </c>
      <c r="Q171" s="289">
        <v>-6</v>
      </c>
      <c r="R171" s="294">
        <v>1.3002670908251801</v>
      </c>
      <c r="S171" s="295">
        <v>0.9788559226891137</v>
      </c>
      <c r="T171" s="295">
        <v>18.575244154645429</v>
      </c>
      <c r="U171" s="296">
        <v>0</v>
      </c>
      <c r="V171" s="296"/>
      <c r="W171" s="298" t="s">
        <v>136</v>
      </c>
      <c r="X171" s="298">
        <v>158</v>
      </c>
      <c r="Y171" s="289">
        <v>-69</v>
      </c>
      <c r="Z171" s="298"/>
      <c r="AB171" s="299" t="s">
        <v>223</v>
      </c>
      <c r="AC171" s="299">
        <v>168</v>
      </c>
      <c r="AD171" s="289">
        <v>33</v>
      </c>
      <c r="AE171" s="300" t="s">
        <v>325</v>
      </c>
      <c r="AF171" s="300">
        <v>168</v>
      </c>
      <c r="AG171" s="289">
        <v>29</v>
      </c>
      <c r="AH171" s="301" t="s">
        <v>324</v>
      </c>
      <c r="AI171" s="301">
        <v>168</v>
      </c>
      <c r="AJ171" s="289">
        <v>-52</v>
      </c>
      <c r="AK171" s="302" t="s">
        <v>298</v>
      </c>
      <c r="AL171" s="302">
        <v>168</v>
      </c>
      <c r="AM171" s="289">
        <v>-60</v>
      </c>
      <c r="AN171" s="303" t="s">
        <v>229</v>
      </c>
      <c r="AO171" s="303">
        <v>168</v>
      </c>
      <c r="AP171" s="289">
        <v>1</v>
      </c>
      <c r="AQ171" s="304" t="s">
        <v>268</v>
      </c>
      <c r="AR171" s="304">
        <v>168</v>
      </c>
      <c r="AS171" s="289">
        <v>-7</v>
      </c>
      <c r="AT171" s="305" t="s">
        <v>89</v>
      </c>
      <c r="AU171" s="305">
        <v>168</v>
      </c>
      <c r="AV171" s="289">
        <v>-52</v>
      </c>
      <c r="AW171" s="306" t="s">
        <v>238</v>
      </c>
      <c r="AX171" s="306">
        <v>168</v>
      </c>
      <c r="AY171" s="289">
        <v>-8</v>
      </c>
      <c r="AZ171" s="307" t="s">
        <v>175</v>
      </c>
      <c r="BA171" s="307">
        <v>168</v>
      </c>
      <c r="BB171" s="289">
        <v>78</v>
      </c>
      <c r="BC171" s="308" t="s">
        <v>185</v>
      </c>
      <c r="BD171" s="308">
        <v>168</v>
      </c>
      <c r="BE171" s="289">
        <v>84</v>
      </c>
      <c r="BF171" s="309" t="s">
        <v>215</v>
      </c>
      <c r="BG171" s="309">
        <v>168</v>
      </c>
      <c r="BH171" s="289">
        <v>-5</v>
      </c>
      <c r="BI171" s="310" t="s">
        <v>328</v>
      </c>
      <c r="BJ171" s="310">
        <v>168</v>
      </c>
      <c r="BK171" s="289">
        <v>7</v>
      </c>
      <c r="BL171" s="311" t="s">
        <v>203</v>
      </c>
      <c r="BM171" s="311">
        <v>168</v>
      </c>
      <c r="BN171" s="289">
        <v>21</v>
      </c>
      <c r="BO171" s="312" t="s">
        <v>328</v>
      </c>
      <c r="BP171" s="312">
        <v>168</v>
      </c>
      <c r="BQ171" s="289">
        <v>26</v>
      </c>
      <c r="BR171" s="313" t="s">
        <v>29</v>
      </c>
      <c r="BS171" s="313">
        <v>168</v>
      </c>
      <c r="BT171" s="289">
        <v>-19</v>
      </c>
      <c r="BU171" s="314" t="s">
        <v>73</v>
      </c>
      <c r="BV171" s="314">
        <v>168</v>
      </c>
      <c r="BW171" s="289">
        <v>-83</v>
      </c>
      <c r="BX171" s="315" t="s">
        <v>24</v>
      </c>
      <c r="BY171" s="315">
        <v>168</v>
      </c>
      <c r="BZ171" s="289">
        <v>8</v>
      </c>
    </row>
    <row r="172" spans="1:78" ht="15.5" thickTop="1" thickBot="1" x14ac:dyDescent="0.4">
      <c r="A172" s="210" t="s">
        <v>247</v>
      </c>
      <c r="B172" s="210">
        <v>169</v>
      </c>
      <c r="C172" s="210">
        <v>0</v>
      </c>
      <c r="D172" s="211" t="s">
        <v>176</v>
      </c>
      <c r="E172" s="211">
        <v>169</v>
      </c>
      <c r="F172" s="210">
        <v>-9</v>
      </c>
      <c r="G172" s="212">
        <v>160</v>
      </c>
      <c r="H172" s="287">
        <v>8.7739359405573918</v>
      </c>
      <c r="I172" s="288" t="s">
        <v>60</v>
      </c>
      <c r="J172" s="287">
        <v>169</v>
      </c>
      <c r="K172" s="289">
        <v>19</v>
      </c>
      <c r="L172" s="290">
        <v>0.2071227083173357</v>
      </c>
      <c r="M172" s="291">
        <v>0.96507602520914482</v>
      </c>
      <c r="N172" s="292">
        <v>4.142454166346714</v>
      </c>
      <c r="O172" s="293" t="s">
        <v>229</v>
      </c>
      <c r="P172" s="292">
        <v>169</v>
      </c>
      <c r="Q172" s="289">
        <v>-47</v>
      </c>
      <c r="R172" s="294">
        <v>1.3001445463165355</v>
      </c>
      <c r="S172" s="295">
        <v>0.97876366978282525</v>
      </c>
      <c r="T172" s="295">
        <v>18.573493518807652</v>
      </c>
      <c r="U172" s="296">
        <v>0</v>
      </c>
      <c r="V172" s="296"/>
      <c r="W172" s="298" t="s">
        <v>318</v>
      </c>
      <c r="X172" s="298">
        <v>157</v>
      </c>
      <c r="Y172" s="289">
        <v>27</v>
      </c>
      <c r="Z172" s="298"/>
      <c r="AB172" s="299" t="s">
        <v>151</v>
      </c>
      <c r="AC172" s="299">
        <v>169</v>
      </c>
      <c r="AD172" s="289">
        <v>-11</v>
      </c>
      <c r="AE172" s="300" t="s">
        <v>73</v>
      </c>
      <c r="AF172" s="300">
        <v>169</v>
      </c>
      <c r="AG172" s="289">
        <v>48</v>
      </c>
      <c r="AH172" s="301" t="s">
        <v>102</v>
      </c>
      <c r="AI172" s="301">
        <v>169</v>
      </c>
      <c r="AJ172" s="289">
        <v>21</v>
      </c>
      <c r="AK172" s="302" t="s">
        <v>338</v>
      </c>
      <c r="AL172" s="302">
        <v>169</v>
      </c>
      <c r="AM172" s="289">
        <v>50</v>
      </c>
      <c r="AN172" s="303" t="s">
        <v>166</v>
      </c>
      <c r="AO172" s="303">
        <v>169</v>
      </c>
      <c r="AP172" s="289">
        <v>-98</v>
      </c>
      <c r="AQ172" s="304" t="s">
        <v>58</v>
      </c>
      <c r="AR172" s="304">
        <v>169</v>
      </c>
      <c r="AS172" s="289">
        <v>24</v>
      </c>
      <c r="AT172" s="305" t="s">
        <v>318</v>
      </c>
      <c r="AU172" s="305">
        <v>169</v>
      </c>
      <c r="AV172" s="289">
        <v>-20</v>
      </c>
      <c r="AW172" s="306" t="s">
        <v>211</v>
      </c>
      <c r="AX172" s="306">
        <v>169</v>
      </c>
      <c r="AY172" s="289">
        <v>-39</v>
      </c>
      <c r="AZ172" s="307" t="s">
        <v>148</v>
      </c>
      <c r="BA172" s="307">
        <v>169</v>
      </c>
      <c r="BB172" s="289">
        <v>1</v>
      </c>
      <c r="BC172" s="308" t="s">
        <v>127</v>
      </c>
      <c r="BD172" s="308">
        <v>169</v>
      </c>
      <c r="BE172" s="289">
        <v>14</v>
      </c>
      <c r="BF172" s="309" t="s">
        <v>290</v>
      </c>
      <c r="BG172" s="309">
        <v>169</v>
      </c>
      <c r="BH172" s="289">
        <v>52</v>
      </c>
      <c r="BI172" s="310" t="s">
        <v>152</v>
      </c>
      <c r="BJ172" s="310">
        <v>169</v>
      </c>
      <c r="BK172" s="289">
        <v>-34</v>
      </c>
      <c r="BL172" s="311" t="s">
        <v>125</v>
      </c>
      <c r="BM172" s="311">
        <v>169</v>
      </c>
      <c r="BN172" s="289">
        <v>-5</v>
      </c>
      <c r="BO172" s="312" t="s">
        <v>193</v>
      </c>
      <c r="BP172" s="312">
        <v>169</v>
      </c>
      <c r="BQ172" s="289">
        <v>74</v>
      </c>
      <c r="BR172" s="313" t="s">
        <v>22</v>
      </c>
      <c r="BS172" s="313">
        <v>169</v>
      </c>
      <c r="BT172" s="289">
        <v>-13</v>
      </c>
      <c r="BU172" s="314" t="s">
        <v>268</v>
      </c>
      <c r="BV172" s="314">
        <v>169</v>
      </c>
      <c r="BW172" s="289">
        <v>54</v>
      </c>
      <c r="BX172" s="315" t="s">
        <v>293</v>
      </c>
      <c r="BY172" s="315">
        <v>169</v>
      </c>
      <c r="BZ172" s="289">
        <v>-48</v>
      </c>
    </row>
    <row r="173" spans="1:78" ht="15.5" thickTop="1" thickBot="1" x14ac:dyDescent="0.4">
      <c r="A173" s="210" t="s">
        <v>125</v>
      </c>
      <c r="B173" s="210">
        <v>170</v>
      </c>
      <c r="C173" s="210">
        <v>0</v>
      </c>
      <c r="D173" s="211" t="s">
        <v>162</v>
      </c>
      <c r="E173" s="211">
        <v>170</v>
      </c>
      <c r="F173" s="210">
        <v>6</v>
      </c>
      <c r="G173" s="212">
        <v>176</v>
      </c>
      <c r="H173" s="287">
        <v>8.7301559166145566</v>
      </c>
      <c r="I173" s="288" t="s">
        <v>92</v>
      </c>
      <c r="J173" s="287">
        <v>170</v>
      </c>
      <c r="K173" s="289">
        <v>58</v>
      </c>
      <c r="L173" s="290">
        <v>0.20647744720748745</v>
      </c>
      <c r="M173" s="291">
        <v>0.96206946918168923</v>
      </c>
      <c r="N173" s="292">
        <v>4.1295489441497493</v>
      </c>
      <c r="O173" s="293" t="s">
        <v>195</v>
      </c>
      <c r="P173" s="292">
        <v>170</v>
      </c>
      <c r="Q173" s="289">
        <v>102</v>
      </c>
      <c r="R173" s="294">
        <v>1.2982144278389427</v>
      </c>
      <c r="S173" s="295">
        <v>0.97731065453956134</v>
      </c>
      <c r="T173" s="295">
        <v>18.545920397699181</v>
      </c>
      <c r="U173" s="296">
        <v>0</v>
      </c>
      <c r="V173" s="296"/>
      <c r="W173" s="298" t="s">
        <v>301</v>
      </c>
      <c r="X173" s="298">
        <v>156</v>
      </c>
      <c r="Y173" s="289">
        <v>-9</v>
      </c>
      <c r="Z173" s="298"/>
      <c r="AB173" s="299" t="s">
        <v>157</v>
      </c>
      <c r="AC173" s="299">
        <v>170</v>
      </c>
      <c r="AD173" s="289">
        <v>-15</v>
      </c>
      <c r="AE173" s="300" t="s">
        <v>18</v>
      </c>
      <c r="AF173" s="300">
        <v>170</v>
      </c>
      <c r="AG173" s="289">
        <v>-82</v>
      </c>
      <c r="AH173" s="301" t="s">
        <v>303</v>
      </c>
      <c r="AI173" s="301">
        <v>170</v>
      </c>
      <c r="AJ173" s="289">
        <v>-5</v>
      </c>
      <c r="AK173" s="302" t="s">
        <v>318</v>
      </c>
      <c r="AL173" s="302">
        <v>170</v>
      </c>
      <c r="AM173" s="289">
        <v>100</v>
      </c>
      <c r="AN173" s="303" t="s">
        <v>276</v>
      </c>
      <c r="AO173" s="303">
        <v>170</v>
      </c>
      <c r="AP173" s="289">
        <v>-27</v>
      </c>
      <c r="AQ173" s="304" t="s">
        <v>86</v>
      </c>
      <c r="AR173" s="304">
        <v>170</v>
      </c>
      <c r="AS173" s="289">
        <v>9</v>
      </c>
      <c r="AT173" s="305" t="s">
        <v>129</v>
      </c>
      <c r="AU173" s="305">
        <v>170</v>
      </c>
      <c r="AV173" s="289" t="e">
        <v>#N/A</v>
      </c>
      <c r="AW173" s="306" t="s">
        <v>161</v>
      </c>
      <c r="AX173" s="306">
        <v>170</v>
      </c>
      <c r="AY173" s="289">
        <v>-18</v>
      </c>
      <c r="AZ173" s="307" t="s">
        <v>268</v>
      </c>
      <c r="BA173" s="307">
        <v>170</v>
      </c>
      <c r="BB173" s="289">
        <v>51</v>
      </c>
      <c r="BC173" s="308" t="s">
        <v>18</v>
      </c>
      <c r="BD173" s="308">
        <v>170</v>
      </c>
      <c r="BE173" s="289">
        <v>-59</v>
      </c>
      <c r="BF173" s="309" t="s">
        <v>337</v>
      </c>
      <c r="BG173" s="309">
        <v>170</v>
      </c>
      <c r="BH173" s="289">
        <v>28</v>
      </c>
      <c r="BI173" s="310" t="s">
        <v>140</v>
      </c>
      <c r="BJ173" s="310">
        <v>170</v>
      </c>
      <c r="BK173" s="289">
        <v>-110</v>
      </c>
      <c r="BL173" s="311" t="s">
        <v>250</v>
      </c>
      <c r="BM173" s="311">
        <v>170</v>
      </c>
      <c r="BN173" s="289">
        <v>16</v>
      </c>
      <c r="BO173" s="312" t="s">
        <v>281</v>
      </c>
      <c r="BP173" s="312">
        <v>170</v>
      </c>
      <c r="BQ173" s="289">
        <v>41</v>
      </c>
      <c r="BR173" s="313" t="s">
        <v>71</v>
      </c>
      <c r="BS173" s="313">
        <v>170</v>
      </c>
      <c r="BT173" s="289">
        <v>117</v>
      </c>
      <c r="BU173" s="314" t="s">
        <v>72</v>
      </c>
      <c r="BV173" s="314">
        <v>170</v>
      </c>
      <c r="BW173" s="289">
        <v>21</v>
      </c>
      <c r="BX173" s="315" t="s">
        <v>110</v>
      </c>
      <c r="BY173" s="315">
        <v>170</v>
      </c>
      <c r="BZ173" s="289">
        <v>24</v>
      </c>
    </row>
    <row r="174" spans="1:78" ht="15.5" thickTop="1" thickBot="1" x14ac:dyDescent="0.4">
      <c r="A174" s="210" t="s">
        <v>234</v>
      </c>
      <c r="B174" s="210">
        <v>171</v>
      </c>
      <c r="C174" s="210">
        <v>0</v>
      </c>
      <c r="D174" s="211" t="s">
        <v>229</v>
      </c>
      <c r="E174" s="211">
        <v>171</v>
      </c>
      <c r="F174" s="210">
        <v>-41</v>
      </c>
      <c r="G174" s="212">
        <v>130</v>
      </c>
      <c r="H174" s="287">
        <v>8.6109549178378568</v>
      </c>
      <c r="I174" s="288" t="s">
        <v>142</v>
      </c>
      <c r="J174" s="287">
        <v>171</v>
      </c>
      <c r="K174" s="289">
        <v>28</v>
      </c>
      <c r="L174" s="290">
        <v>0.20620009909935746</v>
      </c>
      <c r="M174" s="291">
        <v>0.96077718205408336</v>
      </c>
      <c r="N174" s="292">
        <v>4.1240019819871492</v>
      </c>
      <c r="O174" s="293" t="s">
        <v>303</v>
      </c>
      <c r="P174" s="292">
        <v>171</v>
      </c>
      <c r="Q174" s="289">
        <v>12</v>
      </c>
      <c r="R174" s="294">
        <v>1.2973154842720802</v>
      </c>
      <c r="S174" s="295">
        <v>0.97663391955119205</v>
      </c>
      <c r="T174" s="295">
        <v>18.533078346744002</v>
      </c>
      <c r="U174" s="296">
        <v>0</v>
      </c>
      <c r="V174" s="296"/>
      <c r="W174" s="298" t="s">
        <v>311</v>
      </c>
      <c r="X174" s="298">
        <v>155</v>
      </c>
      <c r="Y174" s="289">
        <v>-79</v>
      </c>
      <c r="Z174" s="298"/>
      <c r="AB174" s="299" t="s">
        <v>39</v>
      </c>
      <c r="AC174" s="299">
        <v>171</v>
      </c>
      <c r="AD174" s="289">
        <v>48</v>
      </c>
      <c r="AE174" s="300" t="s">
        <v>100</v>
      </c>
      <c r="AF174" s="300">
        <v>171</v>
      </c>
      <c r="AG174" s="289">
        <v>-41</v>
      </c>
      <c r="AH174" s="301" t="s">
        <v>183</v>
      </c>
      <c r="AI174" s="301">
        <v>171</v>
      </c>
      <c r="AJ174" s="289">
        <v>-19</v>
      </c>
      <c r="AK174" s="302" t="s">
        <v>339</v>
      </c>
      <c r="AL174" s="302">
        <v>171</v>
      </c>
      <c r="AM174" s="289">
        <v>-14</v>
      </c>
      <c r="AN174" s="303" t="s">
        <v>163</v>
      </c>
      <c r="AO174" s="303">
        <v>171</v>
      </c>
      <c r="AP174" s="289">
        <v>-124</v>
      </c>
      <c r="AQ174" s="304" t="s">
        <v>257</v>
      </c>
      <c r="AR174" s="304">
        <v>171</v>
      </c>
      <c r="AS174" s="289">
        <v>-30</v>
      </c>
      <c r="AT174" s="305" t="s">
        <v>317</v>
      </c>
      <c r="AU174" s="305">
        <v>171</v>
      </c>
      <c r="AV174" s="289">
        <v>-61</v>
      </c>
      <c r="AW174" s="306" t="s">
        <v>219</v>
      </c>
      <c r="AX174" s="306">
        <v>171</v>
      </c>
      <c r="AY174" s="289">
        <v>-60</v>
      </c>
      <c r="AZ174" s="307" t="s">
        <v>130</v>
      </c>
      <c r="BA174" s="307">
        <v>171</v>
      </c>
      <c r="BB174" s="289">
        <v>-140</v>
      </c>
      <c r="BC174" s="308" t="s">
        <v>267</v>
      </c>
      <c r="BD174" s="308">
        <v>171</v>
      </c>
      <c r="BE174" s="289">
        <v>-2</v>
      </c>
      <c r="BF174" s="309" t="s">
        <v>317</v>
      </c>
      <c r="BG174" s="309">
        <v>171</v>
      </c>
      <c r="BH174" s="289">
        <v>-5</v>
      </c>
      <c r="BI174" s="310" t="s">
        <v>56</v>
      </c>
      <c r="BJ174" s="310">
        <v>171</v>
      </c>
      <c r="BK174" s="289">
        <v>-56</v>
      </c>
      <c r="BL174" s="311" t="s">
        <v>83</v>
      </c>
      <c r="BM174" s="311">
        <v>171</v>
      </c>
      <c r="BN174" s="289">
        <v>5</v>
      </c>
      <c r="BO174" s="312" t="s">
        <v>220</v>
      </c>
      <c r="BP174" s="312">
        <v>171</v>
      </c>
      <c r="BQ174" s="289">
        <v>-74</v>
      </c>
      <c r="BR174" s="313" t="s">
        <v>151</v>
      </c>
      <c r="BS174" s="313">
        <v>171</v>
      </c>
      <c r="BT174" s="289">
        <v>67</v>
      </c>
      <c r="BU174" s="314" t="s">
        <v>91</v>
      </c>
      <c r="BV174" s="314">
        <v>171</v>
      </c>
      <c r="BW174" s="289">
        <v>-72</v>
      </c>
      <c r="BX174" s="315" t="s">
        <v>248</v>
      </c>
      <c r="BY174" s="315">
        <v>171</v>
      </c>
      <c r="BZ174" s="289">
        <v>-7</v>
      </c>
    </row>
    <row r="175" spans="1:78" ht="15.5" thickTop="1" thickBot="1" x14ac:dyDescent="0.4">
      <c r="A175" s="210" t="s">
        <v>221</v>
      </c>
      <c r="B175" s="210">
        <v>172</v>
      </c>
      <c r="C175" s="210">
        <v>0</v>
      </c>
      <c r="D175" s="211" t="s">
        <v>272</v>
      </c>
      <c r="E175" s="211">
        <v>172</v>
      </c>
      <c r="F175" s="210">
        <v>39</v>
      </c>
      <c r="G175" s="212">
        <v>211</v>
      </c>
      <c r="H175" s="287">
        <v>8.6024011846958466</v>
      </c>
      <c r="I175" s="288" t="s">
        <v>249</v>
      </c>
      <c r="J175" s="287">
        <v>172</v>
      </c>
      <c r="K175" s="289">
        <v>-58</v>
      </c>
      <c r="L175" s="290">
        <v>0.20617475579001496</v>
      </c>
      <c r="M175" s="291">
        <v>0.96065909640116487</v>
      </c>
      <c r="N175" s="292">
        <v>4.1234951158002993</v>
      </c>
      <c r="O175" s="293" t="s">
        <v>23</v>
      </c>
      <c r="P175" s="292">
        <v>172</v>
      </c>
      <c r="Q175" s="289">
        <v>-2</v>
      </c>
      <c r="R175" s="294">
        <v>1.2943725800219668</v>
      </c>
      <c r="S175" s="295">
        <v>0.97441846760639017</v>
      </c>
      <c r="T175" s="295">
        <v>18.49103685745667</v>
      </c>
      <c r="U175" s="296">
        <v>0</v>
      </c>
      <c r="V175" s="296"/>
      <c r="W175" s="298" t="s">
        <v>310</v>
      </c>
      <c r="X175" s="298">
        <v>154</v>
      </c>
      <c r="Y175" s="289">
        <v>-14</v>
      </c>
      <c r="Z175" s="298"/>
      <c r="AB175" s="299" t="s">
        <v>323</v>
      </c>
      <c r="AC175" s="299">
        <v>172</v>
      </c>
      <c r="AD175" s="289">
        <v>63</v>
      </c>
      <c r="AE175" s="300" t="s">
        <v>273</v>
      </c>
      <c r="AF175" s="300">
        <v>172</v>
      </c>
      <c r="AG175" s="289">
        <v>49</v>
      </c>
      <c r="AH175" s="301" t="s">
        <v>309</v>
      </c>
      <c r="AI175" s="301">
        <v>172</v>
      </c>
      <c r="AJ175" s="289">
        <v>10</v>
      </c>
      <c r="AK175" s="302" t="s">
        <v>265</v>
      </c>
      <c r="AL175" s="302">
        <v>172</v>
      </c>
      <c r="AM175" s="289">
        <v>-49</v>
      </c>
      <c r="AN175" s="303" t="s">
        <v>213</v>
      </c>
      <c r="AO175" s="303">
        <v>172</v>
      </c>
      <c r="AP175" s="289">
        <v>71</v>
      </c>
      <c r="AQ175" s="304" t="s">
        <v>222</v>
      </c>
      <c r="AR175" s="304">
        <v>172</v>
      </c>
      <c r="AS175" s="289">
        <v>-9</v>
      </c>
      <c r="AT175" s="305" t="s">
        <v>157</v>
      </c>
      <c r="AU175" s="305">
        <v>172</v>
      </c>
      <c r="AV175" s="289">
        <v>-91</v>
      </c>
      <c r="AW175" s="306" t="s">
        <v>72</v>
      </c>
      <c r="AX175" s="306">
        <v>172</v>
      </c>
      <c r="AY175" s="289">
        <v>98</v>
      </c>
      <c r="AZ175" s="307" t="s">
        <v>306</v>
      </c>
      <c r="BA175" s="307">
        <v>172</v>
      </c>
      <c r="BB175" s="289">
        <v>-30</v>
      </c>
      <c r="BC175" s="308" t="s">
        <v>194</v>
      </c>
      <c r="BD175" s="308">
        <v>172</v>
      </c>
      <c r="BE175" s="289">
        <v>-12</v>
      </c>
      <c r="BF175" s="309" t="s">
        <v>113</v>
      </c>
      <c r="BG175" s="309">
        <v>172</v>
      </c>
      <c r="BH175" s="289">
        <v>16</v>
      </c>
      <c r="BI175" s="310" t="s">
        <v>69</v>
      </c>
      <c r="BJ175" s="310">
        <v>172</v>
      </c>
      <c r="BK175" s="289">
        <v>29</v>
      </c>
      <c r="BL175" s="311" t="s">
        <v>25</v>
      </c>
      <c r="BM175" s="311">
        <v>172</v>
      </c>
      <c r="BN175" s="289">
        <v>-96</v>
      </c>
      <c r="BO175" s="312" t="s">
        <v>147</v>
      </c>
      <c r="BP175" s="312">
        <v>172</v>
      </c>
      <c r="BQ175" s="289">
        <v>114</v>
      </c>
      <c r="BR175" s="313" t="s">
        <v>323</v>
      </c>
      <c r="BS175" s="313">
        <v>172</v>
      </c>
      <c r="BT175" s="289">
        <v>6</v>
      </c>
      <c r="BU175" s="314" t="s">
        <v>213</v>
      </c>
      <c r="BV175" s="314">
        <v>172</v>
      </c>
      <c r="BW175" s="289">
        <v>54</v>
      </c>
      <c r="BX175" s="315" t="s">
        <v>142</v>
      </c>
      <c r="BY175" s="315">
        <v>172</v>
      </c>
      <c r="BZ175" s="289">
        <v>23</v>
      </c>
    </row>
    <row r="176" spans="1:78" ht="15.5" thickTop="1" thickBot="1" x14ac:dyDescent="0.4">
      <c r="A176" s="210" t="s">
        <v>163</v>
      </c>
      <c r="B176" s="210">
        <v>173</v>
      </c>
      <c r="C176" s="210">
        <v>0</v>
      </c>
      <c r="D176" s="211" t="s">
        <v>206</v>
      </c>
      <c r="E176" s="211">
        <v>173</v>
      </c>
      <c r="F176" s="210">
        <v>-25</v>
      </c>
      <c r="G176" s="212">
        <v>148</v>
      </c>
      <c r="H176" s="287">
        <v>8.5153143868958328</v>
      </c>
      <c r="I176" s="288" t="s">
        <v>219</v>
      </c>
      <c r="J176" s="287">
        <v>173</v>
      </c>
      <c r="K176" s="289">
        <v>25</v>
      </c>
      <c r="L176" s="290">
        <v>0.20587085178623066</v>
      </c>
      <c r="M176" s="291">
        <v>0.95924307364634476</v>
      </c>
      <c r="N176" s="292">
        <v>4.1174170357246132</v>
      </c>
      <c r="O176" s="293" t="s">
        <v>327</v>
      </c>
      <c r="P176" s="292">
        <v>173</v>
      </c>
      <c r="Q176" s="289">
        <v>57</v>
      </c>
      <c r="R176" s="294">
        <v>1.2910837051238311</v>
      </c>
      <c r="S176" s="295">
        <v>0.97194256500473264</v>
      </c>
      <c r="T176" s="295">
        <v>18.444052930340444</v>
      </c>
      <c r="U176" s="296">
        <v>0</v>
      </c>
      <c r="V176" s="296"/>
      <c r="W176" s="298" t="s">
        <v>52</v>
      </c>
      <c r="X176" s="298">
        <v>153</v>
      </c>
      <c r="Y176" s="289">
        <v>-62</v>
      </c>
      <c r="Z176" s="298"/>
      <c r="AB176" s="299" t="s">
        <v>242</v>
      </c>
      <c r="AC176" s="299">
        <v>173</v>
      </c>
      <c r="AD176" s="289">
        <v>39</v>
      </c>
      <c r="AE176" s="300" t="s">
        <v>23</v>
      </c>
      <c r="AF176" s="300">
        <v>173</v>
      </c>
      <c r="AG176" s="289">
        <v>-9</v>
      </c>
      <c r="AH176" s="301" t="s">
        <v>171</v>
      </c>
      <c r="AI176" s="301">
        <v>173</v>
      </c>
      <c r="AJ176" s="289">
        <v>133</v>
      </c>
      <c r="AK176" s="302" t="s">
        <v>203</v>
      </c>
      <c r="AL176" s="302">
        <v>173</v>
      </c>
      <c r="AM176" s="289">
        <v>-39</v>
      </c>
      <c r="AN176" s="303" t="s">
        <v>212</v>
      </c>
      <c r="AO176" s="303">
        <v>173</v>
      </c>
      <c r="AP176" s="289">
        <v>0</v>
      </c>
      <c r="AQ176" s="304" t="s">
        <v>339</v>
      </c>
      <c r="AR176" s="304">
        <v>173</v>
      </c>
      <c r="AS176" s="289">
        <v>-6</v>
      </c>
      <c r="AT176" s="305" t="s">
        <v>310</v>
      </c>
      <c r="AU176" s="305">
        <v>173</v>
      </c>
      <c r="AV176" s="289">
        <v>-48</v>
      </c>
      <c r="AW176" s="306" t="s">
        <v>137</v>
      </c>
      <c r="AX176" s="306">
        <v>173</v>
      </c>
      <c r="AY176" s="289">
        <v>-38</v>
      </c>
      <c r="AZ176" s="307" t="s">
        <v>93</v>
      </c>
      <c r="BA176" s="307">
        <v>173</v>
      </c>
      <c r="BB176" s="289">
        <v>-100</v>
      </c>
      <c r="BC176" s="308" t="s">
        <v>69</v>
      </c>
      <c r="BD176" s="308">
        <v>173</v>
      </c>
      <c r="BE176" s="289">
        <v>-32</v>
      </c>
      <c r="BF176" s="309" t="s">
        <v>281</v>
      </c>
      <c r="BG176" s="309">
        <v>173</v>
      </c>
      <c r="BH176" s="289">
        <v>22</v>
      </c>
      <c r="BI176" s="310" t="s">
        <v>115</v>
      </c>
      <c r="BJ176" s="310">
        <v>173</v>
      </c>
      <c r="BK176" s="289">
        <v>107</v>
      </c>
      <c r="BL176" s="311" t="s">
        <v>85</v>
      </c>
      <c r="BM176" s="311">
        <v>173</v>
      </c>
      <c r="BN176" s="289">
        <v>86</v>
      </c>
      <c r="BO176" s="312" t="s">
        <v>302</v>
      </c>
      <c r="BP176" s="312">
        <v>173</v>
      </c>
      <c r="BQ176" s="289">
        <v>84</v>
      </c>
      <c r="BR176" s="313" t="s">
        <v>277</v>
      </c>
      <c r="BS176" s="313">
        <v>173</v>
      </c>
      <c r="BT176" s="289">
        <v>-37</v>
      </c>
      <c r="BU176" s="314" t="s">
        <v>271</v>
      </c>
      <c r="BV176" s="314">
        <v>173</v>
      </c>
      <c r="BW176" s="289">
        <v>24</v>
      </c>
      <c r="BX176" s="315" t="s">
        <v>56</v>
      </c>
      <c r="BY176" s="315">
        <v>173</v>
      </c>
      <c r="BZ176" s="289">
        <v>5</v>
      </c>
    </row>
    <row r="177" spans="1:78" ht="15.5" thickTop="1" thickBot="1" x14ac:dyDescent="0.4">
      <c r="A177" s="210" t="s">
        <v>144</v>
      </c>
      <c r="B177" s="210">
        <v>174</v>
      </c>
      <c r="C177" s="210">
        <v>0</v>
      </c>
      <c r="D177" s="211" t="s">
        <v>240</v>
      </c>
      <c r="E177" s="211">
        <v>174</v>
      </c>
      <c r="F177" s="210">
        <v>3</v>
      </c>
      <c r="G177" s="212">
        <v>177</v>
      </c>
      <c r="H177" s="287">
        <v>8.5022290508574994</v>
      </c>
      <c r="I177" s="288" t="s">
        <v>244</v>
      </c>
      <c r="J177" s="287">
        <v>174</v>
      </c>
      <c r="K177" s="289">
        <v>-29</v>
      </c>
      <c r="L177" s="290">
        <v>0.20545688437874585</v>
      </c>
      <c r="M177" s="291">
        <v>0.95731421696313901</v>
      </c>
      <c r="N177" s="292">
        <v>4.1091376875749166</v>
      </c>
      <c r="O177" s="293" t="s">
        <v>184</v>
      </c>
      <c r="P177" s="292">
        <v>174</v>
      </c>
      <c r="Q177" s="289">
        <v>-54</v>
      </c>
      <c r="R177" s="294">
        <v>1.2904669733869916</v>
      </c>
      <c r="S177" s="295">
        <v>0.97147828230652744</v>
      </c>
      <c r="T177" s="295">
        <v>18.435242476957022</v>
      </c>
      <c r="U177" s="296">
        <v>0</v>
      </c>
      <c r="V177" s="296"/>
      <c r="W177" s="298" t="s">
        <v>115</v>
      </c>
      <c r="X177" s="298">
        <v>152</v>
      </c>
      <c r="Y177" s="289">
        <v>65</v>
      </c>
      <c r="Z177" s="298"/>
      <c r="AB177" s="299" t="s">
        <v>146</v>
      </c>
      <c r="AC177" s="299">
        <v>174</v>
      </c>
      <c r="AD177" s="289">
        <v>-110</v>
      </c>
      <c r="AE177" s="300" t="s">
        <v>136</v>
      </c>
      <c r="AF177" s="300">
        <v>174</v>
      </c>
      <c r="AG177" s="289">
        <v>-103</v>
      </c>
      <c r="AH177" s="301" t="s">
        <v>281</v>
      </c>
      <c r="AI177" s="301">
        <v>174</v>
      </c>
      <c r="AJ177" s="289">
        <v>-47</v>
      </c>
      <c r="AK177" s="302" t="s">
        <v>53</v>
      </c>
      <c r="AL177" s="302">
        <v>174</v>
      </c>
      <c r="AM177" s="289">
        <v>5</v>
      </c>
      <c r="AN177" s="303" t="s">
        <v>268</v>
      </c>
      <c r="AO177" s="303">
        <v>174</v>
      </c>
      <c r="AP177" s="289">
        <v>104</v>
      </c>
      <c r="AQ177" s="304" t="s">
        <v>113</v>
      </c>
      <c r="AR177" s="304">
        <v>174</v>
      </c>
      <c r="AS177" s="289">
        <v>-19</v>
      </c>
      <c r="AT177" s="305" t="s">
        <v>332</v>
      </c>
      <c r="AU177" s="305">
        <v>174</v>
      </c>
      <c r="AV177" s="289">
        <v>-5</v>
      </c>
      <c r="AW177" s="306" t="s">
        <v>266</v>
      </c>
      <c r="AX177" s="306">
        <v>174</v>
      </c>
      <c r="AY177" s="289">
        <v>-125</v>
      </c>
      <c r="AZ177" s="307" t="s">
        <v>222</v>
      </c>
      <c r="BA177" s="307">
        <v>174</v>
      </c>
      <c r="BB177" s="289">
        <v>-8</v>
      </c>
      <c r="BC177" s="308" t="s">
        <v>98</v>
      </c>
      <c r="BD177" s="308">
        <v>174</v>
      </c>
      <c r="BE177" s="289">
        <v>-7</v>
      </c>
      <c r="BF177" s="309" t="s">
        <v>167</v>
      </c>
      <c r="BG177" s="309">
        <v>174</v>
      </c>
      <c r="BH177" s="289">
        <v>-76</v>
      </c>
      <c r="BI177" s="310" t="s">
        <v>317</v>
      </c>
      <c r="BJ177" s="310">
        <v>174</v>
      </c>
      <c r="BK177" s="289">
        <v>24</v>
      </c>
      <c r="BL177" s="311" t="s">
        <v>228</v>
      </c>
      <c r="BM177" s="311">
        <v>174</v>
      </c>
      <c r="BN177" s="289">
        <v>66</v>
      </c>
      <c r="BO177" s="312" t="s">
        <v>338</v>
      </c>
      <c r="BP177" s="312">
        <v>174</v>
      </c>
      <c r="BQ177" s="289">
        <v>17</v>
      </c>
      <c r="BR177" s="313" t="s">
        <v>212</v>
      </c>
      <c r="BS177" s="313">
        <v>174</v>
      </c>
      <c r="BT177" s="289">
        <v>-65</v>
      </c>
      <c r="BU177" s="314" t="s">
        <v>90</v>
      </c>
      <c r="BV177" s="314">
        <v>174</v>
      </c>
      <c r="BW177" s="289">
        <v>-17</v>
      </c>
      <c r="BX177" s="315" t="s">
        <v>289</v>
      </c>
      <c r="BY177" s="315">
        <v>174</v>
      </c>
      <c r="BZ177" s="289">
        <v>14</v>
      </c>
    </row>
    <row r="178" spans="1:78" ht="15.5" thickTop="1" thickBot="1" x14ac:dyDescent="0.4">
      <c r="A178" s="210" t="s">
        <v>108</v>
      </c>
      <c r="B178" s="210">
        <v>175</v>
      </c>
      <c r="C178" s="210">
        <v>0</v>
      </c>
      <c r="D178" s="211" t="s">
        <v>142</v>
      </c>
      <c r="E178" s="211">
        <v>175</v>
      </c>
      <c r="F178" s="210">
        <v>58</v>
      </c>
      <c r="G178" s="212">
        <v>233</v>
      </c>
      <c r="H178" s="287">
        <v>8.4960769341802127</v>
      </c>
      <c r="I178" s="288" t="s">
        <v>168</v>
      </c>
      <c r="J178" s="287">
        <v>175</v>
      </c>
      <c r="K178" s="289">
        <v>-88</v>
      </c>
      <c r="L178" s="290">
        <v>0.20362767581115893</v>
      </c>
      <c r="M178" s="291">
        <v>0.94879112768902318</v>
      </c>
      <c r="N178" s="292">
        <v>4.0725535162231781</v>
      </c>
      <c r="O178" s="293" t="s">
        <v>284</v>
      </c>
      <c r="P178" s="292">
        <v>175</v>
      </c>
      <c r="Q178" s="289">
        <v>-51</v>
      </c>
      <c r="R178" s="294">
        <v>1.2892996821110247</v>
      </c>
      <c r="S178" s="295">
        <v>0.97059953209663152</v>
      </c>
      <c r="T178" s="295">
        <v>18.418566887300354</v>
      </c>
      <c r="U178" s="296">
        <v>0</v>
      </c>
      <c r="V178" s="296"/>
      <c r="W178" s="298" t="s">
        <v>264</v>
      </c>
      <c r="X178" s="298">
        <v>151</v>
      </c>
      <c r="Y178" s="289">
        <v>-29</v>
      </c>
      <c r="Z178" s="298"/>
      <c r="AB178" s="299" t="s">
        <v>340</v>
      </c>
      <c r="AC178" s="299">
        <v>175</v>
      </c>
      <c r="AD178" s="289">
        <v>56</v>
      </c>
      <c r="AE178" s="300" t="s">
        <v>264</v>
      </c>
      <c r="AF178" s="300">
        <v>175</v>
      </c>
      <c r="AG178" s="289">
        <v>-4</v>
      </c>
      <c r="AH178" s="301" t="s">
        <v>291</v>
      </c>
      <c r="AI178" s="301">
        <v>175</v>
      </c>
      <c r="AJ178" s="289">
        <v>-45</v>
      </c>
      <c r="AK178" s="302" t="s">
        <v>237</v>
      </c>
      <c r="AL178" s="302">
        <v>175</v>
      </c>
      <c r="AM178" s="289">
        <v>52</v>
      </c>
      <c r="AN178" s="303" t="s">
        <v>25</v>
      </c>
      <c r="AO178" s="303">
        <v>175</v>
      </c>
      <c r="AP178" s="289">
        <v>76</v>
      </c>
      <c r="AQ178" s="304" t="s">
        <v>225</v>
      </c>
      <c r="AR178" s="304">
        <v>175</v>
      </c>
      <c r="AS178" s="289">
        <v>-41</v>
      </c>
      <c r="AT178" s="305" t="s">
        <v>105</v>
      </c>
      <c r="AU178" s="305">
        <v>175</v>
      </c>
      <c r="AV178" s="289">
        <v>-152</v>
      </c>
      <c r="AW178" s="306" t="s">
        <v>262</v>
      </c>
      <c r="AX178" s="306">
        <v>175</v>
      </c>
      <c r="AY178" s="289">
        <v>-115</v>
      </c>
      <c r="AZ178" s="307" t="s">
        <v>151</v>
      </c>
      <c r="BA178" s="307">
        <v>175</v>
      </c>
      <c r="BB178" s="289">
        <v>34</v>
      </c>
      <c r="BC178" s="308" t="s">
        <v>210</v>
      </c>
      <c r="BD178" s="308">
        <v>175</v>
      </c>
      <c r="BE178" s="289">
        <v>-12</v>
      </c>
      <c r="BF178" s="309" t="s">
        <v>250</v>
      </c>
      <c r="BG178" s="309">
        <v>175</v>
      </c>
      <c r="BH178" s="289">
        <v>83</v>
      </c>
      <c r="BI178" s="310" t="s">
        <v>95</v>
      </c>
      <c r="BJ178" s="310">
        <v>175</v>
      </c>
      <c r="BK178" s="289">
        <v>4</v>
      </c>
      <c r="BL178" s="311" t="s">
        <v>193</v>
      </c>
      <c r="BM178" s="311">
        <v>175</v>
      </c>
      <c r="BN178" s="289">
        <v>-138</v>
      </c>
      <c r="BO178" s="312" t="s">
        <v>310</v>
      </c>
      <c r="BP178" s="312">
        <v>175</v>
      </c>
      <c r="BQ178" s="289">
        <v>27</v>
      </c>
      <c r="BR178" s="313" t="s">
        <v>164</v>
      </c>
      <c r="BS178" s="313">
        <v>175</v>
      </c>
      <c r="BT178" s="289">
        <v>-22</v>
      </c>
      <c r="BU178" s="314" t="s">
        <v>295</v>
      </c>
      <c r="BV178" s="314">
        <v>175</v>
      </c>
      <c r="BW178" s="289">
        <v>-30</v>
      </c>
      <c r="BX178" s="315" t="s">
        <v>144</v>
      </c>
      <c r="BY178" s="315">
        <v>175</v>
      </c>
      <c r="BZ178" s="289">
        <v>87</v>
      </c>
    </row>
    <row r="179" spans="1:78" ht="15.5" thickTop="1" thickBot="1" x14ac:dyDescent="0.4">
      <c r="A179" s="210" t="s">
        <v>162</v>
      </c>
      <c r="B179" s="210">
        <v>176</v>
      </c>
      <c r="C179" s="210">
        <v>0</v>
      </c>
      <c r="D179" s="211" t="s">
        <v>297</v>
      </c>
      <c r="E179" s="211">
        <v>176</v>
      </c>
      <c r="F179" s="210">
        <v>27</v>
      </c>
      <c r="G179" s="212">
        <v>203</v>
      </c>
      <c r="H179" s="287">
        <v>8.4926531557063747</v>
      </c>
      <c r="I179" s="288" t="s">
        <v>283</v>
      </c>
      <c r="J179" s="287">
        <v>176</v>
      </c>
      <c r="K179" s="289">
        <v>3</v>
      </c>
      <c r="L179" s="290">
        <v>0.20303214659445395</v>
      </c>
      <c r="M179" s="291">
        <v>0.94601629448013624</v>
      </c>
      <c r="N179" s="292">
        <v>4.0606429318890784</v>
      </c>
      <c r="O179" s="293" t="s">
        <v>165</v>
      </c>
      <c r="P179" s="292">
        <v>176</v>
      </c>
      <c r="Q179" s="289">
        <v>-59</v>
      </c>
      <c r="R179" s="294">
        <v>1.2875351519701375</v>
      </c>
      <c r="S179" s="295">
        <v>0.96927117364523452</v>
      </c>
      <c r="T179" s="295">
        <v>18.393359313859108</v>
      </c>
      <c r="U179" s="296">
        <v>0</v>
      </c>
      <c r="V179" s="296"/>
      <c r="W179" s="298" t="s">
        <v>305</v>
      </c>
      <c r="X179" s="298">
        <v>150</v>
      </c>
      <c r="Y179" s="289">
        <v>-25</v>
      </c>
      <c r="Z179" s="298"/>
      <c r="AB179" s="299" t="s">
        <v>92</v>
      </c>
      <c r="AC179" s="299">
        <v>176</v>
      </c>
      <c r="AD179" s="289">
        <v>-80</v>
      </c>
      <c r="AE179" s="300" t="s">
        <v>328</v>
      </c>
      <c r="AF179" s="300">
        <v>176</v>
      </c>
      <c r="AG179" s="289">
        <v>13</v>
      </c>
      <c r="AH179" s="301" t="s">
        <v>263</v>
      </c>
      <c r="AI179" s="301">
        <v>176</v>
      </c>
      <c r="AJ179" s="289">
        <v>-21</v>
      </c>
      <c r="AK179" s="302" t="s">
        <v>148</v>
      </c>
      <c r="AL179" s="302">
        <v>176</v>
      </c>
      <c r="AM179" s="289">
        <v>-12</v>
      </c>
      <c r="AN179" s="303" t="s">
        <v>285</v>
      </c>
      <c r="AO179" s="303">
        <v>176</v>
      </c>
      <c r="AP179" s="289">
        <v>20</v>
      </c>
      <c r="AQ179" s="304" t="s">
        <v>179</v>
      </c>
      <c r="AR179" s="304">
        <v>176</v>
      </c>
      <c r="AS179" s="289">
        <v>57</v>
      </c>
      <c r="AT179" s="305" t="s">
        <v>319</v>
      </c>
      <c r="AU179" s="305">
        <v>176</v>
      </c>
      <c r="AV179" s="289">
        <v>-57</v>
      </c>
      <c r="AW179" s="306" t="s">
        <v>138</v>
      </c>
      <c r="AX179" s="306">
        <v>176</v>
      </c>
      <c r="AY179" s="289">
        <v>80</v>
      </c>
      <c r="AZ179" s="307" t="s">
        <v>291</v>
      </c>
      <c r="BA179" s="307">
        <v>176</v>
      </c>
      <c r="BB179" s="289">
        <v>47</v>
      </c>
      <c r="BC179" s="308" t="s">
        <v>213</v>
      </c>
      <c r="BD179" s="308">
        <v>176</v>
      </c>
      <c r="BE179" s="289">
        <v>-15</v>
      </c>
      <c r="BF179" s="309" t="s">
        <v>141</v>
      </c>
      <c r="BG179" s="309">
        <v>176</v>
      </c>
      <c r="BH179" s="289">
        <v>20</v>
      </c>
      <c r="BI179" s="310" t="s">
        <v>209</v>
      </c>
      <c r="BJ179" s="310">
        <v>176</v>
      </c>
      <c r="BK179" s="289">
        <v>75</v>
      </c>
      <c r="BL179" s="311" t="s">
        <v>229</v>
      </c>
      <c r="BM179" s="311">
        <v>176</v>
      </c>
      <c r="BN179" s="289">
        <v>63</v>
      </c>
      <c r="BO179" s="312" t="s">
        <v>277</v>
      </c>
      <c r="BP179" s="312">
        <v>176</v>
      </c>
      <c r="BQ179" s="289">
        <v>-42</v>
      </c>
      <c r="BR179" s="313" t="s">
        <v>273</v>
      </c>
      <c r="BS179" s="313">
        <v>176</v>
      </c>
      <c r="BT179" s="289">
        <v>-39</v>
      </c>
      <c r="BU179" s="314" t="s">
        <v>212</v>
      </c>
      <c r="BV179" s="314">
        <v>176</v>
      </c>
      <c r="BW179" s="289">
        <v>-17</v>
      </c>
      <c r="BX179" s="315" t="s">
        <v>192</v>
      </c>
      <c r="BY179" s="315">
        <v>176</v>
      </c>
      <c r="BZ179" s="289">
        <v>-9</v>
      </c>
    </row>
    <row r="180" spans="1:78" ht="15.5" thickTop="1" thickBot="1" x14ac:dyDescent="0.4">
      <c r="A180" s="210" t="s">
        <v>240</v>
      </c>
      <c r="B180" s="210">
        <v>177</v>
      </c>
      <c r="C180" s="210">
        <v>0</v>
      </c>
      <c r="D180" s="211" t="s">
        <v>258</v>
      </c>
      <c r="E180" s="211">
        <v>177</v>
      </c>
      <c r="F180" s="210">
        <v>-24</v>
      </c>
      <c r="G180" s="212">
        <v>153</v>
      </c>
      <c r="H180" s="287">
        <v>8.4844161997545111</v>
      </c>
      <c r="I180" s="288" t="s">
        <v>163</v>
      </c>
      <c r="J180" s="287">
        <v>177</v>
      </c>
      <c r="K180" s="289">
        <v>-18</v>
      </c>
      <c r="L180" s="290">
        <v>0.20158905429986593</v>
      </c>
      <c r="M180" s="291">
        <v>0.93929229117318258</v>
      </c>
      <c r="N180" s="292">
        <v>4.0317810859973182</v>
      </c>
      <c r="O180" s="293" t="s">
        <v>123</v>
      </c>
      <c r="P180" s="292">
        <v>177</v>
      </c>
      <c r="Q180" s="289">
        <v>-5</v>
      </c>
      <c r="R180" s="294">
        <v>1.286417306296932</v>
      </c>
      <c r="S180" s="295">
        <v>0.9684296466500576</v>
      </c>
      <c r="T180" s="295">
        <v>18.377390089956172</v>
      </c>
      <c r="U180" s="296">
        <v>0</v>
      </c>
      <c r="V180" s="296"/>
      <c r="W180" s="298" t="s">
        <v>195</v>
      </c>
      <c r="X180" s="298">
        <v>149</v>
      </c>
      <c r="Y180" s="289">
        <v>98</v>
      </c>
      <c r="Z180" s="298"/>
      <c r="AB180" s="299" t="s">
        <v>150</v>
      </c>
      <c r="AC180" s="299">
        <v>177</v>
      </c>
      <c r="AD180" s="289">
        <v>21</v>
      </c>
      <c r="AE180" s="300" t="s">
        <v>256</v>
      </c>
      <c r="AF180" s="300">
        <v>177</v>
      </c>
      <c r="AG180" s="289">
        <v>69</v>
      </c>
      <c r="AH180" s="301" t="s">
        <v>283</v>
      </c>
      <c r="AI180" s="301">
        <v>177</v>
      </c>
      <c r="AJ180" s="289">
        <v>11</v>
      </c>
      <c r="AK180" s="302" t="s">
        <v>74</v>
      </c>
      <c r="AL180" s="302">
        <v>177</v>
      </c>
      <c r="AM180" s="289">
        <v>-45</v>
      </c>
      <c r="AN180" s="303" t="s">
        <v>50</v>
      </c>
      <c r="AO180" s="303">
        <v>177</v>
      </c>
      <c r="AP180" s="289">
        <v>-49</v>
      </c>
      <c r="AQ180" s="304" t="s">
        <v>286</v>
      </c>
      <c r="AR180" s="304">
        <v>177</v>
      </c>
      <c r="AS180" s="289">
        <v>-40</v>
      </c>
      <c r="AT180" s="305" t="s">
        <v>268</v>
      </c>
      <c r="AU180" s="305">
        <v>177</v>
      </c>
      <c r="AV180" s="289">
        <v>-17</v>
      </c>
      <c r="AW180" s="306" t="s">
        <v>148</v>
      </c>
      <c r="AX180" s="306">
        <v>177</v>
      </c>
      <c r="AY180" s="289">
        <v>-6</v>
      </c>
      <c r="AZ180" s="307" t="s">
        <v>150</v>
      </c>
      <c r="BA180" s="307">
        <v>177</v>
      </c>
      <c r="BB180" s="289">
        <v>-16</v>
      </c>
      <c r="BC180" s="308" t="s">
        <v>193</v>
      </c>
      <c r="BD180" s="308">
        <v>177</v>
      </c>
      <c r="BE180" s="289">
        <v>-2</v>
      </c>
      <c r="BF180" s="309" t="s">
        <v>330</v>
      </c>
      <c r="BG180" s="309">
        <v>177</v>
      </c>
      <c r="BH180" s="289">
        <v>61</v>
      </c>
      <c r="BI180" s="310" t="s">
        <v>323</v>
      </c>
      <c r="BJ180" s="310">
        <v>177</v>
      </c>
      <c r="BK180" s="289">
        <v>34</v>
      </c>
      <c r="BL180" s="311" t="s">
        <v>338</v>
      </c>
      <c r="BM180" s="311">
        <v>177</v>
      </c>
      <c r="BN180" s="289">
        <v>2</v>
      </c>
      <c r="BO180" s="312" t="s">
        <v>284</v>
      </c>
      <c r="BP180" s="312">
        <v>177</v>
      </c>
      <c r="BQ180" s="289">
        <v>101</v>
      </c>
      <c r="BR180" s="313" t="s">
        <v>325</v>
      </c>
      <c r="BS180" s="313">
        <v>177</v>
      </c>
      <c r="BT180" s="289">
        <v>71</v>
      </c>
      <c r="BU180" s="314" t="s">
        <v>287</v>
      </c>
      <c r="BV180" s="314">
        <v>177</v>
      </c>
      <c r="BW180" s="289">
        <v>16</v>
      </c>
      <c r="BX180" s="315" t="s">
        <v>83</v>
      </c>
      <c r="BY180" s="315">
        <v>177</v>
      </c>
      <c r="BZ180" s="289">
        <v>-71</v>
      </c>
    </row>
    <row r="181" spans="1:78" ht="15.5" thickTop="1" thickBot="1" x14ac:dyDescent="0.4">
      <c r="A181" s="210" t="s">
        <v>167</v>
      </c>
      <c r="B181" s="210">
        <v>178</v>
      </c>
      <c r="C181" s="210">
        <v>0</v>
      </c>
      <c r="D181" s="211" t="s">
        <v>265</v>
      </c>
      <c r="E181" s="211">
        <v>178</v>
      </c>
      <c r="F181" s="210">
        <v>5</v>
      </c>
      <c r="G181" s="212">
        <v>183</v>
      </c>
      <c r="H181" s="287">
        <v>8.3968244510963572</v>
      </c>
      <c r="I181" s="288" t="s">
        <v>118</v>
      </c>
      <c r="J181" s="287">
        <v>178</v>
      </c>
      <c r="K181" s="289">
        <v>-77</v>
      </c>
      <c r="L181" s="290">
        <v>0.2015854116612299</v>
      </c>
      <c r="M181" s="291">
        <v>0.93927531851361912</v>
      </c>
      <c r="N181" s="292">
        <v>4.0317082332245979</v>
      </c>
      <c r="O181" s="293" t="s">
        <v>57</v>
      </c>
      <c r="P181" s="292">
        <v>178</v>
      </c>
      <c r="Q181" s="289">
        <v>-38</v>
      </c>
      <c r="R181" s="294">
        <v>1.2816094306165955</v>
      </c>
      <c r="S181" s="295">
        <v>0.96481022290361507</v>
      </c>
      <c r="T181" s="295">
        <v>18.30870615166565</v>
      </c>
      <c r="U181" s="296">
        <v>0</v>
      </c>
      <c r="V181" s="296"/>
      <c r="W181" s="298" t="s">
        <v>42</v>
      </c>
      <c r="X181" s="298">
        <v>148</v>
      </c>
      <c r="Y181" s="289">
        <v>15</v>
      </c>
      <c r="Z181" s="298"/>
      <c r="AB181" s="299" t="s">
        <v>232</v>
      </c>
      <c r="AC181" s="299">
        <v>178</v>
      </c>
      <c r="AD181" s="289">
        <v>-83</v>
      </c>
      <c r="AE181" s="300" t="s">
        <v>68</v>
      </c>
      <c r="AF181" s="300">
        <v>178</v>
      </c>
      <c r="AG181" s="289">
        <v>-41</v>
      </c>
      <c r="AH181" s="301" t="s">
        <v>109</v>
      </c>
      <c r="AI181" s="301">
        <v>178</v>
      </c>
      <c r="AJ181" s="289">
        <v>-7</v>
      </c>
      <c r="AK181" s="302" t="s">
        <v>151</v>
      </c>
      <c r="AL181" s="302">
        <v>178</v>
      </c>
      <c r="AM181" s="289">
        <v>10</v>
      </c>
      <c r="AN181" s="303" t="s">
        <v>46</v>
      </c>
      <c r="AO181" s="303">
        <v>178</v>
      </c>
      <c r="AP181" s="289">
        <v>-12</v>
      </c>
      <c r="AQ181" s="304" t="s">
        <v>221</v>
      </c>
      <c r="AR181" s="304">
        <v>178</v>
      </c>
      <c r="AS181" s="289">
        <v>13</v>
      </c>
      <c r="AT181" s="305" t="s">
        <v>272</v>
      </c>
      <c r="AU181" s="305">
        <v>178</v>
      </c>
      <c r="AV181" s="289">
        <v>-55</v>
      </c>
      <c r="AW181" s="306" t="s">
        <v>189</v>
      </c>
      <c r="AX181" s="306">
        <v>178</v>
      </c>
      <c r="AY181" s="289">
        <v>-81</v>
      </c>
      <c r="AZ181" s="307" t="s">
        <v>282</v>
      </c>
      <c r="BA181" s="307">
        <v>178</v>
      </c>
      <c r="BB181" s="289">
        <v>23</v>
      </c>
      <c r="BC181" s="308" t="s">
        <v>56</v>
      </c>
      <c r="BD181" s="308">
        <v>178</v>
      </c>
      <c r="BE181" s="289">
        <v>10</v>
      </c>
      <c r="BF181" s="309" t="s">
        <v>50</v>
      </c>
      <c r="BG181" s="309">
        <v>178</v>
      </c>
      <c r="BH181" s="289">
        <v>-65</v>
      </c>
      <c r="BI181" s="310" t="s">
        <v>163</v>
      </c>
      <c r="BJ181" s="310">
        <v>178</v>
      </c>
      <c r="BK181" s="289">
        <v>12</v>
      </c>
      <c r="BL181" s="311" t="s">
        <v>17</v>
      </c>
      <c r="BM181" s="311">
        <v>178</v>
      </c>
      <c r="BN181" s="289">
        <v>146</v>
      </c>
      <c r="BO181" s="312" t="s">
        <v>221</v>
      </c>
      <c r="BP181" s="312">
        <v>178</v>
      </c>
      <c r="BQ181" s="289">
        <v>-93</v>
      </c>
      <c r="BR181" s="313" t="s">
        <v>271</v>
      </c>
      <c r="BS181" s="313">
        <v>178</v>
      </c>
      <c r="BT181" s="289">
        <v>-14</v>
      </c>
      <c r="BU181" s="314" t="s">
        <v>302</v>
      </c>
      <c r="BV181" s="314">
        <v>178</v>
      </c>
      <c r="BW181" s="289">
        <v>-13</v>
      </c>
      <c r="BX181" s="315" t="s">
        <v>194</v>
      </c>
      <c r="BY181" s="315">
        <v>178</v>
      </c>
      <c r="BZ181" s="289">
        <v>9</v>
      </c>
    </row>
    <row r="182" spans="1:78" ht="15.5" thickTop="1" thickBot="1" x14ac:dyDescent="0.4">
      <c r="A182" s="210" t="s">
        <v>110</v>
      </c>
      <c r="B182" s="210">
        <v>179</v>
      </c>
      <c r="C182" s="210">
        <v>0</v>
      </c>
      <c r="D182" s="211" t="s">
        <v>90</v>
      </c>
      <c r="E182" s="211">
        <v>179</v>
      </c>
      <c r="F182" s="210">
        <v>-46</v>
      </c>
      <c r="G182" s="212">
        <v>133</v>
      </c>
      <c r="H182" s="287">
        <v>8.3937739336997215</v>
      </c>
      <c r="I182" s="288" t="s">
        <v>78</v>
      </c>
      <c r="J182" s="287">
        <v>179</v>
      </c>
      <c r="K182" s="289">
        <v>-50</v>
      </c>
      <c r="L182" s="290">
        <v>0.20105908369396319</v>
      </c>
      <c r="M182" s="291">
        <v>0.93682292443895343</v>
      </c>
      <c r="N182" s="292">
        <v>4.0211816738792638</v>
      </c>
      <c r="O182" s="293" t="s">
        <v>308</v>
      </c>
      <c r="P182" s="292">
        <v>179</v>
      </c>
      <c r="Q182" s="289">
        <v>36</v>
      </c>
      <c r="R182" s="294">
        <v>1.2783875991045777</v>
      </c>
      <c r="S182" s="295">
        <v>0.96238479132905785</v>
      </c>
      <c r="T182" s="295">
        <v>18.262679987208251</v>
      </c>
      <c r="U182" s="296">
        <v>0</v>
      </c>
      <c r="V182" s="296"/>
      <c r="W182" s="298" t="s">
        <v>58</v>
      </c>
      <c r="X182" s="298">
        <v>147</v>
      </c>
      <c r="Y182" s="289">
        <v>32</v>
      </c>
      <c r="Z182" s="298"/>
      <c r="AB182" s="299" t="s">
        <v>166</v>
      </c>
      <c r="AC182" s="299">
        <v>179</v>
      </c>
      <c r="AD182" s="289">
        <v>73</v>
      </c>
      <c r="AE182" s="300" t="s">
        <v>307</v>
      </c>
      <c r="AF182" s="300">
        <v>179</v>
      </c>
      <c r="AG182" s="289">
        <v>14</v>
      </c>
      <c r="AH182" s="301" t="s">
        <v>214</v>
      </c>
      <c r="AI182" s="301">
        <v>179</v>
      </c>
      <c r="AJ182" s="289">
        <v>-81</v>
      </c>
      <c r="AK182" s="302" t="s">
        <v>97</v>
      </c>
      <c r="AL182" s="302">
        <v>179</v>
      </c>
      <c r="AM182" s="289">
        <v>17</v>
      </c>
      <c r="AN182" s="303" t="s">
        <v>251</v>
      </c>
      <c r="AO182" s="303">
        <v>179</v>
      </c>
      <c r="AP182" s="289">
        <v>-41</v>
      </c>
      <c r="AQ182" s="304" t="s">
        <v>290</v>
      </c>
      <c r="AR182" s="304">
        <v>179</v>
      </c>
      <c r="AS182" s="289">
        <v>-8</v>
      </c>
      <c r="AT182" s="305" t="s">
        <v>33</v>
      </c>
      <c r="AU182" s="305">
        <v>179</v>
      </c>
      <c r="AV182" s="289">
        <v>-41</v>
      </c>
      <c r="AW182" s="306" t="s">
        <v>158</v>
      </c>
      <c r="AX182" s="306">
        <v>179</v>
      </c>
      <c r="AY182" s="289">
        <v>-31</v>
      </c>
      <c r="AZ182" s="307" t="s">
        <v>88</v>
      </c>
      <c r="BA182" s="307">
        <v>179</v>
      </c>
      <c r="BB182" s="289">
        <v>-87</v>
      </c>
      <c r="BC182" s="308" t="s">
        <v>201</v>
      </c>
      <c r="BD182" s="308">
        <v>179</v>
      </c>
      <c r="BE182" s="289">
        <v>3</v>
      </c>
      <c r="BF182" s="309" t="s">
        <v>160</v>
      </c>
      <c r="BG182" s="309">
        <v>179</v>
      </c>
      <c r="BH182" s="289">
        <v>-25</v>
      </c>
      <c r="BI182" s="310" t="s">
        <v>86</v>
      </c>
      <c r="BJ182" s="310">
        <v>179</v>
      </c>
      <c r="BK182" s="289">
        <v>-13</v>
      </c>
      <c r="BL182" s="311" t="s">
        <v>33</v>
      </c>
      <c r="BM182" s="311">
        <v>179</v>
      </c>
      <c r="BN182" s="289">
        <v>59</v>
      </c>
      <c r="BO182" s="312" t="s">
        <v>78</v>
      </c>
      <c r="BP182" s="312">
        <v>179</v>
      </c>
      <c r="BQ182" s="289">
        <v>35</v>
      </c>
      <c r="BR182" s="313" t="s">
        <v>236</v>
      </c>
      <c r="BS182" s="313">
        <v>179</v>
      </c>
      <c r="BT182" s="289">
        <v>-4</v>
      </c>
      <c r="BU182" s="314" t="s">
        <v>171</v>
      </c>
      <c r="BV182" s="314">
        <v>179</v>
      </c>
      <c r="BW182" s="289">
        <v>26</v>
      </c>
      <c r="BX182" s="315" t="s">
        <v>35</v>
      </c>
      <c r="BY182" s="315">
        <v>179</v>
      </c>
      <c r="BZ182" s="289">
        <v>28</v>
      </c>
    </row>
    <row r="183" spans="1:78" ht="15.5" thickTop="1" thickBot="1" x14ac:dyDescent="0.4">
      <c r="A183" s="210" t="s">
        <v>243</v>
      </c>
      <c r="B183" s="210">
        <v>180</v>
      </c>
      <c r="C183" s="210">
        <v>0</v>
      </c>
      <c r="D183" s="211" t="s">
        <v>186</v>
      </c>
      <c r="E183" s="211">
        <v>180</v>
      </c>
      <c r="F183" s="210">
        <v>43</v>
      </c>
      <c r="G183" s="212">
        <v>223</v>
      </c>
      <c r="H183" s="287">
        <v>8.3519460058156128</v>
      </c>
      <c r="I183" s="288" t="s">
        <v>215</v>
      </c>
      <c r="J183" s="287">
        <v>180</v>
      </c>
      <c r="K183" s="289">
        <v>-22</v>
      </c>
      <c r="L183" s="290">
        <v>0.199749269980599</v>
      </c>
      <c r="M183" s="291">
        <v>0.93071992480879573</v>
      </c>
      <c r="N183" s="292">
        <v>3.9949853996119797</v>
      </c>
      <c r="O183" s="293" t="s">
        <v>135</v>
      </c>
      <c r="P183" s="292">
        <v>180</v>
      </c>
      <c r="Q183" s="289">
        <v>22</v>
      </c>
      <c r="R183" s="294">
        <v>1.2752641579366255</v>
      </c>
      <c r="S183" s="295">
        <v>0.96003342912971112</v>
      </c>
      <c r="T183" s="295">
        <v>18.218059399094649</v>
      </c>
      <c r="U183" s="296">
        <v>0</v>
      </c>
      <c r="V183" s="296"/>
      <c r="W183" s="298" t="s">
        <v>239</v>
      </c>
      <c r="X183" s="298">
        <v>146</v>
      </c>
      <c r="Y183" s="289">
        <v>-27</v>
      </c>
      <c r="Z183" s="298"/>
      <c r="AB183" s="299" t="s">
        <v>201</v>
      </c>
      <c r="AC183" s="299">
        <v>180</v>
      </c>
      <c r="AD183" s="289">
        <v>-102</v>
      </c>
      <c r="AE183" s="300" t="s">
        <v>212</v>
      </c>
      <c r="AF183" s="300">
        <v>180</v>
      </c>
      <c r="AG183" s="289">
        <v>24</v>
      </c>
      <c r="AH183" s="301" t="s">
        <v>166</v>
      </c>
      <c r="AI183" s="301">
        <v>180</v>
      </c>
      <c r="AJ183" s="289">
        <v>-12</v>
      </c>
      <c r="AK183" s="302" t="s">
        <v>215</v>
      </c>
      <c r="AL183" s="302">
        <v>180</v>
      </c>
      <c r="AM183" s="289">
        <v>-9</v>
      </c>
      <c r="AN183" s="303" t="s">
        <v>225</v>
      </c>
      <c r="AO183" s="303">
        <v>180</v>
      </c>
      <c r="AP183" s="289">
        <v>5</v>
      </c>
      <c r="AQ183" s="304" t="s">
        <v>116</v>
      </c>
      <c r="AR183" s="304">
        <v>180</v>
      </c>
      <c r="AS183" s="289">
        <v>132</v>
      </c>
      <c r="AT183" s="305" t="s">
        <v>270</v>
      </c>
      <c r="AU183" s="305">
        <v>180</v>
      </c>
      <c r="AV183" s="289" t="e">
        <v>#N/A</v>
      </c>
      <c r="AW183" s="306" t="s">
        <v>338</v>
      </c>
      <c r="AX183" s="306">
        <v>180</v>
      </c>
      <c r="AY183" s="289">
        <v>20</v>
      </c>
      <c r="AZ183" s="307" t="s">
        <v>160</v>
      </c>
      <c r="BA183" s="307">
        <v>180</v>
      </c>
      <c r="BB183" s="289">
        <v>-18</v>
      </c>
      <c r="BC183" s="308" t="s">
        <v>191</v>
      </c>
      <c r="BD183" s="308">
        <v>180</v>
      </c>
      <c r="BE183" s="289">
        <v>-93</v>
      </c>
      <c r="BF183" s="309" t="s">
        <v>325</v>
      </c>
      <c r="BG183" s="309">
        <v>180</v>
      </c>
      <c r="BH183" s="289">
        <v>-80</v>
      </c>
      <c r="BI183" s="310" t="s">
        <v>217</v>
      </c>
      <c r="BJ183" s="310">
        <v>180</v>
      </c>
      <c r="BK183" s="289">
        <v>38</v>
      </c>
      <c r="BL183" s="311" t="s">
        <v>140</v>
      </c>
      <c r="BM183" s="311">
        <v>180</v>
      </c>
      <c r="BN183" s="289">
        <v>-21</v>
      </c>
      <c r="BO183" s="312" t="s">
        <v>311</v>
      </c>
      <c r="BP183" s="312">
        <v>180</v>
      </c>
      <c r="BQ183" s="289">
        <v>-3</v>
      </c>
      <c r="BR183" s="313" t="s">
        <v>291</v>
      </c>
      <c r="BS183" s="313">
        <v>180</v>
      </c>
      <c r="BT183" s="289">
        <v>45</v>
      </c>
      <c r="BU183" s="314" t="s">
        <v>253</v>
      </c>
      <c r="BV183" s="314">
        <v>180</v>
      </c>
      <c r="BW183" s="289">
        <v>117</v>
      </c>
      <c r="BX183" s="315" t="s">
        <v>190</v>
      </c>
      <c r="BY183" s="315">
        <v>180</v>
      </c>
      <c r="BZ183" s="289">
        <v>-38</v>
      </c>
    </row>
    <row r="184" spans="1:78" ht="15.5" thickTop="1" thickBot="1" x14ac:dyDescent="0.4">
      <c r="A184" s="210" t="s">
        <v>224</v>
      </c>
      <c r="B184" s="210">
        <v>181</v>
      </c>
      <c r="C184" s="210">
        <v>0</v>
      </c>
      <c r="D184" s="211" t="s">
        <v>203</v>
      </c>
      <c r="E184" s="211">
        <v>181</v>
      </c>
      <c r="F184" s="210">
        <v>68</v>
      </c>
      <c r="G184" s="212">
        <v>249</v>
      </c>
      <c r="H184" s="287">
        <v>8.3355813453721677</v>
      </c>
      <c r="I184" s="288" t="s">
        <v>214</v>
      </c>
      <c r="J184" s="287">
        <v>181</v>
      </c>
      <c r="K184" s="289">
        <v>-62</v>
      </c>
      <c r="L184" s="290">
        <v>0.19949942512776803</v>
      </c>
      <c r="M184" s="291">
        <v>0.92955578747471046</v>
      </c>
      <c r="N184" s="292">
        <v>3.9899885025553603</v>
      </c>
      <c r="O184" s="293" t="s">
        <v>55</v>
      </c>
      <c r="P184" s="292">
        <v>181</v>
      </c>
      <c r="Q184" s="289">
        <v>19</v>
      </c>
      <c r="R184" s="294">
        <v>1.2720700442972481</v>
      </c>
      <c r="S184" s="295">
        <v>0.95762886388637913</v>
      </c>
      <c r="T184" s="295">
        <v>18.172429204246402</v>
      </c>
      <c r="U184" s="296">
        <v>0</v>
      </c>
      <c r="V184" s="296"/>
      <c r="W184" s="298" t="s">
        <v>80</v>
      </c>
      <c r="X184" s="298">
        <v>145</v>
      </c>
      <c r="Y184" s="289">
        <v>-37</v>
      </c>
      <c r="Z184" s="298"/>
      <c r="AB184" s="299" t="s">
        <v>94</v>
      </c>
      <c r="AC184" s="299">
        <v>181</v>
      </c>
      <c r="AD184" s="289">
        <v>-51</v>
      </c>
      <c r="AE184" s="300" t="s">
        <v>326</v>
      </c>
      <c r="AF184" s="300">
        <v>181</v>
      </c>
      <c r="AG184" s="289">
        <v>-56</v>
      </c>
      <c r="AH184" s="301" t="s">
        <v>188</v>
      </c>
      <c r="AI184" s="301">
        <v>181</v>
      </c>
      <c r="AJ184" s="289">
        <v>-78</v>
      </c>
      <c r="AK184" s="302" t="s">
        <v>88</v>
      </c>
      <c r="AL184" s="302">
        <v>181</v>
      </c>
      <c r="AM184" s="289">
        <v>54</v>
      </c>
      <c r="AN184" s="303" t="s">
        <v>331</v>
      </c>
      <c r="AO184" s="303">
        <v>181</v>
      </c>
      <c r="AP184" s="289">
        <v>47</v>
      </c>
      <c r="AQ184" s="304" t="s">
        <v>284</v>
      </c>
      <c r="AR184" s="304">
        <v>181</v>
      </c>
      <c r="AS184" s="289">
        <v>-64</v>
      </c>
      <c r="AT184" s="305" t="s">
        <v>252</v>
      </c>
      <c r="AU184" s="305">
        <v>181</v>
      </c>
      <c r="AV184" s="289">
        <v>-117</v>
      </c>
      <c r="AW184" s="306" t="s">
        <v>202</v>
      </c>
      <c r="AX184" s="306">
        <v>181</v>
      </c>
      <c r="AY184" s="289">
        <v>17</v>
      </c>
      <c r="AZ184" s="307" t="s">
        <v>320</v>
      </c>
      <c r="BA184" s="307">
        <v>181</v>
      </c>
      <c r="BB184" s="289">
        <v>-63</v>
      </c>
      <c r="BC184" s="308" t="s">
        <v>320</v>
      </c>
      <c r="BD184" s="308">
        <v>181</v>
      </c>
      <c r="BE184" s="289">
        <v>-17</v>
      </c>
      <c r="BF184" s="309" t="s">
        <v>251</v>
      </c>
      <c r="BG184" s="309">
        <v>181</v>
      </c>
      <c r="BH184" s="289">
        <v>140</v>
      </c>
      <c r="BI184" s="310" t="s">
        <v>191</v>
      </c>
      <c r="BJ184" s="310">
        <v>181</v>
      </c>
      <c r="BK184" s="289">
        <v>-64</v>
      </c>
      <c r="BL184" s="311" t="s">
        <v>163</v>
      </c>
      <c r="BM184" s="311">
        <v>181</v>
      </c>
      <c r="BN184" s="289">
        <v>-77</v>
      </c>
      <c r="BO184" s="312" t="s">
        <v>275</v>
      </c>
      <c r="BP184" s="312">
        <v>181</v>
      </c>
      <c r="BQ184" s="289">
        <v>82</v>
      </c>
      <c r="BR184" s="313" t="s">
        <v>189</v>
      </c>
      <c r="BS184" s="313">
        <v>181</v>
      </c>
      <c r="BT184" s="289">
        <v>69</v>
      </c>
      <c r="BU184" s="314" t="s">
        <v>282</v>
      </c>
      <c r="BV184" s="314">
        <v>181</v>
      </c>
      <c r="BW184" s="289">
        <v>-10</v>
      </c>
      <c r="BX184" s="315" t="s">
        <v>340</v>
      </c>
      <c r="BY184" s="315">
        <v>181</v>
      </c>
      <c r="BZ184" s="289">
        <v>75</v>
      </c>
    </row>
    <row r="185" spans="1:78" ht="15.5" thickTop="1" thickBot="1" x14ac:dyDescent="0.4">
      <c r="A185" s="210" t="s">
        <v>72</v>
      </c>
      <c r="B185" s="210">
        <v>182</v>
      </c>
      <c r="C185" s="210">
        <v>0</v>
      </c>
      <c r="D185" s="211" t="s">
        <v>132</v>
      </c>
      <c r="E185" s="211">
        <v>182</v>
      </c>
      <c r="F185" s="210">
        <v>-43</v>
      </c>
      <c r="G185" s="212">
        <v>139</v>
      </c>
      <c r="H185" s="287">
        <v>8.2979871499168709</v>
      </c>
      <c r="I185" s="288" t="s">
        <v>43</v>
      </c>
      <c r="J185" s="287">
        <v>182</v>
      </c>
      <c r="K185" s="289">
        <v>31</v>
      </c>
      <c r="L185" s="290">
        <v>0.19844873784863648</v>
      </c>
      <c r="M185" s="291">
        <v>0.92466017215894059</v>
      </c>
      <c r="N185" s="292">
        <v>3.9689747569727296</v>
      </c>
      <c r="O185" s="293" t="s">
        <v>304</v>
      </c>
      <c r="P185" s="292">
        <v>182</v>
      </c>
      <c r="Q185" s="289">
        <v>38</v>
      </c>
      <c r="R185" s="294">
        <v>1.2666639475008781</v>
      </c>
      <c r="S185" s="295">
        <v>0.95355909244857462</v>
      </c>
      <c r="T185" s="295">
        <v>18.095199250012545</v>
      </c>
      <c r="U185" s="296">
        <v>0</v>
      </c>
      <c r="V185" s="296"/>
      <c r="W185" s="298" t="s">
        <v>21</v>
      </c>
      <c r="X185" s="298">
        <v>144</v>
      </c>
      <c r="Y185" s="289">
        <v>-1</v>
      </c>
      <c r="Z185" s="298"/>
      <c r="AB185" s="299" t="s">
        <v>113</v>
      </c>
      <c r="AC185" s="299">
        <v>182</v>
      </c>
      <c r="AD185" s="289">
        <v>20</v>
      </c>
      <c r="AE185" s="300" t="s">
        <v>115</v>
      </c>
      <c r="AF185" s="300">
        <v>182</v>
      </c>
      <c r="AG185" s="289">
        <v>-4</v>
      </c>
      <c r="AH185" s="301" t="s">
        <v>57</v>
      </c>
      <c r="AI185" s="301">
        <v>182</v>
      </c>
      <c r="AJ185" s="289">
        <v>-75</v>
      </c>
      <c r="AK185" s="302" t="s">
        <v>51</v>
      </c>
      <c r="AL185" s="302">
        <v>182</v>
      </c>
      <c r="AM185" s="289">
        <v>-5</v>
      </c>
      <c r="AN185" s="303" t="s">
        <v>79</v>
      </c>
      <c r="AO185" s="303">
        <v>182</v>
      </c>
      <c r="AP185" s="289">
        <v>-168</v>
      </c>
      <c r="AQ185" s="304" t="s">
        <v>124</v>
      </c>
      <c r="AR185" s="304">
        <v>182</v>
      </c>
      <c r="AS185" s="289">
        <v>64</v>
      </c>
      <c r="AT185" s="305" t="s">
        <v>305</v>
      </c>
      <c r="AU185" s="305">
        <v>182</v>
      </c>
      <c r="AV185" s="289">
        <v>-102</v>
      </c>
      <c r="AW185" s="306" t="s">
        <v>114</v>
      </c>
      <c r="AX185" s="306">
        <v>182</v>
      </c>
      <c r="AY185" s="289">
        <v>-57</v>
      </c>
      <c r="AZ185" s="307" t="s">
        <v>261</v>
      </c>
      <c r="BA185" s="307">
        <v>182</v>
      </c>
      <c r="BB185" s="289">
        <v>-52</v>
      </c>
      <c r="BC185" s="308" t="s">
        <v>150</v>
      </c>
      <c r="BD185" s="308">
        <v>182</v>
      </c>
      <c r="BE185" s="289">
        <v>-28</v>
      </c>
      <c r="BF185" s="309" t="s">
        <v>249</v>
      </c>
      <c r="BG185" s="309">
        <v>182</v>
      </c>
      <c r="BH185" s="289">
        <v>-140</v>
      </c>
      <c r="BI185" s="310" t="s">
        <v>100</v>
      </c>
      <c r="BJ185" s="310">
        <v>182</v>
      </c>
      <c r="BK185" s="289">
        <v>3</v>
      </c>
      <c r="BL185" s="311" t="s">
        <v>326</v>
      </c>
      <c r="BM185" s="311">
        <v>182</v>
      </c>
      <c r="BN185" s="289">
        <v>5</v>
      </c>
      <c r="BO185" s="312" t="s">
        <v>175</v>
      </c>
      <c r="BP185" s="312">
        <v>182</v>
      </c>
      <c r="BQ185" s="289">
        <v>37</v>
      </c>
      <c r="BR185" s="313" t="s">
        <v>267</v>
      </c>
      <c r="BS185" s="313">
        <v>182</v>
      </c>
      <c r="BT185" s="289">
        <v>47</v>
      </c>
      <c r="BU185" s="314" t="s">
        <v>124</v>
      </c>
      <c r="BV185" s="314">
        <v>182</v>
      </c>
      <c r="BW185" s="289">
        <v>-26</v>
      </c>
      <c r="BX185" s="315" t="s">
        <v>36</v>
      </c>
      <c r="BY185" s="315">
        <v>182</v>
      </c>
      <c r="BZ185" s="289">
        <v>33</v>
      </c>
    </row>
    <row r="186" spans="1:78" ht="15.5" thickTop="1" thickBot="1" x14ac:dyDescent="0.4">
      <c r="A186" s="210" t="s">
        <v>265</v>
      </c>
      <c r="B186" s="210">
        <v>183</v>
      </c>
      <c r="C186" s="210">
        <v>0</v>
      </c>
      <c r="D186" s="211" t="s">
        <v>192</v>
      </c>
      <c r="E186" s="211">
        <v>183</v>
      </c>
      <c r="F186" s="210">
        <v>14</v>
      </c>
      <c r="G186" s="212">
        <v>197</v>
      </c>
      <c r="H186" s="287">
        <v>8.2808116218965573</v>
      </c>
      <c r="I186" s="288" t="s">
        <v>152</v>
      </c>
      <c r="J186" s="287">
        <v>183</v>
      </c>
      <c r="K186" s="289">
        <v>-6</v>
      </c>
      <c r="L186" s="290">
        <v>0.19744074637214981</v>
      </c>
      <c r="M186" s="291">
        <v>0.9199634954136654</v>
      </c>
      <c r="N186" s="292">
        <v>3.9488149274429967</v>
      </c>
      <c r="O186" s="293" t="s">
        <v>216</v>
      </c>
      <c r="P186" s="292">
        <v>183</v>
      </c>
      <c r="Q186" s="289">
        <v>86</v>
      </c>
      <c r="R186" s="294">
        <v>1.2639861482587536</v>
      </c>
      <c r="S186" s="295">
        <v>0.95154321458284885</v>
      </c>
      <c r="T186" s="295">
        <v>18.056944975125049</v>
      </c>
      <c r="U186" s="296">
        <v>0</v>
      </c>
      <c r="V186" s="296"/>
      <c r="W186" s="298" t="s">
        <v>333</v>
      </c>
      <c r="X186" s="298">
        <v>143</v>
      </c>
      <c r="Y186" s="289">
        <v>-3</v>
      </c>
      <c r="Z186" s="298"/>
      <c r="AB186" s="299" t="s">
        <v>328</v>
      </c>
      <c r="AC186" s="299">
        <v>183</v>
      </c>
      <c r="AD186" s="289">
        <v>30</v>
      </c>
      <c r="AE186" s="300" t="s">
        <v>64</v>
      </c>
      <c r="AF186" s="300">
        <v>183</v>
      </c>
      <c r="AG186" s="289">
        <v>-120</v>
      </c>
      <c r="AH186" s="301" t="s">
        <v>97</v>
      </c>
      <c r="AI186" s="301">
        <v>183</v>
      </c>
      <c r="AJ186" s="289">
        <v>-134</v>
      </c>
      <c r="AK186" s="302" t="s">
        <v>284</v>
      </c>
      <c r="AL186" s="302">
        <v>183</v>
      </c>
      <c r="AM186" s="289">
        <v>-64</v>
      </c>
      <c r="AN186" s="303" t="s">
        <v>110</v>
      </c>
      <c r="AO186" s="303">
        <v>183</v>
      </c>
      <c r="AP186" s="289">
        <v>-90</v>
      </c>
      <c r="AQ186" s="304" t="s">
        <v>181</v>
      </c>
      <c r="AR186" s="304">
        <v>183</v>
      </c>
      <c r="AS186" s="289">
        <v>53</v>
      </c>
      <c r="AT186" s="305" t="s">
        <v>278</v>
      </c>
      <c r="AU186" s="305">
        <v>183</v>
      </c>
      <c r="AV186" s="289" t="e">
        <v>#N/A</v>
      </c>
      <c r="AW186" s="306" t="s">
        <v>105</v>
      </c>
      <c r="AX186" s="306">
        <v>183</v>
      </c>
      <c r="AY186" s="289">
        <v>9</v>
      </c>
      <c r="AZ186" s="307" t="s">
        <v>310</v>
      </c>
      <c r="BA186" s="307">
        <v>183</v>
      </c>
      <c r="BB186" s="289">
        <v>-58</v>
      </c>
      <c r="BC186" s="308" t="s">
        <v>165</v>
      </c>
      <c r="BD186" s="308">
        <v>183</v>
      </c>
      <c r="BE186" s="289">
        <v>-11</v>
      </c>
      <c r="BF186" s="309" t="s">
        <v>169</v>
      </c>
      <c r="BG186" s="309">
        <v>183</v>
      </c>
      <c r="BH186" s="289">
        <v>11</v>
      </c>
      <c r="BI186" s="310" t="s">
        <v>170</v>
      </c>
      <c r="BJ186" s="310">
        <v>183</v>
      </c>
      <c r="BK186" s="289">
        <v>-18</v>
      </c>
      <c r="BL186" s="311" t="s">
        <v>173</v>
      </c>
      <c r="BM186" s="311">
        <v>183</v>
      </c>
      <c r="BN186" s="289">
        <v>-16</v>
      </c>
      <c r="BO186" s="312" t="s">
        <v>330</v>
      </c>
      <c r="BP186" s="312">
        <v>183</v>
      </c>
      <c r="BQ186" s="289">
        <v>-43</v>
      </c>
      <c r="BR186" s="313" t="s">
        <v>101</v>
      </c>
      <c r="BS186" s="313">
        <v>183</v>
      </c>
      <c r="BT186" s="289">
        <v>-130</v>
      </c>
      <c r="BU186" s="314" t="s">
        <v>32</v>
      </c>
      <c r="BV186" s="314">
        <v>183</v>
      </c>
      <c r="BW186" s="289">
        <v>-1</v>
      </c>
      <c r="BX186" s="315" t="s">
        <v>295</v>
      </c>
      <c r="BY186" s="315">
        <v>183</v>
      </c>
      <c r="BZ186" s="289">
        <v>75</v>
      </c>
    </row>
    <row r="187" spans="1:78" ht="15.5" thickTop="1" thickBot="1" x14ac:dyDescent="0.4">
      <c r="A187" s="210" t="s">
        <v>288</v>
      </c>
      <c r="B187" s="210">
        <v>184</v>
      </c>
      <c r="C187" s="210">
        <v>0</v>
      </c>
      <c r="D187" s="211" t="s">
        <v>125</v>
      </c>
      <c r="E187" s="211">
        <v>184</v>
      </c>
      <c r="F187" s="210">
        <v>-14</v>
      </c>
      <c r="G187" s="212">
        <v>170</v>
      </c>
      <c r="H187" s="287">
        <v>8.1913921779629604</v>
      </c>
      <c r="I187" s="288" t="s">
        <v>312</v>
      </c>
      <c r="J187" s="287">
        <v>184</v>
      </c>
      <c r="K187" s="289">
        <v>90</v>
      </c>
      <c r="L187" s="290">
        <v>0.19527518253892812</v>
      </c>
      <c r="M187" s="291">
        <v>0.90987317864694828</v>
      </c>
      <c r="N187" s="292">
        <v>3.9055036507785621</v>
      </c>
      <c r="O187" s="293" t="s">
        <v>253</v>
      </c>
      <c r="P187" s="292">
        <v>184</v>
      </c>
      <c r="Q187" s="289">
        <v>106</v>
      </c>
      <c r="R187" s="294">
        <v>1.2636496688068997</v>
      </c>
      <c r="S187" s="295">
        <v>0.95128990900691424</v>
      </c>
      <c r="T187" s="295">
        <v>18.052138125812853</v>
      </c>
      <c r="U187" s="296">
        <v>0</v>
      </c>
      <c r="V187" s="296"/>
      <c r="W187" s="298" t="s">
        <v>25</v>
      </c>
      <c r="X187" s="298">
        <v>142</v>
      </c>
      <c r="Y187" s="289">
        <v>-90</v>
      </c>
      <c r="Z187" s="298"/>
      <c r="AB187" s="299" t="s">
        <v>57</v>
      </c>
      <c r="AC187" s="299">
        <v>184</v>
      </c>
      <c r="AD187" s="289">
        <v>-80</v>
      </c>
      <c r="AE187" s="300" t="s">
        <v>133</v>
      </c>
      <c r="AF187" s="300">
        <v>184</v>
      </c>
      <c r="AG187" s="289">
        <v>-112</v>
      </c>
      <c r="AH187" s="301" t="s">
        <v>67</v>
      </c>
      <c r="AI187" s="301">
        <v>184</v>
      </c>
      <c r="AJ187" s="289">
        <v>23</v>
      </c>
      <c r="AK187" s="302" t="s">
        <v>305</v>
      </c>
      <c r="AL187" s="302">
        <v>184</v>
      </c>
      <c r="AM187" s="289">
        <v>-19</v>
      </c>
      <c r="AN187" s="303" t="s">
        <v>125</v>
      </c>
      <c r="AO187" s="303">
        <v>184</v>
      </c>
      <c r="AP187" s="289">
        <v>29</v>
      </c>
      <c r="AQ187" s="304" t="s">
        <v>209</v>
      </c>
      <c r="AR187" s="304">
        <v>184</v>
      </c>
      <c r="AS187" s="289">
        <v>18</v>
      </c>
      <c r="AT187" s="305" t="s">
        <v>168</v>
      </c>
      <c r="AU187" s="305">
        <v>184</v>
      </c>
      <c r="AV187" s="289" t="e">
        <v>#N/A</v>
      </c>
      <c r="AW187" s="306" t="s">
        <v>164</v>
      </c>
      <c r="AX187" s="306">
        <v>184</v>
      </c>
      <c r="AY187" s="289">
        <v>-25</v>
      </c>
      <c r="AZ187" s="307" t="s">
        <v>76</v>
      </c>
      <c r="BA187" s="307">
        <v>184</v>
      </c>
      <c r="BB187" s="289">
        <v>-25</v>
      </c>
      <c r="BC187" s="308" t="s">
        <v>226</v>
      </c>
      <c r="BD187" s="308">
        <v>184</v>
      </c>
      <c r="BE187" s="289">
        <v>26</v>
      </c>
      <c r="BF187" s="309" t="s">
        <v>137</v>
      </c>
      <c r="BG187" s="309">
        <v>184</v>
      </c>
      <c r="BH187" s="289">
        <v>-17</v>
      </c>
      <c r="BI187" s="310" t="s">
        <v>310</v>
      </c>
      <c r="BJ187" s="310">
        <v>184</v>
      </c>
      <c r="BK187" s="289">
        <v>-43</v>
      </c>
      <c r="BL187" s="311" t="s">
        <v>299</v>
      </c>
      <c r="BM187" s="311">
        <v>184</v>
      </c>
      <c r="BN187" s="289">
        <v>0</v>
      </c>
      <c r="BO187" s="312" t="s">
        <v>226</v>
      </c>
      <c r="BP187" s="312">
        <v>184</v>
      </c>
      <c r="BQ187" s="289">
        <v>-45</v>
      </c>
      <c r="BR187" s="313" t="s">
        <v>208</v>
      </c>
      <c r="BS187" s="313">
        <v>184</v>
      </c>
      <c r="BT187" s="289">
        <v>52</v>
      </c>
      <c r="BU187" s="314" t="s">
        <v>305</v>
      </c>
      <c r="BV187" s="314">
        <v>184</v>
      </c>
      <c r="BW187" s="289">
        <v>-6</v>
      </c>
      <c r="BX187" s="315" t="s">
        <v>133</v>
      </c>
      <c r="BY187" s="315">
        <v>184</v>
      </c>
      <c r="BZ187" s="289">
        <v>121</v>
      </c>
    </row>
    <row r="188" spans="1:78" ht="15.5" thickTop="1" thickBot="1" x14ac:dyDescent="0.4">
      <c r="A188" s="210" t="s">
        <v>205</v>
      </c>
      <c r="B188" s="210">
        <v>185</v>
      </c>
      <c r="C188" s="210">
        <v>0</v>
      </c>
      <c r="D188" s="211" t="s">
        <v>282</v>
      </c>
      <c r="E188" s="211">
        <v>185</v>
      </c>
      <c r="F188" s="210">
        <v>28</v>
      </c>
      <c r="G188" s="212">
        <v>213</v>
      </c>
      <c r="H188" s="287">
        <v>8.1486418960317142</v>
      </c>
      <c r="I188" s="288" t="s">
        <v>116</v>
      </c>
      <c r="J188" s="287">
        <v>185</v>
      </c>
      <c r="K188" s="289">
        <v>85</v>
      </c>
      <c r="L188" s="290">
        <v>0.19475832140792618</v>
      </c>
      <c r="M188" s="291">
        <v>0.90746489473667691</v>
      </c>
      <c r="N188" s="292">
        <v>3.8951664281585239</v>
      </c>
      <c r="O188" s="293" t="s">
        <v>196</v>
      </c>
      <c r="P188" s="292">
        <v>185</v>
      </c>
      <c r="Q188" s="289">
        <v>13</v>
      </c>
      <c r="R188" s="294">
        <v>1.2594720435686948</v>
      </c>
      <c r="S188" s="295">
        <v>0.94814494499448421</v>
      </c>
      <c r="T188" s="295">
        <v>17.992457765267069</v>
      </c>
      <c r="U188" s="296">
        <v>0</v>
      </c>
      <c r="V188" s="296"/>
      <c r="W188" s="298" t="s">
        <v>74</v>
      </c>
      <c r="X188" s="298">
        <v>141</v>
      </c>
      <c r="Y188" s="289">
        <v>-131</v>
      </c>
      <c r="Z188" s="298"/>
      <c r="AB188" s="299" t="s">
        <v>137</v>
      </c>
      <c r="AC188" s="299">
        <v>185</v>
      </c>
      <c r="AD188" s="289">
        <v>-6</v>
      </c>
      <c r="AE188" s="300" t="s">
        <v>314</v>
      </c>
      <c r="AF188" s="300">
        <v>185</v>
      </c>
      <c r="AG188" s="289">
        <v>18</v>
      </c>
      <c r="AH188" s="301" t="s">
        <v>48</v>
      </c>
      <c r="AI188" s="301">
        <v>185</v>
      </c>
      <c r="AJ188" s="289">
        <v>15</v>
      </c>
      <c r="AK188" s="302" t="s">
        <v>322</v>
      </c>
      <c r="AL188" s="302">
        <v>185</v>
      </c>
      <c r="AM188" s="289">
        <v>88</v>
      </c>
      <c r="AN188" s="303" t="s">
        <v>121</v>
      </c>
      <c r="AO188" s="303">
        <v>185</v>
      </c>
      <c r="AP188" s="289">
        <v>37</v>
      </c>
      <c r="AQ188" s="304" t="s">
        <v>102</v>
      </c>
      <c r="AR188" s="304">
        <v>185</v>
      </c>
      <c r="AS188" s="289">
        <v>-104</v>
      </c>
      <c r="AT188" s="305" t="s">
        <v>203</v>
      </c>
      <c r="AU188" s="305">
        <v>185</v>
      </c>
      <c r="AV188" s="289">
        <v>14</v>
      </c>
      <c r="AW188" s="306" t="s">
        <v>23</v>
      </c>
      <c r="AX188" s="306">
        <v>185</v>
      </c>
      <c r="AY188" s="289">
        <v>37</v>
      </c>
      <c r="AZ188" s="307" t="s">
        <v>264</v>
      </c>
      <c r="BA188" s="307">
        <v>185</v>
      </c>
      <c r="BB188" s="289">
        <v>-104</v>
      </c>
      <c r="BC188" s="308" t="s">
        <v>276</v>
      </c>
      <c r="BD188" s="308">
        <v>185</v>
      </c>
      <c r="BE188" s="289">
        <v>-15</v>
      </c>
      <c r="BF188" s="309" t="s">
        <v>227</v>
      </c>
      <c r="BG188" s="309">
        <v>185</v>
      </c>
      <c r="BH188" s="289">
        <v>14</v>
      </c>
      <c r="BI188" s="310" t="s">
        <v>94</v>
      </c>
      <c r="BJ188" s="310">
        <v>185</v>
      </c>
      <c r="BK188" s="289">
        <v>14</v>
      </c>
      <c r="BL188" s="311" t="s">
        <v>270</v>
      </c>
      <c r="BM188" s="311">
        <v>185</v>
      </c>
      <c r="BN188" s="289">
        <v>61</v>
      </c>
      <c r="BO188" s="312" t="s">
        <v>262</v>
      </c>
      <c r="BP188" s="312">
        <v>185</v>
      </c>
      <c r="BQ188" s="289">
        <v>39</v>
      </c>
      <c r="BR188" s="313" t="s">
        <v>252</v>
      </c>
      <c r="BS188" s="313">
        <v>185</v>
      </c>
      <c r="BT188" s="289">
        <v>30</v>
      </c>
      <c r="BU188" s="314" t="s">
        <v>57</v>
      </c>
      <c r="BV188" s="314">
        <v>185</v>
      </c>
      <c r="BW188" s="289">
        <v>-19</v>
      </c>
      <c r="BX188" s="315" t="s">
        <v>325</v>
      </c>
      <c r="BY188" s="315">
        <v>185</v>
      </c>
      <c r="BZ188" s="289">
        <v>-34</v>
      </c>
    </row>
    <row r="189" spans="1:78" ht="15.5" thickTop="1" thickBot="1" x14ac:dyDescent="0.4">
      <c r="A189" s="210" t="s">
        <v>191</v>
      </c>
      <c r="B189" s="210">
        <v>186</v>
      </c>
      <c r="C189" s="210">
        <v>0</v>
      </c>
      <c r="D189" s="211" t="s">
        <v>288</v>
      </c>
      <c r="E189" s="211">
        <v>186</v>
      </c>
      <c r="F189" s="210">
        <v>-2</v>
      </c>
      <c r="G189" s="212">
        <v>184</v>
      </c>
      <c r="H189" s="287">
        <v>8.1440852241040993</v>
      </c>
      <c r="I189" s="288" t="s">
        <v>251</v>
      </c>
      <c r="J189" s="287">
        <v>186</v>
      </c>
      <c r="K189" s="289">
        <v>-12</v>
      </c>
      <c r="L189" s="290">
        <v>0.19459722985771971</v>
      </c>
      <c r="M189" s="291">
        <v>0.90671429817374549</v>
      </c>
      <c r="N189" s="292">
        <v>3.891944597154394</v>
      </c>
      <c r="O189" s="293" t="s">
        <v>187</v>
      </c>
      <c r="P189" s="292">
        <v>186</v>
      </c>
      <c r="Q189" s="289">
        <v>39</v>
      </c>
      <c r="R189" s="294">
        <v>1.2575870913603691</v>
      </c>
      <c r="S189" s="295">
        <v>0.94672593143478956</v>
      </c>
      <c r="T189" s="295">
        <v>17.965529876576699</v>
      </c>
      <c r="U189" s="296">
        <v>0</v>
      </c>
      <c r="V189" s="296"/>
      <c r="W189" s="298" t="s">
        <v>302</v>
      </c>
      <c r="X189" s="298">
        <v>140</v>
      </c>
      <c r="Y189" s="289">
        <v>0</v>
      </c>
      <c r="Z189" s="298"/>
      <c r="AB189" s="299" t="s">
        <v>320</v>
      </c>
      <c r="AC189" s="299">
        <v>186</v>
      </c>
      <c r="AD189" s="289">
        <v>-35</v>
      </c>
      <c r="AE189" s="300" t="s">
        <v>165</v>
      </c>
      <c r="AF189" s="300">
        <v>186</v>
      </c>
      <c r="AG189" s="289">
        <v>-1</v>
      </c>
      <c r="AH189" s="301" t="s">
        <v>181</v>
      </c>
      <c r="AI189" s="301">
        <v>186</v>
      </c>
      <c r="AJ189" s="289">
        <v>-60</v>
      </c>
      <c r="AK189" s="302" t="s">
        <v>86</v>
      </c>
      <c r="AL189" s="302">
        <v>186</v>
      </c>
      <c r="AM189" s="289">
        <v>-31</v>
      </c>
      <c r="AN189" s="303" t="s">
        <v>132</v>
      </c>
      <c r="AO189" s="303">
        <v>186</v>
      </c>
      <c r="AP189" s="289">
        <v>-96</v>
      </c>
      <c r="AQ189" s="304" t="s">
        <v>24</v>
      </c>
      <c r="AR189" s="304">
        <v>186</v>
      </c>
      <c r="AS189" s="289">
        <v>68</v>
      </c>
      <c r="AT189" s="305" t="s">
        <v>257</v>
      </c>
      <c r="AU189" s="305">
        <v>186</v>
      </c>
      <c r="AV189" s="289">
        <v>6</v>
      </c>
      <c r="AW189" s="306" t="s">
        <v>336</v>
      </c>
      <c r="AX189" s="306">
        <v>186</v>
      </c>
      <c r="AY189" s="289">
        <v>66</v>
      </c>
      <c r="AZ189" s="307" t="s">
        <v>317</v>
      </c>
      <c r="BA189" s="307">
        <v>186</v>
      </c>
      <c r="BB189" s="289">
        <v>-74</v>
      </c>
      <c r="BC189" s="308" t="s">
        <v>293</v>
      </c>
      <c r="BD189" s="308">
        <v>186</v>
      </c>
      <c r="BE189" s="289">
        <v>-10</v>
      </c>
      <c r="BF189" s="309" t="s">
        <v>223</v>
      </c>
      <c r="BG189" s="309">
        <v>186</v>
      </c>
      <c r="BH189" s="289">
        <v>95</v>
      </c>
      <c r="BI189" s="310" t="s">
        <v>176</v>
      </c>
      <c r="BJ189" s="310">
        <v>186</v>
      </c>
      <c r="BK189" s="289">
        <v>-6</v>
      </c>
      <c r="BL189" s="311" t="s">
        <v>265</v>
      </c>
      <c r="BM189" s="311">
        <v>186</v>
      </c>
      <c r="BN189" s="289">
        <v>7</v>
      </c>
      <c r="BO189" s="312" t="s">
        <v>132</v>
      </c>
      <c r="BP189" s="312">
        <v>186</v>
      </c>
      <c r="BQ189" s="289">
        <v>-169</v>
      </c>
      <c r="BR189" s="313" t="s">
        <v>122</v>
      </c>
      <c r="BS189" s="313">
        <v>186</v>
      </c>
      <c r="BT189" s="289">
        <v>-20</v>
      </c>
      <c r="BU189" s="314" t="s">
        <v>160</v>
      </c>
      <c r="BV189" s="314">
        <v>186</v>
      </c>
      <c r="BW189" s="289">
        <v>-23</v>
      </c>
      <c r="BX189" s="315" t="s">
        <v>145</v>
      </c>
      <c r="BY189" s="315">
        <v>186</v>
      </c>
      <c r="BZ189" s="289">
        <v>-33</v>
      </c>
    </row>
    <row r="190" spans="1:78" ht="15.5" thickTop="1" thickBot="1" x14ac:dyDescent="0.4">
      <c r="A190" s="210" t="s">
        <v>225</v>
      </c>
      <c r="B190" s="210">
        <v>187</v>
      </c>
      <c r="C190" s="210">
        <v>0</v>
      </c>
      <c r="D190" s="211" t="s">
        <v>193</v>
      </c>
      <c r="E190" s="211">
        <v>187</v>
      </c>
      <c r="F190" s="210">
        <v>-73</v>
      </c>
      <c r="G190" s="212">
        <v>114</v>
      </c>
      <c r="H190" s="287">
        <v>8.0701164031790391</v>
      </c>
      <c r="I190" s="288" t="s">
        <v>262</v>
      </c>
      <c r="J190" s="287">
        <v>187</v>
      </c>
      <c r="K190" s="289">
        <v>-77</v>
      </c>
      <c r="L190" s="290">
        <v>0.19225123078865883</v>
      </c>
      <c r="M190" s="291">
        <v>0.89578325408347215</v>
      </c>
      <c r="N190" s="292">
        <v>3.8450246157731764</v>
      </c>
      <c r="O190" s="293" t="s">
        <v>292</v>
      </c>
      <c r="P190" s="292">
        <v>187</v>
      </c>
      <c r="Q190" s="289">
        <v>42</v>
      </c>
      <c r="R190" s="294">
        <v>1.2517808671938113</v>
      </c>
      <c r="S190" s="295">
        <v>0.94235493954089422</v>
      </c>
      <c r="T190" s="295">
        <v>17.882583817054449</v>
      </c>
      <c r="U190" s="296">
        <v>0</v>
      </c>
      <c r="V190" s="296"/>
      <c r="W190" s="298" t="s">
        <v>30</v>
      </c>
      <c r="X190" s="298">
        <v>139</v>
      </c>
      <c r="Y190" s="289">
        <v>-36</v>
      </c>
      <c r="Z190" s="298"/>
      <c r="AB190" s="299" t="s">
        <v>173</v>
      </c>
      <c r="AC190" s="299">
        <v>187</v>
      </c>
      <c r="AD190" s="289">
        <v>12</v>
      </c>
      <c r="AE190" s="300" t="s">
        <v>222</v>
      </c>
      <c r="AF190" s="300">
        <v>187</v>
      </c>
      <c r="AG190" s="289">
        <v>22</v>
      </c>
      <c r="AH190" s="301" t="s">
        <v>157</v>
      </c>
      <c r="AI190" s="301">
        <v>187</v>
      </c>
      <c r="AJ190" s="289">
        <v>-64</v>
      </c>
      <c r="AK190" s="302" t="s">
        <v>147</v>
      </c>
      <c r="AL190" s="302">
        <v>187</v>
      </c>
      <c r="AM190" s="289">
        <v>-38</v>
      </c>
      <c r="AN190" s="303" t="s">
        <v>322</v>
      </c>
      <c r="AO190" s="303">
        <v>187</v>
      </c>
      <c r="AP190" s="289">
        <v>30</v>
      </c>
      <c r="AQ190" s="304" t="s">
        <v>231</v>
      </c>
      <c r="AR190" s="304">
        <v>187</v>
      </c>
      <c r="AS190" s="289">
        <v>-39</v>
      </c>
      <c r="AT190" s="305" t="s">
        <v>69</v>
      </c>
      <c r="AU190" s="305">
        <v>187</v>
      </c>
      <c r="AV190" s="289">
        <v>59</v>
      </c>
      <c r="AW190" s="306" t="s">
        <v>249</v>
      </c>
      <c r="AX190" s="306">
        <v>187</v>
      </c>
      <c r="AY190" s="289">
        <v>12</v>
      </c>
      <c r="AZ190" s="307" t="s">
        <v>280</v>
      </c>
      <c r="BA190" s="307">
        <v>187</v>
      </c>
      <c r="BB190" s="289">
        <v>7</v>
      </c>
      <c r="BC190" s="308" t="s">
        <v>339</v>
      </c>
      <c r="BD190" s="308">
        <v>187</v>
      </c>
      <c r="BE190" s="289">
        <v>-10</v>
      </c>
      <c r="BF190" s="309" t="s">
        <v>254</v>
      </c>
      <c r="BG190" s="309">
        <v>187</v>
      </c>
      <c r="BH190" s="289">
        <v>6</v>
      </c>
      <c r="BI190" s="310" t="s">
        <v>64</v>
      </c>
      <c r="BJ190" s="310">
        <v>187</v>
      </c>
      <c r="BK190" s="289">
        <v>-80</v>
      </c>
      <c r="BL190" s="311" t="s">
        <v>226</v>
      </c>
      <c r="BM190" s="311">
        <v>187</v>
      </c>
      <c r="BN190" s="289">
        <v>1</v>
      </c>
      <c r="BO190" s="312" t="s">
        <v>243</v>
      </c>
      <c r="BP190" s="312">
        <v>187</v>
      </c>
      <c r="BQ190" s="289">
        <v>-86</v>
      </c>
      <c r="BR190" s="313" t="s">
        <v>329</v>
      </c>
      <c r="BS190" s="313">
        <v>187</v>
      </c>
      <c r="BT190" s="289">
        <v>84</v>
      </c>
      <c r="BU190" s="314" t="s">
        <v>75</v>
      </c>
      <c r="BV190" s="314">
        <v>187</v>
      </c>
      <c r="BW190" s="289">
        <v>14</v>
      </c>
      <c r="BX190" s="315" t="s">
        <v>274</v>
      </c>
      <c r="BY190" s="315">
        <v>187</v>
      </c>
      <c r="BZ190" s="289">
        <v>63</v>
      </c>
    </row>
    <row r="191" spans="1:78" ht="15.5" thickTop="1" thickBot="1" x14ac:dyDescent="0.4">
      <c r="A191" s="210" t="s">
        <v>83</v>
      </c>
      <c r="B191" s="210">
        <v>188</v>
      </c>
      <c r="C191" s="210">
        <v>0</v>
      </c>
      <c r="D191" s="211" t="s">
        <v>88</v>
      </c>
      <c r="E191" s="211">
        <v>188</v>
      </c>
      <c r="F191" s="210">
        <v>72</v>
      </c>
      <c r="G191" s="212">
        <v>260</v>
      </c>
      <c r="H191" s="287">
        <v>8.0591942100573561</v>
      </c>
      <c r="I191" s="288" t="s">
        <v>193</v>
      </c>
      <c r="J191" s="287">
        <v>188</v>
      </c>
      <c r="K191" s="289">
        <v>-120</v>
      </c>
      <c r="L191" s="290">
        <v>0.19217539293521602</v>
      </c>
      <c r="M191" s="291">
        <v>0.89542989208489854</v>
      </c>
      <c r="N191" s="292">
        <v>3.8435078587043203</v>
      </c>
      <c r="O191" s="293" t="s">
        <v>91</v>
      </c>
      <c r="P191" s="292">
        <v>188</v>
      </c>
      <c r="Q191" s="289">
        <v>-80</v>
      </c>
      <c r="R191" s="294">
        <v>1.2427477542797833</v>
      </c>
      <c r="S191" s="295">
        <v>0.93555470892780968</v>
      </c>
      <c r="T191" s="295">
        <v>17.753539346854048</v>
      </c>
      <c r="U191" s="296">
        <v>0</v>
      </c>
      <c r="V191" s="296"/>
      <c r="W191" s="298" t="s">
        <v>29</v>
      </c>
      <c r="X191" s="298">
        <v>138</v>
      </c>
      <c r="Y191" s="289">
        <v>-20</v>
      </c>
      <c r="Z191" s="298"/>
      <c r="AB191" s="299" t="s">
        <v>255</v>
      </c>
      <c r="AC191" s="299">
        <v>188</v>
      </c>
      <c r="AD191" s="289">
        <v>17</v>
      </c>
      <c r="AE191" s="300" t="s">
        <v>241</v>
      </c>
      <c r="AF191" s="300">
        <v>188</v>
      </c>
      <c r="AG191" s="289">
        <v>-56</v>
      </c>
      <c r="AH191" s="301" t="s">
        <v>35</v>
      </c>
      <c r="AI191" s="301">
        <v>188</v>
      </c>
      <c r="AJ191" s="289">
        <v>50</v>
      </c>
      <c r="AK191" s="302" t="s">
        <v>113</v>
      </c>
      <c r="AL191" s="302">
        <v>188</v>
      </c>
      <c r="AM191" s="289">
        <v>-2</v>
      </c>
      <c r="AN191" s="303" t="s">
        <v>305</v>
      </c>
      <c r="AO191" s="303">
        <v>188</v>
      </c>
      <c r="AP191" s="289">
        <v>-11</v>
      </c>
      <c r="AQ191" s="304" t="s">
        <v>234</v>
      </c>
      <c r="AR191" s="304">
        <v>188</v>
      </c>
      <c r="AS191" s="289">
        <v>-84</v>
      </c>
      <c r="AT191" s="305" t="s">
        <v>146</v>
      </c>
      <c r="AU191" s="305">
        <v>188</v>
      </c>
      <c r="AV191" s="289">
        <v>51</v>
      </c>
      <c r="AW191" s="306" t="s">
        <v>79</v>
      </c>
      <c r="AX191" s="306">
        <v>188</v>
      </c>
      <c r="AY191" s="289">
        <v>-180</v>
      </c>
      <c r="AZ191" s="307" t="s">
        <v>332</v>
      </c>
      <c r="BA191" s="307">
        <v>188</v>
      </c>
      <c r="BB191" s="289">
        <v>11</v>
      </c>
      <c r="BC191" s="308" t="s">
        <v>204</v>
      </c>
      <c r="BD191" s="308">
        <v>188</v>
      </c>
      <c r="BE191" s="289">
        <v>85</v>
      </c>
      <c r="BF191" s="309" t="s">
        <v>107</v>
      </c>
      <c r="BG191" s="309">
        <v>188</v>
      </c>
      <c r="BH191" s="289">
        <v>-24</v>
      </c>
      <c r="BI191" s="310" t="s">
        <v>174</v>
      </c>
      <c r="BJ191" s="310">
        <v>188</v>
      </c>
      <c r="BK191" s="289">
        <v>35</v>
      </c>
      <c r="BL191" s="311" t="s">
        <v>60</v>
      </c>
      <c r="BM191" s="311">
        <v>188</v>
      </c>
      <c r="BN191" s="289">
        <v>-27</v>
      </c>
      <c r="BO191" s="312" t="s">
        <v>101</v>
      </c>
      <c r="BP191" s="312">
        <v>188</v>
      </c>
      <c r="BQ191" s="289">
        <v>-177</v>
      </c>
      <c r="BR191" s="313" t="s">
        <v>162</v>
      </c>
      <c r="BS191" s="313">
        <v>188</v>
      </c>
      <c r="BT191" s="289">
        <v>44</v>
      </c>
      <c r="BU191" s="314" t="s">
        <v>184</v>
      </c>
      <c r="BV191" s="314">
        <v>188</v>
      </c>
      <c r="BW191" s="289">
        <v>-67</v>
      </c>
      <c r="BX191" s="315" t="s">
        <v>93</v>
      </c>
      <c r="BY191" s="315">
        <v>188</v>
      </c>
      <c r="BZ191" s="289">
        <v>23</v>
      </c>
    </row>
    <row r="192" spans="1:78" ht="15.5" thickTop="1" thickBot="1" x14ac:dyDescent="0.4">
      <c r="A192" s="210" t="s">
        <v>275</v>
      </c>
      <c r="B192" s="210">
        <v>189</v>
      </c>
      <c r="C192" s="210">
        <v>0</v>
      </c>
      <c r="D192" s="211" t="s">
        <v>270</v>
      </c>
      <c r="E192" s="211">
        <v>189</v>
      </c>
      <c r="F192" s="210">
        <v>120</v>
      </c>
      <c r="G192" s="212">
        <v>309</v>
      </c>
      <c r="H192" s="287">
        <v>8.0501350563815866</v>
      </c>
      <c r="I192" s="288" t="s">
        <v>169</v>
      </c>
      <c r="J192" s="287">
        <v>189</v>
      </c>
      <c r="K192" s="289">
        <v>-11</v>
      </c>
      <c r="L192" s="290">
        <v>0.18879594099133087</v>
      </c>
      <c r="M192" s="291">
        <v>0.87968353536773403</v>
      </c>
      <c r="N192" s="292">
        <v>3.7759188198266171</v>
      </c>
      <c r="O192" s="293" t="s">
        <v>296</v>
      </c>
      <c r="P192" s="292">
        <v>189</v>
      </c>
      <c r="Q192" s="289">
        <v>-16</v>
      </c>
      <c r="R192" s="294">
        <v>1.237097251275189</v>
      </c>
      <c r="S192" s="295">
        <v>0.9313009457038941</v>
      </c>
      <c r="T192" s="295">
        <v>17.672817875359843</v>
      </c>
      <c r="U192" s="296">
        <v>0</v>
      </c>
      <c r="V192" s="296"/>
      <c r="W192" s="298" t="s">
        <v>331</v>
      </c>
      <c r="X192" s="298">
        <v>137</v>
      </c>
      <c r="Y192" s="289">
        <v>-55</v>
      </c>
      <c r="Z192" s="298"/>
      <c r="AB192" s="299" t="s">
        <v>280</v>
      </c>
      <c r="AC192" s="299">
        <v>189</v>
      </c>
      <c r="AD192" s="289">
        <v>54</v>
      </c>
      <c r="AE192" s="300" t="s">
        <v>204</v>
      </c>
      <c r="AF192" s="300">
        <v>189</v>
      </c>
      <c r="AG192" s="289" t="e">
        <v>#N/A</v>
      </c>
      <c r="AH192" s="301" t="s">
        <v>273</v>
      </c>
      <c r="AI192" s="301">
        <v>189</v>
      </c>
      <c r="AJ192" s="289">
        <v>12</v>
      </c>
      <c r="AK192" s="302" t="s">
        <v>260</v>
      </c>
      <c r="AL192" s="302">
        <v>189</v>
      </c>
      <c r="AM192" s="289">
        <v>9</v>
      </c>
      <c r="AN192" s="303" t="s">
        <v>171</v>
      </c>
      <c r="AO192" s="303">
        <v>189</v>
      </c>
      <c r="AP192" s="289">
        <v>-3</v>
      </c>
      <c r="AQ192" s="304" t="s">
        <v>310</v>
      </c>
      <c r="AR192" s="304">
        <v>189</v>
      </c>
      <c r="AS192" s="289">
        <v>15</v>
      </c>
      <c r="AT192" s="305" t="s">
        <v>193</v>
      </c>
      <c r="AU192" s="305">
        <v>189</v>
      </c>
      <c r="AV192" s="289">
        <v>-47</v>
      </c>
      <c r="AW192" s="306" t="s">
        <v>300</v>
      </c>
      <c r="AX192" s="306">
        <v>189</v>
      </c>
      <c r="AY192" s="289">
        <v>39</v>
      </c>
      <c r="AZ192" s="307" t="s">
        <v>248</v>
      </c>
      <c r="BA192" s="307">
        <v>189</v>
      </c>
      <c r="BB192" s="289">
        <v>23</v>
      </c>
      <c r="BC192" s="308" t="s">
        <v>61</v>
      </c>
      <c r="BD192" s="308">
        <v>189</v>
      </c>
      <c r="BE192" s="289">
        <v>11</v>
      </c>
      <c r="BF192" s="309" t="s">
        <v>292</v>
      </c>
      <c r="BG192" s="309">
        <v>189</v>
      </c>
      <c r="BH192" s="289">
        <v>37</v>
      </c>
      <c r="BI192" s="310" t="s">
        <v>316</v>
      </c>
      <c r="BJ192" s="310">
        <v>189</v>
      </c>
      <c r="BK192" s="289">
        <v>-57</v>
      </c>
      <c r="BL192" s="311" t="s">
        <v>211</v>
      </c>
      <c r="BM192" s="311">
        <v>189</v>
      </c>
      <c r="BN192" s="289">
        <v>-52</v>
      </c>
      <c r="BO192" s="312" t="s">
        <v>105</v>
      </c>
      <c r="BP192" s="312">
        <v>189</v>
      </c>
      <c r="BQ192" s="289">
        <v>16</v>
      </c>
      <c r="BR192" s="313" t="s">
        <v>287</v>
      </c>
      <c r="BS192" s="313">
        <v>189</v>
      </c>
      <c r="BT192" s="289">
        <v>14</v>
      </c>
      <c r="BU192" s="314" t="s">
        <v>300</v>
      </c>
      <c r="BV192" s="314">
        <v>189</v>
      </c>
      <c r="BW192" s="289">
        <v>-118</v>
      </c>
      <c r="BX192" s="315" t="s">
        <v>332</v>
      </c>
      <c r="BY192" s="315">
        <v>189</v>
      </c>
      <c r="BZ192" s="289">
        <v>-8</v>
      </c>
    </row>
    <row r="193" spans="1:78" ht="15.5" thickTop="1" thickBot="1" x14ac:dyDescent="0.4">
      <c r="A193" s="210" t="s">
        <v>257</v>
      </c>
      <c r="B193" s="210">
        <v>190</v>
      </c>
      <c r="C193" s="210">
        <v>0</v>
      </c>
      <c r="D193" s="211" t="s">
        <v>191</v>
      </c>
      <c r="E193" s="211">
        <v>190</v>
      </c>
      <c r="F193" s="210">
        <v>-4</v>
      </c>
      <c r="G193" s="212">
        <v>186</v>
      </c>
      <c r="H193" s="287">
        <v>8.0378017643790933</v>
      </c>
      <c r="I193" s="288" t="s">
        <v>253</v>
      </c>
      <c r="J193" s="287">
        <v>190</v>
      </c>
      <c r="K193" s="289">
        <v>128</v>
      </c>
      <c r="L193" s="290">
        <v>0.18780753345838841</v>
      </c>
      <c r="M193" s="291">
        <v>0.87507810885063086</v>
      </c>
      <c r="N193" s="292">
        <v>3.7561506691677682</v>
      </c>
      <c r="O193" s="293" t="s">
        <v>217</v>
      </c>
      <c r="P193" s="292">
        <v>190</v>
      </c>
      <c r="Q193" s="289">
        <v>24</v>
      </c>
      <c r="R193" s="294">
        <v>1.2356365870407415</v>
      </c>
      <c r="S193" s="295">
        <v>0.93020134097880514</v>
      </c>
      <c r="T193" s="295">
        <v>17.651951243439164</v>
      </c>
      <c r="U193" s="296">
        <v>0</v>
      </c>
      <c r="V193" s="296"/>
      <c r="W193" s="298" t="s">
        <v>59</v>
      </c>
      <c r="X193" s="298">
        <v>136</v>
      </c>
      <c r="Y193" s="289">
        <v>6</v>
      </c>
      <c r="Z193" s="298"/>
      <c r="AB193" s="299" t="s">
        <v>264</v>
      </c>
      <c r="AC193" s="299">
        <v>190</v>
      </c>
      <c r="AD193" s="289">
        <v>-22</v>
      </c>
      <c r="AE193" s="300" t="s">
        <v>118</v>
      </c>
      <c r="AF193" s="300">
        <v>190</v>
      </c>
      <c r="AG193" s="289">
        <v>46</v>
      </c>
      <c r="AH193" s="301" t="s">
        <v>296</v>
      </c>
      <c r="AI193" s="301">
        <v>190</v>
      </c>
      <c r="AJ193" s="289">
        <v>34</v>
      </c>
      <c r="AK193" s="302" t="s">
        <v>290</v>
      </c>
      <c r="AL193" s="302">
        <v>190</v>
      </c>
      <c r="AM193" s="289">
        <v>82</v>
      </c>
      <c r="AN193" s="303" t="s">
        <v>26</v>
      </c>
      <c r="AO193" s="303">
        <v>190</v>
      </c>
      <c r="AP193" s="289">
        <v>33</v>
      </c>
      <c r="AQ193" s="304" t="s">
        <v>274</v>
      </c>
      <c r="AR193" s="304">
        <v>190</v>
      </c>
      <c r="AS193" s="289">
        <v>5</v>
      </c>
      <c r="AT193" s="305" t="s">
        <v>112</v>
      </c>
      <c r="AU193" s="305">
        <v>190</v>
      </c>
      <c r="AV193" s="289">
        <v>-81</v>
      </c>
      <c r="AW193" s="306" t="s">
        <v>175</v>
      </c>
      <c r="AX193" s="306">
        <v>190</v>
      </c>
      <c r="AY193" s="289">
        <v>129</v>
      </c>
      <c r="AZ193" s="307" t="s">
        <v>214</v>
      </c>
      <c r="BA193" s="307">
        <v>190</v>
      </c>
      <c r="BB193" s="289">
        <v>-142</v>
      </c>
      <c r="BC193" s="308" t="s">
        <v>255</v>
      </c>
      <c r="BD193" s="308">
        <v>190</v>
      </c>
      <c r="BE193" s="289">
        <v>-17</v>
      </c>
      <c r="BF193" s="309" t="s">
        <v>186</v>
      </c>
      <c r="BG193" s="309">
        <v>190</v>
      </c>
      <c r="BH193" s="289">
        <v>-32</v>
      </c>
      <c r="BI193" s="310" t="s">
        <v>255</v>
      </c>
      <c r="BJ193" s="310">
        <v>190</v>
      </c>
      <c r="BK193" s="289">
        <v>-18</v>
      </c>
      <c r="BL193" s="311" t="s">
        <v>54</v>
      </c>
      <c r="BM193" s="311">
        <v>190</v>
      </c>
      <c r="BN193" s="289">
        <v>34</v>
      </c>
      <c r="BO193" s="312" t="s">
        <v>67</v>
      </c>
      <c r="BP193" s="312">
        <v>190</v>
      </c>
      <c r="BQ193" s="289">
        <v>36</v>
      </c>
      <c r="BR193" s="313" t="s">
        <v>299</v>
      </c>
      <c r="BS193" s="313">
        <v>190</v>
      </c>
      <c r="BT193" s="289">
        <v>47</v>
      </c>
      <c r="BU193" s="314" t="s">
        <v>294</v>
      </c>
      <c r="BV193" s="314">
        <v>190</v>
      </c>
      <c r="BW193" s="289">
        <v>-5</v>
      </c>
      <c r="BX193" s="315" t="s">
        <v>167</v>
      </c>
      <c r="BY193" s="315">
        <v>190</v>
      </c>
      <c r="BZ193" s="289">
        <v>-50</v>
      </c>
    </row>
    <row r="194" spans="1:78" ht="15.5" thickTop="1" thickBot="1" x14ac:dyDescent="0.4">
      <c r="A194" s="210" t="s">
        <v>187</v>
      </c>
      <c r="B194" s="210">
        <v>191</v>
      </c>
      <c r="C194" s="210">
        <v>0</v>
      </c>
      <c r="D194" s="211" t="s">
        <v>221</v>
      </c>
      <c r="E194" s="211">
        <v>191</v>
      </c>
      <c r="F194" s="210">
        <v>-19</v>
      </c>
      <c r="G194" s="212">
        <v>172</v>
      </c>
      <c r="H194" s="287">
        <v>8.0356185735501988</v>
      </c>
      <c r="I194" s="288" t="s">
        <v>128</v>
      </c>
      <c r="J194" s="287">
        <v>191</v>
      </c>
      <c r="K194" s="289">
        <v>-56</v>
      </c>
      <c r="L194" s="290">
        <v>0.18776453722678452</v>
      </c>
      <c r="M194" s="291">
        <v>0.87487777044914716</v>
      </c>
      <c r="N194" s="292">
        <v>3.75529074453569</v>
      </c>
      <c r="O194" s="293" t="s">
        <v>332</v>
      </c>
      <c r="P194" s="292">
        <v>191</v>
      </c>
      <c r="Q194" s="289">
        <v>31</v>
      </c>
      <c r="R194" s="294">
        <v>1.2321297476965687</v>
      </c>
      <c r="S194" s="295">
        <v>0.92756135225173186</v>
      </c>
      <c r="T194" s="295">
        <v>17.601853538522409</v>
      </c>
      <c r="U194" s="296">
        <v>0</v>
      </c>
      <c r="V194" s="296"/>
      <c r="W194" s="298" t="s">
        <v>281</v>
      </c>
      <c r="X194" s="298">
        <v>135</v>
      </c>
      <c r="Y194" s="289">
        <v>73</v>
      </c>
      <c r="Z194" s="298"/>
      <c r="AB194" s="299" t="s">
        <v>236</v>
      </c>
      <c r="AC194" s="299">
        <v>191</v>
      </c>
      <c r="AD194" s="289">
        <v>-19</v>
      </c>
      <c r="AE194" s="300" t="s">
        <v>56</v>
      </c>
      <c r="AF194" s="300">
        <v>191</v>
      </c>
      <c r="AG194" s="289">
        <v>-83</v>
      </c>
      <c r="AH194" s="301" t="s">
        <v>340</v>
      </c>
      <c r="AI194" s="301">
        <v>191</v>
      </c>
      <c r="AJ194" s="289">
        <v>45</v>
      </c>
      <c r="AK194" s="302" t="s">
        <v>202</v>
      </c>
      <c r="AL194" s="302">
        <v>191</v>
      </c>
      <c r="AM194" s="289">
        <v>-38</v>
      </c>
      <c r="AN194" s="303" t="s">
        <v>263</v>
      </c>
      <c r="AO194" s="303">
        <v>191</v>
      </c>
      <c r="AP194" s="289">
        <v>70</v>
      </c>
      <c r="AQ194" s="304" t="s">
        <v>68</v>
      </c>
      <c r="AR194" s="304">
        <v>191</v>
      </c>
      <c r="AS194" s="289">
        <v>22</v>
      </c>
      <c r="AT194" s="305" t="s">
        <v>94</v>
      </c>
      <c r="AU194" s="305">
        <v>191</v>
      </c>
      <c r="AV194" s="289">
        <v>-37</v>
      </c>
      <c r="AW194" s="306" t="s">
        <v>104</v>
      </c>
      <c r="AX194" s="306">
        <v>191</v>
      </c>
      <c r="AY194" s="289">
        <v>-8</v>
      </c>
      <c r="AZ194" s="307" t="s">
        <v>311</v>
      </c>
      <c r="BA194" s="307">
        <v>191</v>
      </c>
      <c r="BB194" s="289">
        <v>27</v>
      </c>
      <c r="BC194" s="308" t="s">
        <v>304</v>
      </c>
      <c r="BD194" s="308">
        <v>191</v>
      </c>
      <c r="BE194" s="289">
        <v>-10</v>
      </c>
      <c r="BF194" s="309" t="s">
        <v>173</v>
      </c>
      <c r="BG194" s="309">
        <v>191</v>
      </c>
      <c r="BH194" s="289">
        <v>109</v>
      </c>
      <c r="BI194" s="310" t="s">
        <v>145</v>
      </c>
      <c r="BJ194" s="310">
        <v>191</v>
      </c>
      <c r="BK194" s="289">
        <v>-17</v>
      </c>
      <c r="BL194" s="311" t="s">
        <v>95</v>
      </c>
      <c r="BM194" s="311">
        <v>191</v>
      </c>
      <c r="BN194" s="289">
        <v>-150</v>
      </c>
      <c r="BO194" s="312" t="s">
        <v>184</v>
      </c>
      <c r="BP194" s="312">
        <v>191</v>
      </c>
      <c r="BQ194" s="289">
        <v>-153</v>
      </c>
      <c r="BR194" s="313" t="s">
        <v>33</v>
      </c>
      <c r="BS194" s="313">
        <v>191</v>
      </c>
      <c r="BT194" s="289">
        <v>4</v>
      </c>
      <c r="BU194" s="314" t="s">
        <v>182</v>
      </c>
      <c r="BV194" s="314">
        <v>191</v>
      </c>
      <c r="BW194" s="289">
        <v>12</v>
      </c>
      <c r="BX194" s="315" t="s">
        <v>305</v>
      </c>
      <c r="BY194" s="315">
        <v>191</v>
      </c>
      <c r="BZ194" s="289">
        <v>37</v>
      </c>
    </row>
    <row r="195" spans="1:78" ht="15.5" thickTop="1" thickBot="1" x14ac:dyDescent="0.4">
      <c r="A195" s="210" t="s">
        <v>195</v>
      </c>
      <c r="B195" s="210">
        <v>192</v>
      </c>
      <c r="C195" s="210">
        <v>0</v>
      </c>
      <c r="D195" s="211" t="s">
        <v>222</v>
      </c>
      <c r="E195" s="211">
        <v>192</v>
      </c>
      <c r="F195" s="210">
        <v>18</v>
      </c>
      <c r="G195" s="212">
        <v>210</v>
      </c>
      <c r="H195" s="287">
        <v>8.0313330127504088</v>
      </c>
      <c r="I195" s="288" t="s">
        <v>194</v>
      </c>
      <c r="J195" s="287">
        <v>192</v>
      </c>
      <c r="K195" s="289">
        <v>-20</v>
      </c>
      <c r="L195" s="290">
        <v>0.18668760124153516</v>
      </c>
      <c r="M195" s="291">
        <v>0.86985985083766371</v>
      </c>
      <c r="N195" s="292">
        <v>3.7337520248307032</v>
      </c>
      <c r="O195" s="293" t="s">
        <v>289</v>
      </c>
      <c r="P195" s="292">
        <v>192</v>
      </c>
      <c r="Q195" s="289">
        <v>64</v>
      </c>
      <c r="R195" s="294">
        <v>1.2307062012904928</v>
      </c>
      <c r="S195" s="295">
        <v>0.9264896902519455</v>
      </c>
      <c r="T195" s="295">
        <v>17.581517161292755</v>
      </c>
      <c r="U195" s="296">
        <v>0</v>
      </c>
      <c r="V195" s="296"/>
      <c r="W195" s="298" t="s">
        <v>193</v>
      </c>
      <c r="X195" s="298">
        <v>134</v>
      </c>
      <c r="Y195" s="289">
        <v>78</v>
      </c>
      <c r="Z195" s="298"/>
      <c r="AB195" s="299" t="s">
        <v>266</v>
      </c>
      <c r="AC195" s="299">
        <v>192</v>
      </c>
      <c r="AD195" s="289">
        <v>-57</v>
      </c>
      <c r="AE195" s="300" t="s">
        <v>69</v>
      </c>
      <c r="AF195" s="300">
        <v>192</v>
      </c>
      <c r="AG195" s="289">
        <v>50</v>
      </c>
      <c r="AH195" s="301" t="s">
        <v>198</v>
      </c>
      <c r="AI195" s="301">
        <v>192</v>
      </c>
      <c r="AJ195" s="289">
        <v>-11</v>
      </c>
      <c r="AK195" s="302" t="s">
        <v>90</v>
      </c>
      <c r="AL195" s="302">
        <v>192</v>
      </c>
      <c r="AM195" s="289">
        <v>114</v>
      </c>
      <c r="AN195" s="303" t="s">
        <v>340</v>
      </c>
      <c r="AO195" s="303">
        <v>192</v>
      </c>
      <c r="AP195" s="289">
        <v>38</v>
      </c>
      <c r="AQ195" s="304" t="s">
        <v>315</v>
      </c>
      <c r="AR195" s="304">
        <v>192</v>
      </c>
      <c r="AS195" s="289">
        <v>31</v>
      </c>
      <c r="AT195" s="305" t="s">
        <v>139</v>
      </c>
      <c r="AU195" s="305">
        <v>192</v>
      </c>
      <c r="AV195" s="289">
        <v>-136</v>
      </c>
      <c r="AW195" s="306" t="s">
        <v>339</v>
      </c>
      <c r="AX195" s="306">
        <v>192</v>
      </c>
      <c r="AY195" s="289">
        <v>-3</v>
      </c>
      <c r="AZ195" s="307" t="s">
        <v>326</v>
      </c>
      <c r="BA195" s="307">
        <v>192</v>
      </c>
      <c r="BB195" s="289">
        <v>-78</v>
      </c>
      <c r="BC195" s="308" t="s">
        <v>323</v>
      </c>
      <c r="BD195" s="308">
        <v>192</v>
      </c>
      <c r="BE195" s="289">
        <v>30</v>
      </c>
      <c r="BF195" s="309" t="s">
        <v>125</v>
      </c>
      <c r="BG195" s="309">
        <v>192</v>
      </c>
      <c r="BH195" s="289">
        <v>-41</v>
      </c>
      <c r="BI195" s="310" t="s">
        <v>273</v>
      </c>
      <c r="BJ195" s="310">
        <v>192</v>
      </c>
      <c r="BK195" s="289">
        <v>-31</v>
      </c>
      <c r="BL195" s="311" t="s">
        <v>339</v>
      </c>
      <c r="BM195" s="311">
        <v>192</v>
      </c>
      <c r="BN195" s="289">
        <v>18</v>
      </c>
      <c r="BO195" s="312" t="s">
        <v>327</v>
      </c>
      <c r="BP195" s="312">
        <v>192</v>
      </c>
      <c r="BQ195" s="289">
        <v>93</v>
      </c>
      <c r="BR195" s="313" t="s">
        <v>229</v>
      </c>
      <c r="BS195" s="313">
        <v>192</v>
      </c>
      <c r="BT195" s="289">
        <v>21</v>
      </c>
      <c r="BU195" s="314" t="s">
        <v>341</v>
      </c>
      <c r="BV195" s="314">
        <v>192</v>
      </c>
      <c r="BW195" s="289">
        <v>6</v>
      </c>
      <c r="BX195" s="315" t="s">
        <v>234</v>
      </c>
      <c r="BY195" s="315">
        <v>192</v>
      </c>
      <c r="BZ195" s="289">
        <v>40</v>
      </c>
    </row>
    <row r="196" spans="1:78" ht="15.5" thickTop="1" thickBot="1" x14ac:dyDescent="0.4">
      <c r="A196" s="210" t="s">
        <v>168</v>
      </c>
      <c r="B196" s="210">
        <v>193</v>
      </c>
      <c r="C196" s="210">
        <v>0</v>
      </c>
      <c r="D196" s="211" t="s">
        <v>190</v>
      </c>
      <c r="E196" s="211">
        <v>193</v>
      </c>
      <c r="F196" s="210">
        <v>-36</v>
      </c>
      <c r="G196" s="212">
        <v>157</v>
      </c>
      <c r="H196" s="287">
        <v>7.9643096241331328</v>
      </c>
      <c r="I196" s="288" t="s">
        <v>320</v>
      </c>
      <c r="J196" s="287">
        <v>193</v>
      </c>
      <c r="K196" s="289">
        <v>-4</v>
      </c>
      <c r="L196" s="290">
        <v>0.18207457201015476</v>
      </c>
      <c r="M196" s="291">
        <v>0.84836571361359192</v>
      </c>
      <c r="N196" s="292">
        <v>3.6414914402030951</v>
      </c>
      <c r="O196" s="293" t="s">
        <v>341</v>
      </c>
      <c r="P196" s="292">
        <v>193</v>
      </c>
      <c r="Q196" s="289">
        <v>81</v>
      </c>
      <c r="R196" s="294">
        <v>1.2273809043388211</v>
      </c>
      <c r="S196" s="295">
        <v>0.9239863687122315</v>
      </c>
      <c r="T196" s="295">
        <v>17.534012919126017</v>
      </c>
      <c r="U196" s="296">
        <v>0</v>
      </c>
      <c r="V196" s="296"/>
      <c r="W196" s="298" t="s">
        <v>160</v>
      </c>
      <c r="X196" s="298">
        <v>133</v>
      </c>
      <c r="Y196" s="289">
        <v>-102</v>
      </c>
      <c r="Z196" s="298"/>
      <c r="AB196" s="299" t="s">
        <v>234</v>
      </c>
      <c r="AC196" s="299">
        <v>193</v>
      </c>
      <c r="AD196" s="289">
        <v>-19</v>
      </c>
      <c r="AE196" s="300" t="s">
        <v>79</v>
      </c>
      <c r="AF196" s="300">
        <v>193</v>
      </c>
      <c r="AG196" s="289">
        <v>118</v>
      </c>
      <c r="AH196" s="301" t="s">
        <v>100</v>
      </c>
      <c r="AI196" s="301">
        <v>193</v>
      </c>
      <c r="AJ196" s="289">
        <v>36</v>
      </c>
      <c r="AK196" s="302" t="s">
        <v>133</v>
      </c>
      <c r="AL196" s="302">
        <v>193</v>
      </c>
      <c r="AM196" s="289">
        <v>-92</v>
      </c>
      <c r="AN196" s="303" t="s">
        <v>167</v>
      </c>
      <c r="AO196" s="303">
        <v>193</v>
      </c>
      <c r="AP196" s="289">
        <v>-90</v>
      </c>
      <c r="AQ196" s="304" t="s">
        <v>92</v>
      </c>
      <c r="AR196" s="304">
        <v>193</v>
      </c>
      <c r="AS196" s="289">
        <v>-31</v>
      </c>
      <c r="AT196" s="305" t="s">
        <v>320</v>
      </c>
      <c r="AU196" s="305">
        <v>193</v>
      </c>
      <c r="AV196" s="289">
        <v>-80</v>
      </c>
      <c r="AW196" s="306" t="s">
        <v>111</v>
      </c>
      <c r="AX196" s="306">
        <v>193</v>
      </c>
      <c r="AY196" s="289">
        <v>-26</v>
      </c>
      <c r="AZ196" s="307" t="s">
        <v>336</v>
      </c>
      <c r="BA196" s="307">
        <v>193</v>
      </c>
      <c r="BB196" s="289">
        <v>-14</v>
      </c>
      <c r="BC196" s="308" t="s">
        <v>217</v>
      </c>
      <c r="BD196" s="308">
        <v>193</v>
      </c>
      <c r="BE196" s="289">
        <v>-8</v>
      </c>
      <c r="BF196" s="309" t="s">
        <v>182</v>
      </c>
      <c r="BG196" s="309">
        <v>193</v>
      </c>
      <c r="BH196" s="289">
        <v>54</v>
      </c>
      <c r="BI196" s="310" t="s">
        <v>220</v>
      </c>
      <c r="BJ196" s="310">
        <v>193</v>
      </c>
      <c r="BK196" s="289">
        <v>2</v>
      </c>
      <c r="BL196" s="311" t="s">
        <v>78</v>
      </c>
      <c r="BM196" s="311">
        <v>193</v>
      </c>
      <c r="BN196" s="289">
        <v>-20</v>
      </c>
      <c r="BO196" s="312" t="s">
        <v>215</v>
      </c>
      <c r="BP196" s="312">
        <v>193</v>
      </c>
      <c r="BQ196" s="289">
        <v>10</v>
      </c>
      <c r="BR196" s="313" t="s">
        <v>290</v>
      </c>
      <c r="BS196" s="313">
        <v>193</v>
      </c>
      <c r="BT196" s="289">
        <v>88</v>
      </c>
      <c r="BU196" s="314" t="s">
        <v>285</v>
      </c>
      <c r="BV196" s="314">
        <v>193</v>
      </c>
      <c r="BW196" s="289">
        <v>9</v>
      </c>
      <c r="BX196" s="315" t="s">
        <v>137</v>
      </c>
      <c r="BY196" s="315">
        <v>193</v>
      </c>
      <c r="BZ196" s="289">
        <v>-57</v>
      </c>
    </row>
    <row r="197" spans="1:78" ht="15.5" thickTop="1" thickBot="1" x14ac:dyDescent="0.4">
      <c r="A197" s="210" t="s">
        <v>262</v>
      </c>
      <c r="B197" s="210">
        <v>194</v>
      </c>
      <c r="C197" s="210">
        <v>0</v>
      </c>
      <c r="D197" s="211" t="s">
        <v>196</v>
      </c>
      <c r="E197" s="211">
        <v>194</v>
      </c>
      <c r="F197" s="210">
        <v>-39</v>
      </c>
      <c r="G197" s="212">
        <v>155</v>
      </c>
      <c r="H197" s="287">
        <v>7.942104930465919</v>
      </c>
      <c r="I197" s="288" t="s">
        <v>338</v>
      </c>
      <c r="J197" s="287">
        <v>194</v>
      </c>
      <c r="K197" s="289">
        <v>38</v>
      </c>
      <c r="L197" s="290">
        <v>0.1803489706705497</v>
      </c>
      <c r="M197" s="291">
        <v>0.84032537609845026</v>
      </c>
      <c r="N197" s="292">
        <v>3.6069794134109943</v>
      </c>
      <c r="O197" s="293" t="s">
        <v>137</v>
      </c>
      <c r="P197" s="292">
        <v>194</v>
      </c>
      <c r="Q197" s="289">
        <v>-14</v>
      </c>
      <c r="R197" s="294">
        <v>1.2262680233178334</v>
      </c>
      <c r="S197" s="295">
        <v>0.92314857916396964</v>
      </c>
      <c r="T197" s="295">
        <v>17.518114618826193</v>
      </c>
      <c r="U197" s="296">
        <v>0</v>
      </c>
      <c r="V197" s="296"/>
      <c r="W197" s="298" t="s">
        <v>207</v>
      </c>
      <c r="X197" s="298">
        <v>132</v>
      </c>
      <c r="Y197" s="289">
        <v>35</v>
      </c>
      <c r="Z197" s="298"/>
      <c r="AB197" s="299" t="s">
        <v>101</v>
      </c>
      <c r="AC197" s="299">
        <v>194</v>
      </c>
      <c r="AD197" s="289">
        <v>-42</v>
      </c>
      <c r="AE197" s="300" t="s">
        <v>93</v>
      </c>
      <c r="AF197" s="300">
        <v>194</v>
      </c>
      <c r="AG197" s="289">
        <v>30</v>
      </c>
      <c r="AH197" s="301" t="s">
        <v>278</v>
      </c>
      <c r="AI197" s="301">
        <v>194</v>
      </c>
      <c r="AJ197" s="289">
        <v>-47</v>
      </c>
      <c r="AK197" s="302" t="s">
        <v>87</v>
      </c>
      <c r="AL197" s="302">
        <v>194</v>
      </c>
      <c r="AM197" s="289">
        <v>9</v>
      </c>
      <c r="AN197" s="303" t="s">
        <v>277</v>
      </c>
      <c r="AO197" s="303">
        <v>194</v>
      </c>
      <c r="AP197" s="289">
        <v>6</v>
      </c>
      <c r="AQ197" s="304" t="s">
        <v>244</v>
      </c>
      <c r="AR197" s="304">
        <v>194</v>
      </c>
      <c r="AS197" s="289">
        <v>-72</v>
      </c>
      <c r="AT197" s="305" t="s">
        <v>340</v>
      </c>
      <c r="AU197" s="305">
        <v>194</v>
      </c>
      <c r="AV197" s="289">
        <v>-15</v>
      </c>
      <c r="AW197" s="306" t="s">
        <v>191</v>
      </c>
      <c r="AX197" s="306">
        <v>194</v>
      </c>
      <c r="AY197" s="289">
        <v>-90</v>
      </c>
      <c r="AZ197" s="307" t="s">
        <v>110</v>
      </c>
      <c r="BA197" s="307">
        <v>194</v>
      </c>
      <c r="BB197" s="289">
        <v>-40</v>
      </c>
      <c r="BC197" s="308" t="s">
        <v>253</v>
      </c>
      <c r="BD197" s="308">
        <v>194</v>
      </c>
      <c r="BE197" s="289">
        <v>115</v>
      </c>
      <c r="BF197" s="309" t="s">
        <v>81</v>
      </c>
      <c r="BG197" s="309">
        <v>194</v>
      </c>
      <c r="BH197" s="289">
        <v>68</v>
      </c>
      <c r="BI197" s="310" t="s">
        <v>236</v>
      </c>
      <c r="BJ197" s="310">
        <v>194</v>
      </c>
      <c r="BK197" s="289">
        <v>11</v>
      </c>
      <c r="BL197" s="311" t="s">
        <v>248</v>
      </c>
      <c r="BM197" s="311">
        <v>194</v>
      </c>
      <c r="BN197" s="289">
        <v>-106</v>
      </c>
      <c r="BO197" s="312" t="s">
        <v>176</v>
      </c>
      <c r="BP197" s="312">
        <v>194</v>
      </c>
      <c r="BQ197" s="289">
        <v>4</v>
      </c>
      <c r="BR197" s="313" t="s">
        <v>96</v>
      </c>
      <c r="BS197" s="313">
        <v>194</v>
      </c>
      <c r="BT197" s="289">
        <v>-25</v>
      </c>
      <c r="BU197" s="314" t="s">
        <v>251</v>
      </c>
      <c r="BV197" s="314">
        <v>194</v>
      </c>
      <c r="BW197" s="289">
        <v>-10</v>
      </c>
      <c r="BX197" s="315" t="s">
        <v>90</v>
      </c>
      <c r="BY197" s="315">
        <v>194</v>
      </c>
      <c r="BZ197" s="289">
        <v>32</v>
      </c>
    </row>
    <row r="198" spans="1:78" ht="15.5" thickTop="1" thickBot="1" x14ac:dyDescent="0.4">
      <c r="A198" s="210" t="s">
        <v>279</v>
      </c>
      <c r="B198" s="210">
        <v>195</v>
      </c>
      <c r="C198" s="210">
        <v>0</v>
      </c>
      <c r="D198" s="211" t="s">
        <v>195</v>
      </c>
      <c r="E198" s="211">
        <v>195</v>
      </c>
      <c r="F198" s="210">
        <v>-3</v>
      </c>
      <c r="G198" s="212">
        <v>192</v>
      </c>
      <c r="H198" s="287">
        <v>7.9063115063927869</v>
      </c>
      <c r="I198" s="288" t="s">
        <v>140</v>
      </c>
      <c r="J198" s="287">
        <v>195</v>
      </c>
      <c r="K198" s="289">
        <v>-5</v>
      </c>
      <c r="L198" s="290">
        <v>0.18025067936461692</v>
      </c>
      <c r="M198" s="291">
        <v>0.83986739356426621</v>
      </c>
      <c r="N198" s="292">
        <v>3.6050135872923383</v>
      </c>
      <c r="O198" s="293" t="s">
        <v>101</v>
      </c>
      <c r="P198" s="292">
        <v>195</v>
      </c>
      <c r="Q198" s="289">
        <v>-16</v>
      </c>
      <c r="R198" s="294">
        <v>1.2218041806871782</v>
      </c>
      <c r="S198" s="295">
        <v>0.91978814742821302</v>
      </c>
      <c r="T198" s="295">
        <v>17.454345438388259</v>
      </c>
      <c r="U198" s="296">
        <v>0</v>
      </c>
      <c r="V198" s="296"/>
      <c r="W198" s="298" t="s">
        <v>338</v>
      </c>
      <c r="X198" s="298">
        <v>131</v>
      </c>
      <c r="Y198" s="289">
        <v>1</v>
      </c>
      <c r="Z198" s="298"/>
      <c r="AB198" s="299" t="s">
        <v>301</v>
      </c>
      <c r="AC198" s="299">
        <v>195</v>
      </c>
      <c r="AD198" s="289">
        <v>-9</v>
      </c>
      <c r="AE198" s="300" t="s">
        <v>254</v>
      </c>
      <c r="AF198" s="300">
        <v>195</v>
      </c>
      <c r="AG198" s="289">
        <v>-47</v>
      </c>
      <c r="AH198" s="301" t="s">
        <v>304</v>
      </c>
      <c r="AI198" s="301">
        <v>195</v>
      </c>
      <c r="AJ198" s="289">
        <v>-67</v>
      </c>
      <c r="AK198" s="302" t="s">
        <v>277</v>
      </c>
      <c r="AL198" s="302">
        <v>195</v>
      </c>
      <c r="AM198" s="289">
        <v>-50</v>
      </c>
      <c r="AN198" s="303" t="s">
        <v>101</v>
      </c>
      <c r="AO198" s="303">
        <v>195</v>
      </c>
      <c r="AP198" s="289">
        <v>2</v>
      </c>
      <c r="AQ198" s="304" t="s">
        <v>183</v>
      </c>
      <c r="AR198" s="304">
        <v>195</v>
      </c>
      <c r="AS198" s="289">
        <v>57</v>
      </c>
      <c r="AT198" s="305" t="s">
        <v>244</v>
      </c>
      <c r="AU198" s="305">
        <v>195</v>
      </c>
      <c r="AV198" s="289">
        <v>-71</v>
      </c>
      <c r="AW198" s="306" t="s">
        <v>275</v>
      </c>
      <c r="AX198" s="306">
        <v>195</v>
      </c>
      <c r="AY198" s="289">
        <v>-41</v>
      </c>
      <c r="AZ198" s="307" t="s">
        <v>228</v>
      </c>
      <c r="BA198" s="307">
        <v>195</v>
      </c>
      <c r="BB198" s="289">
        <v>8</v>
      </c>
      <c r="BC198" s="308" t="s">
        <v>305</v>
      </c>
      <c r="BD198" s="308">
        <v>195</v>
      </c>
      <c r="BE198" s="289">
        <v>-2</v>
      </c>
      <c r="BF198" s="309" t="s">
        <v>189</v>
      </c>
      <c r="BG198" s="309">
        <v>195</v>
      </c>
      <c r="BH198" s="289">
        <v>-113</v>
      </c>
      <c r="BI198" s="310" t="s">
        <v>329</v>
      </c>
      <c r="BJ198" s="310">
        <v>195</v>
      </c>
      <c r="BK198" s="289">
        <v>-12</v>
      </c>
      <c r="BL198" s="311" t="s">
        <v>143</v>
      </c>
      <c r="BM198" s="311">
        <v>195</v>
      </c>
      <c r="BN198" s="289">
        <v>-21</v>
      </c>
      <c r="BO198" s="312" t="s">
        <v>114</v>
      </c>
      <c r="BP198" s="312">
        <v>195</v>
      </c>
      <c r="BQ198" s="289">
        <v>53</v>
      </c>
      <c r="BR198" s="313" t="s">
        <v>225</v>
      </c>
      <c r="BS198" s="313">
        <v>195</v>
      </c>
      <c r="BT198" s="289">
        <v>-72</v>
      </c>
      <c r="BU198" s="314" t="s">
        <v>68</v>
      </c>
      <c r="BV198" s="314">
        <v>195</v>
      </c>
      <c r="BW198" s="289">
        <v>-25</v>
      </c>
      <c r="BX198" s="315" t="s">
        <v>321</v>
      </c>
      <c r="BY198" s="315">
        <v>195</v>
      </c>
      <c r="BZ198" s="289">
        <v>-54</v>
      </c>
    </row>
    <row r="199" spans="1:78" ht="15.5" thickTop="1" thickBot="1" x14ac:dyDescent="0.4">
      <c r="A199" s="210" t="s">
        <v>293</v>
      </c>
      <c r="B199" s="210">
        <v>196</v>
      </c>
      <c r="C199" s="210">
        <v>0</v>
      </c>
      <c r="D199" s="211" t="s">
        <v>232</v>
      </c>
      <c r="E199" s="211">
        <v>196</v>
      </c>
      <c r="F199" s="210">
        <v>62</v>
      </c>
      <c r="G199" s="212">
        <v>258</v>
      </c>
      <c r="H199" s="287">
        <v>7.8745777797105871</v>
      </c>
      <c r="I199" s="288" t="s">
        <v>191</v>
      </c>
      <c r="J199" s="287">
        <v>196</v>
      </c>
      <c r="K199" s="289">
        <v>-26</v>
      </c>
      <c r="L199" s="290">
        <v>0.17993107990038257</v>
      </c>
      <c r="M199" s="291">
        <v>0.83837823873856898</v>
      </c>
      <c r="N199" s="292">
        <v>3.5986215980076515</v>
      </c>
      <c r="O199" s="293" t="s">
        <v>141</v>
      </c>
      <c r="P199" s="292">
        <v>196</v>
      </c>
      <c r="Q199" s="289">
        <v>-61</v>
      </c>
      <c r="R199" s="294">
        <v>1.2197493081620105</v>
      </c>
      <c r="S199" s="295">
        <v>0.91824121591250807</v>
      </c>
      <c r="T199" s="295">
        <v>17.424990116600149</v>
      </c>
      <c r="U199" s="296">
        <v>0</v>
      </c>
      <c r="V199" s="296"/>
      <c r="W199" s="298" t="s">
        <v>187</v>
      </c>
      <c r="X199" s="298">
        <v>130</v>
      </c>
      <c r="Y199" s="289">
        <v>-62</v>
      </c>
      <c r="Z199" s="298"/>
      <c r="AB199" s="299" t="s">
        <v>198</v>
      </c>
      <c r="AC199" s="299">
        <v>196</v>
      </c>
      <c r="AD199" s="289">
        <v>31</v>
      </c>
      <c r="AE199" s="300" t="s">
        <v>180</v>
      </c>
      <c r="AF199" s="300">
        <v>196</v>
      </c>
      <c r="AG199" s="289">
        <v>32</v>
      </c>
      <c r="AH199" s="301" t="s">
        <v>83</v>
      </c>
      <c r="AI199" s="301">
        <v>196</v>
      </c>
      <c r="AJ199" s="289">
        <v>18</v>
      </c>
      <c r="AK199" s="302" t="s">
        <v>209</v>
      </c>
      <c r="AL199" s="302">
        <v>196</v>
      </c>
      <c r="AM199" s="289">
        <v>-3</v>
      </c>
      <c r="AN199" s="303" t="s">
        <v>134</v>
      </c>
      <c r="AO199" s="303">
        <v>196</v>
      </c>
      <c r="AP199" s="289">
        <v>-81</v>
      </c>
      <c r="AQ199" s="304" t="s">
        <v>207</v>
      </c>
      <c r="AR199" s="304">
        <v>196</v>
      </c>
      <c r="AS199" s="289">
        <v>89</v>
      </c>
      <c r="AT199" s="305" t="s">
        <v>197</v>
      </c>
      <c r="AU199" s="305">
        <v>196</v>
      </c>
      <c r="AV199" s="289">
        <v>-161</v>
      </c>
      <c r="AW199" s="306" t="s">
        <v>251</v>
      </c>
      <c r="AX199" s="306">
        <v>196</v>
      </c>
      <c r="AY199" s="289">
        <v>58</v>
      </c>
      <c r="AZ199" s="307" t="s">
        <v>139</v>
      </c>
      <c r="BA199" s="307">
        <v>196</v>
      </c>
      <c r="BB199" s="289">
        <v>-155</v>
      </c>
      <c r="BC199" s="308" t="s">
        <v>303</v>
      </c>
      <c r="BD199" s="308">
        <v>196</v>
      </c>
      <c r="BE199" s="289">
        <v>50</v>
      </c>
      <c r="BF199" s="309" t="s">
        <v>259</v>
      </c>
      <c r="BG199" s="309">
        <v>196</v>
      </c>
      <c r="BH199" s="289">
        <v>-82</v>
      </c>
      <c r="BI199" s="310" t="s">
        <v>283</v>
      </c>
      <c r="BJ199" s="310">
        <v>196</v>
      </c>
      <c r="BK199" s="289">
        <v>32</v>
      </c>
      <c r="BL199" s="311" t="s">
        <v>269</v>
      </c>
      <c r="BM199" s="311">
        <v>196</v>
      </c>
      <c r="BN199" s="289">
        <v>16</v>
      </c>
      <c r="BO199" s="312" t="s">
        <v>322</v>
      </c>
      <c r="BP199" s="312">
        <v>196</v>
      </c>
      <c r="BQ199" s="289">
        <v>27</v>
      </c>
      <c r="BR199" s="313" t="s">
        <v>294</v>
      </c>
      <c r="BS199" s="313">
        <v>196</v>
      </c>
      <c r="BT199" s="289">
        <v>-26</v>
      </c>
      <c r="BU199" s="314" t="s">
        <v>116</v>
      </c>
      <c r="BV199" s="314">
        <v>196</v>
      </c>
      <c r="BW199" s="289">
        <v>21</v>
      </c>
      <c r="BX199" s="315" t="s">
        <v>296</v>
      </c>
      <c r="BY199" s="315">
        <v>196</v>
      </c>
      <c r="BZ199" s="289">
        <v>-117</v>
      </c>
    </row>
    <row r="200" spans="1:78" ht="15.5" thickTop="1" thickBot="1" x14ac:dyDescent="0.4">
      <c r="A200" s="210" t="s">
        <v>192</v>
      </c>
      <c r="B200" s="210">
        <v>197</v>
      </c>
      <c r="C200" s="210">
        <v>0</v>
      </c>
      <c r="D200" s="211" t="s">
        <v>168</v>
      </c>
      <c r="E200" s="211">
        <v>197</v>
      </c>
      <c r="F200" s="210">
        <v>-4</v>
      </c>
      <c r="G200" s="212">
        <v>193</v>
      </c>
      <c r="H200" s="287">
        <v>7.8231226436327459</v>
      </c>
      <c r="I200" s="288" t="s">
        <v>123</v>
      </c>
      <c r="J200" s="287">
        <v>197</v>
      </c>
      <c r="K200" s="289">
        <v>-105</v>
      </c>
      <c r="L200" s="290">
        <v>0.17973871224188162</v>
      </c>
      <c r="M200" s="291">
        <v>0.83748191299643715</v>
      </c>
      <c r="N200" s="292">
        <v>3.5947742448376325</v>
      </c>
      <c r="O200" s="293" t="s">
        <v>167</v>
      </c>
      <c r="P200" s="292">
        <v>197</v>
      </c>
      <c r="Q200" s="289">
        <v>-88</v>
      </c>
      <c r="R200" s="294">
        <v>1.2077988641047672</v>
      </c>
      <c r="S200" s="295">
        <v>0.90924478508169015</v>
      </c>
      <c r="T200" s="295">
        <v>17.254269487210962</v>
      </c>
      <c r="U200" s="296">
        <v>0</v>
      </c>
      <c r="V200" s="296"/>
      <c r="W200" s="298" t="s">
        <v>299</v>
      </c>
      <c r="X200" s="298">
        <v>129</v>
      </c>
      <c r="Y200" s="289">
        <v>21</v>
      </c>
      <c r="Z200" s="298"/>
      <c r="AB200" s="299" t="s">
        <v>120</v>
      </c>
      <c r="AC200" s="299">
        <v>197</v>
      </c>
      <c r="AD200" s="289">
        <v>48</v>
      </c>
      <c r="AE200" s="300" t="s">
        <v>114</v>
      </c>
      <c r="AF200" s="300">
        <v>197</v>
      </c>
      <c r="AG200" s="289">
        <v>30</v>
      </c>
      <c r="AH200" s="301" t="s">
        <v>288</v>
      </c>
      <c r="AI200" s="301">
        <v>197</v>
      </c>
      <c r="AJ200" s="289">
        <v>31</v>
      </c>
      <c r="AK200" s="302" t="s">
        <v>207</v>
      </c>
      <c r="AL200" s="302">
        <v>197</v>
      </c>
      <c r="AM200" s="289">
        <v>83</v>
      </c>
      <c r="AN200" s="303" t="s">
        <v>41</v>
      </c>
      <c r="AO200" s="303">
        <v>197</v>
      </c>
      <c r="AP200" s="289">
        <v>85</v>
      </c>
      <c r="AQ200" s="304" t="s">
        <v>65</v>
      </c>
      <c r="AR200" s="304">
        <v>197</v>
      </c>
      <c r="AS200" s="289">
        <v>108</v>
      </c>
      <c r="AT200" s="305" t="s">
        <v>287</v>
      </c>
      <c r="AU200" s="305">
        <v>197</v>
      </c>
      <c r="AV200" s="289" t="e">
        <v>#N/A</v>
      </c>
      <c r="AW200" s="306" t="s">
        <v>341</v>
      </c>
      <c r="AX200" s="306">
        <v>197</v>
      </c>
      <c r="AY200" s="289">
        <v>-20</v>
      </c>
      <c r="AZ200" s="307" t="s">
        <v>65</v>
      </c>
      <c r="BA200" s="307">
        <v>197</v>
      </c>
      <c r="BB200" s="289">
        <v>-95</v>
      </c>
      <c r="BC200" s="308" t="s">
        <v>47</v>
      </c>
      <c r="BD200" s="308">
        <v>197</v>
      </c>
      <c r="BE200" s="289">
        <v>-13</v>
      </c>
      <c r="BF200" s="309" t="s">
        <v>172</v>
      </c>
      <c r="BG200" s="309">
        <v>197</v>
      </c>
      <c r="BH200" s="289">
        <v>-120</v>
      </c>
      <c r="BI200" s="310" t="s">
        <v>248</v>
      </c>
      <c r="BJ200" s="310">
        <v>197</v>
      </c>
      <c r="BK200" s="289">
        <v>7</v>
      </c>
      <c r="BL200" s="311" t="s">
        <v>316</v>
      </c>
      <c r="BM200" s="311">
        <v>197</v>
      </c>
      <c r="BN200" s="289">
        <v>-3</v>
      </c>
      <c r="BO200" s="312" t="s">
        <v>280</v>
      </c>
      <c r="BP200" s="312">
        <v>197</v>
      </c>
      <c r="BQ200" s="289">
        <v>-116</v>
      </c>
      <c r="BR200" s="313" t="s">
        <v>251</v>
      </c>
      <c r="BS200" s="313">
        <v>197</v>
      </c>
      <c r="BT200" s="289">
        <v>-76</v>
      </c>
      <c r="BU200" s="314" t="s">
        <v>165</v>
      </c>
      <c r="BV200" s="314">
        <v>197</v>
      </c>
      <c r="BW200" s="289">
        <v>-1</v>
      </c>
      <c r="BX200" s="315" t="s">
        <v>227</v>
      </c>
      <c r="BY200" s="315">
        <v>197</v>
      </c>
      <c r="BZ200" s="289">
        <v>3</v>
      </c>
    </row>
    <row r="201" spans="1:78" ht="15.5" thickTop="1" thickBot="1" x14ac:dyDescent="0.4">
      <c r="A201" s="210" t="s">
        <v>218</v>
      </c>
      <c r="B201" s="210">
        <v>198</v>
      </c>
      <c r="C201" s="210">
        <v>0</v>
      </c>
      <c r="D201" s="211" t="s">
        <v>93</v>
      </c>
      <c r="E201" s="211">
        <v>198</v>
      </c>
      <c r="F201" s="210">
        <v>-42</v>
      </c>
      <c r="G201" s="212">
        <v>156</v>
      </c>
      <c r="H201" s="287">
        <v>7.667875577355546</v>
      </c>
      <c r="I201" s="288" t="s">
        <v>230</v>
      </c>
      <c r="J201" s="287">
        <v>198</v>
      </c>
      <c r="K201" s="289">
        <v>-41</v>
      </c>
      <c r="L201" s="290">
        <v>0.17853205886284515</v>
      </c>
      <c r="M201" s="291">
        <v>0.83185958285066897</v>
      </c>
      <c r="N201" s="292">
        <v>3.5706411772569031</v>
      </c>
      <c r="O201" s="293" t="s">
        <v>190</v>
      </c>
      <c r="P201" s="292">
        <v>198</v>
      </c>
      <c r="Q201" s="289">
        <v>-94</v>
      </c>
      <c r="R201" s="294">
        <v>1.2049930018699133</v>
      </c>
      <c r="S201" s="295">
        <v>0.90713249993180334</v>
      </c>
      <c r="T201" s="295">
        <v>17.214185740998762</v>
      </c>
      <c r="U201" s="296">
        <v>0</v>
      </c>
      <c r="V201" s="296"/>
      <c r="W201" s="298" t="s">
        <v>251</v>
      </c>
      <c r="X201" s="298">
        <v>128</v>
      </c>
      <c r="Y201" s="289">
        <v>52</v>
      </c>
      <c r="Z201" s="298"/>
      <c r="AB201" s="299" t="s">
        <v>134</v>
      </c>
      <c r="AC201" s="299">
        <v>198</v>
      </c>
      <c r="AD201" s="289">
        <v>-15</v>
      </c>
      <c r="AE201" s="300" t="s">
        <v>101</v>
      </c>
      <c r="AF201" s="300">
        <v>198</v>
      </c>
      <c r="AG201" s="289">
        <v>15</v>
      </c>
      <c r="AH201" s="301" t="s">
        <v>212</v>
      </c>
      <c r="AI201" s="301">
        <v>198</v>
      </c>
      <c r="AJ201" s="289">
        <v>22</v>
      </c>
      <c r="AK201" s="302" t="s">
        <v>183</v>
      </c>
      <c r="AL201" s="302">
        <v>198</v>
      </c>
      <c r="AM201" s="289">
        <v>-6</v>
      </c>
      <c r="AN201" s="303" t="s">
        <v>117</v>
      </c>
      <c r="AO201" s="303">
        <v>198</v>
      </c>
      <c r="AP201" s="289">
        <v>-76</v>
      </c>
      <c r="AQ201" s="304" t="s">
        <v>190</v>
      </c>
      <c r="AR201" s="304">
        <v>198</v>
      </c>
      <c r="AS201" s="289">
        <v>24</v>
      </c>
      <c r="AT201" s="305" t="s">
        <v>114</v>
      </c>
      <c r="AU201" s="305">
        <v>198</v>
      </c>
      <c r="AV201" s="289" t="e">
        <v>#N/A</v>
      </c>
      <c r="AW201" s="306" t="s">
        <v>55</v>
      </c>
      <c r="AX201" s="306">
        <v>198</v>
      </c>
      <c r="AY201" s="289">
        <v>-91</v>
      </c>
      <c r="AZ201" s="307" t="s">
        <v>232</v>
      </c>
      <c r="BA201" s="307">
        <v>198</v>
      </c>
      <c r="BB201" s="289">
        <v>79</v>
      </c>
      <c r="BC201" s="308" t="s">
        <v>223</v>
      </c>
      <c r="BD201" s="308">
        <v>198</v>
      </c>
      <c r="BE201" s="289">
        <v>-11</v>
      </c>
      <c r="BF201" s="309" t="s">
        <v>331</v>
      </c>
      <c r="BG201" s="309">
        <v>198</v>
      </c>
      <c r="BH201" s="289">
        <v>-88</v>
      </c>
      <c r="BI201" s="310" t="s">
        <v>205</v>
      </c>
      <c r="BJ201" s="310">
        <v>198</v>
      </c>
      <c r="BK201" s="289">
        <v>17</v>
      </c>
      <c r="BL201" s="311" t="s">
        <v>262</v>
      </c>
      <c r="BM201" s="311">
        <v>198</v>
      </c>
      <c r="BN201" s="289">
        <v>-27</v>
      </c>
      <c r="BO201" s="312" t="s">
        <v>109</v>
      </c>
      <c r="BP201" s="312">
        <v>198</v>
      </c>
      <c r="BQ201" s="289">
        <v>-22</v>
      </c>
      <c r="BR201" s="313" t="s">
        <v>119</v>
      </c>
      <c r="BS201" s="313">
        <v>198</v>
      </c>
      <c r="BT201" s="289">
        <v>8</v>
      </c>
      <c r="BU201" s="314" t="s">
        <v>223</v>
      </c>
      <c r="BV201" s="314">
        <v>198</v>
      </c>
      <c r="BW201" s="289">
        <v>-11</v>
      </c>
      <c r="BX201" s="315" t="s">
        <v>132</v>
      </c>
      <c r="BY201" s="315">
        <v>198</v>
      </c>
      <c r="BZ201" s="289">
        <v>-36</v>
      </c>
    </row>
    <row r="202" spans="1:78" ht="15.5" thickTop="1" thickBot="1" x14ac:dyDescent="0.4">
      <c r="A202" s="210" t="s">
        <v>289</v>
      </c>
      <c r="B202" s="210">
        <v>199</v>
      </c>
      <c r="C202" s="210">
        <v>0</v>
      </c>
      <c r="D202" s="211" t="s">
        <v>24</v>
      </c>
      <c r="E202" s="211">
        <v>199</v>
      </c>
      <c r="F202" s="210">
        <v>-89</v>
      </c>
      <c r="G202" s="212">
        <v>110</v>
      </c>
      <c r="H202" s="287">
        <v>7.6528697208072289</v>
      </c>
      <c r="I202" s="288" t="s">
        <v>298</v>
      </c>
      <c r="J202" s="287">
        <v>199</v>
      </c>
      <c r="K202" s="289">
        <v>16</v>
      </c>
      <c r="L202" s="290">
        <v>0.17787597712632536</v>
      </c>
      <c r="M202" s="291">
        <v>0.82880260875238354</v>
      </c>
      <c r="N202" s="292">
        <v>3.5575195425265069</v>
      </c>
      <c r="O202" s="293" t="s">
        <v>325</v>
      </c>
      <c r="P202" s="292">
        <v>199</v>
      </c>
      <c r="Q202" s="289">
        <v>22</v>
      </c>
      <c r="R202" s="294">
        <v>1.2032877465217926</v>
      </c>
      <c r="S202" s="295">
        <v>0.90584876422166871</v>
      </c>
      <c r="T202" s="295">
        <v>17.189824950311323</v>
      </c>
      <c r="U202" s="296">
        <v>0</v>
      </c>
      <c r="V202" s="296"/>
      <c r="W202" s="298" t="s">
        <v>214</v>
      </c>
      <c r="X202" s="298">
        <v>127</v>
      </c>
      <c r="Y202" s="289">
        <v>-14</v>
      </c>
      <c r="Z202" s="298"/>
      <c r="AB202" s="299" t="s">
        <v>305</v>
      </c>
      <c r="AC202" s="299">
        <v>199</v>
      </c>
      <c r="AD202" s="289">
        <v>-79</v>
      </c>
      <c r="AE202" s="300" t="s">
        <v>265</v>
      </c>
      <c r="AF202" s="300">
        <v>199</v>
      </c>
      <c r="AG202" s="289">
        <v>-75</v>
      </c>
      <c r="AH202" s="301" t="s">
        <v>289</v>
      </c>
      <c r="AI202" s="301">
        <v>199</v>
      </c>
      <c r="AJ202" s="289">
        <v>20</v>
      </c>
      <c r="AK202" s="302" t="s">
        <v>150</v>
      </c>
      <c r="AL202" s="302">
        <v>199</v>
      </c>
      <c r="AM202" s="289">
        <v>-29</v>
      </c>
      <c r="AN202" s="303" t="s">
        <v>309</v>
      </c>
      <c r="AO202" s="303">
        <v>199</v>
      </c>
      <c r="AP202" s="289">
        <v>-11</v>
      </c>
      <c r="AQ202" s="304" t="s">
        <v>148</v>
      </c>
      <c r="AR202" s="304">
        <v>199</v>
      </c>
      <c r="AS202" s="289">
        <v>4</v>
      </c>
      <c r="AT202" s="305" t="s">
        <v>299</v>
      </c>
      <c r="AU202" s="305">
        <v>199</v>
      </c>
      <c r="AV202" s="289">
        <v>-58</v>
      </c>
      <c r="AW202" s="306" t="s">
        <v>126</v>
      </c>
      <c r="AX202" s="306">
        <v>199</v>
      </c>
      <c r="AY202" s="289">
        <v>37</v>
      </c>
      <c r="AZ202" s="307" t="s">
        <v>256</v>
      </c>
      <c r="BA202" s="307">
        <v>199</v>
      </c>
      <c r="BB202" s="289">
        <v>-119</v>
      </c>
      <c r="BC202" s="308" t="s">
        <v>203</v>
      </c>
      <c r="BD202" s="308">
        <v>199</v>
      </c>
      <c r="BE202" s="289">
        <v>-10</v>
      </c>
      <c r="BF202" s="309" t="s">
        <v>86</v>
      </c>
      <c r="BG202" s="309">
        <v>199</v>
      </c>
      <c r="BH202" s="289">
        <v>-19</v>
      </c>
      <c r="BI202" s="310" t="s">
        <v>175</v>
      </c>
      <c r="BJ202" s="310">
        <v>199</v>
      </c>
      <c r="BK202" s="289">
        <v>77</v>
      </c>
      <c r="BL202" s="311" t="s">
        <v>52</v>
      </c>
      <c r="BM202" s="311">
        <v>199</v>
      </c>
      <c r="BN202" s="289">
        <v>-3</v>
      </c>
      <c r="BO202" s="312" t="s">
        <v>183</v>
      </c>
      <c r="BP202" s="312">
        <v>199</v>
      </c>
      <c r="BQ202" s="289">
        <v>-76</v>
      </c>
      <c r="BR202" s="313" t="s">
        <v>276</v>
      </c>
      <c r="BS202" s="313">
        <v>199</v>
      </c>
      <c r="BT202" s="289">
        <v>42</v>
      </c>
      <c r="BU202" s="314" t="s">
        <v>255</v>
      </c>
      <c r="BV202" s="314">
        <v>199</v>
      </c>
      <c r="BW202" s="289">
        <v>-24</v>
      </c>
      <c r="BX202" s="315" t="s">
        <v>184</v>
      </c>
      <c r="BY202" s="315">
        <v>199</v>
      </c>
      <c r="BZ202" s="289">
        <v>24</v>
      </c>
    </row>
    <row r="203" spans="1:78" ht="15.5" thickTop="1" thickBot="1" x14ac:dyDescent="0.4">
      <c r="A203" s="210" t="s">
        <v>238</v>
      </c>
      <c r="B203" s="210">
        <v>200</v>
      </c>
      <c r="C203" s="210">
        <v>0</v>
      </c>
      <c r="D203" s="211" t="s">
        <v>188</v>
      </c>
      <c r="E203" s="211">
        <v>200</v>
      </c>
      <c r="F203" s="210">
        <v>65</v>
      </c>
      <c r="G203" s="212">
        <v>265</v>
      </c>
      <c r="H203" s="287">
        <v>7.6428905028951499</v>
      </c>
      <c r="I203" s="288" t="s">
        <v>272</v>
      </c>
      <c r="J203" s="287">
        <v>200</v>
      </c>
      <c r="K203" s="289">
        <v>-3</v>
      </c>
      <c r="L203" s="290">
        <v>0.17770905391641134</v>
      </c>
      <c r="M203" s="291">
        <v>0.82802483991550557</v>
      </c>
      <c r="N203" s="292">
        <v>3.5541810783282264</v>
      </c>
      <c r="O203" s="293" t="s">
        <v>68</v>
      </c>
      <c r="P203" s="292">
        <v>200</v>
      </c>
      <c r="Q203" s="289">
        <v>-10</v>
      </c>
      <c r="R203" s="294">
        <v>1.202249950975975</v>
      </c>
      <c r="S203" s="295">
        <v>0.90506749987703372</v>
      </c>
      <c r="T203" s="295">
        <v>17.174999299656786</v>
      </c>
      <c r="U203" s="296">
        <v>0</v>
      </c>
      <c r="V203" s="296"/>
      <c r="W203" s="298" t="s">
        <v>56</v>
      </c>
      <c r="X203" s="298">
        <v>126</v>
      </c>
      <c r="Y203" s="289">
        <v>29</v>
      </c>
      <c r="Z203" s="298"/>
      <c r="AB203" s="299" t="s">
        <v>115</v>
      </c>
      <c r="AC203" s="299">
        <v>200</v>
      </c>
      <c r="AD203" s="289">
        <v>96</v>
      </c>
      <c r="AE203" s="300" t="s">
        <v>196</v>
      </c>
      <c r="AF203" s="300">
        <v>200</v>
      </c>
      <c r="AG203" s="289">
        <v>-50</v>
      </c>
      <c r="AH203" s="301" t="s">
        <v>165</v>
      </c>
      <c r="AI203" s="301">
        <v>200</v>
      </c>
      <c r="AJ203" s="289">
        <v>-63</v>
      </c>
      <c r="AK203" s="302" t="s">
        <v>308</v>
      </c>
      <c r="AL203" s="302">
        <v>200</v>
      </c>
      <c r="AM203" s="289">
        <v>-1</v>
      </c>
      <c r="AN203" s="303" t="s">
        <v>332</v>
      </c>
      <c r="AO203" s="303">
        <v>200</v>
      </c>
      <c r="AP203" s="289">
        <v>-24</v>
      </c>
      <c r="AQ203" s="304" t="s">
        <v>174</v>
      </c>
      <c r="AR203" s="304">
        <v>200</v>
      </c>
      <c r="AS203" s="289">
        <v>-36</v>
      </c>
      <c r="AT203" s="305" t="s">
        <v>151</v>
      </c>
      <c r="AU203" s="305">
        <v>200</v>
      </c>
      <c r="AV203" s="289">
        <v>-35</v>
      </c>
      <c r="AW203" s="306" t="s">
        <v>75</v>
      </c>
      <c r="AX203" s="306">
        <v>200</v>
      </c>
      <c r="AY203" s="289">
        <v>-146</v>
      </c>
      <c r="AZ203" s="307" t="s">
        <v>315</v>
      </c>
      <c r="BA203" s="307">
        <v>200</v>
      </c>
      <c r="BB203" s="289">
        <v>-50</v>
      </c>
      <c r="BC203" s="308" t="s">
        <v>148</v>
      </c>
      <c r="BD203" s="308">
        <v>200</v>
      </c>
      <c r="BE203" s="289">
        <v>-14</v>
      </c>
      <c r="BF203" s="309" t="s">
        <v>19</v>
      </c>
      <c r="BG203" s="309">
        <v>200</v>
      </c>
      <c r="BH203" s="289">
        <v>86</v>
      </c>
      <c r="BI203" s="310" t="s">
        <v>267</v>
      </c>
      <c r="BJ203" s="310">
        <v>200</v>
      </c>
      <c r="BK203" s="289">
        <v>-23</v>
      </c>
      <c r="BL203" s="311" t="s">
        <v>164</v>
      </c>
      <c r="BM203" s="311">
        <v>200</v>
      </c>
      <c r="BN203" s="289">
        <v>19</v>
      </c>
      <c r="BO203" s="312" t="s">
        <v>320</v>
      </c>
      <c r="BP203" s="312">
        <v>200</v>
      </c>
      <c r="BQ203" s="289">
        <v>-83</v>
      </c>
      <c r="BR203" s="313" t="s">
        <v>116</v>
      </c>
      <c r="BS203" s="313">
        <v>200</v>
      </c>
      <c r="BT203" s="289">
        <v>-132</v>
      </c>
      <c r="BU203" s="314" t="s">
        <v>101</v>
      </c>
      <c r="BV203" s="314">
        <v>200</v>
      </c>
      <c r="BW203" s="289">
        <v>14</v>
      </c>
      <c r="BX203" s="315" t="s">
        <v>74</v>
      </c>
      <c r="BY203" s="315">
        <v>200</v>
      </c>
      <c r="BZ203" s="289">
        <v>34</v>
      </c>
    </row>
    <row r="204" spans="1:78" ht="15.5" thickTop="1" thickBot="1" x14ac:dyDescent="0.4">
      <c r="A204" s="210" t="s">
        <v>171</v>
      </c>
      <c r="B204" s="210">
        <v>201</v>
      </c>
      <c r="C204" s="210">
        <v>0</v>
      </c>
      <c r="D204" s="211" t="s">
        <v>242</v>
      </c>
      <c r="E204" s="211">
        <v>201</v>
      </c>
      <c r="F204" s="210">
        <v>15</v>
      </c>
      <c r="G204" s="212">
        <v>216</v>
      </c>
      <c r="H204" s="287">
        <v>7.6179834038988341</v>
      </c>
      <c r="I204" s="288" t="s">
        <v>145</v>
      </c>
      <c r="J204" s="287">
        <v>201</v>
      </c>
      <c r="K204" s="289">
        <v>-119</v>
      </c>
      <c r="L204" s="290">
        <v>0.17634503998299436</v>
      </c>
      <c r="M204" s="291">
        <v>0.821669297561477</v>
      </c>
      <c r="N204" s="292">
        <v>3.5269007996598871</v>
      </c>
      <c r="O204" s="293" t="s">
        <v>178</v>
      </c>
      <c r="P204" s="292">
        <v>201</v>
      </c>
      <c r="Q204" s="289">
        <v>-58</v>
      </c>
      <c r="R204" s="294">
        <v>1.2001883825434252</v>
      </c>
      <c r="S204" s="295">
        <v>0.90351552760574472</v>
      </c>
      <c r="T204" s="295">
        <v>17.145548322048931</v>
      </c>
      <c r="U204" s="296">
        <v>0</v>
      </c>
      <c r="V204" s="296"/>
      <c r="W204" s="298" t="s">
        <v>45</v>
      </c>
      <c r="X204" s="298">
        <v>125</v>
      </c>
      <c r="Y204" s="289">
        <v>7</v>
      </c>
      <c r="Z204" s="298"/>
      <c r="AB204" s="299" t="s">
        <v>291</v>
      </c>
      <c r="AC204" s="299">
        <v>201</v>
      </c>
      <c r="AD204" s="289">
        <v>-114</v>
      </c>
      <c r="AE204" s="300" t="s">
        <v>289</v>
      </c>
      <c r="AF204" s="300">
        <v>201</v>
      </c>
      <c r="AG204" s="289">
        <v>-1</v>
      </c>
      <c r="AH204" s="301" t="s">
        <v>326</v>
      </c>
      <c r="AI204" s="301">
        <v>201</v>
      </c>
      <c r="AJ204" s="289">
        <v>3</v>
      </c>
      <c r="AK204" s="302" t="s">
        <v>134</v>
      </c>
      <c r="AL204" s="302">
        <v>201</v>
      </c>
      <c r="AM204" s="289">
        <v>43</v>
      </c>
      <c r="AN204" s="303" t="s">
        <v>37</v>
      </c>
      <c r="AO204" s="303">
        <v>201</v>
      </c>
      <c r="AP204" s="289">
        <v>19</v>
      </c>
      <c r="AQ204" s="304" t="s">
        <v>305</v>
      </c>
      <c r="AR204" s="304">
        <v>201</v>
      </c>
      <c r="AS204" s="289">
        <v>-15</v>
      </c>
      <c r="AT204" s="305" t="s">
        <v>339</v>
      </c>
      <c r="AU204" s="305">
        <v>201</v>
      </c>
      <c r="AV204" s="289">
        <v>-26</v>
      </c>
      <c r="AW204" s="306" t="s">
        <v>308</v>
      </c>
      <c r="AX204" s="306">
        <v>201</v>
      </c>
      <c r="AY204" s="289">
        <v>18</v>
      </c>
      <c r="AZ204" s="307" t="s">
        <v>105</v>
      </c>
      <c r="BA204" s="307">
        <v>201</v>
      </c>
      <c r="BB204" s="289">
        <v>-178</v>
      </c>
      <c r="BC204" s="308" t="s">
        <v>248</v>
      </c>
      <c r="BD204" s="308">
        <v>201</v>
      </c>
      <c r="BE204" s="289">
        <v>-11</v>
      </c>
      <c r="BF204" s="309" t="s">
        <v>282</v>
      </c>
      <c r="BG204" s="309">
        <v>201</v>
      </c>
      <c r="BH204" s="289">
        <v>-24</v>
      </c>
      <c r="BI204" s="310" t="s">
        <v>253</v>
      </c>
      <c r="BJ204" s="310">
        <v>201</v>
      </c>
      <c r="BK204" s="289">
        <v>110</v>
      </c>
      <c r="BL204" s="311" t="s">
        <v>322</v>
      </c>
      <c r="BM204" s="311">
        <v>201</v>
      </c>
      <c r="BN204" s="289">
        <v>26</v>
      </c>
      <c r="BO204" s="312" t="s">
        <v>303</v>
      </c>
      <c r="BP204" s="312">
        <v>201</v>
      </c>
      <c r="BQ204" s="289">
        <v>0</v>
      </c>
      <c r="BR204" s="313" t="s">
        <v>193</v>
      </c>
      <c r="BS204" s="313">
        <v>201</v>
      </c>
      <c r="BT204" s="289">
        <v>-135</v>
      </c>
      <c r="BU204" s="314" t="s">
        <v>238</v>
      </c>
      <c r="BV204" s="314">
        <v>201</v>
      </c>
      <c r="BW204" s="289">
        <v>-2</v>
      </c>
      <c r="BX204" s="315" t="s">
        <v>217</v>
      </c>
      <c r="BY204" s="315">
        <v>201</v>
      </c>
      <c r="BZ204" s="289">
        <v>4</v>
      </c>
    </row>
    <row r="205" spans="1:78" ht="15.5" thickTop="1" thickBot="1" x14ac:dyDescent="0.4">
      <c r="A205" s="210" t="s">
        <v>280</v>
      </c>
      <c r="B205" s="210">
        <v>202</v>
      </c>
      <c r="C205" s="210">
        <v>0</v>
      </c>
      <c r="D205" s="211" t="s">
        <v>293</v>
      </c>
      <c r="E205" s="211">
        <v>202</v>
      </c>
      <c r="F205" s="210">
        <v>-6</v>
      </c>
      <c r="G205" s="212">
        <v>196</v>
      </c>
      <c r="H205" s="287">
        <v>7.6004239894728611</v>
      </c>
      <c r="I205" s="288" t="s">
        <v>183</v>
      </c>
      <c r="J205" s="287">
        <v>202</v>
      </c>
      <c r="K205" s="289">
        <v>-62</v>
      </c>
      <c r="L205" s="290">
        <v>0.17599351203688202</v>
      </c>
      <c r="M205" s="291">
        <v>0.82003137386040081</v>
      </c>
      <c r="N205" s="292">
        <v>3.5198702407376401</v>
      </c>
      <c r="O205" s="293" t="s">
        <v>69</v>
      </c>
      <c r="P205" s="292">
        <v>202</v>
      </c>
      <c r="Q205" s="289">
        <v>-13</v>
      </c>
      <c r="R205" s="294">
        <v>1.1997970835804277</v>
      </c>
      <c r="S205" s="295">
        <v>0.90322095327545915</v>
      </c>
      <c r="T205" s="295">
        <v>17.139958336863252</v>
      </c>
      <c r="U205" s="296">
        <v>0</v>
      </c>
      <c r="V205" s="296"/>
      <c r="W205" s="298" t="s">
        <v>179</v>
      </c>
      <c r="X205" s="298">
        <v>124</v>
      </c>
      <c r="Y205" s="289">
        <v>20</v>
      </c>
      <c r="Z205" s="298"/>
      <c r="AB205" s="299" t="s">
        <v>231</v>
      </c>
      <c r="AC205" s="299">
        <v>202</v>
      </c>
      <c r="AD205" s="289">
        <v>-46</v>
      </c>
      <c r="AE205" s="300" t="s">
        <v>195</v>
      </c>
      <c r="AF205" s="300">
        <v>202</v>
      </c>
      <c r="AG205" s="289">
        <v>99</v>
      </c>
      <c r="AH205" s="301" t="s">
        <v>103</v>
      </c>
      <c r="AI205" s="301">
        <v>202</v>
      </c>
      <c r="AJ205" s="289">
        <v>-112</v>
      </c>
      <c r="AK205" s="302" t="s">
        <v>155</v>
      </c>
      <c r="AL205" s="302">
        <v>202</v>
      </c>
      <c r="AM205" s="289">
        <v>118</v>
      </c>
      <c r="AN205" s="303" t="s">
        <v>188</v>
      </c>
      <c r="AO205" s="303">
        <v>202</v>
      </c>
      <c r="AP205" s="289">
        <v>-8</v>
      </c>
      <c r="AQ205" s="304" t="s">
        <v>322</v>
      </c>
      <c r="AR205" s="304">
        <v>202</v>
      </c>
      <c r="AS205" s="289">
        <v>91</v>
      </c>
      <c r="AT205" s="305" t="s">
        <v>165</v>
      </c>
      <c r="AU205" s="305">
        <v>202</v>
      </c>
      <c r="AV205" s="289" t="e">
        <v>#N/A</v>
      </c>
      <c r="AW205" s="306" t="s">
        <v>302</v>
      </c>
      <c r="AX205" s="306">
        <v>202</v>
      </c>
      <c r="AY205" s="289">
        <v>-21</v>
      </c>
      <c r="AZ205" s="307" t="s">
        <v>205</v>
      </c>
      <c r="BA205" s="307">
        <v>202</v>
      </c>
      <c r="BB205" s="289">
        <v>43</v>
      </c>
      <c r="BC205" s="308" t="s">
        <v>222</v>
      </c>
      <c r="BD205" s="308">
        <v>202</v>
      </c>
      <c r="BE205" s="289">
        <v>110</v>
      </c>
      <c r="BF205" s="309" t="s">
        <v>62</v>
      </c>
      <c r="BG205" s="309">
        <v>202</v>
      </c>
      <c r="BH205" s="289">
        <v>-28</v>
      </c>
      <c r="BI205" s="310" t="s">
        <v>228</v>
      </c>
      <c r="BJ205" s="310">
        <v>202</v>
      </c>
      <c r="BK205" s="289">
        <v>-15</v>
      </c>
      <c r="BL205" s="311" t="s">
        <v>161</v>
      </c>
      <c r="BM205" s="311">
        <v>202</v>
      </c>
      <c r="BN205" s="289">
        <v>-2</v>
      </c>
      <c r="BO205" s="312" t="s">
        <v>265</v>
      </c>
      <c r="BP205" s="312">
        <v>202</v>
      </c>
      <c r="BQ205" s="289">
        <v>114</v>
      </c>
      <c r="BR205" s="313" t="s">
        <v>218</v>
      </c>
      <c r="BS205" s="313">
        <v>202</v>
      </c>
      <c r="BT205" s="289">
        <v>20</v>
      </c>
      <c r="BU205" s="314" t="s">
        <v>202</v>
      </c>
      <c r="BV205" s="314">
        <v>202</v>
      </c>
      <c r="BW205" s="289">
        <v>-23</v>
      </c>
      <c r="BX205" s="315" t="s">
        <v>313</v>
      </c>
      <c r="BY205" s="315">
        <v>202</v>
      </c>
      <c r="BZ205" s="289">
        <v>25</v>
      </c>
    </row>
    <row r="206" spans="1:78" ht="15.5" thickTop="1" thickBot="1" x14ac:dyDescent="0.4">
      <c r="A206" s="210" t="s">
        <v>297</v>
      </c>
      <c r="B206" s="210">
        <v>203</v>
      </c>
      <c r="C206" s="210">
        <v>0</v>
      </c>
      <c r="D206" s="211" t="s">
        <v>163</v>
      </c>
      <c r="E206" s="211">
        <v>203</v>
      </c>
      <c r="F206" s="210">
        <v>-30</v>
      </c>
      <c r="G206" s="212">
        <v>173</v>
      </c>
      <c r="H206" s="287">
        <v>7.5772407300136626</v>
      </c>
      <c r="I206" s="288" t="s">
        <v>222</v>
      </c>
      <c r="J206" s="287">
        <v>203</v>
      </c>
      <c r="K206" s="289">
        <v>74</v>
      </c>
      <c r="L206" s="290">
        <v>0.17439810944332265</v>
      </c>
      <c r="M206" s="291">
        <v>0.81259768971196045</v>
      </c>
      <c r="N206" s="292">
        <v>3.4879621888664532</v>
      </c>
      <c r="O206" s="293" t="s">
        <v>248</v>
      </c>
      <c r="P206" s="292">
        <v>203</v>
      </c>
      <c r="Q206" s="289">
        <v>39</v>
      </c>
      <c r="R206" s="294">
        <v>1.199244705790004</v>
      </c>
      <c r="S206" s="295">
        <v>0.90280511696341725</v>
      </c>
      <c r="T206" s="295">
        <v>17.132067225571486</v>
      </c>
      <c r="U206" s="296">
        <v>0</v>
      </c>
      <c r="V206" s="296"/>
      <c r="W206" s="298" t="s">
        <v>289</v>
      </c>
      <c r="X206" s="298">
        <v>123</v>
      </c>
      <c r="Y206" s="289">
        <v>34</v>
      </c>
      <c r="Z206" s="298"/>
      <c r="AB206" s="299" t="s">
        <v>112</v>
      </c>
      <c r="AC206" s="299">
        <v>203</v>
      </c>
      <c r="AD206" s="289">
        <v>115</v>
      </c>
      <c r="AE206" s="300" t="s">
        <v>266</v>
      </c>
      <c r="AF206" s="300">
        <v>203</v>
      </c>
      <c r="AG206" s="289">
        <v>-5</v>
      </c>
      <c r="AH206" s="301" t="s">
        <v>155</v>
      </c>
      <c r="AI206" s="301">
        <v>203</v>
      </c>
      <c r="AJ206" s="289">
        <v>-6</v>
      </c>
      <c r="AK206" s="302" t="s">
        <v>261</v>
      </c>
      <c r="AL206" s="302">
        <v>203</v>
      </c>
      <c r="AM206" s="289">
        <v>18</v>
      </c>
      <c r="AN206" s="303" t="s">
        <v>199</v>
      </c>
      <c r="AO206" s="303">
        <v>203</v>
      </c>
      <c r="AP206" s="289">
        <v>4</v>
      </c>
      <c r="AQ206" s="304" t="s">
        <v>160</v>
      </c>
      <c r="AR206" s="304">
        <v>203</v>
      </c>
      <c r="AS206" s="289">
        <v>-44</v>
      </c>
      <c r="AT206" s="305" t="s">
        <v>337</v>
      </c>
      <c r="AU206" s="305">
        <v>203</v>
      </c>
      <c r="AV206" s="289">
        <v>-56</v>
      </c>
      <c r="AW206" s="306" t="s">
        <v>288</v>
      </c>
      <c r="AX206" s="306">
        <v>203</v>
      </c>
      <c r="AY206" s="289">
        <v>-23</v>
      </c>
      <c r="AZ206" s="307" t="s">
        <v>101</v>
      </c>
      <c r="BA206" s="307">
        <v>203</v>
      </c>
      <c r="BB206" s="289">
        <v>27</v>
      </c>
      <c r="BC206" s="308" t="s">
        <v>135</v>
      </c>
      <c r="BD206" s="308">
        <v>203</v>
      </c>
      <c r="BE206" s="289">
        <v>-24</v>
      </c>
      <c r="BF206" s="309" t="s">
        <v>28</v>
      </c>
      <c r="BG206" s="309">
        <v>203</v>
      </c>
      <c r="BH206" s="289">
        <v>-6</v>
      </c>
      <c r="BI206" s="310" t="s">
        <v>179</v>
      </c>
      <c r="BJ206" s="310">
        <v>203</v>
      </c>
      <c r="BK206" s="289">
        <v>57</v>
      </c>
      <c r="BL206" s="311" t="s">
        <v>310</v>
      </c>
      <c r="BM206" s="311">
        <v>203</v>
      </c>
      <c r="BN206" s="289">
        <v>25</v>
      </c>
      <c r="BO206" s="312" t="s">
        <v>304</v>
      </c>
      <c r="BP206" s="312">
        <v>203</v>
      </c>
      <c r="BQ206" s="289">
        <v>3</v>
      </c>
      <c r="BR206" s="313" t="s">
        <v>254</v>
      </c>
      <c r="BS206" s="313">
        <v>203</v>
      </c>
      <c r="BT206" s="289">
        <v>54</v>
      </c>
      <c r="BU206" s="314" t="s">
        <v>232</v>
      </c>
      <c r="BV206" s="314">
        <v>203</v>
      </c>
      <c r="BW206" s="289">
        <v>6</v>
      </c>
      <c r="BX206" s="315" t="s">
        <v>79</v>
      </c>
      <c r="BY206" s="315">
        <v>203</v>
      </c>
      <c r="BZ206" s="289">
        <v>-46</v>
      </c>
    </row>
    <row r="207" spans="1:78" ht="15.5" thickTop="1" thickBot="1" x14ac:dyDescent="0.4">
      <c r="A207" s="210" t="s">
        <v>231</v>
      </c>
      <c r="B207" s="210">
        <v>204</v>
      </c>
      <c r="C207" s="210">
        <v>0</v>
      </c>
      <c r="D207" s="211" t="s">
        <v>271</v>
      </c>
      <c r="E207" s="211">
        <v>204</v>
      </c>
      <c r="F207" s="210">
        <v>71</v>
      </c>
      <c r="G207" s="212">
        <v>275</v>
      </c>
      <c r="H207" s="287">
        <v>7.5649110485756621</v>
      </c>
      <c r="I207" s="288" t="s">
        <v>220</v>
      </c>
      <c r="J207" s="287">
        <v>204</v>
      </c>
      <c r="K207" s="289">
        <v>6</v>
      </c>
      <c r="L207" s="290">
        <v>0.17412316223542912</v>
      </c>
      <c r="M207" s="291">
        <v>0.81131658943719143</v>
      </c>
      <c r="N207" s="292">
        <v>3.4824632447085819</v>
      </c>
      <c r="O207" s="293" t="s">
        <v>208</v>
      </c>
      <c r="P207" s="292">
        <v>204</v>
      </c>
      <c r="Q207" s="289">
        <v>0</v>
      </c>
      <c r="R207" s="294">
        <v>1.197086019605069</v>
      </c>
      <c r="S207" s="295">
        <v>0.90118003333847541</v>
      </c>
      <c r="T207" s="295">
        <v>17.101228851500984</v>
      </c>
      <c r="U207" s="296">
        <v>0</v>
      </c>
      <c r="V207" s="296"/>
      <c r="W207" s="298" t="s">
        <v>322</v>
      </c>
      <c r="X207" s="298">
        <v>122</v>
      </c>
      <c r="Y207" s="289">
        <v>27</v>
      </c>
      <c r="Z207" s="298"/>
      <c r="AB207" s="299" t="s">
        <v>171</v>
      </c>
      <c r="AC207" s="299">
        <v>204</v>
      </c>
      <c r="AD207" s="289">
        <v>56</v>
      </c>
      <c r="AE207" s="300" t="s">
        <v>109</v>
      </c>
      <c r="AF207" s="300">
        <v>204</v>
      </c>
      <c r="AG207" s="289">
        <v>-91</v>
      </c>
      <c r="AH207" s="301" t="s">
        <v>311</v>
      </c>
      <c r="AI207" s="301">
        <v>204</v>
      </c>
      <c r="AJ207" s="289">
        <v>57</v>
      </c>
      <c r="AK207" s="302" t="s">
        <v>124</v>
      </c>
      <c r="AL207" s="302">
        <v>204</v>
      </c>
      <c r="AM207" s="289">
        <v>-37</v>
      </c>
      <c r="AN207" s="303" t="s">
        <v>148</v>
      </c>
      <c r="AO207" s="303">
        <v>204</v>
      </c>
      <c r="AP207" s="289">
        <v>1</v>
      </c>
      <c r="AQ207" s="304" t="s">
        <v>230</v>
      </c>
      <c r="AR207" s="304">
        <v>204</v>
      </c>
      <c r="AS207" s="289">
        <v>-65</v>
      </c>
      <c r="AT207" s="305" t="s">
        <v>303</v>
      </c>
      <c r="AU207" s="305">
        <v>204</v>
      </c>
      <c r="AV207" s="289" t="e">
        <v>#N/A</v>
      </c>
      <c r="AW207" s="306" t="s">
        <v>30</v>
      </c>
      <c r="AX207" s="306">
        <v>204</v>
      </c>
      <c r="AY207" s="289">
        <v>70</v>
      </c>
      <c r="AZ207" s="307" t="s">
        <v>165</v>
      </c>
      <c r="BA207" s="307">
        <v>204</v>
      </c>
      <c r="BB207" s="289">
        <v>66</v>
      </c>
      <c r="BC207" s="308" t="s">
        <v>24</v>
      </c>
      <c r="BD207" s="308">
        <v>204</v>
      </c>
      <c r="BE207" s="289">
        <v>9</v>
      </c>
      <c r="BF207" s="309" t="s">
        <v>275</v>
      </c>
      <c r="BG207" s="309">
        <v>204</v>
      </c>
      <c r="BH207" s="289">
        <v>-49</v>
      </c>
      <c r="BI207" s="310" t="s">
        <v>269</v>
      </c>
      <c r="BJ207" s="310">
        <v>204</v>
      </c>
      <c r="BK207" s="289">
        <v>41</v>
      </c>
      <c r="BL207" s="311" t="s">
        <v>213</v>
      </c>
      <c r="BM207" s="311">
        <v>204</v>
      </c>
      <c r="BN207" s="289">
        <v>-1</v>
      </c>
      <c r="BO207" s="312" t="s">
        <v>300</v>
      </c>
      <c r="BP207" s="312">
        <v>204</v>
      </c>
      <c r="BQ207" s="289">
        <v>-45</v>
      </c>
      <c r="BR207" s="313" t="s">
        <v>94</v>
      </c>
      <c r="BS207" s="313">
        <v>204</v>
      </c>
      <c r="BT207" s="289">
        <v>68</v>
      </c>
      <c r="BU207" s="314" t="s">
        <v>196</v>
      </c>
      <c r="BV207" s="314">
        <v>204</v>
      </c>
      <c r="BW207" s="289">
        <v>-16</v>
      </c>
      <c r="BX207" s="315" t="s">
        <v>307</v>
      </c>
      <c r="BY207" s="315">
        <v>204</v>
      </c>
      <c r="BZ207" s="289">
        <v>25</v>
      </c>
    </row>
    <row r="208" spans="1:78" ht="15.5" thickTop="1" thickBot="1" x14ac:dyDescent="0.4">
      <c r="A208" s="210" t="s">
        <v>74</v>
      </c>
      <c r="B208" s="210">
        <v>205</v>
      </c>
      <c r="C208" s="210">
        <v>0</v>
      </c>
      <c r="D208" s="211" t="s">
        <v>175</v>
      </c>
      <c r="E208" s="211">
        <v>205</v>
      </c>
      <c r="F208" s="210">
        <v>68</v>
      </c>
      <c r="G208" s="212">
        <v>273</v>
      </c>
      <c r="H208" s="287">
        <v>7.5292866458074617</v>
      </c>
      <c r="I208" s="288" t="s">
        <v>146</v>
      </c>
      <c r="J208" s="287">
        <v>205</v>
      </c>
      <c r="K208" s="289">
        <v>41</v>
      </c>
      <c r="L208" s="290">
        <v>0.1732234180220934</v>
      </c>
      <c r="M208" s="291">
        <v>0.80712428442068596</v>
      </c>
      <c r="N208" s="292">
        <v>3.4644683604418676</v>
      </c>
      <c r="O208" s="293" t="s">
        <v>162</v>
      </c>
      <c r="P208" s="292">
        <v>205</v>
      </c>
      <c r="Q208" s="289">
        <v>-141</v>
      </c>
      <c r="R208" s="294">
        <v>1.1960214117014398</v>
      </c>
      <c r="S208" s="295">
        <v>0.90037858434452467</v>
      </c>
      <c r="T208" s="295">
        <v>17.086020167163426</v>
      </c>
      <c r="U208" s="296">
        <v>0</v>
      </c>
      <c r="V208" s="296"/>
      <c r="W208" s="298" t="s">
        <v>260</v>
      </c>
      <c r="X208" s="298">
        <v>121</v>
      </c>
      <c r="Y208" s="289">
        <v>57</v>
      </c>
      <c r="Z208" s="298"/>
      <c r="AB208" s="299" t="s">
        <v>169</v>
      </c>
      <c r="AC208" s="299">
        <v>205</v>
      </c>
      <c r="AD208" s="289">
        <v>-15</v>
      </c>
      <c r="AE208" s="300" t="s">
        <v>158</v>
      </c>
      <c r="AF208" s="300">
        <v>205</v>
      </c>
      <c r="AG208" s="289">
        <v>-143</v>
      </c>
      <c r="AH208" s="301" t="s">
        <v>167</v>
      </c>
      <c r="AI208" s="301">
        <v>205</v>
      </c>
      <c r="AJ208" s="289">
        <v>-42</v>
      </c>
      <c r="AK208" s="302" t="s">
        <v>117</v>
      </c>
      <c r="AL208" s="302">
        <v>205</v>
      </c>
      <c r="AM208" s="289">
        <v>-1</v>
      </c>
      <c r="AN208" s="303" t="s">
        <v>165</v>
      </c>
      <c r="AO208" s="303">
        <v>205</v>
      </c>
      <c r="AP208" s="289">
        <v>-34</v>
      </c>
      <c r="AQ208" s="304" t="s">
        <v>341</v>
      </c>
      <c r="AR208" s="304">
        <v>205</v>
      </c>
      <c r="AS208" s="289">
        <v>87</v>
      </c>
      <c r="AT208" s="305" t="s">
        <v>182</v>
      </c>
      <c r="AU208" s="305">
        <v>205</v>
      </c>
      <c r="AV208" s="289">
        <v>-3</v>
      </c>
      <c r="AW208" s="306" t="s">
        <v>156</v>
      </c>
      <c r="AX208" s="306">
        <v>205</v>
      </c>
      <c r="AY208" s="289">
        <v>106</v>
      </c>
      <c r="AZ208" s="307" t="s">
        <v>276</v>
      </c>
      <c r="BA208" s="307">
        <v>205</v>
      </c>
      <c r="BB208" s="289">
        <v>-59</v>
      </c>
      <c r="BC208" s="308" t="s">
        <v>209</v>
      </c>
      <c r="BD208" s="308">
        <v>205</v>
      </c>
      <c r="BE208" s="289">
        <v>-4</v>
      </c>
      <c r="BF208" s="309" t="s">
        <v>326</v>
      </c>
      <c r="BG208" s="309">
        <v>205</v>
      </c>
      <c r="BH208" s="289">
        <v>77</v>
      </c>
      <c r="BI208" s="310" t="s">
        <v>272</v>
      </c>
      <c r="BJ208" s="310">
        <v>205</v>
      </c>
      <c r="BK208" s="289">
        <v>-8</v>
      </c>
      <c r="BL208" s="311" t="s">
        <v>150</v>
      </c>
      <c r="BM208" s="311">
        <v>205</v>
      </c>
      <c r="BN208" s="289">
        <v>28</v>
      </c>
      <c r="BO208" s="312" t="s">
        <v>107</v>
      </c>
      <c r="BP208" s="312">
        <v>205</v>
      </c>
      <c r="BQ208" s="289">
        <v>3</v>
      </c>
      <c r="BR208" s="313" t="s">
        <v>24</v>
      </c>
      <c r="BS208" s="313">
        <v>205</v>
      </c>
      <c r="BT208" s="289">
        <v>6</v>
      </c>
      <c r="BU208" s="314" t="s">
        <v>168</v>
      </c>
      <c r="BV208" s="314">
        <v>205</v>
      </c>
      <c r="BW208" s="289">
        <v>6</v>
      </c>
      <c r="BX208" s="315" t="s">
        <v>161</v>
      </c>
      <c r="BY208" s="315">
        <v>205</v>
      </c>
      <c r="BZ208" s="289">
        <v>30</v>
      </c>
    </row>
    <row r="209" spans="1:78" ht="15.5" thickTop="1" thickBot="1" x14ac:dyDescent="0.4">
      <c r="A209" s="210" t="s">
        <v>226</v>
      </c>
      <c r="B209" s="210">
        <v>206</v>
      </c>
      <c r="C209" s="210">
        <v>0</v>
      </c>
      <c r="D209" s="211" t="s">
        <v>209</v>
      </c>
      <c r="E209" s="211">
        <v>206</v>
      </c>
      <c r="F209" s="210">
        <v>12</v>
      </c>
      <c r="G209" s="212">
        <v>218</v>
      </c>
      <c r="H209" s="287">
        <v>7.5284033012916334</v>
      </c>
      <c r="I209" s="288" t="s">
        <v>175</v>
      </c>
      <c r="J209" s="287">
        <v>206</v>
      </c>
      <c r="K209" s="289">
        <v>12</v>
      </c>
      <c r="L209" s="290">
        <v>0.17143859086583282</v>
      </c>
      <c r="M209" s="291">
        <v>0.79880798771115158</v>
      </c>
      <c r="N209" s="292">
        <v>3.4287718173166568</v>
      </c>
      <c r="O209" s="293" t="s">
        <v>199</v>
      </c>
      <c r="P209" s="292">
        <v>206</v>
      </c>
      <c r="Q209" s="289">
        <v>-52</v>
      </c>
      <c r="R209" s="294">
        <v>1.1949148332601727</v>
      </c>
      <c r="S209" s="295">
        <v>0.89954553945028914</v>
      </c>
      <c r="T209" s="295">
        <v>17.070211903716753</v>
      </c>
      <c r="U209" s="296">
        <v>0</v>
      </c>
      <c r="V209" s="296"/>
      <c r="W209" s="298" t="s">
        <v>114</v>
      </c>
      <c r="X209" s="298">
        <v>120</v>
      </c>
      <c r="Y209" s="289">
        <v>-35</v>
      </c>
      <c r="Z209" s="298"/>
      <c r="AB209" s="299" t="s">
        <v>304</v>
      </c>
      <c r="AC209" s="299">
        <v>206</v>
      </c>
      <c r="AD209" s="289">
        <v>-61</v>
      </c>
      <c r="AE209" s="300" t="s">
        <v>104</v>
      </c>
      <c r="AF209" s="300">
        <v>206</v>
      </c>
      <c r="AG209" s="289">
        <v>52</v>
      </c>
      <c r="AH209" s="301" t="s">
        <v>314</v>
      </c>
      <c r="AI209" s="301">
        <v>206</v>
      </c>
      <c r="AJ209" s="289">
        <v>-52</v>
      </c>
      <c r="AK209" s="302" t="s">
        <v>18</v>
      </c>
      <c r="AL209" s="302">
        <v>206</v>
      </c>
      <c r="AM209" s="289">
        <v>-44</v>
      </c>
      <c r="AN209" s="303" t="s">
        <v>115</v>
      </c>
      <c r="AO209" s="303">
        <v>206</v>
      </c>
      <c r="AP209" s="289">
        <v>-8</v>
      </c>
      <c r="AQ209" s="304" t="s">
        <v>162</v>
      </c>
      <c r="AR209" s="304">
        <v>206</v>
      </c>
      <c r="AS209" s="289">
        <v>-30</v>
      </c>
      <c r="AT209" s="305" t="s">
        <v>232</v>
      </c>
      <c r="AU209" s="305">
        <v>206</v>
      </c>
      <c r="AV209" s="289" t="e">
        <v>#N/A</v>
      </c>
      <c r="AW209" s="306" t="s">
        <v>68</v>
      </c>
      <c r="AX209" s="306">
        <v>206</v>
      </c>
      <c r="AY209" s="289">
        <v>52</v>
      </c>
      <c r="AZ209" s="307" t="s">
        <v>121</v>
      </c>
      <c r="BA209" s="307">
        <v>206</v>
      </c>
      <c r="BB209" s="289">
        <v>-96</v>
      </c>
      <c r="BC209" s="308" t="s">
        <v>265</v>
      </c>
      <c r="BD209" s="308">
        <v>206</v>
      </c>
      <c r="BE209" s="289">
        <v>-14</v>
      </c>
      <c r="BF209" s="309" t="s">
        <v>200</v>
      </c>
      <c r="BG209" s="309">
        <v>206</v>
      </c>
      <c r="BH209" s="289">
        <v>-125</v>
      </c>
      <c r="BI209" s="310" t="s">
        <v>178</v>
      </c>
      <c r="BJ209" s="310">
        <v>206</v>
      </c>
      <c r="BK209" s="289">
        <v>-85</v>
      </c>
      <c r="BL209" s="311" t="s">
        <v>306</v>
      </c>
      <c r="BM209" s="311">
        <v>206</v>
      </c>
      <c r="BN209" s="289">
        <v>9</v>
      </c>
      <c r="BO209" s="312" t="s">
        <v>110</v>
      </c>
      <c r="BP209" s="312">
        <v>206</v>
      </c>
      <c r="BQ209" s="289">
        <v>-193</v>
      </c>
      <c r="BR209" s="313" t="s">
        <v>338</v>
      </c>
      <c r="BS209" s="313">
        <v>206</v>
      </c>
      <c r="BT209" s="289">
        <v>-1</v>
      </c>
      <c r="BU209" s="314" t="s">
        <v>142</v>
      </c>
      <c r="BV209" s="314">
        <v>206</v>
      </c>
      <c r="BW209" s="289">
        <v>22</v>
      </c>
      <c r="BX209" s="315" t="s">
        <v>264</v>
      </c>
      <c r="BY209" s="315">
        <v>206</v>
      </c>
      <c r="BZ209" s="289">
        <v>-40</v>
      </c>
    </row>
    <row r="210" spans="1:78" ht="15.5" thickTop="1" thickBot="1" x14ac:dyDescent="0.4">
      <c r="A210" s="210" t="s">
        <v>326</v>
      </c>
      <c r="B210" s="210">
        <v>207</v>
      </c>
      <c r="C210" s="210">
        <v>0</v>
      </c>
      <c r="D210" s="211" t="s">
        <v>151</v>
      </c>
      <c r="E210" s="211">
        <v>207</v>
      </c>
      <c r="F210" s="210">
        <v>54</v>
      </c>
      <c r="G210" s="212">
        <v>261</v>
      </c>
      <c r="H210" s="287">
        <v>7.5125601481364477</v>
      </c>
      <c r="I210" s="288" t="s">
        <v>74</v>
      </c>
      <c r="J210" s="287">
        <v>207</v>
      </c>
      <c r="K210" s="289">
        <v>22</v>
      </c>
      <c r="L210" s="290">
        <v>0.17006031641845298</v>
      </c>
      <c r="M210" s="291">
        <v>0.79238599933464415</v>
      </c>
      <c r="N210" s="292">
        <v>3.4012063283690592</v>
      </c>
      <c r="O210" s="293" t="s">
        <v>107</v>
      </c>
      <c r="P210" s="292">
        <v>207</v>
      </c>
      <c r="Q210" s="289">
        <v>-71</v>
      </c>
      <c r="R210" s="294">
        <v>1.1947456042522835</v>
      </c>
      <c r="S210" s="295">
        <v>0.89941814191955716</v>
      </c>
      <c r="T210" s="295">
        <v>17.067794346461191</v>
      </c>
      <c r="U210" s="296">
        <v>0</v>
      </c>
      <c r="V210" s="296"/>
      <c r="W210" s="298" t="s">
        <v>220</v>
      </c>
      <c r="X210" s="298">
        <v>119</v>
      </c>
      <c r="Y210" s="289">
        <v>-43</v>
      </c>
      <c r="Z210" s="298"/>
      <c r="AB210" s="299" t="s">
        <v>313</v>
      </c>
      <c r="AC210" s="299">
        <v>207</v>
      </c>
      <c r="AD210" s="289">
        <v>30</v>
      </c>
      <c r="AE210" s="300" t="s">
        <v>205</v>
      </c>
      <c r="AF210" s="300">
        <v>207</v>
      </c>
      <c r="AG210" s="289">
        <v>-62</v>
      </c>
      <c r="AH210" s="301" t="s">
        <v>255</v>
      </c>
      <c r="AI210" s="301">
        <v>207</v>
      </c>
      <c r="AJ210" s="289">
        <v>-99</v>
      </c>
      <c r="AK210" s="302" t="s">
        <v>272</v>
      </c>
      <c r="AL210" s="302">
        <v>207</v>
      </c>
      <c r="AM210" s="289">
        <v>-6</v>
      </c>
      <c r="AN210" s="303" t="s">
        <v>40</v>
      </c>
      <c r="AO210" s="303">
        <v>207</v>
      </c>
      <c r="AP210" s="289">
        <v>-40</v>
      </c>
      <c r="AQ210" s="304" t="s">
        <v>146</v>
      </c>
      <c r="AR210" s="304">
        <v>207</v>
      </c>
      <c r="AS210" s="289">
        <v>2</v>
      </c>
      <c r="AT210" s="305" t="s">
        <v>256</v>
      </c>
      <c r="AU210" s="305">
        <v>207</v>
      </c>
      <c r="AV210" s="289">
        <v>-137</v>
      </c>
      <c r="AW210" s="306" t="s">
        <v>135</v>
      </c>
      <c r="AX210" s="306">
        <v>207</v>
      </c>
      <c r="AY210" s="289">
        <v>-63</v>
      </c>
      <c r="AZ210" s="307" t="s">
        <v>97</v>
      </c>
      <c r="BA210" s="307">
        <v>207</v>
      </c>
      <c r="BB210" s="289">
        <v>104</v>
      </c>
      <c r="BC210" s="308" t="s">
        <v>281</v>
      </c>
      <c r="BD210" s="308">
        <v>207</v>
      </c>
      <c r="BE210" s="289">
        <v>-151</v>
      </c>
      <c r="BF210" s="309" t="s">
        <v>61</v>
      </c>
      <c r="BG210" s="309">
        <v>207</v>
      </c>
      <c r="BH210" s="289">
        <v>113</v>
      </c>
      <c r="BI210" s="310" t="s">
        <v>148</v>
      </c>
      <c r="BJ210" s="310">
        <v>207</v>
      </c>
      <c r="BK210" s="289">
        <v>-45</v>
      </c>
      <c r="BL210" s="311" t="s">
        <v>168</v>
      </c>
      <c r="BM210" s="311">
        <v>207</v>
      </c>
      <c r="BN210" s="289">
        <v>-152</v>
      </c>
      <c r="BO210" s="312" t="s">
        <v>260</v>
      </c>
      <c r="BP210" s="312">
        <v>207</v>
      </c>
      <c r="BQ210" s="289">
        <v>67</v>
      </c>
      <c r="BR210" s="313" t="s">
        <v>178</v>
      </c>
      <c r="BS210" s="313">
        <v>207</v>
      </c>
      <c r="BT210" s="289">
        <v>-7</v>
      </c>
      <c r="BU210" s="314" t="s">
        <v>245</v>
      </c>
      <c r="BV210" s="314">
        <v>207</v>
      </c>
      <c r="BW210" s="289">
        <v>-13</v>
      </c>
      <c r="BX210" s="315" t="s">
        <v>198</v>
      </c>
      <c r="BY210" s="315">
        <v>207</v>
      </c>
      <c r="BZ210" s="289">
        <v>-25</v>
      </c>
    </row>
    <row r="211" spans="1:78" ht="15.5" thickTop="1" thickBot="1" x14ac:dyDescent="0.4">
      <c r="A211" s="210" t="s">
        <v>101</v>
      </c>
      <c r="B211" s="210">
        <v>208</v>
      </c>
      <c r="C211" s="210">
        <v>0</v>
      </c>
      <c r="D211" s="211" t="s">
        <v>224</v>
      </c>
      <c r="E211" s="211">
        <v>208</v>
      </c>
      <c r="F211" s="210">
        <v>-27</v>
      </c>
      <c r="G211" s="212">
        <v>181</v>
      </c>
      <c r="H211" s="287">
        <v>7.4746038229105878</v>
      </c>
      <c r="I211" s="288" t="s">
        <v>322</v>
      </c>
      <c r="J211" s="287">
        <v>208</v>
      </c>
      <c r="K211" s="289">
        <v>11</v>
      </c>
      <c r="L211" s="290">
        <v>0.16906078110616568</v>
      </c>
      <c r="M211" s="291">
        <v>0.78772872358697243</v>
      </c>
      <c r="N211" s="292">
        <v>3.3812156221233138</v>
      </c>
      <c r="O211" s="293" t="s">
        <v>214</v>
      </c>
      <c r="P211" s="292">
        <v>208</v>
      </c>
      <c r="Q211" s="289">
        <v>-81</v>
      </c>
      <c r="R211" s="294">
        <v>1.1934580851345182</v>
      </c>
      <c r="S211" s="295">
        <v>0.89844888281664459</v>
      </c>
      <c r="T211" s="295">
        <v>17.049401216207404</v>
      </c>
      <c r="U211" s="296">
        <v>0</v>
      </c>
      <c r="V211" s="296"/>
      <c r="W211" s="298" t="s">
        <v>117</v>
      </c>
      <c r="X211" s="298">
        <v>118</v>
      </c>
      <c r="Y211" s="289">
        <v>6</v>
      </c>
      <c r="Z211" s="298"/>
      <c r="AB211" s="299" t="s">
        <v>237</v>
      </c>
      <c r="AC211" s="299">
        <v>208</v>
      </c>
      <c r="AD211" s="289">
        <v>-23</v>
      </c>
      <c r="AE211" s="300" t="s">
        <v>259</v>
      </c>
      <c r="AF211" s="300">
        <v>208</v>
      </c>
      <c r="AG211" s="289">
        <v>-72</v>
      </c>
      <c r="AH211" s="301" t="s">
        <v>137</v>
      </c>
      <c r="AI211" s="301">
        <v>208</v>
      </c>
      <c r="AJ211" s="289">
        <v>8</v>
      </c>
      <c r="AK211" s="302" t="s">
        <v>37</v>
      </c>
      <c r="AL211" s="302">
        <v>208</v>
      </c>
      <c r="AM211" s="289">
        <v>-84</v>
      </c>
      <c r="AN211" s="303" t="s">
        <v>221</v>
      </c>
      <c r="AO211" s="303">
        <v>208</v>
      </c>
      <c r="AP211" s="289">
        <v>-6</v>
      </c>
      <c r="AQ211" s="304" t="s">
        <v>312</v>
      </c>
      <c r="AR211" s="304">
        <v>208</v>
      </c>
      <c r="AS211" s="289">
        <v>96</v>
      </c>
      <c r="AT211" s="305" t="s">
        <v>160</v>
      </c>
      <c r="AU211" s="305">
        <v>208</v>
      </c>
      <c r="AV211" s="289">
        <v>5</v>
      </c>
      <c r="AW211" s="306" t="s">
        <v>162</v>
      </c>
      <c r="AX211" s="306">
        <v>208</v>
      </c>
      <c r="AY211" s="289">
        <v>-33</v>
      </c>
      <c r="AZ211" s="307" t="s">
        <v>303</v>
      </c>
      <c r="BA211" s="307">
        <v>208</v>
      </c>
      <c r="BB211" s="289">
        <v>36</v>
      </c>
      <c r="BC211" s="308" t="s">
        <v>147</v>
      </c>
      <c r="BD211" s="308">
        <v>208</v>
      </c>
      <c r="BE211" s="289">
        <v>-13</v>
      </c>
      <c r="BF211" s="309" t="s">
        <v>203</v>
      </c>
      <c r="BG211" s="309">
        <v>208</v>
      </c>
      <c r="BH211" s="289">
        <v>32</v>
      </c>
      <c r="BI211" s="310" t="s">
        <v>112</v>
      </c>
      <c r="BJ211" s="310">
        <v>208</v>
      </c>
      <c r="BK211" s="289">
        <v>-66</v>
      </c>
      <c r="BL211" s="311" t="s">
        <v>20</v>
      </c>
      <c r="BM211" s="311">
        <v>208</v>
      </c>
      <c r="BN211" s="289">
        <v>-4</v>
      </c>
      <c r="BO211" s="312" t="s">
        <v>286</v>
      </c>
      <c r="BP211" s="312">
        <v>208</v>
      </c>
      <c r="BQ211" s="289">
        <v>21</v>
      </c>
      <c r="BR211" s="313" t="s">
        <v>143</v>
      </c>
      <c r="BS211" s="313">
        <v>208</v>
      </c>
      <c r="BT211" s="289">
        <v>57</v>
      </c>
      <c r="BU211" s="314" t="s">
        <v>192</v>
      </c>
      <c r="BV211" s="314">
        <v>208</v>
      </c>
      <c r="BW211" s="289">
        <v>16</v>
      </c>
      <c r="BX211" s="315" t="s">
        <v>326</v>
      </c>
      <c r="BY211" s="315">
        <v>208</v>
      </c>
      <c r="BZ211" s="289">
        <v>-54</v>
      </c>
    </row>
    <row r="212" spans="1:78" ht="15.5" thickTop="1" thickBot="1" x14ac:dyDescent="0.4">
      <c r="A212" s="210" t="s">
        <v>251</v>
      </c>
      <c r="B212" s="210">
        <v>209</v>
      </c>
      <c r="C212" s="210">
        <v>0</v>
      </c>
      <c r="D212" s="211" t="s">
        <v>74</v>
      </c>
      <c r="E212" s="211">
        <v>209</v>
      </c>
      <c r="F212" s="210">
        <v>-4</v>
      </c>
      <c r="G212" s="212">
        <v>205</v>
      </c>
      <c r="H212" s="287">
        <v>7.4549900770165074</v>
      </c>
      <c r="I212" s="288" t="s">
        <v>90</v>
      </c>
      <c r="J212" s="287">
        <v>209</v>
      </c>
      <c r="K212" s="289">
        <v>-15</v>
      </c>
      <c r="L212" s="290">
        <v>0.16878801032160093</v>
      </c>
      <c r="M212" s="291">
        <v>0.78645776422814828</v>
      </c>
      <c r="N212" s="292">
        <v>3.3757602064320187</v>
      </c>
      <c r="O212" s="293" t="s">
        <v>193</v>
      </c>
      <c r="P212" s="292">
        <v>209</v>
      </c>
      <c r="Q212" s="289">
        <v>-32</v>
      </c>
      <c r="R212" s="294">
        <v>1.1906878512938366</v>
      </c>
      <c r="S212" s="295">
        <v>0.8963634191289771</v>
      </c>
      <c r="T212" s="295">
        <v>17.009826447054806</v>
      </c>
      <c r="U212" s="296">
        <v>0</v>
      </c>
      <c r="V212" s="296"/>
      <c r="W212" s="298" t="s">
        <v>162</v>
      </c>
      <c r="X212" s="298">
        <v>117</v>
      </c>
      <c r="Y212" s="289">
        <v>-155</v>
      </c>
      <c r="Z212" s="298"/>
      <c r="AB212" s="299" t="s">
        <v>180</v>
      </c>
      <c r="AC212" s="299">
        <v>209</v>
      </c>
      <c r="AD212" s="289">
        <v>12</v>
      </c>
      <c r="AE212" s="300" t="s">
        <v>261</v>
      </c>
      <c r="AF212" s="300">
        <v>209</v>
      </c>
      <c r="AG212" s="289">
        <v>-118</v>
      </c>
      <c r="AH212" s="301" t="s">
        <v>209</v>
      </c>
      <c r="AI212" s="301">
        <v>209</v>
      </c>
      <c r="AJ212" s="289">
        <v>55</v>
      </c>
      <c r="AK212" s="302" t="s">
        <v>232</v>
      </c>
      <c r="AL212" s="302">
        <v>209</v>
      </c>
      <c r="AM212" s="289">
        <v>14</v>
      </c>
      <c r="AN212" s="303" t="s">
        <v>244</v>
      </c>
      <c r="AO212" s="303">
        <v>209</v>
      </c>
      <c r="AP212" s="289">
        <v>-126</v>
      </c>
      <c r="AQ212" s="304" t="s">
        <v>246</v>
      </c>
      <c r="AR212" s="304">
        <v>209</v>
      </c>
      <c r="AS212" s="289">
        <v>58</v>
      </c>
      <c r="AT212" s="305" t="s">
        <v>326</v>
      </c>
      <c r="AU212" s="305">
        <v>209</v>
      </c>
      <c r="AV212" s="289">
        <v>-108</v>
      </c>
      <c r="AW212" s="306" t="s">
        <v>74</v>
      </c>
      <c r="AX212" s="306">
        <v>209</v>
      </c>
      <c r="AY212" s="289">
        <v>-46</v>
      </c>
      <c r="AZ212" s="307" t="s">
        <v>245</v>
      </c>
      <c r="BA212" s="307">
        <v>209</v>
      </c>
      <c r="BB212" s="289">
        <v>-53</v>
      </c>
      <c r="BC212" s="308" t="s">
        <v>28</v>
      </c>
      <c r="BD212" s="308">
        <v>209</v>
      </c>
      <c r="BE212" s="289">
        <v>-15</v>
      </c>
      <c r="BF212" s="309" t="s">
        <v>89</v>
      </c>
      <c r="BG212" s="309">
        <v>209</v>
      </c>
      <c r="BH212" s="289">
        <v>-105</v>
      </c>
      <c r="BI212" s="310" t="s">
        <v>319</v>
      </c>
      <c r="BJ212" s="310">
        <v>209</v>
      </c>
      <c r="BK212" s="289">
        <v>-31</v>
      </c>
      <c r="BL212" s="311" t="s">
        <v>130</v>
      </c>
      <c r="BM212" s="311">
        <v>209</v>
      </c>
      <c r="BN212" s="289">
        <v>21</v>
      </c>
      <c r="BO212" s="312" t="s">
        <v>252</v>
      </c>
      <c r="BP212" s="312">
        <v>209</v>
      </c>
      <c r="BQ212" s="289">
        <v>-81</v>
      </c>
      <c r="BR212" s="313" t="s">
        <v>318</v>
      </c>
      <c r="BS212" s="313">
        <v>209</v>
      </c>
      <c r="BT212" s="289">
        <v>18</v>
      </c>
      <c r="BU212" s="314" t="s">
        <v>96</v>
      </c>
      <c r="BV212" s="314">
        <v>209</v>
      </c>
      <c r="BW212" s="289">
        <v>6</v>
      </c>
      <c r="BX212" s="315" t="s">
        <v>171</v>
      </c>
      <c r="BY212" s="315">
        <v>209</v>
      </c>
      <c r="BZ212" s="289">
        <v>51</v>
      </c>
    </row>
    <row r="213" spans="1:78" ht="15.5" thickTop="1" thickBot="1" x14ac:dyDescent="0.4">
      <c r="A213" s="210" t="s">
        <v>222</v>
      </c>
      <c r="B213" s="210">
        <v>210</v>
      </c>
      <c r="C213" s="210">
        <v>0</v>
      </c>
      <c r="D213" s="211" t="s">
        <v>115</v>
      </c>
      <c r="E213" s="211">
        <v>210</v>
      </c>
      <c r="F213" s="210">
        <v>-69</v>
      </c>
      <c r="G213" s="212">
        <v>141</v>
      </c>
      <c r="H213" s="287">
        <v>7.4031202447243292</v>
      </c>
      <c r="I213" s="288" t="s">
        <v>115</v>
      </c>
      <c r="J213" s="287">
        <v>210</v>
      </c>
      <c r="K213" s="289">
        <v>-93</v>
      </c>
      <c r="L213" s="290">
        <v>0.16592760782530164</v>
      </c>
      <c r="M213" s="291">
        <v>0.77312988775311964</v>
      </c>
      <c r="N213" s="292">
        <v>3.3185521565060325</v>
      </c>
      <c r="O213" s="293" t="s">
        <v>50</v>
      </c>
      <c r="P213" s="292">
        <v>210</v>
      </c>
      <c r="Q213" s="289">
        <v>1</v>
      </c>
      <c r="R213" s="294">
        <v>1.1887483829088601</v>
      </c>
      <c r="S213" s="295">
        <v>0.89490336516860358</v>
      </c>
      <c r="T213" s="295">
        <v>16.982119755840859</v>
      </c>
      <c r="U213" s="296">
        <v>0</v>
      </c>
      <c r="V213" s="296"/>
      <c r="W213" s="298" t="s">
        <v>131</v>
      </c>
      <c r="X213" s="298">
        <v>116</v>
      </c>
      <c r="Y213" s="289">
        <v>-43</v>
      </c>
      <c r="Z213" s="298"/>
      <c r="AB213" s="299" t="s">
        <v>263</v>
      </c>
      <c r="AC213" s="299">
        <v>210</v>
      </c>
      <c r="AD213" s="289">
        <v>-73</v>
      </c>
      <c r="AE213" s="300" t="s">
        <v>284</v>
      </c>
      <c r="AF213" s="300">
        <v>210</v>
      </c>
      <c r="AG213" s="289">
        <v>-151</v>
      </c>
      <c r="AH213" s="301" t="s">
        <v>328</v>
      </c>
      <c r="AI213" s="301">
        <v>210</v>
      </c>
      <c r="AJ213" s="289">
        <v>20</v>
      </c>
      <c r="AK213" s="302" t="s">
        <v>27</v>
      </c>
      <c r="AL213" s="302">
        <v>210</v>
      </c>
      <c r="AM213" s="289">
        <v>80</v>
      </c>
      <c r="AN213" s="303" t="s">
        <v>291</v>
      </c>
      <c r="AO213" s="303">
        <v>210</v>
      </c>
      <c r="AP213" s="289">
        <v>-30</v>
      </c>
      <c r="AQ213" s="304" t="s">
        <v>298</v>
      </c>
      <c r="AR213" s="304">
        <v>210</v>
      </c>
      <c r="AS213" s="289">
        <v>-60</v>
      </c>
      <c r="AT213" s="305" t="s">
        <v>141</v>
      </c>
      <c r="AU213" s="305">
        <v>210</v>
      </c>
      <c r="AV213" s="289" t="e">
        <v>#N/A</v>
      </c>
      <c r="AW213" s="306" t="s">
        <v>169</v>
      </c>
      <c r="AX213" s="306">
        <v>210</v>
      </c>
      <c r="AY213" s="289">
        <v>29</v>
      </c>
      <c r="AZ213" s="307" t="s">
        <v>163</v>
      </c>
      <c r="BA213" s="307">
        <v>210</v>
      </c>
      <c r="BB213" s="289">
        <v>108</v>
      </c>
      <c r="BC213" s="308" t="s">
        <v>67</v>
      </c>
      <c r="BD213" s="308">
        <v>210</v>
      </c>
      <c r="BE213" s="289">
        <v>-6</v>
      </c>
      <c r="BF213" s="309" t="s">
        <v>312</v>
      </c>
      <c r="BG213" s="309">
        <v>210</v>
      </c>
      <c r="BH213" s="289">
        <v>-5</v>
      </c>
      <c r="BI213" s="310" t="s">
        <v>199</v>
      </c>
      <c r="BJ213" s="310">
        <v>210</v>
      </c>
      <c r="BK213" s="289">
        <v>-52</v>
      </c>
      <c r="BL213" s="311" t="s">
        <v>201</v>
      </c>
      <c r="BM213" s="311">
        <v>210</v>
      </c>
      <c r="BN213" s="289">
        <v>1</v>
      </c>
      <c r="BO213" s="312" t="s">
        <v>128</v>
      </c>
      <c r="BP213" s="312">
        <v>210</v>
      </c>
      <c r="BQ213" s="289">
        <v>87</v>
      </c>
      <c r="BR213" s="313" t="s">
        <v>82</v>
      </c>
      <c r="BS213" s="313">
        <v>210</v>
      </c>
      <c r="BT213" s="289">
        <v>-134</v>
      </c>
      <c r="BU213" s="314" t="s">
        <v>259</v>
      </c>
      <c r="BV213" s="314">
        <v>210</v>
      </c>
      <c r="BW213" s="289">
        <v>-29</v>
      </c>
      <c r="BX213" s="315" t="s">
        <v>193</v>
      </c>
      <c r="BY213" s="315">
        <v>210</v>
      </c>
      <c r="BZ213" s="289">
        <v>-4</v>
      </c>
    </row>
    <row r="214" spans="1:78" ht="15.5" thickTop="1" thickBot="1" x14ac:dyDescent="0.4">
      <c r="A214" s="210" t="s">
        <v>272</v>
      </c>
      <c r="B214" s="210">
        <v>211</v>
      </c>
      <c r="C214" s="210">
        <v>0</v>
      </c>
      <c r="D214" s="211" t="s">
        <v>143</v>
      </c>
      <c r="E214" s="211">
        <v>211</v>
      </c>
      <c r="F214" s="210">
        <v>-45</v>
      </c>
      <c r="G214" s="212">
        <v>166</v>
      </c>
      <c r="H214" s="287">
        <v>7.3298416659952945</v>
      </c>
      <c r="I214" s="288" t="s">
        <v>131</v>
      </c>
      <c r="J214" s="287">
        <v>211</v>
      </c>
      <c r="K214" s="289">
        <v>-30</v>
      </c>
      <c r="L214" s="290">
        <v>0.16580616384320995</v>
      </c>
      <c r="M214" s="291">
        <v>0.77256402669194113</v>
      </c>
      <c r="N214" s="292">
        <v>3.3161232768641988</v>
      </c>
      <c r="O214" s="293" t="s">
        <v>198</v>
      </c>
      <c r="P214" s="292">
        <v>211</v>
      </c>
      <c r="Q214" s="289">
        <v>27</v>
      </c>
      <c r="R214" s="294">
        <v>1.1877941350626839</v>
      </c>
      <c r="S214" s="295">
        <v>0.894184996486866</v>
      </c>
      <c r="T214" s="295">
        <v>16.968487643752628</v>
      </c>
      <c r="U214" s="296">
        <v>0</v>
      </c>
      <c r="V214" s="296"/>
      <c r="W214" s="298" t="s">
        <v>191</v>
      </c>
      <c r="X214" s="298">
        <v>115</v>
      </c>
      <c r="Y214" s="289">
        <v>44</v>
      </c>
      <c r="Z214" s="298"/>
      <c r="AB214" s="299" t="s">
        <v>336</v>
      </c>
      <c r="AC214" s="299">
        <v>211</v>
      </c>
      <c r="AD214" s="289">
        <v>-54</v>
      </c>
      <c r="AE214" s="300" t="s">
        <v>217</v>
      </c>
      <c r="AF214" s="300">
        <v>211</v>
      </c>
      <c r="AG214" s="289">
        <v>1</v>
      </c>
      <c r="AH214" s="301" t="s">
        <v>292</v>
      </c>
      <c r="AI214" s="301">
        <v>211</v>
      </c>
      <c r="AJ214" s="289">
        <v>44</v>
      </c>
      <c r="AK214" s="302" t="s">
        <v>234</v>
      </c>
      <c r="AL214" s="302">
        <v>211</v>
      </c>
      <c r="AM214" s="289">
        <v>-16</v>
      </c>
      <c r="AN214" s="303" t="s">
        <v>314</v>
      </c>
      <c r="AO214" s="303">
        <v>211</v>
      </c>
      <c r="AP214" s="289">
        <v>30</v>
      </c>
      <c r="AQ214" s="304" t="s">
        <v>240</v>
      </c>
      <c r="AR214" s="304">
        <v>211</v>
      </c>
      <c r="AS214" s="289">
        <v>-27</v>
      </c>
      <c r="AT214" s="305" t="s">
        <v>55</v>
      </c>
      <c r="AU214" s="305">
        <v>211</v>
      </c>
      <c r="AV214" s="289">
        <v>-35</v>
      </c>
      <c r="AW214" s="306" t="s">
        <v>122</v>
      </c>
      <c r="AX214" s="306">
        <v>211</v>
      </c>
      <c r="AY214" s="289">
        <v>-55</v>
      </c>
      <c r="AZ214" s="307" t="s">
        <v>159</v>
      </c>
      <c r="BA214" s="307">
        <v>211</v>
      </c>
      <c r="BB214" s="289">
        <v>5</v>
      </c>
      <c r="BC214" s="308" t="s">
        <v>91</v>
      </c>
      <c r="BD214" s="308">
        <v>211</v>
      </c>
      <c r="BE214" s="289">
        <v>-15</v>
      </c>
      <c r="BF214" s="309" t="s">
        <v>267</v>
      </c>
      <c r="BG214" s="309">
        <v>211</v>
      </c>
      <c r="BH214" s="289">
        <v>-70</v>
      </c>
      <c r="BI214" s="310" t="s">
        <v>35</v>
      </c>
      <c r="BJ214" s="310">
        <v>211</v>
      </c>
      <c r="BK214" s="289">
        <v>57</v>
      </c>
      <c r="BL214" s="311" t="s">
        <v>251</v>
      </c>
      <c r="BM214" s="311">
        <v>211</v>
      </c>
      <c r="BN214" s="289">
        <v>24</v>
      </c>
      <c r="BO214" s="312" t="s">
        <v>306</v>
      </c>
      <c r="BP214" s="312">
        <v>211</v>
      </c>
      <c r="BQ214" s="289">
        <v>17</v>
      </c>
      <c r="BR214" s="313" t="s">
        <v>156</v>
      </c>
      <c r="BS214" s="313">
        <v>211</v>
      </c>
      <c r="BT214" s="289">
        <v>67</v>
      </c>
      <c r="BU214" s="314" t="s">
        <v>317</v>
      </c>
      <c r="BV214" s="314">
        <v>211</v>
      </c>
      <c r="BW214" s="289">
        <v>34</v>
      </c>
      <c r="BX214" s="315" t="s">
        <v>277</v>
      </c>
      <c r="BY214" s="315">
        <v>211</v>
      </c>
      <c r="BZ214" s="289">
        <v>13</v>
      </c>
    </row>
    <row r="215" spans="1:78" ht="15.5" thickTop="1" thickBot="1" x14ac:dyDescent="0.4">
      <c r="A215" s="210" t="s">
        <v>148</v>
      </c>
      <c r="B215" s="210">
        <v>212</v>
      </c>
      <c r="C215" s="210">
        <v>0</v>
      </c>
      <c r="D215" s="211" t="s">
        <v>235</v>
      </c>
      <c r="E215" s="211">
        <v>212</v>
      </c>
      <c r="F215" s="210">
        <v>41</v>
      </c>
      <c r="G215" s="212">
        <v>253</v>
      </c>
      <c r="H215" s="287">
        <v>7.3290107885464293</v>
      </c>
      <c r="I215" s="288" t="s">
        <v>325</v>
      </c>
      <c r="J215" s="287">
        <v>212</v>
      </c>
      <c r="K215" s="289">
        <v>38</v>
      </c>
      <c r="L215" s="290">
        <v>0.16525975265407827</v>
      </c>
      <c r="M215" s="291">
        <v>0.77001805603125884</v>
      </c>
      <c r="N215" s="292">
        <v>3.3051950530815652</v>
      </c>
      <c r="O215" s="293" t="s">
        <v>251</v>
      </c>
      <c r="P215" s="292">
        <v>212</v>
      </c>
      <c r="Q215" s="289">
        <v>45</v>
      </c>
      <c r="R215" s="294">
        <v>1.1870779618460154</v>
      </c>
      <c r="S215" s="295">
        <v>0.89364585310643763</v>
      </c>
      <c r="T215" s="295">
        <v>16.958256597800219</v>
      </c>
      <c r="U215" s="296">
        <v>0</v>
      </c>
      <c r="V215" s="296"/>
      <c r="W215" s="298" t="s">
        <v>261</v>
      </c>
      <c r="X215" s="298">
        <v>114</v>
      </c>
      <c r="Y215" s="289">
        <v>-64</v>
      </c>
      <c r="Z215" s="298"/>
      <c r="AB215" s="299" t="s">
        <v>308</v>
      </c>
      <c r="AC215" s="299">
        <v>212</v>
      </c>
      <c r="AD215" s="289">
        <v>-32</v>
      </c>
      <c r="AE215" s="300" t="s">
        <v>300</v>
      </c>
      <c r="AF215" s="300">
        <v>212</v>
      </c>
      <c r="AG215" s="289">
        <v>13</v>
      </c>
      <c r="AH215" s="301" t="s">
        <v>199</v>
      </c>
      <c r="AI215" s="301">
        <v>212</v>
      </c>
      <c r="AJ215" s="289">
        <v>31</v>
      </c>
      <c r="AK215" s="302" t="s">
        <v>262</v>
      </c>
      <c r="AL215" s="302">
        <v>212</v>
      </c>
      <c r="AM215" s="289">
        <v>-4</v>
      </c>
      <c r="AN215" s="303" t="s">
        <v>175</v>
      </c>
      <c r="AO215" s="303">
        <v>212</v>
      </c>
      <c r="AP215" s="289">
        <v>-70</v>
      </c>
      <c r="AQ215" s="304" t="s">
        <v>249</v>
      </c>
      <c r="AR215" s="304">
        <v>212</v>
      </c>
      <c r="AS215" s="289">
        <v>45</v>
      </c>
      <c r="AT215" s="305" t="s">
        <v>331</v>
      </c>
      <c r="AU215" s="305">
        <v>212</v>
      </c>
      <c r="AV215" s="289">
        <v>-82</v>
      </c>
      <c r="AW215" s="306" t="s">
        <v>199</v>
      </c>
      <c r="AX215" s="306">
        <v>212</v>
      </c>
      <c r="AY215" s="289">
        <v>-1</v>
      </c>
      <c r="AZ215" s="307" t="s">
        <v>209</v>
      </c>
      <c r="BA215" s="307">
        <v>212</v>
      </c>
      <c r="BB215" s="289">
        <v>-10</v>
      </c>
      <c r="BC215" s="308" t="s">
        <v>228</v>
      </c>
      <c r="BD215" s="308">
        <v>212</v>
      </c>
      <c r="BE215" s="289">
        <v>4</v>
      </c>
      <c r="BF215" s="309" t="s">
        <v>236</v>
      </c>
      <c r="BG215" s="309">
        <v>212</v>
      </c>
      <c r="BH215" s="289">
        <v>51</v>
      </c>
      <c r="BI215" s="310" t="s">
        <v>232</v>
      </c>
      <c r="BJ215" s="310">
        <v>212</v>
      </c>
      <c r="BK215" s="289">
        <v>2</v>
      </c>
      <c r="BL215" s="311" t="s">
        <v>218</v>
      </c>
      <c r="BM215" s="311">
        <v>212</v>
      </c>
      <c r="BN215" s="289">
        <v>-61</v>
      </c>
      <c r="BO215" s="312" t="s">
        <v>323</v>
      </c>
      <c r="BP215" s="312">
        <v>212</v>
      </c>
      <c r="BQ215" s="289">
        <v>95</v>
      </c>
      <c r="BR215" s="313" t="s">
        <v>268</v>
      </c>
      <c r="BS215" s="313">
        <v>212</v>
      </c>
      <c r="BT215" s="289">
        <v>-50</v>
      </c>
      <c r="BU215" s="314" t="s">
        <v>203</v>
      </c>
      <c r="BV215" s="314">
        <v>212</v>
      </c>
      <c r="BW215" s="289">
        <v>26</v>
      </c>
      <c r="BX215" s="315" t="s">
        <v>233</v>
      </c>
      <c r="BY215" s="315">
        <v>212</v>
      </c>
      <c r="BZ215" s="289">
        <v>30</v>
      </c>
    </row>
    <row r="216" spans="1:78" ht="15.5" thickTop="1" thickBot="1" x14ac:dyDescent="0.4">
      <c r="A216" s="210" t="s">
        <v>282</v>
      </c>
      <c r="B216" s="210">
        <v>213</v>
      </c>
      <c r="C216" s="210">
        <v>0</v>
      </c>
      <c r="D216" s="211" t="s">
        <v>251</v>
      </c>
      <c r="E216" s="211">
        <v>213</v>
      </c>
      <c r="F216" s="210">
        <v>-4</v>
      </c>
      <c r="G216" s="212">
        <v>209</v>
      </c>
      <c r="H216" s="287">
        <v>7.3277841754731119</v>
      </c>
      <c r="I216" s="288" t="s">
        <v>174</v>
      </c>
      <c r="J216" s="287">
        <v>213</v>
      </c>
      <c r="K216" s="289">
        <v>46</v>
      </c>
      <c r="L216" s="290">
        <v>0.16300002795138296</v>
      </c>
      <c r="M216" s="291">
        <v>0.7594890022550651</v>
      </c>
      <c r="N216" s="292">
        <v>3.2600005590276595</v>
      </c>
      <c r="O216" s="293" t="s">
        <v>115</v>
      </c>
      <c r="P216" s="292">
        <v>213</v>
      </c>
      <c r="Q216" s="289">
        <v>-22</v>
      </c>
      <c r="R216" s="294">
        <v>1.1863774861660796</v>
      </c>
      <c r="S216" s="295">
        <v>0.89311852701102001</v>
      </c>
      <c r="T216" s="295">
        <v>16.948249802372565</v>
      </c>
      <c r="U216" s="296">
        <v>0</v>
      </c>
      <c r="V216" s="296"/>
      <c r="W216" s="298" t="s">
        <v>135</v>
      </c>
      <c r="X216" s="298">
        <v>113</v>
      </c>
      <c r="Y216" s="289">
        <v>58</v>
      </c>
      <c r="Z216" s="298"/>
      <c r="AB216" s="299" t="s">
        <v>252</v>
      </c>
      <c r="AC216" s="299">
        <v>213</v>
      </c>
      <c r="AD216" s="289">
        <v>21</v>
      </c>
      <c r="AE216" s="300" t="s">
        <v>283</v>
      </c>
      <c r="AF216" s="300">
        <v>213</v>
      </c>
      <c r="AG216" s="289">
        <v>-7</v>
      </c>
      <c r="AH216" s="301" t="s">
        <v>238</v>
      </c>
      <c r="AI216" s="301">
        <v>213</v>
      </c>
      <c r="AJ216" s="289">
        <v>43</v>
      </c>
      <c r="AK216" s="302" t="s">
        <v>175</v>
      </c>
      <c r="AL216" s="302">
        <v>213</v>
      </c>
      <c r="AM216" s="289">
        <v>12</v>
      </c>
      <c r="AN216" s="303" t="s">
        <v>214</v>
      </c>
      <c r="AO216" s="303">
        <v>213</v>
      </c>
      <c r="AP216" s="289">
        <v>-63</v>
      </c>
      <c r="AQ216" s="304" t="s">
        <v>256</v>
      </c>
      <c r="AR216" s="304">
        <v>213</v>
      </c>
      <c r="AS216" s="289">
        <v>1</v>
      </c>
      <c r="AT216" s="305" t="s">
        <v>191</v>
      </c>
      <c r="AU216" s="305">
        <v>213</v>
      </c>
      <c r="AV216" s="289" t="e">
        <v>#N/A</v>
      </c>
      <c r="AW216" s="306" t="s">
        <v>294</v>
      </c>
      <c r="AX216" s="306">
        <v>213</v>
      </c>
      <c r="AY216" s="289">
        <v>-44</v>
      </c>
      <c r="AZ216" s="307" t="s">
        <v>102</v>
      </c>
      <c r="BA216" s="307">
        <v>213</v>
      </c>
      <c r="BB216" s="289">
        <v>16</v>
      </c>
      <c r="BC216" s="308" t="s">
        <v>306</v>
      </c>
      <c r="BD216" s="308">
        <v>213</v>
      </c>
      <c r="BE216" s="289">
        <v>-5</v>
      </c>
      <c r="BF216" s="309" t="s">
        <v>302</v>
      </c>
      <c r="BG216" s="309">
        <v>213</v>
      </c>
      <c r="BH216" s="289">
        <v>-139</v>
      </c>
      <c r="BI216" s="310" t="s">
        <v>300</v>
      </c>
      <c r="BJ216" s="310">
        <v>213</v>
      </c>
      <c r="BK216" s="289">
        <v>35</v>
      </c>
      <c r="BL216" s="311" t="s">
        <v>281</v>
      </c>
      <c r="BM216" s="311">
        <v>213</v>
      </c>
      <c r="BN216" s="289">
        <v>50</v>
      </c>
      <c r="BO216" s="312" t="s">
        <v>181</v>
      </c>
      <c r="BP216" s="312">
        <v>213</v>
      </c>
      <c r="BQ216" s="289">
        <v>-133</v>
      </c>
      <c r="BR216" s="313" t="s">
        <v>226</v>
      </c>
      <c r="BS216" s="313">
        <v>213</v>
      </c>
      <c r="BT216" s="289">
        <v>-27</v>
      </c>
      <c r="BU216" s="314" t="s">
        <v>156</v>
      </c>
      <c r="BV216" s="314">
        <v>213</v>
      </c>
      <c r="BW216" s="289">
        <v>6</v>
      </c>
      <c r="BX216" s="315" t="s">
        <v>329</v>
      </c>
      <c r="BY216" s="315">
        <v>213</v>
      </c>
      <c r="BZ216" s="289">
        <v>34</v>
      </c>
    </row>
    <row r="217" spans="1:78" ht="15.5" thickTop="1" thickBot="1" x14ac:dyDescent="0.4">
      <c r="A217" s="210" t="s">
        <v>106</v>
      </c>
      <c r="B217" s="210">
        <v>214</v>
      </c>
      <c r="C217" s="210">
        <v>0</v>
      </c>
      <c r="D217" s="211" t="s">
        <v>280</v>
      </c>
      <c r="E217" s="211">
        <v>214</v>
      </c>
      <c r="F217" s="210">
        <v>-12</v>
      </c>
      <c r="G217" s="212">
        <v>202</v>
      </c>
      <c r="H217" s="287">
        <v>7.319899027904472</v>
      </c>
      <c r="I217" s="288" t="s">
        <v>269</v>
      </c>
      <c r="J217" s="287">
        <v>214</v>
      </c>
      <c r="K217" s="289">
        <v>-32</v>
      </c>
      <c r="L217" s="290">
        <v>0.16250563572820509</v>
      </c>
      <c r="M217" s="291">
        <v>0.75718541089362057</v>
      </c>
      <c r="N217" s="292">
        <v>3.2501127145641018</v>
      </c>
      <c r="O217" s="293" t="s">
        <v>259</v>
      </c>
      <c r="P217" s="292">
        <v>214</v>
      </c>
      <c r="Q217" s="289">
        <v>-30</v>
      </c>
      <c r="R217" s="294">
        <v>1.1689950458748175</v>
      </c>
      <c r="S217" s="295">
        <v>0.88003282734981136</v>
      </c>
      <c r="T217" s="295">
        <v>16.699929226783109</v>
      </c>
      <c r="U217" s="296">
        <v>0</v>
      </c>
      <c r="V217" s="296"/>
      <c r="W217" s="298" t="s">
        <v>152</v>
      </c>
      <c r="X217" s="298">
        <v>112</v>
      </c>
      <c r="Y217" s="289">
        <v>-3</v>
      </c>
      <c r="Z217" s="298"/>
      <c r="AB217" s="299" t="s">
        <v>69</v>
      </c>
      <c r="AC217" s="299">
        <v>214</v>
      </c>
      <c r="AD217" s="289">
        <v>58</v>
      </c>
      <c r="AE217" s="300" t="s">
        <v>26</v>
      </c>
      <c r="AF217" s="300">
        <v>214</v>
      </c>
      <c r="AG217" s="289">
        <v>48</v>
      </c>
      <c r="AH217" s="301" t="s">
        <v>264</v>
      </c>
      <c r="AI217" s="301">
        <v>214</v>
      </c>
      <c r="AJ217" s="289">
        <v>-21</v>
      </c>
      <c r="AK217" s="302" t="s">
        <v>332</v>
      </c>
      <c r="AL217" s="302">
        <v>214</v>
      </c>
      <c r="AM217" s="289">
        <v>8</v>
      </c>
      <c r="AN217" s="303" t="s">
        <v>261</v>
      </c>
      <c r="AO217" s="303">
        <v>214</v>
      </c>
      <c r="AP217" s="289">
        <v>-58</v>
      </c>
      <c r="AQ217" s="304" t="s">
        <v>151</v>
      </c>
      <c r="AR217" s="304">
        <v>214</v>
      </c>
      <c r="AS217" s="289">
        <v>27</v>
      </c>
      <c r="AT217" s="305" t="s">
        <v>110</v>
      </c>
      <c r="AU217" s="305">
        <v>214</v>
      </c>
      <c r="AV217" s="289">
        <v>-21</v>
      </c>
      <c r="AW217" s="306" t="s">
        <v>286</v>
      </c>
      <c r="AX217" s="306">
        <v>214</v>
      </c>
      <c r="AY217" s="289">
        <v>-48</v>
      </c>
      <c r="AZ217" s="307" t="s">
        <v>177</v>
      </c>
      <c r="BA217" s="307">
        <v>214</v>
      </c>
      <c r="BB217" s="289">
        <v>-37</v>
      </c>
      <c r="BC217" s="308" t="s">
        <v>173</v>
      </c>
      <c r="BD217" s="308">
        <v>214</v>
      </c>
      <c r="BE217" s="289">
        <v>-16</v>
      </c>
      <c r="BF217" s="309" t="s">
        <v>295</v>
      </c>
      <c r="BG217" s="309">
        <v>214</v>
      </c>
      <c r="BH217" s="289">
        <v>-52</v>
      </c>
      <c r="BI217" s="310" t="s">
        <v>194</v>
      </c>
      <c r="BJ217" s="310">
        <v>214</v>
      </c>
      <c r="BK217" s="289">
        <v>-91</v>
      </c>
      <c r="BL217" s="311" t="s">
        <v>189</v>
      </c>
      <c r="BM217" s="311">
        <v>214</v>
      </c>
      <c r="BN217" s="289">
        <v>39</v>
      </c>
      <c r="BO217" s="312" t="s">
        <v>95</v>
      </c>
      <c r="BP217" s="312">
        <v>214</v>
      </c>
      <c r="BQ217" s="289">
        <v>17</v>
      </c>
      <c r="BR217" s="313" t="s">
        <v>205</v>
      </c>
      <c r="BS217" s="313">
        <v>214</v>
      </c>
      <c r="BT217" s="289">
        <v>-35</v>
      </c>
      <c r="BU217" s="314" t="s">
        <v>54</v>
      </c>
      <c r="BV217" s="314">
        <v>214</v>
      </c>
      <c r="BW217" s="289">
        <v>73</v>
      </c>
      <c r="BX217" s="315" t="s">
        <v>205</v>
      </c>
      <c r="BY217" s="315">
        <v>214</v>
      </c>
      <c r="BZ217" s="289">
        <v>-23</v>
      </c>
    </row>
    <row r="218" spans="1:78" ht="15.5" thickTop="1" thickBot="1" x14ac:dyDescent="0.4">
      <c r="A218" s="210" t="s">
        <v>236</v>
      </c>
      <c r="B218" s="210">
        <v>215</v>
      </c>
      <c r="C218" s="210">
        <v>0</v>
      </c>
      <c r="D218" s="211" t="s">
        <v>135</v>
      </c>
      <c r="E218" s="211">
        <v>215</v>
      </c>
      <c r="F218" s="210">
        <v>-47</v>
      </c>
      <c r="G218" s="212">
        <v>168</v>
      </c>
      <c r="H218" s="287">
        <v>7.3102466610944026</v>
      </c>
      <c r="I218" s="288" t="s">
        <v>176</v>
      </c>
      <c r="J218" s="287">
        <v>215</v>
      </c>
      <c r="K218" s="289">
        <v>60</v>
      </c>
      <c r="L218" s="290">
        <v>0.16160128972241114</v>
      </c>
      <c r="M218" s="291">
        <v>0.7529716640969718</v>
      </c>
      <c r="N218" s="292">
        <v>3.2320257944482225</v>
      </c>
      <c r="O218" s="293" t="s">
        <v>335</v>
      </c>
      <c r="P218" s="292">
        <v>215</v>
      </c>
      <c r="Q218" s="289">
        <v>51</v>
      </c>
      <c r="R218" s="294">
        <v>1.1616557374179135</v>
      </c>
      <c r="S218" s="295">
        <v>0.87450771208528255</v>
      </c>
      <c r="T218" s="295">
        <v>16.595081963113049</v>
      </c>
      <c r="U218" s="296">
        <v>0</v>
      </c>
      <c r="V218" s="296"/>
      <c r="W218" s="298" t="s">
        <v>316</v>
      </c>
      <c r="X218" s="298">
        <v>111</v>
      </c>
      <c r="Y218" s="289">
        <v>21</v>
      </c>
      <c r="Z218" s="298"/>
      <c r="AB218" s="299" t="s">
        <v>288</v>
      </c>
      <c r="AC218" s="299">
        <v>215</v>
      </c>
      <c r="AD218" s="289">
        <v>27</v>
      </c>
      <c r="AE218" s="300" t="s">
        <v>211</v>
      </c>
      <c r="AF218" s="300">
        <v>215</v>
      </c>
      <c r="AG218" s="289">
        <v>-75</v>
      </c>
      <c r="AH218" s="301" t="s">
        <v>285</v>
      </c>
      <c r="AI218" s="301">
        <v>215</v>
      </c>
      <c r="AJ218" s="289">
        <v>20</v>
      </c>
      <c r="AK218" s="302" t="s">
        <v>190</v>
      </c>
      <c r="AL218" s="302">
        <v>215</v>
      </c>
      <c r="AM218" s="289">
        <v>-54</v>
      </c>
      <c r="AN218" s="303" t="s">
        <v>315</v>
      </c>
      <c r="AO218" s="303">
        <v>215</v>
      </c>
      <c r="AP218" s="289">
        <v>18</v>
      </c>
      <c r="AQ218" s="304" t="s">
        <v>18</v>
      </c>
      <c r="AR218" s="304">
        <v>215</v>
      </c>
      <c r="AS218" s="289">
        <v>-41</v>
      </c>
      <c r="AT218" s="305" t="s">
        <v>261</v>
      </c>
      <c r="AU218" s="305">
        <v>215</v>
      </c>
      <c r="AV218" s="289">
        <v>-67</v>
      </c>
      <c r="AW218" s="306" t="s">
        <v>92</v>
      </c>
      <c r="AX218" s="306">
        <v>215</v>
      </c>
      <c r="AY218" s="289">
        <v>-60</v>
      </c>
      <c r="AZ218" s="307" t="s">
        <v>63</v>
      </c>
      <c r="BA218" s="307">
        <v>215</v>
      </c>
      <c r="BB218" s="289">
        <v>70</v>
      </c>
      <c r="BC218" s="308" t="s">
        <v>83</v>
      </c>
      <c r="BD218" s="308">
        <v>215</v>
      </c>
      <c r="BE218" s="289">
        <v>28</v>
      </c>
      <c r="BF218" s="309" t="s">
        <v>100</v>
      </c>
      <c r="BG218" s="309">
        <v>215</v>
      </c>
      <c r="BH218" s="289">
        <v>-8</v>
      </c>
      <c r="BI218" s="310" t="s">
        <v>117</v>
      </c>
      <c r="BJ218" s="310">
        <v>215</v>
      </c>
      <c r="BK218" s="289">
        <v>34</v>
      </c>
      <c r="BL218" s="311" t="s">
        <v>282</v>
      </c>
      <c r="BM218" s="311">
        <v>215</v>
      </c>
      <c r="BN218" s="289">
        <v>-14</v>
      </c>
      <c r="BO218" s="312" t="s">
        <v>276</v>
      </c>
      <c r="BP218" s="312">
        <v>215</v>
      </c>
      <c r="BQ218" s="289">
        <v>86</v>
      </c>
      <c r="BR218" s="313" t="s">
        <v>52</v>
      </c>
      <c r="BS218" s="313">
        <v>215</v>
      </c>
      <c r="BT218" s="289">
        <v>-7</v>
      </c>
      <c r="BU218" s="314" t="s">
        <v>323</v>
      </c>
      <c r="BV218" s="314">
        <v>215</v>
      </c>
      <c r="BW218" s="289">
        <v>-3</v>
      </c>
      <c r="BX218" s="315" t="s">
        <v>66</v>
      </c>
      <c r="BY218" s="315">
        <v>215</v>
      </c>
      <c r="BZ218" s="289">
        <v>54</v>
      </c>
    </row>
    <row r="219" spans="1:78" ht="15.5" thickTop="1" thickBot="1" x14ac:dyDescent="0.4">
      <c r="A219" s="210" t="s">
        <v>242</v>
      </c>
      <c r="B219" s="210">
        <v>216</v>
      </c>
      <c r="C219" s="210">
        <v>0</v>
      </c>
      <c r="D219" s="211" t="s">
        <v>326</v>
      </c>
      <c r="E219" s="211">
        <v>216</v>
      </c>
      <c r="F219" s="210">
        <v>-9</v>
      </c>
      <c r="G219" s="212">
        <v>207</v>
      </c>
      <c r="H219" s="287">
        <v>7.3076149893038123</v>
      </c>
      <c r="I219" s="288" t="s">
        <v>294</v>
      </c>
      <c r="J219" s="287">
        <v>216</v>
      </c>
      <c r="K219" s="289">
        <v>-52</v>
      </c>
      <c r="L219" s="290">
        <v>0.16065170534692413</v>
      </c>
      <c r="M219" s="291">
        <v>0.74854713178885013</v>
      </c>
      <c r="N219" s="292">
        <v>3.2130341069384825</v>
      </c>
      <c r="O219" s="293" t="s">
        <v>317</v>
      </c>
      <c r="P219" s="292">
        <v>216</v>
      </c>
      <c r="Q219" s="289">
        <v>19</v>
      </c>
      <c r="R219" s="294">
        <v>1.1563654964718197</v>
      </c>
      <c r="S219" s="295">
        <v>0.87052515825532284</v>
      </c>
      <c r="T219" s="295">
        <v>16.519507092454567</v>
      </c>
      <c r="U219" s="296">
        <v>0</v>
      </c>
      <c r="V219" s="296"/>
      <c r="W219" s="298" t="s">
        <v>95</v>
      </c>
      <c r="X219" s="298">
        <v>110</v>
      </c>
      <c r="Y219" s="289">
        <v>24</v>
      </c>
      <c r="Z219" s="298"/>
      <c r="AB219" s="299" t="s">
        <v>142</v>
      </c>
      <c r="AC219" s="299">
        <v>216</v>
      </c>
      <c r="AD219" s="289">
        <v>-21</v>
      </c>
      <c r="AE219" s="300" t="s">
        <v>332</v>
      </c>
      <c r="AF219" s="300">
        <v>216</v>
      </c>
      <c r="AG219" s="289">
        <v>-29</v>
      </c>
      <c r="AH219" s="301" t="s">
        <v>41</v>
      </c>
      <c r="AI219" s="301">
        <v>216</v>
      </c>
      <c r="AJ219" s="289">
        <v>56</v>
      </c>
      <c r="AK219" s="302" t="s">
        <v>257</v>
      </c>
      <c r="AL219" s="302">
        <v>216</v>
      </c>
      <c r="AM219" s="289">
        <v>-47</v>
      </c>
      <c r="AN219" s="303" t="s">
        <v>122</v>
      </c>
      <c r="AO219" s="303">
        <v>216</v>
      </c>
      <c r="AP219" s="289">
        <v>-64</v>
      </c>
      <c r="AQ219" s="304" t="s">
        <v>88</v>
      </c>
      <c r="AR219" s="304">
        <v>216</v>
      </c>
      <c r="AS219" s="289">
        <v>12</v>
      </c>
      <c r="AT219" s="305" t="s">
        <v>206</v>
      </c>
      <c r="AU219" s="305">
        <v>216</v>
      </c>
      <c r="AV219" s="289">
        <v>-48</v>
      </c>
      <c r="AW219" s="306" t="s">
        <v>154</v>
      </c>
      <c r="AX219" s="306">
        <v>216</v>
      </c>
      <c r="AY219" s="289">
        <v>18</v>
      </c>
      <c r="AZ219" s="307" t="s">
        <v>233</v>
      </c>
      <c r="BA219" s="307">
        <v>216</v>
      </c>
      <c r="BB219" s="289">
        <v>96</v>
      </c>
      <c r="BC219" s="308" t="s">
        <v>151</v>
      </c>
      <c r="BD219" s="308">
        <v>216</v>
      </c>
      <c r="BE219" s="289">
        <v>-2</v>
      </c>
      <c r="BF219" s="309" t="s">
        <v>144</v>
      </c>
      <c r="BG219" s="309">
        <v>216</v>
      </c>
      <c r="BH219" s="289">
        <v>-101</v>
      </c>
      <c r="BI219" s="310" t="s">
        <v>284</v>
      </c>
      <c r="BJ219" s="310">
        <v>216</v>
      </c>
      <c r="BK219" s="289">
        <v>1</v>
      </c>
      <c r="BL219" s="311" t="s">
        <v>283</v>
      </c>
      <c r="BM219" s="311">
        <v>216</v>
      </c>
      <c r="BN219" s="289">
        <v>-35</v>
      </c>
      <c r="BO219" s="312" t="s">
        <v>202</v>
      </c>
      <c r="BP219" s="312">
        <v>216</v>
      </c>
      <c r="BQ219" s="289">
        <v>99</v>
      </c>
      <c r="BR219" s="313" t="s">
        <v>78</v>
      </c>
      <c r="BS219" s="313">
        <v>216</v>
      </c>
      <c r="BT219" s="289">
        <v>-4</v>
      </c>
      <c r="BU219" s="314" t="s">
        <v>190</v>
      </c>
      <c r="BV219" s="314">
        <v>216</v>
      </c>
      <c r="BW219" s="289">
        <v>13</v>
      </c>
      <c r="BX219" s="315" t="s">
        <v>311</v>
      </c>
      <c r="BY219" s="315">
        <v>216</v>
      </c>
      <c r="BZ219" s="289">
        <v>-15</v>
      </c>
    </row>
    <row r="220" spans="1:78" ht="15.5" thickTop="1" thickBot="1" x14ac:dyDescent="0.4">
      <c r="A220" s="210" t="s">
        <v>121</v>
      </c>
      <c r="B220" s="210">
        <v>217</v>
      </c>
      <c r="C220" s="210">
        <v>0</v>
      </c>
      <c r="D220" s="211" t="s">
        <v>205</v>
      </c>
      <c r="E220" s="211">
        <v>217</v>
      </c>
      <c r="F220" s="210">
        <v>-32</v>
      </c>
      <c r="G220" s="212">
        <v>185</v>
      </c>
      <c r="H220" s="287">
        <v>7.3048333275315693</v>
      </c>
      <c r="I220" s="288" t="s">
        <v>276</v>
      </c>
      <c r="J220" s="287">
        <v>217</v>
      </c>
      <c r="K220" s="289">
        <v>-25</v>
      </c>
      <c r="L220" s="290">
        <v>0.16048064580217952</v>
      </c>
      <c r="M220" s="291">
        <v>0.7477500899441516</v>
      </c>
      <c r="N220" s="292">
        <v>3.2096129160435902</v>
      </c>
      <c r="O220" s="293" t="s">
        <v>74</v>
      </c>
      <c r="P220" s="292">
        <v>217</v>
      </c>
      <c r="Q220" s="289">
        <v>-104</v>
      </c>
      <c r="R220" s="294">
        <v>1.1554396074150413</v>
      </c>
      <c r="S220" s="295">
        <v>0.86982813839426831</v>
      </c>
      <c r="T220" s="295">
        <v>16.506280105929161</v>
      </c>
      <c r="U220" s="296">
        <v>0</v>
      </c>
      <c r="V220" s="296"/>
      <c r="W220" s="298" t="s">
        <v>32</v>
      </c>
      <c r="X220" s="298">
        <v>109</v>
      </c>
      <c r="Y220" s="289">
        <v>-12</v>
      </c>
      <c r="Z220" s="298"/>
      <c r="AB220" s="299" t="s">
        <v>161</v>
      </c>
      <c r="AC220" s="299">
        <v>217</v>
      </c>
      <c r="AD220" s="289">
        <v>-94</v>
      </c>
      <c r="AE220" s="300" t="s">
        <v>253</v>
      </c>
      <c r="AF220" s="300">
        <v>217</v>
      </c>
      <c r="AG220" s="289">
        <v>102</v>
      </c>
      <c r="AH220" s="301" t="s">
        <v>107</v>
      </c>
      <c r="AI220" s="301">
        <v>217</v>
      </c>
      <c r="AJ220" s="289">
        <v>10</v>
      </c>
      <c r="AK220" s="302" t="s">
        <v>310</v>
      </c>
      <c r="AL220" s="302">
        <v>217</v>
      </c>
      <c r="AM220" s="289">
        <v>-15</v>
      </c>
      <c r="AN220" s="303" t="s">
        <v>49</v>
      </c>
      <c r="AO220" s="303">
        <v>217</v>
      </c>
      <c r="AP220" s="289">
        <v>-8</v>
      </c>
      <c r="AQ220" s="304" t="s">
        <v>154</v>
      </c>
      <c r="AR220" s="304">
        <v>217</v>
      </c>
      <c r="AS220" s="289">
        <v>-6</v>
      </c>
      <c r="AT220" s="305" t="s">
        <v>186</v>
      </c>
      <c r="AU220" s="305">
        <v>217</v>
      </c>
      <c r="AV220" s="289" t="e">
        <v>#N/A</v>
      </c>
      <c r="AW220" s="306" t="s">
        <v>168</v>
      </c>
      <c r="AX220" s="306">
        <v>217</v>
      </c>
      <c r="AY220" s="289">
        <v>-103</v>
      </c>
      <c r="AZ220" s="307" t="s">
        <v>331</v>
      </c>
      <c r="BA220" s="307">
        <v>217</v>
      </c>
      <c r="BB220" s="289">
        <v>-82</v>
      </c>
      <c r="BC220" s="308" t="s">
        <v>123</v>
      </c>
      <c r="BD220" s="308">
        <v>217</v>
      </c>
      <c r="BE220" s="289">
        <v>-14</v>
      </c>
      <c r="BF220" s="309" t="s">
        <v>181</v>
      </c>
      <c r="BG220" s="309">
        <v>217</v>
      </c>
      <c r="BH220" s="289">
        <v>-145</v>
      </c>
      <c r="BI220" s="310" t="s">
        <v>91</v>
      </c>
      <c r="BJ220" s="310">
        <v>217</v>
      </c>
      <c r="BK220" s="289">
        <v>36</v>
      </c>
      <c r="BL220" s="311" t="s">
        <v>135</v>
      </c>
      <c r="BM220" s="311">
        <v>217</v>
      </c>
      <c r="BN220" s="289">
        <v>9</v>
      </c>
      <c r="BO220" s="312" t="s">
        <v>317</v>
      </c>
      <c r="BP220" s="312">
        <v>217</v>
      </c>
      <c r="BQ220" s="289">
        <v>-34</v>
      </c>
      <c r="BR220" s="313" t="s">
        <v>190</v>
      </c>
      <c r="BS220" s="313">
        <v>217</v>
      </c>
      <c r="BT220" s="289">
        <v>-66</v>
      </c>
      <c r="BU220" s="314" t="s">
        <v>336</v>
      </c>
      <c r="BV220" s="314">
        <v>217</v>
      </c>
      <c r="BW220" s="289">
        <v>23</v>
      </c>
      <c r="BX220" s="315" t="s">
        <v>168</v>
      </c>
      <c r="BY220" s="315">
        <v>217</v>
      </c>
      <c r="BZ220" s="289">
        <v>35</v>
      </c>
    </row>
    <row r="221" spans="1:78" ht="15.5" thickTop="1" thickBot="1" x14ac:dyDescent="0.4">
      <c r="A221" s="210" t="s">
        <v>209</v>
      </c>
      <c r="B221" s="210">
        <v>218</v>
      </c>
      <c r="C221" s="210">
        <v>0</v>
      </c>
      <c r="D221" s="211" t="s">
        <v>96</v>
      </c>
      <c r="E221" s="211">
        <v>218</v>
      </c>
      <c r="F221" s="210">
        <v>-91</v>
      </c>
      <c r="G221" s="212">
        <v>127</v>
      </c>
      <c r="H221" s="287">
        <v>7.2592289844907691</v>
      </c>
      <c r="I221" s="288" t="s">
        <v>242</v>
      </c>
      <c r="J221" s="287">
        <v>218</v>
      </c>
      <c r="K221" s="289">
        <v>49</v>
      </c>
      <c r="L221" s="290">
        <v>0.1584854068587325</v>
      </c>
      <c r="M221" s="291">
        <v>0.7384533919406947</v>
      </c>
      <c r="N221" s="292">
        <v>3.1697081371746498</v>
      </c>
      <c r="O221" s="293" t="s">
        <v>338</v>
      </c>
      <c r="P221" s="292">
        <v>218</v>
      </c>
      <c r="Q221" s="289">
        <v>31</v>
      </c>
      <c r="R221" s="294">
        <v>1.1553892155080949</v>
      </c>
      <c r="S221" s="295">
        <v>0.86979020279094654</v>
      </c>
      <c r="T221" s="295">
        <v>16.505560221544215</v>
      </c>
      <c r="U221" s="296">
        <v>0</v>
      </c>
      <c r="V221" s="296"/>
      <c r="W221" s="298" t="s">
        <v>231</v>
      </c>
      <c r="X221" s="298">
        <v>108</v>
      </c>
      <c r="Y221" s="289">
        <v>15</v>
      </c>
      <c r="Z221" s="298"/>
      <c r="AB221" s="299" t="s">
        <v>196</v>
      </c>
      <c r="AC221" s="299">
        <v>218</v>
      </c>
      <c r="AD221" s="289">
        <v>33</v>
      </c>
      <c r="AE221" s="300" t="s">
        <v>214</v>
      </c>
      <c r="AF221" s="300">
        <v>218</v>
      </c>
      <c r="AG221" s="289">
        <v>42</v>
      </c>
      <c r="AH221" s="301" t="s">
        <v>243</v>
      </c>
      <c r="AI221" s="301">
        <v>218</v>
      </c>
      <c r="AJ221" s="289">
        <v>-86</v>
      </c>
      <c r="AK221" s="302" t="s">
        <v>49</v>
      </c>
      <c r="AL221" s="302">
        <v>218</v>
      </c>
      <c r="AM221" s="289">
        <v>71</v>
      </c>
      <c r="AN221" s="303" t="s">
        <v>155</v>
      </c>
      <c r="AO221" s="303">
        <v>218</v>
      </c>
      <c r="AP221" s="289">
        <v>-40</v>
      </c>
      <c r="AQ221" s="304" t="s">
        <v>277</v>
      </c>
      <c r="AR221" s="304">
        <v>218</v>
      </c>
      <c r="AS221" s="289">
        <v>-41</v>
      </c>
      <c r="AT221" s="305" t="s">
        <v>121</v>
      </c>
      <c r="AU221" s="305">
        <v>218</v>
      </c>
      <c r="AV221" s="289">
        <v>-11</v>
      </c>
      <c r="AW221" s="306" t="s">
        <v>272</v>
      </c>
      <c r="AX221" s="306">
        <v>218</v>
      </c>
      <c r="AY221" s="289">
        <v>-14</v>
      </c>
      <c r="AZ221" s="307" t="s">
        <v>272</v>
      </c>
      <c r="BA221" s="307">
        <v>218</v>
      </c>
      <c r="BB221" s="289">
        <v>-67</v>
      </c>
      <c r="BC221" s="308" t="s">
        <v>328</v>
      </c>
      <c r="BD221" s="308">
        <v>218</v>
      </c>
      <c r="BE221" s="289">
        <v>-27</v>
      </c>
      <c r="BF221" s="309" t="s">
        <v>334</v>
      </c>
      <c r="BG221" s="309">
        <v>218</v>
      </c>
      <c r="BH221" s="289">
        <v>53</v>
      </c>
      <c r="BI221" s="310" t="s">
        <v>150</v>
      </c>
      <c r="BJ221" s="310">
        <v>218</v>
      </c>
      <c r="BK221" s="289">
        <v>-5</v>
      </c>
      <c r="BL221" s="311" t="s">
        <v>116</v>
      </c>
      <c r="BM221" s="311">
        <v>218</v>
      </c>
      <c r="BN221" s="289">
        <v>27</v>
      </c>
      <c r="BO221" s="312" t="s">
        <v>233</v>
      </c>
      <c r="BP221" s="312">
        <v>218</v>
      </c>
      <c r="BQ221" s="289">
        <v>-22</v>
      </c>
      <c r="BR221" s="313" t="s">
        <v>310</v>
      </c>
      <c r="BS221" s="313">
        <v>218</v>
      </c>
      <c r="BT221" s="289">
        <v>28</v>
      </c>
      <c r="BU221" s="314" t="s">
        <v>293</v>
      </c>
      <c r="BV221" s="314">
        <v>218</v>
      </c>
      <c r="BW221" s="289">
        <v>18</v>
      </c>
      <c r="BX221" s="315" t="s">
        <v>219</v>
      </c>
      <c r="BY221" s="315">
        <v>218</v>
      </c>
      <c r="BZ221" s="289">
        <v>-126</v>
      </c>
    </row>
    <row r="222" spans="1:78" ht="15.5" thickTop="1" thickBot="1" x14ac:dyDescent="0.4">
      <c r="A222" s="210" t="s">
        <v>134</v>
      </c>
      <c r="B222" s="210">
        <v>219</v>
      </c>
      <c r="C222" s="210">
        <v>0</v>
      </c>
      <c r="D222" s="211" t="s">
        <v>233</v>
      </c>
      <c r="E222" s="211">
        <v>219</v>
      </c>
      <c r="F222" s="210">
        <v>44</v>
      </c>
      <c r="G222" s="212">
        <v>263</v>
      </c>
      <c r="H222" s="287">
        <v>7.2526927614150694</v>
      </c>
      <c r="I222" s="288" t="s">
        <v>210</v>
      </c>
      <c r="J222" s="287">
        <v>219</v>
      </c>
      <c r="K222" s="289">
        <v>-48</v>
      </c>
      <c r="L222" s="290">
        <v>0.15814159403120698</v>
      </c>
      <c r="M222" s="291">
        <v>0.73685141637896212</v>
      </c>
      <c r="N222" s="292">
        <v>3.1628318806241396</v>
      </c>
      <c r="O222" s="293" t="s">
        <v>249</v>
      </c>
      <c r="P222" s="292">
        <v>219</v>
      </c>
      <c r="Q222" s="289">
        <v>-73</v>
      </c>
      <c r="R222" s="294">
        <v>1.1500241753377498</v>
      </c>
      <c r="S222" s="295">
        <v>0.86575133925032233</v>
      </c>
      <c r="T222" s="295">
        <v>16.428916790539283</v>
      </c>
      <c r="U222" s="296">
        <v>0</v>
      </c>
      <c r="V222" s="296"/>
      <c r="W222" s="298" t="s">
        <v>109</v>
      </c>
      <c r="X222" s="298">
        <v>107</v>
      </c>
      <c r="Y222" s="289">
        <v>6</v>
      </c>
      <c r="Z222" s="298"/>
      <c r="AB222" s="299" t="s">
        <v>329</v>
      </c>
      <c r="AC222" s="299">
        <v>219</v>
      </c>
      <c r="AD222" s="289">
        <v>-50</v>
      </c>
      <c r="AE222" s="300" t="s">
        <v>301</v>
      </c>
      <c r="AF222" s="300">
        <v>219</v>
      </c>
      <c r="AG222" s="289">
        <v>13</v>
      </c>
      <c r="AH222" s="301" t="s">
        <v>90</v>
      </c>
      <c r="AI222" s="301">
        <v>219</v>
      </c>
      <c r="AJ222" s="289">
        <v>-33</v>
      </c>
      <c r="AK222" s="302" t="s">
        <v>101</v>
      </c>
      <c r="AL222" s="302">
        <v>219</v>
      </c>
      <c r="AM222" s="289">
        <v>-28</v>
      </c>
      <c r="AN222" s="303" t="s">
        <v>286</v>
      </c>
      <c r="AO222" s="303">
        <v>219</v>
      </c>
      <c r="AP222" s="289">
        <v>-13</v>
      </c>
      <c r="AQ222" s="304" t="s">
        <v>134</v>
      </c>
      <c r="AR222" s="304">
        <v>219</v>
      </c>
      <c r="AS222" s="289">
        <v>-9</v>
      </c>
      <c r="AT222" s="305" t="s">
        <v>222</v>
      </c>
      <c r="AU222" s="305">
        <v>219</v>
      </c>
      <c r="AV222" s="289">
        <v>-7</v>
      </c>
      <c r="AW222" s="306" t="s">
        <v>44</v>
      </c>
      <c r="AX222" s="306">
        <v>219</v>
      </c>
      <c r="AY222" s="289">
        <v>12</v>
      </c>
      <c r="AZ222" s="307" t="s">
        <v>200</v>
      </c>
      <c r="BA222" s="307">
        <v>219</v>
      </c>
      <c r="BB222" s="289">
        <v>21</v>
      </c>
      <c r="BC222" s="308" t="s">
        <v>178</v>
      </c>
      <c r="BD222" s="308">
        <v>219</v>
      </c>
      <c r="BE222" s="289">
        <v>0</v>
      </c>
      <c r="BF222" s="309" t="s">
        <v>310</v>
      </c>
      <c r="BG222" s="309">
        <v>219</v>
      </c>
      <c r="BH222" s="289">
        <v>-134</v>
      </c>
      <c r="BI222" s="310" t="s">
        <v>110</v>
      </c>
      <c r="BJ222" s="310">
        <v>219</v>
      </c>
      <c r="BK222" s="289">
        <v>-25</v>
      </c>
      <c r="BL222" s="311" t="s">
        <v>110</v>
      </c>
      <c r="BM222" s="311">
        <v>219</v>
      </c>
      <c r="BN222" s="289">
        <v>-5</v>
      </c>
      <c r="BO222" s="312" t="s">
        <v>332</v>
      </c>
      <c r="BP222" s="312">
        <v>219</v>
      </c>
      <c r="BQ222" s="289">
        <v>15</v>
      </c>
      <c r="BR222" s="313" t="s">
        <v>171</v>
      </c>
      <c r="BS222" s="313">
        <v>219</v>
      </c>
      <c r="BT222" s="289">
        <v>35</v>
      </c>
      <c r="BU222" s="314" t="s">
        <v>132</v>
      </c>
      <c r="BV222" s="314">
        <v>219</v>
      </c>
      <c r="BW222" s="289">
        <v>31</v>
      </c>
      <c r="BX222" s="315" t="s">
        <v>59</v>
      </c>
      <c r="BY222" s="315">
        <v>219</v>
      </c>
      <c r="BZ222" s="289">
        <v>-67</v>
      </c>
    </row>
    <row r="223" spans="1:78" ht="15.5" thickTop="1" thickBot="1" x14ac:dyDescent="0.4">
      <c r="A223" s="210" t="s">
        <v>296</v>
      </c>
      <c r="B223" s="210">
        <v>220</v>
      </c>
      <c r="C223" s="210">
        <v>0</v>
      </c>
      <c r="D223" s="211" t="s">
        <v>338</v>
      </c>
      <c r="E223" s="211">
        <v>220</v>
      </c>
      <c r="F223" s="210">
        <v>23</v>
      </c>
      <c r="G223" s="212">
        <v>243</v>
      </c>
      <c r="H223" s="287">
        <v>7.2304107260242763</v>
      </c>
      <c r="I223" s="288" t="s">
        <v>296</v>
      </c>
      <c r="J223" s="287">
        <v>220</v>
      </c>
      <c r="K223" s="289">
        <v>21</v>
      </c>
      <c r="L223" s="290">
        <v>0.15735980992663595</v>
      </c>
      <c r="M223" s="291">
        <v>0.73320873952165122</v>
      </c>
      <c r="N223" s="292">
        <v>3.1471961985327188</v>
      </c>
      <c r="O223" s="293" t="s">
        <v>221</v>
      </c>
      <c r="P223" s="292">
        <v>220</v>
      </c>
      <c r="Q223" s="289">
        <v>28</v>
      </c>
      <c r="R223" s="294">
        <v>1.1450181043780483</v>
      </c>
      <c r="S223" s="295">
        <v>0.86198271183301534</v>
      </c>
      <c r="T223" s="295">
        <v>16.357401491114977</v>
      </c>
      <c r="U223" s="296">
        <v>0</v>
      </c>
      <c r="V223" s="296"/>
      <c r="W223" s="298" t="s">
        <v>161</v>
      </c>
      <c r="X223" s="298">
        <v>106</v>
      </c>
      <c r="Y223" s="289">
        <v>83</v>
      </c>
      <c r="Z223" s="298"/>
      <c r="AB223" s="299" t="s">
        <v>186</v>
      </c>
      <c r="AC223" s="299">
        <v>220</v>
      </c>
      <c r="AD223" s="289">
        <v>21</v>
      </c>
      <c r="AE223" s="300" t="s">
        <v>247</v>
      </c>
      <c r="AF223" s="300">
        <v>220</v>
      </c>
      <c r="AG223" s="289">
        <v>61</v>
      </c>
      <c r="AH223" s="301" t="s">
        <v>298</v>
      </c>
      <c r="AI223" s="301">
        <v>220</v>
      </c>
      <c r="AJ223" s="289">
        <v>-21</v>
      </c>
      <c r="AK223" s="302" t="s">
        <v>179</v>
      </c>
      <c r="AL223" s="302">
        <v>220</v>
      </c>
      <c r="AM223" s="289">
        <v>35</v>
      </c>
      <c r="AN223" s="303" t="s">
        <v>243</v>
      </c>
      <c r="AO223" s="303">
        <v>220</v>
      </c>
      <c r="AP223" s="289">
        <v>-83</v>
      </c>
      <c r="AQ223" s="304" t="s">
        <v>74</v>
      </c>
      <c r="AR223" s="304">
        <v>220</v>
      </c>
      <c r="AS223" s="289">
        <v>-105</v>
      </c>
      <c r="AT223" s="305" t="s">
        <v>104</v>
      </c>
      <c r="AU223" s="305">
        <v>220</v>
      </c>
      <c r="AV223" s="289">
        <v>-54</v>
      </c>
      <c r="AW223" s="306" t="s">
        <v>153</v>
      </c>
      <c r="AX223" s="306">
        <v>220</v>
      </c>
      <c r="AY223" s="289">
        <v>-88</v>
      </c>
      <c r="AZ223" s="307" t="s">
        <v>114</v>
      </c>
      <c r="BA223" s="307">
        <v>220</v>
      </c>
      <c r="BB223" s="289">
        <v>49</v>
      </c>
      <c r="BC223" s="308" t="s">
        <v>179</v>
      </c>
      <c r="BD223" s="308">
        <v>220</v>
      </c>
      <c r="BE223" s="289">
        <v>73</v>
      </c>
      <c r="BF223" s="309" t="s">
        <v>146</v>
      </c>
      <c r="BG223" s="309">
        <v>220</v>
      </c>
      <c r="BH223" s="289">
        <v>-134</v>
      </c>
      <c r="BI223" s="310" t="s">
        <v>280</v>
      </c>
      <c r="BJ223" s="310">
        <v>220</v>
      </c>
      <c r="BK223" s="289">
        <v>1</v>
      </c>
      <c r="BL223" s="311" t="s">
        <v>317</v>
      </c>
      <c r="BM223" s="311">
        <v>220</v>
      </c>
      <c r="BN223" s="289">
        <v>0</v>
      </c>
      <c r="BO223" s="312" t="s">
        <v>163</v>
      </c>
      <c r="BP223" s="312">
        <v>220</v>
      </c>
      <c r="BQ223" s="289">
        <v>-48</v>
      </c>
      <c r="BR223" s="313" t="s">
        <v>262</v>
      </c>
      <c r="BS223" s="313">
        <v>220</v>
      </c>
      <c r="BT223" s="289">
        <v>-2</v>
      </c>
      <c r="BU223" s="314" t="s">
        <v>264</v>
      </c>
      <c r="BV223" s="314">
        <v>220</v>
      </c>
      <c r="BW223" s="289">
        <v>33</v>
      </c>
      <c r="BX223" s="315" t="s">
        <v>260</v>
      </c>
      <c r="BY223" s="315">
        <v>220</v>
      </c>
      <c r="BZ223" s="289">
        <v>-23</v>
      </c>
    </row>
    <row r="224" spans="1:78" ht="15.5" thickTop="1" thickBot="1" x14ac:dyDescent="0.4">
      <c r="A224" s="210" t="s">
        <v>131</v>
      </c>
      <c r="B224" s="210">
        <v>221</v>
      </c>
      <c r="C224" s="210">
        <v>0</v>
      </c>
      <c r="D224" s="211" t="s">
        <v>275</v>
      </c>
      <c r="E224" s="211">
        <v>221</v>
      </c>
      <c r="F224" s="210">
        <v>-32</v>
      </c>
      <c r="G224" s="212">
        <v>189</v>
      </c>
      <c r="H224" s="287">
        <v>7.2250122944449382</v>
      </c>
      <c r="I224" s="288" t="s">
        <v>304</v>
      </c>
      <c r="J224" s="287">
        <v>221</v>
      </c>
      <c r="K224" s="289">
        <v>0</v>
      </c>
      <c r="L224" s="290">
        <v>0.15592310104992815</v>
      </c>
      <c r="M224" s="291">
        <v>0.72651447937325886</v>
      </c>
      <c r="N224" s="292">
        <v>3.118462020998563</v>
      </c>
      <c r="O224" s="293" t="s">
        <v>275</v>
      </c>
      <c r="P224" s="292">
        <v>221</v>
      </c>
      <c r="Q224" s="289">
        <v>-61</v>
      </c>
      <c r="R224" s="294">
        <v>1.1435167814561025</v>
      </c>
      <c r="S224" s="295">
        <v>0.86085249878341563</v>
      </c>
      <c r="T224" s="295">
        <v>16.335954020801463</v>
      </c>
      <c r="U224" s="296">
        <v>0</v>
      </c>
      <c r="V224" s="296"/>
      <c r="W224" s="298" t="s">
        <v>190</v>
      </c>
      <c r="X224" s="298">
        <v>105</v>
      </c>
      <c r="Y224" s="289">
        <v>-83</v>
      </c>
      <c r="Z224" s="298"/>
      <c r="AB224" s="299" t="s">
        <v>338</v>
      </c>
      <c r="AC224" s="299">
        <v>221</v>
      </c>
      <c r="AD224" s="289">
        <v>18</v>
      </c>
      <c r="AE224" s="300" t="s">
        <v>216</v>
      </c>
      <c r="AF224" s="300">
        <v>221</v>
      </c>
      <c r="AG224" s="289">
        <v>89</v>
      </c>
      <c r="AH224" s="301" t="s">
        <v>253</v>
      </c>
      <c r="AI224" s="301">
        <v>221</v>
      </c>
      <c r="AJ224" s="289">
        <v>26</v>
      </c>
      <c r="AK224" s="302" t="s">
        <v>259</v>
      </c>
      <c r="AL224" s="302">
        <v>221</v>
      </c>
      <c r="AM224" s="289">
        <v>8</v>
      </c>
      <c r="AN224" s="303" t="s">
        <v>337</v>
      </c>
      <c r="AO224" s="303">
        <v>221</v>
      </c>
      <c r="AP224" s="289">
        <v>-29</v>
      </c>
      <c r="AQ224" s="304" t="s">
        <v>271</v>
      </c>
      <c r="AR224" s="304">
        <v>221</v>
      </c>
      <c r="AS224" s="289">
        <v>-5</v>
      </c>
      <c r="AT224" s="305" t="s">
        <v>266</v>
      </c>
      <c r="AU224" s="305">
        <v>221</v>
      </c>
      <c r="AV224" s="289">
        <v>-71</v>
      </c>
      <c r="AW224" s="306" t="s">
        <v>205</v>
      </c>
      <c r="AX224" s="306">
        <v>221</v>
      </c>
      <c r="AY224" s="289">
        <v>34</v>
      </c>
      <c r="AZ224" s="307" t="s">
        <v>318</v>
      </c>
      <c r="BA224" s="307">
        <v>221</v>
      </c>
      <c r="BB224" s="289">
        <v>-41</v>
      </c>
      <c r="BC224" s="308" t="s">
        <v>337</v>
      </c>
      <c r="BD224" s="308">
        <v>221</v>
      </c>
      <c r="BE224" s="289">
        <v>-12</v>
      </c>
      <c r="BF224" s="309" t="s">
        <v>108</v>
      </c>
      <c r="BG224" s="309">
        <v>221</v>
      </c>
      <c r="BH224" s="289">
        <v>20</v>
      </c>
      <c r="BI224" s="310" t="s">
        <v>223</v>
      </c>
      <c r="BJ224" s="310">
        <v>221</v>
      </c>
      <c r="BK224" s="289">
        <v>25</v>
      </c>
      <c r="BL224" s="311" t="s">
        <v>122</v>
      </c>
      <c r="BM224" s="311">
        <v>221</v>
      </c>
      <c r="BN224" s="289">
        <v>-8</v>
      </c>
      <c r="BO224" s="312" t="s">
        <v>82</v>
      </c>
      <c r="BP224" s="312">
        <v>221</v>
      </c>
      <c r="BQ224" s="289">
        <v>-8</v>
      </c>
      <c r="BR224" s="313" t="s">
        <v>265</v>
      </c>
      <c r="BS224" s="313">
        <v>221</v>
      </c>
      <c r="BT224" s="289">
        <v>68</v>
      </c>
      <c r="BU224" s="314" t="s">
        <v>236</v>
      </c>
      <c r="BV224" s="314">
        <v>221</v>
      </c>
      <c r="BW224" s="289">
        <v>-1</v>
      </c>
      <c r="BX224" s="315" t="s">
        <v>107</v>
      </c>
      <c r="BY224" s="315">
        <v>221</v>
      </c>
      <c r="BZ224" s="289">
        <v>-3</v>
      </c>
    </row>
    <row r="225" spans="1:78" ht="15.5" thickTop="1" thickBot="1" x14ac:dyDescent="0.4">
      <c r="A225" s="210" t="s">
        <v>208</v>
      </c>
      <c r="B225" s="210">
        <v>222</v>
      </c>
      <c r="C225" s="210">
        <v>0</v>
      </c>
      <c r="D225" s="211" t="s">
        <v>325</v>
      </c>
      <c r="E225" s="211">
        <v>222</v>
      </c>
      <c r="F225" s="210">
        <v>52</v>
      </c>
      <c r="G225" s="212">
        <v>274</v>
      </c>
      <c r="H225" s="287">
        <v>7.220456722992183</v>
      </c>
      <c r="I225" s="288" t="s">
        <v>24</v>
      </c>
      <c r="J225" s="287">
        <v>222</v>
      </c>
      <c r="K225" s="289">
        <v>46</v>
      </c>
      <c r="L225" s="290">
        <v>0.15513180792294343</v>
      </c>
      <c r="M225" s="291">
        <v>0.72282749578768435</v>
      </c>
      <c r="N225" s="292">
        <v>3.1026361584588686</v>
      </c>
      <c r="O225" s="293" t="s">
        <v>152</v>
      </c>
      <c r="P225" s="292">
        <v>222</v>
      </c>
      <c r="Q225" s="289">
        <v>-12</v>
      </c>
      <c r="R225" s="294">
        <v>1.1418694760199026</v>
      </c>
      <c r="S225" s="295">
        <v>0.85961238842910459</v>
      </c>
      <c r="T225" s="295">
        <v>16.312421085998611</v>
      </c>
      <c r="U225" s="296">
        <v>0</v>
      </c>
      <c r="V225" s="296"/>
      <c r="W225" s="298" t="s">
        <v>163</v>
      </c>
      <c r="X225" s="298">
        <v>104</v>
      </c>
      <c r="Y225" s="289">
        <v>-47</v>
      </c>
      <c r="Z225" s="298"/>
      <c r="AB225" s="299" t="s">
        <v>271</v>
      </c>
      <c r="AC225" s="299">
        <v>222</v>
      </c>
      <c r="AD225" s="289">
        <v>-119</v>
      </c>
      <c r="AE225" s="300" t="s">
        <v>162</v>
      </c>
      <c r="AF225" s="300">
        <v>222</v>
      </c>
      <c r="AG225" s="289">
        <v>-199</v>
      </c>
      <c r="AH225" s="301" t="s">
        <v>335</v>
      </c>
      <c r="AI225" s="301">
        <v>222</v>
      </c>
      <c r="AJ225" s="289">
        <v>-19</v>
      </c>
      <c r="AK225" s="302" t="s">
        <v>271</v>
      </c>
      <c r="AL225" s="302">
        <v>222</v>
      </c>
      <c r="AM225" s="289">
        <v>-49</v>
      </c>
      <c r="AN225" s="303" t="s">
        <v>138</v>
      </c>
      <c r="AO225" s="303">
        <v>222</v>
      </c>
      <c r="AP225" s="289">
        <v>-58</v>
      </c>
      <c r="AQ225" s="304" t="s">
        <v>140</v>
      </c>
      <c r="AR225" s="304">
        <v>222</v>
      </c>
      <c r="AS225" s="289">
        <v>-103</v>
      </c>
      <c r="AT225" s="305" t="s">
        <v>88</v>
      </c>
      <c r="AU225" s="305">
        <v>222</v>
      </c>
      <c r="AV225" s="289">
        <v>-110</v>
      </c>
      <c r="AW225" s="306" t="s">
        <v>194</v>
      </c>
      <c r="AX225" s="306">
        <v>222</v>
      </c>
      <c r="AY225" s="289">
        <v>-13</v>
      </c>
      <c r="AZ225" s="307" t="s">
        <v>181</v>
      </c>
      <c r="BA225" s="307">
        <v>222</v>
      </c>
      <c r="BB225" s="289">
        <v>38</v>
      </c>
      <c r="BC225" s="308" t="s">
        <v>200</v>
      </c>
      <c r="BD225" s="308">
        <v>222</v>
      </c>
      <c r="BE225" s="289">
        <v>-10</v>
      </c>
      <c r="BF225" s="309" t="s">
        <v>150</v>
      </c>
      <c r="BG225" s="309">
        <v>222</v>
      </c>
      <c r="BH225" s="289">
        <v>47</v>
      </c>
      <c r="BI225" s="310" t="s">
        <v>332</v>
      </c>
      <c r="BJ225" s="310">
        <v>222</v>
      </c>
      <c r="BK225" s="289">
        <v>28</v>
      </c>
      <c r="BL225" s="311" t="s">
        <v>23</v>
      </c>
      <c r="BM225" s="311">
        <v>222</v>
      </c>
      <c r="BN225" s="289">
        <v>-156</v>
      </c>
      <c r="BO225" s="312" t="s">
        <v>88</v>
      </c>
      <c r="BP225" s="312">
        <v>222</v>
      </c>
      <c r="BQ225" s="289">
        <v>-36</v>
      </c>
      <c r="BR225" s="313" t="s">
        <v>281</v>
      </c>
      <c r="BS225" s="313">
        <v>222</v>
      </c>
      <c r="BT225" s="289">
        <v>58</v>
      </c>
      <c r="BU225" s="314" t="s">
        <v>110</v>
      </c>
      <c r="BV225" s="314">
        <v>222</v>
      </c>
      <c r="BW225" s="289">
        <v>11</v>
      </c>
      <c r="BX225" s="315" t="s">
        <v>323</v>
      </c>
      <c r="BY225" s="315">
        <v>222</v>
      </c>
      <c r="BZ225" s="289">
        <v>43</v>
      </c>
    </row>
    <row r="226" spans="1:78" ht="15.5" thickTop="1" thickBot="1" x14ac:dyDescent="0.4">
      <c r="A226" s="210" t="s">
        <v>186</v>
      </c>
      <c r="B226" s="210">
        <v>223</v>
      </c>
      <c r="C226" s="210">
        <v>0</v>
      </c>
      <c r="D226" s="211" t="s">
        <v>268</v>
      </c>
      <c r="E226" s="211">
        <v>223</v>
      </c>
      <c r="F226" s="210">
        <v>27</v>
      </c>
      <c r="G226" s="212">
        <v>250</v>
      </c>
      <c r="H226" s="287">
        <v>7.1887803895053306</v>
      </c>
      <c r="I226" s="288" t="s">
        <v>203</v>
      </c>
      <c r="J226" s="287">
        <v>223</v>
      </c>
      <c r="K226" s="289">
        <v>25</v>
      </c>
      <c r="L226" s="290">
        <v>0.15407527831926954</v>
      </c>
      <c r="M226" s="291">
        <v>0.71790465850580032</v>
      </c>
      <c r="N226" s="292">
        <v>3.0815055663853905</v>
      </c>
      <c r="O226" s="293" t="s">
        <v>163</v>
      </c>
      <c r="P226" s="292">
        <v>223</v>
      </c>
      <c r="Q226" s="289">
        <v>-60</v>
      </c>
      <c r="R226" s="294">
        <v>1.138436289056169</v>
      </c>
      <c r="S226" s="295">
        <v>0.85702784605557036</v>
      </c>
      <c r="T226" s="295">
        <v>16.263375557945274</v>
      </c>
      <c r="U226" s="296">
        <v>0</v>
      </c>
      <c r="V226" s="296"/>
      <c r="W226" s="298" t="s">
        <v>249</v>
      </c>
      <c r="X226" s="298">
        <v>103</v>
      </c>
      <c r="Y226" s="289">
        <v>-15</v>
      </c>
      <c r="Z226" s="298"/>
      <c r="AB226" s="299" t="s">
        <v>292</v>
      </c>
      <c r="AC226" s="299">
        <v>223</v>
      </c>
      <c r="AD226" s="289">
        <v>-1</v>
      </c>
      <c r="AE226" s="300" t="s">
        <v>224</v>
      </c>
      <c r="AF226" s="300">
        <v>223</v>
      </c>
      <c r="AG226" s="289">
        <v>-55</v>
      </c>
      <c r="AH226" s="301" t="s">
        <v>115</v>
      </c>
      <c r="AI226" s="301">
        <v>223</v>
      </c>
      <c r="AJ226" s="289">
        <v>48</v>
      </c>
      <c r="AK226" s="302" t="s">
        <v>75</v>
      </c>
      <c r="AL226" s="302">
        <v>223</v>
      </c>
      <c r="AM226" s="289">
        <v>9</v>
      </c>
      <c r="AN226" s="303" t="s">
        <v>218</v>
      </c>
      <c r="AO226" s="303">
        <v>223</v>
      </c>
      <c r="AP226" s="289">
        <v>8</v>
      </c>
      <c r="AQ226" s="304" t="s">
        <v>33</v>
      </c>
      <c r="AR226" s="304">
        <v>223</v>
      </c>
      <c r="AS226" s="289">
        <v>16</v>
      </c>
      <c r="AT226" s="305" t="s">
        <v>291</v>
      </c>
      <c r="AU226" s="305">
        <v>223</v>
      </c>
      <c r="AV226" s="289">
        <v>12</v>
      </c>
      <c r="AW226" s="306" t="s">
        <v>315</v>
      </c>
      <c r="AX226" s="306">
        <v>223</v>
      </c>
      <c r="AY226" s="289">
        <v>43</v>
      </c>
      <c r="AZ226" s="307" t="s">
        <v>206</v>
      </c>
      <c r="BA226" s="307">
        <v>223</v>
      </c>
      <c r="BB226" s="289">
        <v>-100</v>
      </c>
      <c r="BC226" s="308" t="s">
        <v>300</v>
      </c>
      <c r="BD226" s="308">
        <v>223</v>
      </c>
      <c r="BE226" s="289">
        <v>-16</v>
      </c>
      <c r="BF226" s="309" t="s">
        <v>188</v>
      </c>
      <c r="BG226" s="309">
        <v>223</v>
      </c>
      <c r="BH226" s="289">
        <v>-20</v>
      </c>
      <c r="BI226" s="310" t="s">
        <v>195</v>
      </c>
      <c r="BJ226" s="310">
        <v>223</v>
      </c>
      <c r="BK226" s="289">
        <v>-95</v>
      </c>
      <c r="BL226" s="311" t="s">
        <v>291</v>
      </c>
      <c r="BM226" s="311">
        <v>223</v>
      </c>
      <c r="BN226" s="289">
        <v>-15</v>
      </c>
      <c r="BO226" s="312" t="s">
        <v>248</v>
      </c>
      <c r="BP226" s="312">
        <v>223</v>
      </c>
      <c r="BQ226" s="289">
        <v>71</v>
      </c>
      <c r="BR226" s="313" t="s">
        <v>163</v>
      </c>
      <c r="BS226" s="313">
        <v>223</v>
      </c>
      <c r="BT226" s="289">
        <v>-94</v>
      </c>
      <c r="BU226" s="314" t="s">
        <v>315</v>
      </c>
      <c r="BV226" s="314">
        <v>223</v>
      </c>
      <c r="BW226" s="289">
        <v>-34</v>
      </c>
      <c r="BX226" s="315" t="s">
        <v>179</v>
      </c>
      <c r="BY226" s="315">
        <v>223</v>
      </c>
      <c r="BZ226" s="289">
        <v>32</v>
      </c>
    </row>
    <row r="227" spans="1:78" ht="15.5" thickTop="1" thickBot="1" x14ac:dyDescent="0.4">
      <c r="A227" s="210" t="s">
        <v>254</v>
      </c>
      <c r="B227" s="210">
        <v>224</v>
      </c>
      <c r="C227" s="210">
        <v>0</v>
      </c>
      <c r="D227" s="211" t="s">
        <v>292</v>
      </c>
      <c r="E227" s="211">
        <v>224</v>
      </c>
      <c r="F227" s="210">
        <v>27</v>
      </c>
      <c r="G227" s="212">
        <v>251</v>
      </c>
      <c r="H227" s="287">
        <v>7.1845791581113092</v>
      </c>
      <c r="I227" s="288" t="s">
        <v>232</v>
      </c>
      <c r="J227" s="287">
        <v>224</v>
      </c>
      <c r="K227" s="289">
        <v>63</v>
      </c>
      <c r="L227" s="290">
        <v>0.15389187797485748</v>
      </c>
      <c r="M227" s="291">
        <v>0.71705011543398989</v>
      </c>
      <c r="N227" s="292">
        <v>3.0778375594971497</v>
      </c>
      <c r="O227" s="293" t="s">
        <v>81</v>
      </c>
      <c r="P227" s="292">
        <v>224</v>
      </c>
      <c r="Q227" s="289">
        <v>85</v>
      </c>
      <c r="R227" s="294">
        <v>1.1365502358559878</v>
      </c>
      <c r="S227" s="295">
        <v>0.85560800365662715</v>
      </c>
      <c r="T227" s="295">
        <v>16.236431940799825</v>
      </c>
      <c r="U227" s="296">
        <v>0</v>
      </c>
      <c r="V227" s="296"/>
      <c r="W227" s="298" t="s">
        <v>294</v>
      </c>
      <c r="X227" s="298">
        <v>102</v>
      </c>
      <c r="Y227" s="289">
        <v>2</v>
      </c>
      <c r="Z227" s="298"/>
      <c r="AB227" s="299" t="s">
        <v>287</v>
      </c>
      <c r="AC227" s="299">
        <v>224</v>
      </c>
      <c r="AD227" s="289">
        <v>32</v>
      </c>
      <c r="AE227" s="300" t="s">
        <v>97</v>
      </c>
      <c r="AF227" s="300">
        <v>224</v>
      </c>
      <c r="AG227" s="289">
        <v>-41</v>
      </c>
      <c r="AH227" s="301" t="s">
        <v>184</v>
      </c>
      <c r="AI227" s="301">
        <v>224</v>
      </c>
      <c r="AJ227" s="289">
        <v>49</v>
      </c>
      <c r="AK227" s="302" t="s">
        <v>213</v>
      </c>
      <c r="AL227" s="302">
        <v>224</v>
      </c>
      <c r="AM227" s="289">
        <v>22</v>
      </c>
      <c r="AN227" s="303" t="s">
        <v>143</v>
      </c>
      <c r="AO227" s="303">
        <v>224</v>
      </c>
      <c r="AP227" s="289">
        <v>-34</v>
      </c>
      <c r="AQ227" s="304" t="s">
        <v>117</v>
      </c>
      <c r="AR227" s="304">
        <v>224</v>
      </c>
      <c r="AS227" s="289">
        <v>-43</v>
      </c>
      <c r="AT227" s="305" t="s">
        <v>307</v>
      </c>
      <c r="AU227" s="305">
        <v>224</v>
      </c>
      <c r="AV227" s="289">
        <v>-18</v>
      </c>
      <c r="AW227" s="306" t="s">
        <v>311</v>
      </c>
      <c r="AX227" s="306">
        <v>224</v>
      </c>
      <c r="AY227" s="289">
        <v>29</v>
      </c>
      <c r="AZ227" s="307" t="s">
        <v>168</v>
      </c>
      <c r="BA227" s="307">
        <v>224</v>
      </c>
      <c r="BB227" s="289">
        <v>39</v>
      </c>
      <c r="BC227" s="308" t="s">
        <v>156</v>
      </c>
      <c r="BD227" s="308">
        <v>224</v>
      </c>
      <c r="BE227" s="289">
        <v>13</v>
      </c>
      <c r="BF227" s="309" t="s">
        <v>96</v>
      </c>
      <c r="BG227" s="309">
        <v>224</v>
      </c>
      <c r="BH227" s="289">
        <v>-15</v>
      </c>
      <c r="BI227" s="310" t="s">
        <v>61</v>
      </c>
      <c r="BJ227" s="310">
        <v>224</v>
      </c>
      <c r="BK227" s="289">
        <v>69</v>
      </c>
      <c r="BL227" s="311" t="s">
        <v>178</v>
      </c>
      <c r="BM227" s="311">
        <v>224</v>
      </c>
      <c r="BN227" s="289">
        <v>-22</v>
      </c>
      <c r="BO227" s="312" t="s">
        <v>104</v>
      </c>
      <c r="BP227" s="312">
        <v>224</v>
      </c>
      <c r="BQ227" s="289">
        <v>42</v>
      </c>
      <c r="BR227" s="313" t="s">
        <v>322</v>
      </c>
      <c r="BS227" s="313">
        <v>224</v>
      </c>
      <c r="BT227" s="289">
        <v>36</v>
      </c>
      <c r="BU227" s="314" t="s">
        <v>231</v>
      </c>
      <c r="BV227" s="314">
        <v>224</v>
      </c>
      <c r="BW227" s="289">
        <v>40</v>
      </c>
      <c r="BX227" s="315" t="s">
        <v>143</v>
      </c>
      <c r="BY227" s="315">
        <v>224</v>
      </c>
      <c r="BZ227" s="289">
        <v>-44</v>
      </c>
    </row>
    <row r="228" spans="1:78" ht="15.5" thickTop="1" thickBot="1" x14ac:dyDescent="0.4">
      <c r="A228" s="210" t="s">
        <v>199</v>
      </c>
      <c r="B228" s="210">
        <v>225</v>
      </c>
      <c r="C228" s="210">
        <v>0</v>
      </c>
      <c r="D228" s="211" t="s">
        <v>312</v>
      </c>
      <c r="E228" s="211">
        <v>225</v>
      </c>
      <c r="F228" s="210">
        <v>70</v>
      </c>
      <c r="G228" s="212">
        <v>295</v>
      </c>
      <c r="H228" s="287">
        <v>7.14602385398031</v>
      </c>
      <c r="I228" s="288" t="s">
        <v>85</v>
      </c>
      <c r="J228" s="287">
        <v>225</v>
      </c>
      <c r="K228" s="289">
        <v>15</v>
      </c>
      <c r="L228" s="290">
        <v>0.15383157760311461</v>
      </c>
      <c r="M228" s="291">
        <v>0.7167691494136389</v>
      </c>
      <c r="N228" s="292">
        <v>3.0766315520622922</v>
      </c>
      <c r="O228" s="293" t="s">
        <v>300</v>
      </c>
      <c r="P228" s="292">
        <v>225</v>
      </c>
      <c r="Q228" s="289">
        <v>12</v>
      </c>
      <c r="R228" s="294">
        <v>1.1361031500717687</v>
      </c>
      <c r="S228" s="295">
        <v>0.85527143236991154</v>
      </c>
      <c r="T228" s="295">
        <v>16.230045001025267</v>
      </c>
      <c r="U228" s="296">
        <v>0</v>
      </c>
      <c r="V228" s="296"/>
      <c r="W228" s="298" t="s">
        <v>208</v>
      </c>
      <c r="X228" s="298">
        <v>101</v>
      </c>
      <c r="Y228" s="289">
        <v>-40</v>
      </c>
      <c r="Z228" s="298"/>
      <c r="AB228" s="299" t="s">
        <v>156</v>
      </c>
      <c r="AC228" s="299">
        <v>225</v>
      </c>
      <c r="AD228" s="289">
        <v>-52</v>
      </c>
      <c r="AE228" s="300" t="s">
        <v>40</v>
      </c>
      <c r="AF228" s="300">
        <v>225</v>
      </c>
      <c r="AG228" s="289">
        <v>8</v>
      </c>
      <c r="AH228" s="301" t="s">
        <v>54</v>
      </c>
      <c r="AI228" s="301">
        <v>225</v>
      </c>
      <c r="AJ228" s="289">
        <v>26</v>
      </c>
      <c r="AK228" s="302" t="s">
        <v>314</v>
      </c>
      <c r="AL228" s="302">
        <v>225</v>
      </c>
      <c r="AM228" s="289">
        <v>18</v>
      </c>
      <c r="AN228" s="303" t="s">
        <v>73</v>
      </c>
      <c r="AO228" s="303">
        <v>225</v>
      </c>
      <c r="AP228" s="289">
        <v>-6</v>
      </c>
      <c r="AQ228" s="304" t="s">
        <v>213</v>
      </c>
      <c r="AR228" s="304">
        <v>225</v>
      </c>
      <c r="AS228" s="289">
        <v>62</v>
      </c>
      <c r="AT228" s="305" t="s">
        <v>274</v>
      </c>
      <c r="AU228" s="305">
        <v>225</v>
      </c>
      <c r="AV228" s="289">
        <v>-31</v>
      </c>
      <c r="AW228" s="306" t="s">
        <v>123</v>
      </c>
      <c r="AX228" s="306">
        <v>225</v>
      </c>
      <c r="AY228" s="289">
        <v>-20</v>
      </c>
      <c r="AZ228" s="307" t="s">
        <v>285</v>
      </c>
      <c r="BA228" s="307">
        <v>225</v>
      </c>
      <c r="BB228" s="289">
        <v>33</v>
      </c>
      <c r="BC228" s="308" t="s">
        <v>163</v>
      </c>
      <c r="BD228" s="308">
        <v>225</v>
      </c>
      <c r="BE228" s="289">
        <v>6</v>
      </c>
      <c r="BF228" s="309" t="s">
        <v>198</v>
      </c>
      <c r="BG228" s="309">
        <v>225</v>
      </c>
      <c r="BH228" s="289">
        <v>73</v>
      </c>
      <c r="BI228" s="310" t="s">
        <v>281</v>
      </c>
      <c r="BJ228" s="310">
        <v>225</v>
      </c>
      <c r="BK228" s="289">
        <v>-153</v>
      </c>
      <c r="BL228" s="311" t="s">
        <v>118</v>
      </c>
      <c r="BM228" s="311">
        <v>225</v>
      </c>
      <c r="BN228" s="289">
        <v>47</v>
      </c>
      <c r="BO228" s="312" t="s">
        <v>341</v>
      </c>
      <c r="BP228" s="312">
        <v>225</v>
      </c>
      <c r="BQ228" s="289">
        <v>13</v>
      </c>
      <c r="BR228" s="313" t="s">
        <v>79</v>
      </c>
      <c r="BS228" s="313">
        <v>225</v>
      </c>
      <c r="BT228" s="289">
        <v>18</v>
      </c>
      <c r="BU228" s="314" t="s">
        <v>320</v>
      </c>
      <c r="BV228" s="314">
        <v>225</v>
      </c>
      <c r="BW228" s="289">
        <v>0</v>
      </c>
      <c r="BX228" s="315" t="s">
        <v>238</v>
      </c>
      <c r="BY228" s="315">
        <v>225</v>
      </c>
      <c r="BZ228" s="289">
        <v>-52</v>
      </c>
    </row>
    <row r="229" spans="1:78" ht="15.5" thickTop="1" thickBot="1" x14ac:dyDescent="0.4">
      <c r="A229" s="210" t="s">
        <v>248</v>
      </c>
      <c r="B229" s="210">
        <v>226</v>
      </c>
      <c r="C229" s="210">
        <v>0</v>
      </c>
      <c r="D229" s="211" t="s">
        <v>286</v>
      </c>
      <c r="E229" s="211">
        <v>226</v>
      </c>
      <c r="F229" s="210">
        <v>88</v>
      </c>
      <c r="G229" s="212">
        <v>314</v>
      </c>
      <c r="H229" s="287">
        <v>7.0947605648853385</v>
      </c>
      <c r="I229" s="288" t="s">
        <v>161</v>
      </c>
      <c r="J229" s="287">
        <v>226</v>
      </c>
      <c r="K229" s="289">
        <v>-96</v>
      </c>
      <c r="L229" s="290">
        <v>0.15364662551963146</v>
      </c>
      <c r="M229" s="291">
        <v>0.71590737610528399</v>
      </c>
      <c r="N229" s="292">
        <v>3.0729325103926293</v>
      </c>
      <c r="O229" s="293" t="s">
        <v>323</v>
      </c>
      <c r="P229" s="292">
        <v>226</v>
      </c>
      <c r="Q229" s="289">
        <v>0</v>
      </c>
      <c r="R229" s="294">
        <v>1.1328828593056344</v>
      </c>
      <c r="S229" s="295">
        <v>0.85284716068645983</v>
      </c>
      <c r="T229" s="295">
        <v>16.184040847223351</v>
      </c>
      <c r="U229" s="296">
        <v>0</v>
      </c>
      <c r="V229" s="296"/>
      <c r="W229" s="298" t="s">
        <v>204</v>
      </c>
      <c r="X229" s="298">
        <v>100</v>
      </c>
      <c r="Y229" s="289">
        <v>52</v>
      </c>
      <c r="Z229" s="298"/>
      <c r="AB229" s="299" t="s">
        <v>215</v>
      </c>
      <c r="AC229" s="299">
        <v>226</v>
      </c>
      <c r="AD229" s="289">
        <v>-10</v>
      </c>
      <c r="AE229" s="300" t="s">
        <v>25</v>
      </c>
      <c r="AF229" s="300">
        <v>226</v>
      </c>
      <c r="AG229" s="289">
        <v>-42</v>
      </c>
      <c r="AH229" s="301" t="s">
        <v>293</v>
      </c>
      <c r="AI229" s="301">
        <v>226</v>
      </c>
      <c r="AJ229" s="289">
        <v>5</v>
      </c>
      <c r="AK229" s="302" t="s">
        <v>118</v>
      </c>
      <c r="AL229" s="302">
        <v>226</v>
      </c>
      <c r="AM229" s="289">
        <v>-29</v>
      </c>
      <c r="AN229" s="303" t="s">
        <v>182</v>
      </c>
      <c r="AO229" s="303">
        <v>226</v>
      </c>
      <c r="AP229" s="289">
        <v>-200</v>
      </c>
      <c r="AQ229" s="304" t="s">
        <v>37</v>
      </c>
      <c r="AR229" s="304">
        <v>226</v>
      </c>
      <c r="AS229" s="289">
        <v>-69</v>
      </c>
      <c r="AT229" s="305" t="s">
        <v>46</v>
      </c>
      <c r="AU229" s="305">
        <v>226</v>
      </c>
      <c r="AV229" s="289">
        <v>-42</v>
      </c>
      <c r="AW229" s="306" t="s">
        <v>216</v>
      </c>
      <c r="AX229" s="306">
        <v>226</v>
      </c>
      <c r="AY229" s="289">
        <v>12</v>
      </c>
      <c r="AZ229" s="307" t="s">
        <v>327</v>
      </c>
      <c r="BA229" s="307">
        <v>226</v>
      </c>
      <c r="BB229" s="289">
        <v>-4</v>
      </c>
      <c r="BC229" s="308" t="s">
        <v>195</v>
      </c>
      <c r="BD229" s="308">
        <v>226</v>
      </c>
      <c r="BE229" s="289">
        <v>-128</v>
      </c>
      <c r="BF229" s="309" t="s">
        <v>242</v>
      </c>
      <c r="BG229" s="309">
        <v>226</v>
      </c>
      <c r="BH229" s="289">
        <v>16</v>
      </c>
      <c r="BI229" s="310" t="s">
        <v>196</v>
      </c>
      <c r="BJ229" s="310">
        <v>226</v>
      </c>
      <c r="BK229" s="289">
        <v>17</v>
      </c>
      <c r="BL229" s="311" t="s">
        <v>106</v>
      </c>
      <c r="BM229" s="311">
        <v>226</v>
      </c>
      <c r="BN229" s="289">
        <v>29</v>
      </c>
      <c r="BO229" s="312" t="s">
        <v>312</v>
      </c>
      <c r="BP229" s="312">
        <v>226</v>
      </c>
      <c r="BQ229" s="289">
        <v>45</v>
      </c>
      <c r="BR229" s="313" t="s">
        <v>217</v>
      </c>
      <c r="BS229" s="313">
        <v>226</v>
      </c>
      <c r="BT229" s="289">
        <v>2</v>
      </c>
      <c r="BU229" s="314" t="s">
        <v>296</v>
      </c>
      <c r="BV229" s="314">
        <v>226</v>
      </c>
      <c r="BW229" s="289">
        <v>30</v>
      </c>
      <c r="BX229" s="315" t="s">
        <v>252</v>
      </c>
      <c r="BY229" s="315">
        <v>226</v>
      </c>
      <c r="BZ229" s="289">
        <v>35</v>
      </c>
    </row>
    <row r="230" spans="1:78" ht="15.5" thickTop="1" thickBot="1" x14ac:dyDescent="0.4">
      <c r="A230" s="210" t="s">
        <v>165</v>
      </c>
      <c r="B230" s="210">
        <v>227</v>
      </c>
      <c r="C230" s="210">
        <v>0</v>
      </c>
      <c r="D230" s="211" t="s">
        <v>216</v>
      </c>
      <c r="E230" s="211">
        <v>227</v>
      </c>
      <c r="F230" s="210">
        <v>73</v>
      </c>
      <c r="G230" s="212">
        <v>300</v>
      </c>
      <c r="H230" s="287">
        <v>7.0793755348231429</v>
      </c>
      <c r="I230" s="288" t="s">
        <v>147</v>
      </c>
      <c r="J230" s="287">
        <v>227</v>
      </c>
      <c r="K230" s="289">
        <v>-21</v>
      </c>
      <c r="L230" s="290">
        <v>0.15293457241191211</v>
      </c>
      <c r="M230" s="291">
        <v>0.71258960670897631</v>
      </c>
      <c r="N230" s="292">
        <v>3.0586914482382421</v>
      </c>
      <c r="O230" s="293" t="s">
        <v>247</v>
      </c>
      <c r="P230" s="292">
        <v>227</v>
      </c>
      <c r="Q230" s="289">
        <v>-30</v>
      </c>
      <c r="R230" s="294">
        <v>1.1289429395105106</v>
      </c>
      <c r="S230" s="295">
        <v>0.84988114404757875</v>
      </c>
      <c r="T230" s="295">
        <v>16.127756278721581</v>
      </c>
      <c r="U230" s="296">
        <v>0</v>
      </c>
      <c r="V230" s="296"/>
      <c r="W230" s="298" t="s">
        <v>196</v>
      </c>
      <c r="X230" s="298">
        <v>99</v>
      </c>
      <c r="Y230" s="289">
        <v>36</v>
      </c>
      <c r="Z230" s="298"/>
      <c r="AB230" s="299" t="s">
        <v>248</v>
      </c>
      <c r="AC230" s="299">
        <v>227</v>
      </c>
      <c r="AD230" s="289">
        <v>38</v>
      </c>
      <c r="AE230" s="300" t="s">
        <v>319</v>
      </c>
      <c r="AF230" s="300">
        <v>227</v>
      </c>
      <c r="AG230" s="289">
        <v>-25</v>
      </c>
      <c r="AH230" s="301" t="s">
        <v>152</v>
      </c>
      <c r="AI230" s="301">
        <v>227</v>
      </c>
      <c r="AJ230" s="289">
        <v>14</v>
      </c>
      <c r="AK230" s="302" t="s">
        <v>250</v>
      </c>
      <c r="AL230" s="302">
        <v>227</v>
      </c>
      <c r="AM230" s="289">
        <v>-164</v>
      </c>
      <c r="AN230" s="303" t="s">
        <v>252</v>
      </c>
      <c r="AO230" s="303">
        <v>227</v>
      </c>
      <c r="AP230" s="289">
        <v>-148</v>
      </c>
      <c r="AQ230" s="304" t="s">
        <v>265</v>
      </c>
      <c r="AR230" s="304">
        <v>227</v>
      </c>
      <c r="AS230" s="289">
        <v>-44</v>
      </c>
      <c r="AT230" s="305" t="s">
        <v>138</v>
      </c>
      <c r="AU230" s="305">
        <v>227</v>
      </c>
      <c r="AV230" s="289">
        <v>-87</v>
      </c>
      <c r="AW230" s="306" t="s">
        <v>264</v>
      </c>
      <c r="AX230" s="306">
        <v>227</v>
      </c>
      <c r="AY230" s="289">
        <v>-106</v>
      </c>
      <c r="AZ230" s="307" t="s">
        <v>289</v>
      </c>
      <c r="BA230" s="307">
        <v>227</v>
      </c>
      <c r="BB230" s="289">
        <v>-38</v>
      </c>
      <c r="BC230" s="308" t="s">
        <v>220</v>
      </c>
      <c r="BD230" s="308">
        <v>227</v>
      </c>
      <c r="BE230" s="289">
        <v>-16</v>
      </c>
      <c r="BF230" s="309" t="s">
        <v>97</v>
      </c>
      <c r="BG230" s="309">
        <v>227</v>
      </c>
      <c r="BH230" s="289">
        <v>-88</v>
      </c>
      <c r="BI230" s="310" t="s">
        <v>318</v>
      </c>
      <c r="BJ230" s="310">
        <v>227</v>
      </c>
      <c r="BK230" s="289">
        <v>-1</v>
      </c>
      <c r="BL230" s="311" t="s">
        <v>221</v>
      </c>
      <c r="BM230" s="311">
        <v>227</v>
      </c>
      <c r="BN230" s="289">
        <v>37</v>
      </c>
      <c r="BO230" s="312" t="s">
        <v>294</v>
      </c>
      <c r="BP230" s="312">
        <v>227</v>
      </c>
      <c r="BQ230" s="289">
        <v>56</v>
      </c>
      <c r="BR230" s="313" t="s">
        <v>244</v>
      </c>
      <c r="BS230" s="313">
        <v>227</v>
      </c>
      <c r="BT230" s="289">
        <v>25</v>
      </c>
      <c r="BU230" s="314" t="s">
        <v>88</v>
      </c>
      <c r="BV230" s="314">
        <v>227</v>
      </c>
      <c r="BW230" s="289">
        <v>55</v>
      </c>
      <c r="BX230" s="315" t="s">
        <v>48</v>
      </c>
      <c r="BY230" s="315">
        <v>227</v>
      </c>
      <c r="BZ230" s="289">
        <v>-109</v>
      </c>
    </row>
    <row r="231" spans="1:78" ht="15.5" thickTop="1" thickBot="1" x14ac:dyDescent="0.4">
      <c r="A231" s="210" t="s">
        <v>244</v>
      </c>
      <c r="B231" s="210">
        <v>228</v>
      </c>
      <c r="C231" s="210">
        <v>0</v>
      </c>
      <c r="D231" s="211" t="s">
        <v>320</v>
      </c>
      <c r="E231" s="211">
        <v>228</v>
      </c>
      <c r="F231" s="210">
        <v>4</v>
      </c>
      <c r="G231" s="212">
        <v>232</v>
      </c>
      <c r="H231" s="287">
        <v>7.0662952173397962</v>
      </c>
      <c r="I231" s="288" t="s">
        <v>110</v>
      </c>
      <c r="J231" s="287">
        <v>228</v>
      </c>
      <c r="K231" s="289">
        <v>3</v>
      </c>
      <c r="L231" s="290">
        <v>0.152277833912145</v>
      </c>
      <c r="M231" s="291">
        <v>0.70952957246113324</v>
      </c>
      <c r="N231" s="292">
        <v>3.0455566782429</v>
      </c>
      <c r="O231" s="293" t="s">
        <v>110</v>
      </c>
      <c r="P231" s="292">
        <v>228</v>
      </c>
      <c r="Q231" s="289">
        <v>-61</v>
      </c>
      <c r="R231" s="294">
        <v>1.1276396400364379</v>
      </c>
      <c r="S231" s="295">
        <v>0.84890000531213328</v>
      </c>
      <c r="T231" s="295">
        <v>16.109137714806256</v>
      </c>
      <c r="U231" s="296">
        <v>0</v>
      </c>
      <c r="V231" s="296"/>
      <c r="W231" s="298" t="s">
        <v>287</v>
      </c>
      <c r="X231" s="298">
        <v>98</v>
      </c>
      <c r="Y231" s="289">
        <v>-1</v>
      </c>
      <c r="Z231" s="298"/>
      <c r="AB231" s="299" t="s">
        <v>145</v>
      </c>
      <c r="AC231" s="299">
        <v>228</v>
      </c>
      <c r="AD231" s="289">
        <v>-21</v>
      </c>
      <c r="AE231" s="300" t="s">
        <v>223</v>
      </c>
      <c r="AF231" s="300">
        <v>228</v>
      </c>
      <c r="AG231" s="289">
        <v>46</v>
      </c>
      <c r="AH231" s="301" t="s">
        <v>224</v>
      </c>
      <c r="AI231" s="301">
        <v>228</v>
      </c>
      <c r="AJ231" s="289">
        <v>12</v>
      </c>
      <c r="AK231" s="302" t="s">
        <v>181</v>
      </c>
      <c r="AL231" s="302">
        <v>228</v>
      </c>
      <c r="AM231" s="289">
        <v>36</v>
      </c>
      <c r="AN231" s="303" t="s">
        <v>168</v>
      </c>
      <c r="AO231" s="303">
        <v>228</v>
      </c>
      <c r="AP231" s="289">
        <v>1</v>
      </c>
      <c r="AQ231" s="304" t="s">
        <v>155</v>
      </c>
      <c r="AR231" s="304">
        <v>228</v>
      </c>
      <c r="AS231" s="289">
        <v>82</v>
      </c>
      <c r="AT231" s="305" t="s">
        <v>248</v>
      </c>
      <c r="AU231" s="305">
        <v>228</v>
      </c>
      <c r="AV231" s="289" t="e">
        <v>#N/A</v>
      </c>
      <c r="AW231" s="306" t="s">
        <v>227</v>
      </c>
      <c r="AX231" s="306">
        <v>228</v>
      </c>
      <c r="AY231" s="289">
        <v>77</v>
      </c>
      <c r="AZ231" s="307" t="s">
        <v>117</v>
      </c>
      <c r="BA231" s="307">
        <v>228</v>
      </c>
      <c r="BB231" s="289">
        <v>-115</v>
      </c>
      <c r="BC231" s="308" t="s">
        <v>273</v>
      </c>
      <c r="BD231" s="308">
        <v>228</v>
      </c>
      <c r="BE231" s="289">
        <v>-29</v>
      </c>
      <c r="BF231" s="309" t="s">
        <v>333</v>
      </c>
      <c r="BG231" s="309">
        <v>228</v>
      </c>
      <c r="BH231" s="289">
        <v>9</v>
      </c>
      <c r="BI231" s="310" t="s">
        <v>314</v>
      </c>
      <c r="BJ231" s="310">
        <v>228</v>
      </c>
      <c r="BK231" s="289">
        <v>-19</v>
      </c>
      <c r="BL231" s="311" t="s">
        <v>309</v>
      </c>
      <c r="BM231" s="311">
        <v>228</v>
      </c>
      <c r="BN231" s="289">
        <v>9</v>
      </c>
      <c r="BO231" s="312" t="s">
        <v>155</v>
      </c>
      <c r="BP231" s="312">
        <v>228</v>
      </c>
      <c r="BQ231" s="289">
        <v>-46</v>
      </c>
      <c r="BR231" s="313" t="s">
        <v>221</v>
      </c>
      <c r="BS231" s="313">
        <v>228</v>
      </c>
      <c r="BT231" s="289">
        <v>-34</v>
      </c>
      <c r="BU231" s="314" t="s">
        <v>321</v>
      </c>
      <c r="BV231" s="314">
        <v>228</v>
      </c>
      <c r="BW231" s="289">
        <v>-15</v>
      </c>
      <c r="BX231" s="315" t="s">
        <v>54</v>
      </c>
      <c r="BY231" s="315">
        <v>228</v>
      </c>
      <c r="BZ231" s="289">
        <v>36</v>
      </c>
    </row>
    <row r="232" spans="1:78" ht="15.5" thickTop="1" thickBot="1" x14ac:dyDescent="0.4">
      <c r="A232" s="210" t="s">
        <v>198</v>
      </c>
      <c r="B232" s="210">
        <v>229</v>
      </c>
      <c r="C232" s="210">
        <v>0</v>
      </c>
      <c r="D232" s="211" t="s">
        <v>236</v>
      </c>
      <c r="E232" s="211">
        <v>229</v>
      </c>
      <c r="F232" s="210">
        <v>-14</v>
      </c>
      <c r="G232" s="212">
        <v>215</v>
      </c>
      <c r="H232" s="287">
        <v>7.0580537041783202</v>
      </c>
      <c r="I232" s="288" t="s">
        <v>188</v>
      </c>
      <c r="J232" s="287">
        <v>229</v>
      </c>
      <c r="K232" s="289">
        <v>35</v>
      </c>
      <c r="L232" s="290">
        <v>0.15211652561445169</v>
      </c>
      <c r="M232" s="291">
        <v>0.70877796597608955</v>
      </c>
      <c r="N232" s="292">
        <v>3.0423305122890336</v>
      </c>
      <c r="O232" s="293" t="s">
        <v>88</v>
      </c>
      <c r="P232" s="292">
        <v>229</v>
      </c>
      <c r="Q232" s="289">
        <v>17</v>
      </c>
      <c r="R232" s="294">
        <v>1.1262150014276029</v>
      </c>
      <c r="S232" s="295">
        <v>0.84782752108963033</v>
      </c>
      <c r="T232" s="295">
        <v>16.088785734680041</v>
      </c>
      <c r="U232" s="296">
        <v>0</v>
      </c>
      <c r="V232" s="296"/>
      <c r="W232" s="298" t="s">
        <v>122</v>
      </c>
      <c r="X232" s="298">
        <v>97</v>
      </c>
      <c r="Y232" s="289">
        <v>-28</v>
      </c>
      <c r="Z232" s="298"/>
      <c r="AB232" s="299" t="s">
        <v>230</v>
      </c>
      <c r="AC232" s="299">
        <v>229</v>
      </c>
      <c r="AD232" s="289">
        <v>-32</v>
      </c>
      <c r="AE232" s="300" t="s">
        <v>179</v>
      </c>
      <c r="AF232" s="300">
        <v>229</v>
      </c>
      <c r="AG232" s="289">
        <v>-78</v>
      </c>
      <c r="AH232" s="301" t="s">
        <v>47</v>
      </c>
      <c r="AI232" s="301">
        <v>229</v>
      </c>
      <c r="AJ232" s="289">
        <v>-17</v>
      </c>
      <c r="AK232" s="302" t="s">
        <v>44</v>
      </c>
      <c r="AL232" s="302">
        <v>229</v>
      </c>
      <c r="AM232" s="289">
        <v>47</v>
      </c>
      <c r="AN232" s="303" t="s">
        <v>273</v>
      </c>
      <c r="AO232" s="303">
        <v>229</v>
      </c>
      <c r="AP232" s="289">
        <v>42</v>
      </c>
      <c r="AQ232" s="304" t="s">
        <v>261</v>
      </c>
      <c r="AR232" s="304">
        <v>229</v>
      </c>
      <c r="AS232" s="289">
        <v>-4</v>
      </c>
      <c r="AT232" s="305" t="s">
        <v>122</v>
      </c>
      <c r="AU232" s="305">
        <v>229</v>
      </c>
      <c r="AV232" s="289">
        <v>-40</v>
      </c>
      <c r="AW232" s="306" t="s">
        <v>220</v>
      </c>
      <c r="AX232" s="306">
        <v>229</v>
      </c>
      <c r="AY232" s="289">
        <v>-8</v>
      </c>
      <c r="AZ232" s="307" t="s">
        <v>305</v>
      </c>
      <c r="BA232" s="307">
        <v>229</v>
      </c>
      <c r="BB232" s="289">
        <v>-138</v>
      </c>
      <c r="BC232" s="308" t="s">
        <v>319</v>
      </c>
      <c r="BD232" s="308">
        <v>229</v>
      </c>
      <c r="BE232" s="289">
        <v>-24</v>
      </c>
      <c r="BF232" s="309" t="s">
        <v>47</v>
      </c>
      <c r="BG232" s="309">
        <v>229</v>
      </c>
      <c r="BH232" s="289">
        <v>5</v>
      </c>
      <c r="BI232" s="310" t="s">
        <v>263</v>
      </c>
      <c r="BJ232" s="310">
        <v>229</v>
      </c>
      <c r="BK232" s="289">
        <v>62</v>
      </c>
      <c r="BL232" s="311" t="s">
        <v>295</v>
      </c>
      <c r="BM232" s="311">
        <v>229</v>
      </c>
      <c r="BN232" s="289">
        <v>-103</v>
      </c>
      <c r="BO232" s="312" t="s">
        <v>19</v>
      </c>
      <c r="BP232" s="312">
        <v>229</v>
      </c>
      <c r="BQ232" s="289">
        <v>-20</v>
      </c>
      <c r="BR232" s="313" t="s">
        <v>95</v>
      </c>
      <c r="BS232" s="313">
        <v>229</v>
      </c>
      <c r="BT232" s="289">
        <v>-160</v>
      </c>
      <c r="BU232" s="314" t="s">
        <v>327</v>
      </c>
      <c r="BV232" s="314">
        <v>229</v>
      </c>
      <c r="BW232" s="289">
        <v>3</v>
      </c>
      <c r="BX232" s="315" t="s">
        <v>182</v>
      </c>
      <c r="BY232" s="315">
        <v>229</v>
      </c>
      <c r="BZ232" s="289">
        <v>-90</v>
      </c>
    </row>
    <row r="233" spans="1:78" ht="15.5" thickTop="1" thickBot="1" x14ac:dyDescent="0.4">
      <c r="A233" s="210" t="s">
        <v>300</v>
      </c>
      <c r="B233" s="210">
        <v>230</v>
      </c>
      <c r="C233" s="210">
        <v>0</v>
      </c>
      <c r="D233" s="211" t="s">
        <v>284</v>
      </c>
      <c r="E233" s="211">
        <v>230</v>
      </c>
      <c r="F233" s="210">
        <v>4</v>
      </c>
      <c r="G233" s="212">
        <v>234</v>
      </c>
      <c r="H233" s="287">
        <v>7.0442212074383113</v>
      </c>
      <c r="I233" s="288" t="s">
        <v>287</v>
      </c>
      <c r="J233" s="287">
        <v>230</v>
      </c>
      <c r="K233" s="289">
        <v>6</v>
      </c>
      <c r="L233" s="290">
        <v>0.15108936901800427</v>
      </c>
      <c r="M233" s="291">
        <v>0.70399199048639061</v>
      </c>
      <c r="N233" s="292">
        <v>3.021787380360085</v>
      </c>
      <c r="O233" s="293" t="s">
        <v>328</v>
      </c>
      <c r="P233" s="292">
        <v>230</v>
      </c>
      <c r="Q233" s="289">
        <v>22</v>
      </c>
      <c r="R233" s="294">
        <v>1.1235894296887508</v>
      </c>
      <c r="S233" s="295">
        <v>0.84585096068511412</v>
      </c>
      <c r="T233" s="295">
        <v>16.051277566982154</v>
      </c>
      <c r="U233" s="296">
        <v>0</v>
      </c>
      <c r="V233" s="296"/>
      <c r="W233" s="298" t="s">
        <v>100</v>
      </c>
      <c r="X233" s="298">
        <v>96</v>
      </c>
      <c r="Y233" s="289">
        <v>32</v>
      </c>
      <c r="Z233" s="298"/>
      <c r="AB233" s="299" t="s">
        <v>331</v>
      </c>
      <c r="AC233" s="299">
        <v>230</v>
      </c>
      <c r="AD233" s="289">
        <v>68</v>
      </c>
      <c r="AE233" s="300" t="s">
        <v>50</v>
      </c>
      <c r="AF233" s="300">
        <v>230</v>
      </c>
      <c r="AG233" s="289">
        <v>7</v>
      </c>
      <c r="AH233" s="301" t="s">
        <v>223</v>
      </c>
      <c r="AI233" s="301">
        <v>230</v>
      </c>
      <c r="AJ233" s="289">
        <v>30</v>
      </c>
      <c r="AK233" s="302" t="s">
        <v>43</v>
      </c>
      <c r="AL233" s="302">
        <v>230</v>
      </c>
      <c r="AM233" s="289">
        <v>3</v>
      </c>
      <c r="AN233" s="303" t="s">
        <v>114</v>
      </c>
      <c r="AO233" s="303">
        <v>230</v>
      </c>
      <c r="AP233" s="289">
        <v>-180</v>
      </c>
      <c r="AQ233" s="304" t="s">
        <v>332</v>
      </c>
      <c r="AR233" s="304">
        <v>230</v>
      </c>
      <c r="AS233" s="289">
        <v>18</v>
      </c>
      <c r="AT233" s="305" t="s">
        <v>330</v>
      </c>
      <c r="AU233" s="305">
        <v>230</v>
      </c>
      <c r="AV233" s="289" t="e">
        <v>#N/A</v>
      </c>
      <c r="AW233" s="306" t="s">
        <v>143</v>
      </c>
      <c r="AX233" s="306">
        <v>230</v>
      </c>
      <c r="AY233" s="289">
        <v>-113</v>
      </c>
      <c r="AZ233" s="307" t="s">
        <v>319</v>
      </c>
      <c r="BA233" s="307">
        <v>230</v>
      </c>
      <c r="BB233" s="289">
        <v>-67</v>
      </c>
      <c r="BC233" s="308" t="s">
        <v>167</v>
      </c>
      <c r="BD233" s="308">
        <v>230</v>
      </c>
      <c r="BE233" s="289">
        <v>-13</v>
      </c>
      <c r="BF233" s="309" t="s">
        <v>262</v>
      </c>
      <c r="BG233" s="309">
        <v>230</v>
      </c>
      <c r="BH233" s="289">
        <v>50</v>
      </c>
      <c r="BI233" s="310" t="s">
        <v>214</v>
      </c>
      <c r="BJ233" s="310">
        <v>230</v>
      </c>
      <c r="BK233" s="289">
        <v>-30</v>
      </c>
      <c r="BL233" s="311" t="s">
        <v>123</v>
      </c>
      <c r="BM233" s="311">
        <v>230</v>
      </c>
      <c r="BN233" s="289">
        <v>-48</v>
      </c>
      <c r="BO233" s="312" t="s">
        <v>307</v>
      </c>
      <c r="BP233" s="312">
        <v>230</v>
      </c>
      <c r="BQ233" s="289">
        <v>-14</v>
      </c>
      <c r="BR233" s="313" t="s">
        <v>227</v>
      </c>
      <c r="BS233" s="313">
        <v>230</v>
      </c>
      <c r="BT233" s="289">
        <v>9</v>
      </c>
      <c r="BU233" s="314" t="s">
        <v>298</v>
      </c>
      <c r="BV233" s="314">
        <v>230</v>
      </c>
      <c r="BW233" s="289">
        <v>49</v>
      </c>
      <c r="BX233" s="315" t="s">
        <v>317</v>
      </c>
      <c r="BY233" s="315">
        <v>230</v>
      </c>
      <c r="BZ233" s="289">
        <v>14</v>
      </c>
    </row>
    <row r="234" spans="1:78" ht="15.5" thickTop="1" thickBot="1" x14ac:dyDescent="0.4">
      <c r="A234" s="210" t="s">
        <v>213</v>
      </c>
      <c r="B234" s="210">
        <v>231</v>
      </c>
      <c r="C234" s="210">
        <v>0</v>
      </c>
      <c r="D234" s="211" t="s">
        <v>144</v>
      </c>
      <c r="E234" s="211">
        <v>231</v>
      </c>
      <c r="F234" s="210">
        <v>-57</v>
      </c>
      <c r="G234" s="212">
        <v>174</v>
      </c>
      <c r="H234" s="287">
        <v>6.9959363591312469</v>
      </c>
      <c r="I234" s="288" t="s">
        <v>243</v>
      </c>
      <c r="J234" s="287">
        <v>231</v>
      </c>
      <c r="K234" s="289">
        <v>-89</v>
      </c>
      <c r="L234" s="290">
        <v>0.14935901921103795</v>
      </c>
      <c r="M234" s="291">
        <v>0.69592952776805872</v>
      </c>
      <c r="N234" s="292">
        <v>2.9871803842207592</v>
      </c>
      <c r="O234" s="293" t="s">
        <v>339</v>
      </c>
      <c r="P234" s="292">
        <v>231</v>
      </c>
      <c r="Q234" s="289">
        <v>19</v>
      </c>
      <c r="R234" s="294">
        <v>1.1230984102508328</v>
      </c>
      <c r="S234" s="295">
        <v>0.84548131564191265</v>
      </c>
      <c r="T234" s="295">
        <v>16.044263003583325</v>
      </c>
      <c r="U234" s="296">
        <v>0</v>
      </c>
      <c r="V234" s="296"/>
      <c r="W234" s="298" t="s">
        <v>130</v>
      </c>
      <c r="X234" s="298">
        <v>95</v>
      </c>
      <c r="Y234" s="289">
        <v>29</v>
      </c>
      <c r="Z234" s="298"/>
      <c r="AB234" s="299" t="s">
        <v>206</v>
      </c>
      <c r="AC234" s="299">
        <v>231</v>
      </c>
      <c r="AD234" s="289">
        <v>-67</v>
      </c>
      <c r="AE234" s="300" t="s">
        <v>106</v>
      </c>
      <c r="AF234" s="300">
        <v>231</v>
      </c>
      <c r="AG234" s="289">
        <v>21</v>
      </c>
      <c r="AH234" s="301" t="s">
        <v>36</v>
      </c>
      <c r="AI234" s="301">
        <v>231</v>
      </c>
      <c r="AJ234" s="289">
        <v>-62</v>
      </c>
      <c r="AK234" s="302" t="s">
        <v>331</v>
      </c>
      <c r="AL234" s="302">
        <v>231</v>
      </c>
      <c r="AM234" s="289">
        <v>28</v>
      </c>
      <c r="AN234" s="303" t="s">
        <v>151</v>
      </c>
      <c r="AO234" s="303">
        <v>231</v>
      </c>
      <c r="AP234" s="289">
        <v>-7</v>
      </c>
      <c r="AQ234" s="304" t="s">
        <v>292</v>
      </c>
      <c r="AR234" s="304">
        <v>231</v>
      </c>
      <c r="AS234" s="289">
        <v>-91</v>
      </c>
      <c r="AT234" s="305" t="s">
        <v>102</v>
      </c>
      <c r="AU234" s="305">
        <v>231</v>
      </c>
      <c r="AV234" s="289">
        <v>2</v>
      </c>
      <c r="AW234" s="306" t="s">
        <v>309</v>
      </c>
      <c r="AX234" s="306">
        <v>231</v>
      </c>
      <c r="AY234" s="289">
        <v>-53</v>
      </c>
      <c r="AZ234" s="307" t="s">
        <v>339</v>
      </c>
      <c r="BA234" s="307">
        <v>231</v>
      </c>
      <c r="BB234" s="289">
        <v>-33</v>
      </c>
      <c r="BC234" s="308" t="s">
        <v>95</v>
      </c>
      <c r="BD234" s="308">
        <v>231</v>
      </c>
      <c r="BE234" s="289">
        <v>50</v>
      </c>
      <c r="BF234" s="309" t="s">
        <v>197</v>
      </c>
      <c r="BG234" s="309">
        <v>231</v>
      </c>
      <c r="BH234" s="289">
        <v>-135</v>
      </c>
      <c r="BI234" s="310" t="s">
        <v>203</v>
      </c>
      <c r="BJ234" s="310">
        <v>231</v>
      </c>
      <c r="BK234" s="289">
        <v>10</v>
      </c>
      <c r="BL234" s="311" t="s">
        <v>171</v>
      </c>
      <c r="BM234" s="311">
        <v>231</v>
      </c>
      <c r="BN234" s="289">
        <v>-15</v>
      </c>
      <c r="BO234" s="312" t="s">
        <v>141</v>
      </c>
      <c r="BP234" s="312">
        <v>231</v>
      </c>
      <c r="BQ234" s="289">
        <v>-78</v>
      </c>
      <c r="BR234" s="313" t="s">
        <v>235</v>
      </c>
      <c r="BS234" s="313">
        <v>231</v>
      </c>
      <c r="BT234" s="289">
        <v>37</v>
      </c>
      <c r="BU234" s="314" t="s">
        <v>230</v>
      </c>
      <c r="BV234" s="314">
        <v>231</v>
      </c>
      <c r="BW234" s="289">
        <v>-54</v>
      </c>
      <c r="BX234" s="315" t="s">
        <v>134</v>
      </c>
      <c r="BY234" s="315">
        <v>231</v>
      </c>
      <c r="BZ234" s="289">
        <v>-54</v>
      </c>
    </row>
    <row r="235" spans="1:78" ht="15.5" thickTop="1" thickBot="1" x14ac:dyDescent="0.4">
      <c r="A235" s="210" t="s">
        <v>320</v>
      </c>
      <c r="B235" s="210">
        <v>232</v>
      </c>
      <c r="C235" s="210">
        <v>0</v>
      </c>
      <c r="D235" s="211" t="s">
        <v>296</v>
      </c>
      <c r="E235" s="211">
        <v>232</v>
      </c>
      <c r="F235" s="210">
        <v>-12</v>
      </c>
      <c r="G235" s="212">
        <v>220</v>
      </c>
      <c r="H235" s="287">
        <v>6.9517550308350842</v>
      </c>
      <c r="I235" s="288" t="s">
        <v>211</v>
      </c>
      <c r="J235" s="287">
        <v>232</v>
      </c>
      <c r="K235" s="289">
        <v>-47</v>
      </c>
      <c r="L235" s="290">
        <v>0.14848572939557386</v>
      </c>
      <c r="M235" s="291">
        <v>0.69186048545584411</v>
      </c>
      <c r="N235" s="292">
        <v>2.969714587911477</v>
      </c>
      <c r="O235" s="293" t="s">
        <v>209</v>
      </c>
      <c r="P235" s="292">
        <v>232</v>
      </c>
      <c r="Q235" s="289">
        <v>41</v>
      </c>
      <c r="R235" s="294">
        <v>1.1226651701402781</v>
      </c>
      <c r="S235" s="295">
        <v>0.84515516753653086</v>
      </c>
      <c r="T235" s="295">
        <v>16.038073859146831</v>
      </c>
      <c r="U235" s="296">
        <v>0</v>
      </c>
      <c r="V235" s="296"/>
      <c r="W235" s="298" t="s">
        <v>320</v>
      </c>
      <c r="X235" s="298">
        <v>94</v>
      </c>
      <c r="Y235" s="289">
        <v>2</v>
      </c>
      <c r="Z235" s="298"/>
      <c r="AB235" s="299" t="s">
        <v>275</v>
      </c>
      <c r="AC235" s="299">
        <v>232</v>
      </c>
      <c r="AD235" s="289">
        <v>-24</v>
      </c>
      <c r="AE235" s="300" t="s">
        <v>131</v>
      </c>
      <c r="AF235" s="300">
        <v>232</v>
      </c>
      <c r="AG235" s="289">
        <v>56</v>
      </c>
      <c r="AH235" s="301" t="s">
        <v>37</v>
      </c>
      <c r="AI235" s="301">
        <v>232</v>
      </c>
      <c r="AJ235" s="289">
        <v>-34</v>
      </c>
      <c r="AK235" s="302" t="s">
        <v>321</v>
      </c>
      <c r="AL235" s="302">
        <v>232</v>
      </c>
      <c r="AM235" s="289">
        <v>8</v>
      </c>
      <c r="AN235" s="303" t="s">
        <v>75</v>
      </c>
      <c r="AO235" s="303">
        <v>232</v>
      </c>
      <c r="AP235" s="289">
        <v>-33</v>
      </c>
      <c r="AQ235" s="304" t="s">
        <v>142</v>
      </c>
      <c r="AR235" s="304">
        <v>232</v>
      </c>
      <c r="AS235" s="289">
        <v>64</v>
      </c>
      <c r="AT235" s="305" t="s">
        <v>92</v>
      </c>
      <c r="AU235" s="305">
        <v>232</v>
      </c>
      <c r="AV235" s="289">
        <v>-36</v>
      </c>
      <c r="AW235" s="306" t="s">
        <v>240</v>
      </c>
      <c r="AX235" s="306">
        <v>232</v>
      </c>
      <c r="AY235" s="289">
        <v>-48</v>
      </c>
      <c r="AZ235" s="307" t="s">
        <v>266</v>
      </c>
      <c r="BA235" s="307">
        <v>232</v>
      </c>
      <c r="BB235" s="289">
        <v>-106</v>
      </c>
      <c r="BC235" s="308" t="s">
        <v>175</v>
      </c>
      <c r="BD235" s="308">
        <v>232</v>
      </c>
      <c r="BE235" s="289">
        <v>-9</v>
      </c>
      <c r="BF235" s="309" t="s">
        <v>92</v>
      </c>
      <c r="BG235" s="309">
        <v>232</v>
      </c>
      <c r="BH235" s="289">
        <v>64</v>
      </c>
      <c r="BI235" s="310" t="s">
        <v>337</v>
      </c>
      <c r="BJ235" s="310">
        <v>232</v>
      </c>
      <c r="BK235" s="289">
        <v>8</v>
      </c>
      <c r="BL235" s="311" t="s">
        <v>165</v>
      </c>
      <c r="BM235" s="311">
        <v>232</v>
      </c>
      <c r="BN235" s="289">
        <v>-9</v>
      </c>
      <c r="BO235" s="312" t="s">
        <v>23</v>
      </c>
      <c r="BP235" s="312">
        <v>232</v>
      </c>
      <c r="BQ235" s="289">
        <v>28</v>
      </c>
      <c r="BR235" s="313" t="s">
        <v>110</v>
      </c>
      <c r="BS235" s="313">
        <v>232</v>
      </c>
      <c r="BT235" s="289">
        <v>-171</v>
      </c>
      <c r="BU235" s="314" t="s">
        <v>221</v>
      </c>
      <c r="BV235" s="314">
        <v>232</v>
      </c>
      <c r="BW235" s="289">
        <v>10</v>
      </c>
      <c r="BX235" s="315" t="s">
        <v>199</v>
      </c>
      <c r="BY235" s="315">
        <v>232</v>
      </c>
      <c r="BZ235" s="289">
        <v>13</v>
      </c>
    </row>
    <row r="236" spans="1:78" ht="15.5" thickTop="1" thickBot="1" x14ac:dyDescent="0.4">
      <c r="A236" s="210" t="s">
        <v>142</v>
      </c>
      <c r="B236" s="210">
        <v>233</v>
      </c>
      <c r="C236" s="210">
        <v>0</v>
      </c>
      <c r="D236" s="211" t="s">
        <v>167</v>
      </c>
      <c r="E236" s="211">
        <v>233</v>
      </c>
      <c r="F236" s="210">
        <v>-55</v>
      </c>
      <c r="G236" s="212">
        <v>178</v>
      </c>
      <c r="H236" s="287">
        <v>6.940632392706207</v>
      </c>
      <c r="I236" s="288" t="s">
        <v>323</v>
      </c>
      <c r="J236" s="287">
        <v>233</v>
      </c>
      <c r="K236" s="289">
        <v>14</v>
      </c>
      <c r="L236" s="290">
        <v>0.14672635429425157</v>
      </c>
      <c r="M236" s="291">
        <v>0.68366278109290857</v>
      </c>
      <c r="N236" s="292">
        <v>2.9345270858850312</v>
      </c>
      <c r="O236" s="293" t="s">
        <v>288</v>
      </c>
      <c r="P236" s="292">
        <v>233</v>
      </c>
      <c r="Q236" s="289">
        <v>-27</v>
      </c>
      <c r="R236" s="294">
        <v>1.1217682775277871</v>
      </c>
      <c r="S236" s="295">
        <v>0.84447997653004636</v>
      </c>
      <c r="T236" s="295">
        <v>16.025261107539816</v>
      </c>
      <c r="U236" s="296">
        <v>0</v>
      </c>
      <c r="V236" s="296"/>
      <c r="W236" s="298" t="s">
        <v>259</v>
      </c>
      <c r="X236" s="298">
        <v>93</v>
      </c>
      <c r="Y236" s="289">
        <v>-89</v>
      </c>
      <c r="Z236" s="298"/>
      <c r="AB236" s="299" t="s">
        <v>238</v>
      </c>
      <c r="AC236" s="299">
        <v>233</v>
      </c>
      <c r="AD236" s="289">
        <v>55</v>
      </c>
      <c r="AE236" s="300" t="s">
        <v>206</v>
      </c>
      <c r="AF236" s="300">
        <v>233</v>
      </c>
      <c r="AG236" s="289">
        <v>-124</v>
      </c>
      <c r="AH236" s="301" t="s">
        <v>74</v>
      </c>
      <c r="AI236" s="301">
        <v>233</v>
      </c>
      <c r="AJ236" s="289">
        <v>-31</v>
      </c>
      <c r="AK236" s="302" t="s">
        <v>116</v>
      </c>
      <c r="AL236" s="302">
        <v>233</v>
      </c>
      <c r="AM236" s="289">
        <v>64</v>
      </c>
      <c r="AN236" s="303" t="s">
        <v>88</v>
      </c>
      <c r="AO236" s="303">
        <v>233</v>
      </c>
      <c r="AP236" s="289">
        <v>-97</v>
      </c>
      <c r="AQ236" s="304" t="s">
        <v>175</v>
      </c>
      <c r="AR236" s="304">
        <v>233</v>
      </c>
      <c r="AS236" s="289">
        <v>-12</v>
      </c>
      <c r="AT236" s="305" t="s">
        <v>156</v>
      </c>
      <c r="AU236" s="305">
        <v>233</v>
      </c>
      <c r="AV236" s="289">
        <v>-15</v>
      </c>
      <c r="AW236" s="306" t="s">
        <v>192</v>
      </c>
      <c r="AX236" s="306">
        <v>233</v>
      </c>
      <c r="AY236" s="289">
        <v>-37</v>
      </c>
      <c r="AZ236" s="307" t="s">
        <v>323</v>
      </c>
      <c r="BA236" s="307">
        <v>233</v>
      </c>
      <c r="BB236" s="289">
        <v>22</v>
      </c>
      <c r="BC236" s="308" t="s">
        <v>326</v>
      </c>
      <c r="BD236" s="308">
        <v>233</v>
      </c>
      <c r="BE236" s="289">
        <v>-15</v>
      </c>
      <c r="BF236" s="309" t="s">
        <v>158</v>
      </c>
      <c r="BG236" s="309">
        <v>233</v>
      </c>
      <c r="BH236" s="289">
        <v>-57</v>
      </c>
      <c r="BI236" s="310" t="s">
        <v>184</v>
      </c>
      <c r="BJ236" s="310">
        <v>233</v>
      </c>
      <c r="BK236" s="289">
        <v>-47</v>
      </c>
      <c r="BL236" s="311" t="s">
        <v>290</v>
      </c>
      <c r="BM236" s="311">
        <v>233</v>
      </c>
      <c r="BN236" s="289">
        <v>9</v>
      </c>
      <c r="BO236" s="312" t="s">
        <v>267</v>
      </c>
      <c r="BP236" s="312">
        <v>233</v>
      </c>
      <c r="BQ236" s="289">
        <v>43</v>
      </c>
      <c r="BR236" s="313" t="s">
        <v>248</v>
      </c>
      <c r="BS236" s="313">
        <v>233</v>
      </c>
      <c r="BT236" s="289">
        <v>-70</v>
      </c>
      <c r="BU236" s="314" t="s">
        <v>257</v>
      </c>
      <c r="BV236" s="314">
        <v>233</v>
      </c>
      <c r="BW236" s="289">
        <v>45</v>
      </c>
      <c r="BX236" s="315" t="s">
        <v>187</v>
      </c>
      <c r="BY236" s="315">
        <v>233</v>
      </c>
      <c r="BZ236" s="289">
        <v>64</v>
      </c>
    </row>
    <row r="237" spans="1:78" ht="15.5" thickTop="1" thickBot="1" x14ac:dyDescent="0.4">
      <c r="A237" s="210" t="s">
        <v>284</v>
      </c>
      <c r="B237" s="210">
        <v>234</v>
      </c>
      <c r="C237" s="210">
        <v>0</v>
      </c>
      <c r="D237" s="211" t="s">
        <v>290</v>
      </c>
      <c r="E237" s="211">
        <v>234</v>
      </c>
      <c r="F237" s="210">
        <v>20</v>
      </c>
      <c r="G237" s="212">
        <v>254</v>
      </c>
      <c r="H237" s="287">
        <v>6.9248590471087805</v>
      </c>
      <c r="I237" s="288" t="s">
        <v>284</v>
      </c>
      <c r="J237" s="287">
        <v>234</v>
      </c>
      <c r="K237" s="289">
        <v>-14</v>
      </c>
      <c r="L237" s="290">
        <v>0.14604218788557916</v>
      </c>
      <c r="M237" s="291">
        <v>0.68047494812361597</v>
      </c>
      <c r="N237" s="292">
        <v>2.9208437577115829</v>
      </c>
      <c r="O237" s="293" t="s">
        <v>258</v>
      </c>
      <c r="P237" s="292">
        <v>234</v>
      </c>
      <c r="Q237" s="289">
        <v>-82</v>
      </c>
      <c r="R237" s="294">
        <v>1.1074432401620693</v>
      </c>
      <c r="S237" s="295">
        <v>0.83369592472475385</v>
      </c>
      <c r="T237" s="295">
        <v>15.82061771660099</v>
      </c>
      <c r="U237" s="296">
        <v>0</v>
      </c>
      <c r="V237" s="296"/>
      <c r="W237" s="298" t="s">
        <v>269</v>
      </c>
      <c r="X237" s="298">
        <v>92</v>
      </c>
      <c r="Y237" s="289">
        <v>39</v>
      </c>
      <c r="Z237" s="298"/>
      <c r="AB237" s="299" t="s">
        <v>81</v>
      </c>
      <c r="AC237" s="299">
        <v>234</v>
      </c>
      <c r="AD237" s="289">
        <v>16</v>
      </c>
      <c r="AE237" s="300" t="s">
        <v>305</v>
      </c>
      <c r="AF237" s="300">
        <v>234</v>
      </c>
      <c r="AG237" s="289">
        <v>-75</v>
      </c>
      <c r="AH237" s="301" t="s">
        <v>101</v>
      </c>
      <c r="AI237" s="301">
        <v>234</v>
      </c>
      <c r="AJ237" s="289">
        <v>-28</v>
      </c>
      <c r="AK237" s="302" t="s">
        <v>341</v>
      </c>
      <c r="AL237" s="302">
        <v>234</v>
      </c>
      <c r="AM237" s="289">
        <v>35</v>
      </c>
      <c r="AN237" s="303" t="s">
        <v>28</v>
      </c>
      <c r="AO237" s="303">
        <v>234</v>
      </c>
      <c r="AP237" s="289">
        <v>15</v>
      </c>
      <c r="AQ237" s="304" t="s">
        <v>97</v>
      </c>
      <c r="AR237" s="304">
        <v>234</v>
      </c>
      <c r="AS237" s="289">
        <v>-16</v>
      </c>
      <c r="AT237" s="305" t="s">
        <v>321</v>
      </c>
      <c r="AU237" s="305">
        <v>234</v>
      </c>
      <c r="AV237" s="289">
        <v>-30</v>
      </c>
      <c r="AW237" s="306" t="s">
        <v>217</v>
      </c>
      <c r="AX237" s="306">
        <v>234</v>
      </c>
      <c r="AY237" s="289">
        <v>51</v>
      </c>
      <c r="AZ237" s="307" t="s">
        <v>191</v>
      </c>
      <c r="BA237" s="307">
        <v>234</v>
      </c>
      <c r="BB237" s="289">
        <v>23</v>
      </c>
      <c r="BC237" s="308" t="s">
        <v>318</v>
      </c>
      <c r="BD237" s="308">
        <v>234</v>
      </c>
      <c r="BE237" s="289">
        <v>-14</v>
      </c>
      <c r="BF237" s="309" t="s">
        <v>66</v>
      </c>
      <c r="BG237" s="309">
        <v>234</v>
      </c>
      <c r="BH237" s="289">
        <v>-3</v>
      </c>
      <c r="BI237" s="310" t="s">
        <v>241</v>
      </c>
      <c r="BJ237" s="310">
        <v>234</v>
      </c>
      <c r="BK237" s="289">
        <v>-12</v>
      </c>
      <c r="BL237" s="311" t="s">
        <v>199</v>
      </c>
      <c r="BM237" s="311">
        <v>234</v>
      </c>
      <c r="BN237" s="289">
        <v>-57</v>
      </c>
      <c r="BO237" s="312" t="s">
        <v>136</v>
      </c>
      <c r="BP237" s="312">
        <v>234</v>
      </c>
      <c r="BQ237" s="289">
        <v>7</v>
      </c>
      <c r="BR237" s="313" t="s">
        <v>306</v>
      </c>
      <c r="BS237" s="313">
        <v>234</v>
      </c>
      <c r="BT237" s="289">
        <v>19</v>
      </c>
      <c r="BU237" s="314" t="s">
        <v>153</v>
      </c>
      <c r="BV237" s="314">
        <v>234</v>
      </c>
      <c r="BW237" s="289">
        <v>0</v>
      </c>
      <c r="BX237" s="315" t="s">
        <v>209</v>
      </c>
      <c r="BY237" s="315">
        <v>234</v>
      </c>
      <c r="BZ237" s="289">
        <v>-3</v>
      </c>
    </row>
    <row r="238" spans="1:78" ht="15.5" thickTop="1" thickBot="1" x14ac:dyDescent="0.4">
      <c r="A238" s="210" t="s">
        <v>305</v>
      </c>
      <c r="B238" s="210">
        <v>235</v>
      </c>
      <c r="C238" s="210">
        <v>0</v>
      </c>
      <c r="D238" s="211" t="s">
        <v>314</v>
      </c>
      <c r="E238" s="211">
        <v>235</v>
      </c>
      <c r="F238" s="210">
        <v>44</v>
      </c>
      <c r="G238" s="212">
        <v>279</v>
      </c>
      <c r="H238" s="287">
        <v>6.9183077702520714</v>
      </c>
      <c r="I238" s="288" t="s">
        <v>331</v>
      </c>
      <c r="J238" s="287">
        <v>235</v>
      </c>
      <c r="K238" s="289">
        <v>19</v>
      </c>
      <c r="L238" s="290">
        <v>0.14597041428845445</v>
      </c>
      <c r="M238" s="291">
        <v>0.68014052328729158</v>
      </c>
      <c r="N238" s="292">
        <v>2.9194082857690891</v>
      </c>
      <c r="O238" s="293" t="s">
        <v>191</v>
      </c>
      <c r="P238" s="292">
        <v>235</v>
      </c>
      <c r="Q238" s="289">
        <v>27</v>
      </c>
      <c r="R238" s="294">
        <v>1.1071032505733647</v>
      </c>
      <c r="S238" s="295">
        <v>0.83343997667769154</v>
      </c>
      <c r="T238" s="295">
        <v>15.815760722476638</v>
      </c>
      <c r="U238" s="296">
        <v>0</v>
      </c>
      <c r="V238" s="296"/>
      <c r="W238" s="298" t="s">
        <v>38</v>
      </c>
      <c r="X238" s="298">
        <v>91</v>
      </c>
      <c r="Y238" s="289">
        <v>-24</v>
      </c>
      <c r="Z238" s="298"/>
      <c r="AB238" s="299" t="s">
        <v>302</v>
      </c>
      <c r="AC238" s="299">
        <v>235</v>
      </c>
      <c r="AD238" s="289">
        <v>54</v>
      </c>
      <c r="AE238" s="300" t="s">
        <v>189</v>
      </c>
      <c r="AF238" s="300">
        <v>235</v>
      </c>
      <c r="AG238" s="289">
        <v>20</v>
      </c>
      <c r="AH238" s="301" t="s">
        <v>266</v>
      </c>
      <c r="AI238" s="301">
        <v>235</v>
      </c>
      <c r="AJ238" s="289">
        <v>-48</v>
      </c>
      <c r="AK238" s="302" t="s">
        <v>19</v>
      </c>
      <c r="AL238" s="302">
        <v>235</v>
      </c>
      <c r="AM238" s="289">
        <v>-57</v>
      </c>
      <c r="AN238" s="303" t="s">
        <v>236</v>
      </c>
      <c r="AO238" s="303">
        <v>235</v>
      </c>
      <c r="AP238" s="289">
        <v>23</v>
      </c>
      <c r="AQ238" s="304" t="s">
        <v>63</v>
      </c>
      <c r="AR238" s="304">
        <v>235</v>
      </c>
      <c r="AS238" s="289">
        <v>-43</v>
      </c>
      <c r="AT238" s="305" t="s">
        <v>183</v>
      </c>
      <c r="AU238" s="305">
        <v>235</v>
      </c>
      <c r="AV238" s="289">
        <v>-150</v>
      </c>
      <c r="AW238" s="306" t="s">
        <v>305</v>
      </c>
      <c r="AX238" s="306">
        <v>235</v>
      </c>
      <c r="AY238" s="289">
        <v>-59</v>
      </c>
      <c r="AZ238" s="307" t="s">
        <v>250</v>
      </c>
      <c r="BA238" s="307">
        <v>235</v>
      </c>
      <c r="BB238" s="289">
        <v>-52</v>
      </c>
      <c r="BC238" s="308" t="s">
        <v>93</v>
      </c>
      <c r="BD238" s="308">
        <v>235</v>
      </c>
      <c r="BE238" s="289">
        <v>15</v>
      </c>
      <c r="BF238" s="309" t="s">
        <v>149</v>
      </c>
      <c r="BG238" s="309">
        <v>235</v>
      </c>
      <c r="BH238" s="289">
        <v>-151</v>
      </c>
      <c r="BI238" s="310" t="s">
        <v>276</v>
      </c>
      <c r="BJ238" s="310">
        <v>235</v>
      </c>
      <c r="BK238" s="289">
        <v>-8</v>
      </c>
      <c r="BL238" s="311" t="s">
        <v>305</v>
      </c>
      <c r="BM238" s="311">
        <v>235</v>
      </c>
      <c r="BN238" s="289">
        <v>21</v>
      </c>
      <c r="BO238" s="312" t="s">
        <v>336</v>
      </c>
      <c r="BP238" s="312">
        <v>235</v>
      </c>
      <c r="BQ238" s="289">
        <v>-55</v>
      </c>
      <c r="BR238" s="313" t="s">
        <v>41</v>
      </c>
      <c r="BS238" s="313">
        <v>235</v>
      </c>
      <c r="BT238" s="289">
        <v>9</v>
      </c>
      <c r="BU238" s="314" t="s">
        <v>177</v>
      </c>
      <c r="BV238" s="314">
        <v>235</v>
      </c>
      <c r="BW238" s="289">
        <v>-25</v>
      </c>
      <c r="BX238" s="315" t="s">
        <v>115</v>
      </c>
      <c r="BY238" s="315">
        <v>235</v>
      </c>
      <c r="BZ238" s="289">
        <v>61</v>
      </c>
    </row>
    <row r="239" spans="1:78" ht="15.5" thickTop="1" thickBot="1" x14ac:dyDescent="0.4">
      <c r="A239" s="210" t="s">
        <v>318</v>
      </c>
      <c r="B239" s="210">
        <v>236</v>
      </c>
      <c r="C239" s="210">
        <v>0</v>
      </c>
      <c r="D239" s="211" t="s">
        <v>155</v>
      </c>
      <c r="E239" s="211">
        <v>236</v>
      </c>
      <c r="F239" s="210">
        <v>4</v>
      </c>
      <c r="G239" s="212">
        <v>240</v>
      </c>
      <c r="H239" s="287">
        <v>6.910853864340508</v>
      </c>
      <c r="I239" s="288" t="s">
        <v>201</v>
      </c>
      <c r="J239" s="287">
        <v>236</v>
      </c>
      <c r="K239" s="289">
        <v>33</v>
      </c>
      <c r="L239" s="290">
        <v>0.14567563430785485</v>
      </c>
      <c r="M239" s="291">
        <v>0.67876701337956857</v>
      </c>
      <c r="N239" s="292">
        <v>2.9135126861570972</v>
      </c>
      <c r="O239" s="293" t="s">
        <v>309</v>
      </c>
      <c r="P239" s="292">
        <v>236</v>
      </c>
      <c r="Q239" s="289">
        <v>-23</v>
      </c>
      <c r="R239" s="294">
        <v>1.1062576952526557</v>
      </c>
      <c r="S239" s="295">
        <v>0.8328034329710351</v>
      </c>
      <c r="T239" s="295">
        <v>15.803681360752226</v>
      </c>
      <c r="U239" s="296">
        <v>0</v>
      </c>
      <c r="V239" s="296"/>
      <c r="W239" s="298" t="s">
        <v>154</v>
      </c>
      <c r="X239" s="298">
        <v>90</v>
      </c>
      <c r="Y239" s="289">
        <v>-19</v>
      </c>
      <c r="Z239" s="298"/>
      <c r="AB239" s="299" t="s">
        <v>125</v>
      </c>
      <c r="AC239" s="299">
        <v>236</v>
      </c>
      <c r="AD239" s="289">
        <v>25</v>
      </c>
      <c r="AE239" s="300" t="s">
        <v>341</v>
      </c>
      <c r="AF239" s="300">
        <v>236</v>
      </c>
      <c r="AG239" s="289">
        <v>8</v>
      </c>
      <c r="AH239" s="301" t="s">
        <v>227</v>
      </c>
      <c r="AI239" s="301">
        <v>236</v>
      </c>
      <c r="AJ239" s="289">
        <v>-75</v>
      </c>
      <c r="AK239" s="302" t="s">
        <v>251</v>
      </c>
      <c r="AL239" s="302">
        <v>236</v>
      </c>
      <c r="AM239" s="289">
        <v>13</v>
      </c>
      <c r="AN239" s="303" t="s">
        <v>287</v>
      </c>
      <c r="AO239" s="303">
        <v>236</v>
      </c>
      <c r="AP239" s="289">
        <v>40</v>
      </c>
      <c r="AQ239" s="304" t="s">
        <v>101</v>
      </c>
      <c r="AR239" s="304">
        <v>236</v>
      </c>
      <c r="AS239" s="289">
        <v>-9</v>
      </c>
      <c r="AT239" s="305" t="s">
        <v>327</v>
      </c>
      <c r="AU239" s="305">
        <v>236</v>
      </c>
      <c r="AV239" s="289">
        <v>-55</v>
      </c>
      <c r="AW239" s="306" t="s">
        <v>120</v>
      </c>
      <c r="AX239" s="306">
        <v>236</v>
      </c>
      <c r="AY239" s="289">
        <v>5</v>
      </c>
      <c r="AZ239" s="307" t="s">
        <v>55</v>
      </c>
      <c r="BA239" s="307">
        <v>236</v>
      </c>
      <c r="BB239" s="289">
        <v>-64</v>
      </c>
      <c r="BC239" s="308" t="s">
        <v>141</v>
      </c>
      <c r="BD239" s="308">
        <v>236</v>
      </c>
      <c r="BE239" s="289">
        <v>84</v>
      </c>
      <c r="BF239" s="309" t="s">
        <v>265</v>
      </c>
      <c r="BG239" s="309">
        <v>236</v>
      </c>
      <c r="BH239" s="289">
        <v>-169</v>
      </c>
      <c r="BI239" s="310" t="s">
        <v>313</v>
      </c>
      <c r="BJ239" s="310">
        <v>236</v>
      </c>
      <c r="BK239" s="289">
        <v>-17</v>
      </c>
      <c r="BL239" s="311" t="s">
        <v>167</v>
      </c>
      <c r="BM239" s="311">
        <v>236</v>
      </c>
      <c r="BN239" s="289">
        <v>-5</v>
      </c>
      <c r="BO239" s="312" t="s">
        <v>48</v>
      </c>
      <c r="BP239" s="312">
        <v>236</v>
      </c>
      <c r="BQ239" s="289">
        <v>-228</v>
      </c>
      <c r="BR239" s="313" t="s">
        <v>247</v>
      </c>
      <c r="BS239" s="313">
        <v>236</v>
      </c>
      <c r="BT239" s="289">
        <v>-108</v>
      </c>
      <c r="BU239" s="314" t="s">
        <v>325</v>
      </c>
      <c r="BV239" s="314">
        <v>236</v>
      </c>
      <c r="BW239" s="289">
        <v>48</v>
      </c>
      <c r="BX239" s="315" t="s">
        <v>302</v>
      </c>
      <c r="BY239" s="315">
        <v>236</v>
      </c>
      <c r="BZ239" s="289">
        <v>-15</v>
      </c>
    </row>
    <row r="240" spans="1:78" ht="15.5" thickTop="1" thickBot="1" x14ac:dyDescent="0.4">
      <c r="A240" s="210" t="s">
        <v>202</v>
      </c>
      <c r="B240" s="210">
        <v>237</v>
      </c>
      <c r="C240" s="210">
        <v>0</v>
      </c>
      <c r="D240" s="211" t="s">
        <v>309</v>
      </c>
      <c r="E240" s="211">
        <v>237</v>
      </c>
      <c r="F240" s="210">
        <v>10</v>
      </c>
      <c r="G240" s="212">
        <v>247</v>
      </c>
      <c r="H240" s="287">
        <v>6.9073218490973129</v>
      </c>
      <c r="I240" s="288" t="s">
        <v>309</v>
      </c>
      <c r="J240" s="287">
        <v>237</v>
      </c>
      <c r="K240" s="289">
        <v>34</v>
      </c>
      <c r="L240" s="290">
        <v>0.14506507662632057</v>
      </c>
      <c r="M240" s="291">
        <v>0.67592215592650151</v>
      </c>
      <c r="N240" s="292">
        <v>2.9013015325264115</v>
      </c>
      <c r="O240" s="293" t="s">
        <v>319</v>
      </c>
      <c r="P240" s="292">
        <v>237</v>
      </c>
      <c r="Q240" s="289">
        <v>-21</v>
      </c>
      <c r="R240" s="294">
        <v>1.1043782532661401</v>
      </c>
      <c r="S240" s="295">
        <v>0.83138856756927837</v>
      </c>
      <c r="T240" s="295">
        <v>15.776832189516288</v>
      </c>
      <c r="U240" s="296">
        <v>0</v>
      </c>
      <c r="V240" s="296"/>
      <c r="W240" s="298" t="s">
        <v>112</v>
      </c>
      <c r="X240" s="298">
        <v>89</v>
      </c>
      <c r="Y240" s="289">
        <v>75</v>
      </c>
      <c r="Z240" s="298"/>
      <c r="AB240" s="299" t="s">
        <v>295</v>
      </c>
      <c r="AC240" s="299">
        <v>237</v>
      </c>
      <c r="AD240" s="289">
        <v>50</v>
      </c>
      <c r="AE240" s="300" t="s">
        <v>275</v>
      </c>
      <c r="AF240" s="300">
        <v>237</v>
      </c>
      <c r="AG240" s="289">
        <v>-110</v>
      </c>
      <c r="AH240" s="301" t="s">
        <v>108</v>
      </c>
      <c r="AI240" s="301">
        <v>237</v>
      </c>
      <c r="AJ240" s="289">
        <v>-26</v>
      </c>
      <c r="AK240" s="302" t="s">
        <v>274</v>
      </c>
      <c r="AL240" s="302">
        <v>237</v>
      </c>
      <c r="AM240" s="289">
        <v>-1</v>
      </c>
      <c r="AN240" s="303" t="s">
        <v>258</v>
      </c>
      <c r="AO240" s="303">
        <v>237</v>
      </c>
      <c r="AP240" s="289" t="e">
        <v>#N/A</v>
      </c>
      <c r="AQ240" s="304" t="s">
        <v>53</v>
      </c>
      <c r="AR240" s="304">
        <v>237</v>
      </c>
      <c r="AS240" s="289">
        <v>-29</v>
      </c>
      <c r="AT240" s="305" t="s">
        <v>202</v>
      </c>
      <c r="AU240" s="305">
        <v>237</v>
      </c>
      <c r="AV240" s="289">
        <v>-59</v>
      </c>
      <c r="AW240" s="306" t="s">
        <v>329</v>
      </c>
      <c r="AX240" s="306">
        <v>237</v>
      </c>
      <c r="AY240" s="289">
        <v>7</v>
      </c>
      <c r="AZ240" s="307" t="s">
        <v>252</v>
      </c>
      <c r="BA240" s="307">
        <v>237</v>
      </c>
      <c r="BB240" s="289">
        <v>-162</v>
      </c>
      <c r="BC240" s="308" t="s">
        <v>237</v>
      </c>
      <c r="BD240" s="308">
        <v>237</v>
      </c>
      <c r="BE240" s="289">
        <v>-11</v>
      </c>
      <c r="BF240" s="309" t="s">
        <v>291</v>
      </c>
      <c r="BG240" s="309">
        <v>237</v>
      </c>
      <c r="BH240" s="289">
        <v>-72</v>
      </c>
      <c r="BI240" s="310" t="s">
        <v>218</v>
      </c>
      <c r="BJ240" s="310">
        <v>237</v>
      </c>
      <c r="BK240" s="289">
        <v>-88</v>
      </c>
      <c r="BL240" s="311" t="s">
        <v>176</v>
      </c>
      <c r="BM240" s="311">
        <v>237</v>
      </c>
      <c r="BN240" s="289">
        <v>-12</v>
      </c>
      <c r="BO240" s="312" t="s">
        <v>106</v>
      </c>
      <c r="BP240" s="312">
        <v>237</v>
      </c>
      <c r="BQ240" s="289">
        <v>-45</v>
      </c>
      <c r="BR240" s="313" t="s">
        <v>176</v>
      </c>
      <c r="BS240" s="313">
        <v>237</v>
      </c>
      <c r="BT240" s="289">
        <v>8</v>
      </c>
      <c r="BU240" s="314" t="s">
        <v>235</v>
      </c>
      <c r="BV240" s="314">
        <v>237</v>
      </c>
      <c r="BW240" s="289">
        <v>-10</v>
      </c>
      <c r="BX240" s="315" t="s">
        <v>267</v>
      </c>
      <c r="BY240" s="315">
        <v>237</v>
      </c>
      <c r="BZ240" s="289">
        <v>-20</v>
      </c>
    </row>
    <row r="241" spans="1:78" ht="15.5" thickTop="1" thickBot="1" x14ac:dyDescent="0.4">
      <c r="A241" s="210" t="s">
        <v>133</v>
      </c>
      <c r="B241" s="210">
        <v>238</v>
      </c>
      <c r="C241" s="210">
        <v>0</v>
      </c>
      <c r="D241" s="211" t="s">
        <v>285</v>
      </c>
      <c r="E241" s="211">
        <v>238</v>
      </c>
      <c r="F241" s="210">
        <v>6</v>
      </c>
      <c r="G241" s="212">
        <v>244</v>
      </c>
      <c r="H241" s="287">
        <v>6.8710120379754756</v>
      </c>
      <c r="I241" s="288" t="s">
        <v>150</v>
      </c>
      <c r="J241" s="287">
        <v>238</v>
      </c>
      <c r="K241" s="289">
        <v>5</v>
      </c>
      <c r="L241" s="290">
        <v>0.14453951793751785</v>
      </c>
      <c r="M241" s="291">
        <v>0.67347334625939936</v>
      </c>
      <c r="N241" s="292">
        <v>2.8907903587503569</v>
      </c>
      <c r="O241" s="293" t="s">
        <v>266</v>
      </c>
      <c r="P241" s="292">
        <v>238</v>
      </c>
      <c r="Q241" s="289">
        <v>37</v>
      </c>
      <c r="R241" s="294">
        <v>1.1017949428724059</v>
      </c>
      <c r="S241" s="295">
        <v>0.82944382198824063</v>
      </c>
      <c r="T241" s="295">
        <v>15.739927755320085</v>
      </c>
      <c r="U241" s="296">
        <v>0</v>
      </c>
      <c r="V241" s="296"/>
      <c r="W241" s="298" t="s">
        <v>243</v>
      </c>
      <c r="X241" s="298">
        <v>88</v>
      </c>
      <c r="Y241" s="289">
        <v>45</v>
      </c>
      <c r="Z241" s="298"/>
      <c r="AB241" s="299" t="s">
        <v>175</v>
      </c>
      <c r="AC241" s="299">
        <v>238</v>
      </c>
      <c r="AD241" s="289">
        <v>-110</v>
      </c>
      <c r="AE241" s="300" t="s">
        <v>295</v>
      </c>
      <c r="AF241" s="300">
        <v>238</v>
      </c>
      <c r="AG241" s="289">
        <v>-57</v>
      </c>
      <c r="AH241" s="301" t="s">
        <v>128</v>
      </c>
      <c r="AI241" s="301">
        <v>238</v>
      </c>
      <c r="AJ241" s="289">
        <v>12</v>
      </c>
      <c r="AK241" s="302" t="s">
        <v>201</v>
      </c>
      <c r="AL241" s="302">
        <v>238</v>
      </c>
      <c r="AM241" s="289">
        <v>-63</v>
      </c>
      <c r="AN241" s="303" t="s">
        <v>298</v>
      </c>
      <c r="AO241" s="303">
        <v>238</v>
      </c>
      <c r="AP241" s="289">
        <v>25</v>
      </c>
      <c r="AQ241" s="304" t="s">
        <v>127</v>
      </c>
      <c r="AR241" s="304">
        <v>238</v>
      </c>
      <c r="AS241" s="289">
        <v>40</v>
      </c>
      <c r="AT241" s="305" t="s">
        <v>250</v>
      </c>
      <c r="AU241" s="305">
        <v>238</v>
      </c>
      <c r="AV241" s="289">
        <v>-82</v>
      </c>
      <c r="AW241" s="306" t="s">
        <v>131</v>
      </c>
      <c r="AX241" s="306">
        <v>238</v>
      </c>
      <c r="AY241" s="289">
        <v>-12</v>
      </c>
      <c r="AZ241" s="307" t="s">
        <v>138</v>
      </c>
      <c r="BA241" s="307">
        <v>238</v>
      </c>
      <c r="BB241" s="289">
        <v>-56</v>
      </c>
      <c r="BC241" s="308" t="s">
        <v>269</v>
      </c>
      <c r="BD241" s="308">
        <v>238</v>
      </c>
      <c r="BE241" s="289">
        <v>-4</v>
      </c>
      <c r="BF241" s="309" t="s">
        <v>124</v>
      </c>
      <c r="BG241" s="309">
        <v>238</v>
      </c>
      <c r="BH241" s="289">
        <v>-172</v>
      </c>
      <c r="BI241" s="310" t="s">
        <v>293</v>
      </c>
      <c r="BJ241" s="310">
        <v>238</v>
      </c>
      <c r="BK241" s="289">
        <v>-9</v>
      </c>
      <c r="BL241" s="311" t="s">
        <v>151</v>
      </c>
      <c r="BM241" s="311">
        <v>238</v>
      </c>
      <c r="BN241" s="289">
        <v>16</v>
      </c>
      <c r="BO241" s="312" t="s">
        <v>84</v>
      </c>
      <c r="BP241" s="312">
        <v>238</v>
      </c>
      <c r="BQ241" s="289">
        <v>-8</v>
      </c>
      <c r="BR241" s="313" t="s">
        <v>37</v>
      </c>
      <c r="BS241" s="313">
        <v>238</v>
      </c>
      <c r="BT241" s="289">
        <v>-49</v>
      </c>
      <c r="BU241" s="314" t="s">
        <v>74</v>
      </c>
      <c r="BV241" s="314">
        <v>238</v>
      </c>
      <c r="BW241" s="289">
        <v>42</v>
      </c>
      <c r="BX241" s="315" t="s">
        <v>26</v>
      </c>
      <c r="BY241" s="315">
        <v>238</v>
      </c>
      <c r="BZ241" s="289">
        <v>-110</v>
      </c>
    </row>
    <row r="242" spans="1:78" ht="15.5" thickTop="1" thickBot="1" x14ac:dyDescent="0.4">
      <c r="A242" s="210" t="s">
        <v>294</v>
      </c>
      <c r="B242" s="210">
        <v>239</v>
      </c>
      <c r="C242" s="210">
        <v>0</v>
      </c>
      <c r="D242" s="211" t="s">
        <v>184</v>
      </c>
      <c r="E242" s="211">
        <v>239</v>
      </c>
      <c r="F242" s="210">
        <v>-116</v>
      </c>
      <c r="G242" s="212">
        <v>123</v>
      </c>
      <c r="H242" s="287">
        <v>6.8648967037461164</v>
      </c>
      <c r="I242" s="288" t="s">
        <v>317</v>
      </c>
      <c r="J242" s="287">
        <v>239</v>
      </c>
      <c r="K242" s="289">
        <v>-30</v>
      </c>
      <c r="L242" s="290">
        <v>0.14400235205744497</v>
      </c>
      <c r="M242" s="291">
        <v>0.67097045357018037</v>
      </c>
      <c r="N242" s="292">
        <v>2.8800470411488992</v>
      </c>
      <c r="O242" s="293" t="s">
        <v>265</v>
      </c>
      <c r="P242" s="292">
        <v>239</v>
      </c>
      <c r="Q242" s="289">
        <v>-64</v>
      </c>
      <c r="R242" s="294">
        <v>1.099571948341808</v>
      </c>
      <c r="S242" s="295">
        <v>0.8277703263059033</v>
      </c>
      <c r="T242" s="295">
        <v>15.708170690597258</v>
      </c>
      <c r="U242" s="296">
        <v>0</v>
      </c>
      <c r="V242" s="296"/>
      <c r="W242" s="298" t="s">
        <v>306</v>
      </c>
      <c r="X242" s="298">
        <v>87</v>
      </c>
      <c r="Y242" s="289">
        <v>7</v>
      </c>
      <c r="Z242" s="298"/>
      <c r="AB242" s="299" t="s">
        <v>152</v>
      </c>
      <c r="AC242" s="299">
        <v>239</v>
      </c>
      <c r="AD242" s="289">
        <v>-15</v>
      </c>
      <c r="AE242" s="300" t="s">
        <v>32</v>
      </c>
      <c r="AF242" s="300">
        <v>239</v>
      </c>
      <c r="AG242" s="289">
        <v>-4</v>
      </c>
      <c r="AH242" s="301" t="s">
        <v>69</v>
      </c>
      <c r="AI242" s="301">
        <v>239</v>
      </c>
      <c r="AJ242" s="289">
        <v>50</v>
      </c>
      <c r="AK242" s="302" t="s">
        <v>330</v>
      </c>
      <c r="AL242" s="302">
        <v>239</v>
      </c>
      <c r="AM242" s="289">
        <v>11</v>
      </c>
      <c r="AN242" s="303" t="s">
        <v>325</v>
      </c>
      <c r="AO242" s="303">
        <v>239</v>
      </c>
      <c r="AP242" s="289">
        <v>-13</v>
      </c>
      <c r="AQ242" s="304" t="s">
        <v>219</v>
      </c>
      <c r="AR242" s="304">
        <v>239</v>
      </c>
      <c r="AS242" s="289">
        <v>-9</v>
      </c>
      <c r="AT242" s="305" t="s">
        <v>124</v>
      </c>
      <c r="AU242" s="305">
        <v>239</v>
      </c>
      <c r="AV242" s="289">
        <v>-104</v>
      </c>
      <c r="AW242" s="306" t="s">
        <v>132</v>
      </c>
      <c r="AX242" s="306">
        <v>239</v>
      </c>
      <c r="AY242" s="289">
        <v>10</v>
      </c>
      <c r="AZ242" s="307" t="s">
        <v>104</v>
      </c>
      <c r="BA242" s="307">
        <v>239</v>
      </c>
      <c r="BB242" s="289">
        <v>-48</v>
      </c>
      <c r="BC242" s="308" t="s">
        <v>308</v>
      </c>
      <c r="BD242" s="308">
        <v>239</v>
      </c>
      <c r="BE242" s="289">
        <v>-24</v>
      </c>
      <c r="BF242" s="309" t="s">
        <v>23</v>
      </c>
      <c r="BG242" s="309">
        <v>239</v>
      </c>
      <c r="BH242" s="289">
        <v>-20</v>
      </c>
      <c r="BI242" s="310" t="s">
        <v>213</v>
      </c>
      <c r="BJ242" s="310">
        <v>239</v>
      </c>
      <c r="BK242" s="289">
        <v>-4</v>
      </c>
      <c r="BL242" s="311" t="s">
        <v>155</v>
      </c>
      <c r="BM242" s="311">
        <v>239</v>
      </c>
      <c r="BN242" s="289">
        <v>39</v>
      </c>
      <c r="BO242" s="312" t="s">
        <v>135</v>
      </c>
      <c r="BP242" s="312">
        <v>239</v>
      </c>
      <c r="BQ242" s="289">
        <v>-4</v>
      </c>
      <c r="BR242" s="313" t="s">
        <v>317</v>
      </c>
      <c r="BS242" s="313">
        <v>239</v>
      </c>
      <c r="BT242" s="289">
        <v>-9</v>
      </c>
      <c r="BU242" s="314" t="s">
        <v>262</v>
      </c>
      <c r="BV242" s="314">
        <v>239</v>
      </c>
      <c r="BW242" s="289">
        <v>16</v>
      </c>
      <c r="BX242" s="315" t="s">
        <v>224</v>
      </c>
      <c r="BY242" s="315">
        <v>239</v>
      </c>
      <c r="BZ242" s="289">
        <v>-20</v>
      </c>
    </row>
    <row r="243" spans="1:78" ht="15.5" thickTop="1" thickBot="1" x14ac:dyDescent="0.4">
      <c r="A243" s="210" t="s">
        <v>155</v>
      </c>
      <c r="B243" s="210">
        <v>240</v>
      </c>
      <c r="C243" s="210">
        <v>0</v>
      </c>
      <c r="D243" s="211" t="s">
        <v>303</v>
      </c>
      <c r="E243" s="211">
        <v>240</v>
      </c>
      <c r="F243" s="210">
        <v>56</v>
      </c>
      <c r="G243" s="212">
        <v>296</v>
      </c>
      <c r="H243" s="287">
        <v>6.8300555694600789</v>
      </c>
      <c r="I243" s="288" t="s">
        <v>217</v>
      </c>
      <c r="J243" s="287">
        <v>240</v>
      </c>
      <c r="K243" s="289">
        <v>2</v>
      </c>
      <c r="L243" s="290">
        <v>0.1438102326420832</v>
      </c>
      <c r="M243" s="291">
        <v>0.67007528450229248</v>
      </c>
      <c r="N243" s="292">
        <v>2.8762046528416638</v>
      </c>
      <c r="O243" s="293" t="s">
        <v>220</v>
      </c>
      <c r="P243" s="292">
        <v>240</v>
      </c>
      <c r="Q243" s="289">
        <v>-31</v>
      </c>
      <c r="R243" s="294">
        <v>1.0993844201593399</v>
      </c>
      <c r="S243" s="295">
        <v>0.82762915294746386</v>
      </c>
      <c r="T243" s="295">
        <v>15.705491716561998</v>
      </c>
      <c r="U243" s="296">
        <v>0</v>
      </c>
      <c r="V243" s="296"/>
      <c r="W243" s="298" t="s">
        <v>82</v>
      </c>
      <c r="X243" s="298">
        <v>86</v>
      </c>
      <c r="Y243" s="289">
        <v>-40</v>
      </c>
      <c r="Z243" s="298"/>
      <c r="AB243" s="299" t="s">
        <v>216</v>
      </c>
      <c r="AC243" s="299">
        <v>240</v>
      </c>
      <c r="AD243" s="289">
        <v>-11</v>
      </c>
      <c r="AE243" s="300" t="s">
        <v>337</v>
      </c>
      <c r="AF243" s="300">
        <v>240</v>
      </c>
      <c r="AG243" s="289">
        <v>19</v>
      </c>
      <c r="AH243" s="301" t="s">
        <v>180</v>
      </c>
      <c r="AI243" s="301">
        <v>240</v>
      </c>
      <c r="AJ243" s="289">
        <v>17</v>
      </c>
      <c r="AK243" s="302" t="s">
        <v>154</v>
      </c>
      <c r="AL243" s="302">
        <v>240</v>
      </c>
      <c r="AM243" s="289">
        <v>-1</v>
      </c>
      <c r="AN243" s="303" t="s">
        <v>232</v>
      </c>
      <c r="AO243" s="303">
        <v>240</v>
      </c>
      <c r="AP243" s="289">
        <v>-19</v>
      </c>
      <c r="AQ243" s="304" t="s">
        <v>279</v>
      </c>
      <c r="AR243" s="304">
        <v>240</v>
      </c>
      <c r="AS243" s="289">
        <v>-80</v>
      </c>
      <c r="AT243" s="305" t="s">
        <v>292</v>
      </c>
      <c r="AU243" s="305">
        <v>240</v>
      </c>
      <c r="AV243" s="289">
        <v>-55</v>
      </c>
      <c r="AW243" s="306" t="s">
        <v>281</v>
      </c>
      <c r="AX243" s="306">
        <v>240</v>
      </c>
      <c r="AY243" s="289">
        <v>-50</v>
      </c>
      <c r="AZ243" s="307" t="s">
        <v>34</v>
      </c>
      <c r="BA243" s="307">
        <v>240</v>
      </c>
      <c r="BB243" s="289">
        <v>-106</v>
      </c>
      <c r="BC243" s="308" t="s">
        <v>176</v>
      </c>
      <c r="BD243" s="308">
        <v>240</v>
      </c>
      <c r="BE243" s="289">
        <v>8</v>
      </c>
      <c r="BF243" s="309" t="s">
        <v>258</v>
      </c>
      <c r="BG243" s="309">
        <v>240</v>
      </c>
      <c r="BH243" s="289">
        <v>33</v>
      </c>
      <c r="BI243" s="310" t="s">
        <v>173</v>
      </c>
      <c r="BJ243" s="310">
        <v>240</v>
      </c>
      <c r="BK243" s="289">
        <v>22</v>
      </c>
      <c r="BL243" s="311" t="s">
        <v>133</v>
      </c>
      <c r="BM243" s="311">
        <v>240</v>
      </c>
      <c r="BN243" s="289">
        <v>25</v>
      </c>
      <c r="BO243" s="312" t="s">
        <v>158</v>
      </c>
      <c r="BP243" s="312">
        <v>240</v>
      </c>
      <c r="BQ243" s="289">
        <v>-75</v>
      </c>
      <c r="BR243" s="313" t="s">
        <v>134</v>
      </c>
      <c r="BS243" s="313">
        <v>240</v>
      </c>
      <c r="BT243" s="289">
        <v>-43</v>
      </c>
      <c r="BU243" s="314" t="s">
        <v>138</v>
      </c>
      <c r="BV243" s="314">
        <v>240</v>
      </c>
      <c r="BW243" s="289">
        <v>-22</v>
      </c>
      <c r="BX243" s="315" t="s">
        <v>221</v>
      </c>
      <c r="BY243" s="315">
        <v>240</v>
      </c>
      <c r="BZ243" s="289">
        <v>-93</v>
      </c>
    </row>
    <row r="244" spans="1:78" ht="15.5" thickTop="1" thickBot="1" x14ac:dyDescent="0.4">
      <c r="A244" s="210" t="s">
        <v>118</v>
      </c>
      <c r="B244" s="210">
        <v>241</v>
      </c>
      <c r="C244" s="210">
        <v>0</v>
      </c>
      <c r="D244" s="211" t="s">
        <v>165</v>
      </c>
      <c r="E244" s="211">
        <v>241</v>
      </c>
      <c r="F244" s="210">
        <v>-14</v>
      </c>
      <c r="G244" s="212">
        <v>227</v>
      </c>
      <c r="H244" s="287">
        <v>6.828361083170158</v>
      </c>
      <c r="I244" s="288" t="s">
        <v>310</v>
      </c>
      <c r="J244" s="287">
        <v>241</v>
      </c>
      <c r="K244" s="289">
        <v>-17</v>
      </c>
      <c r="L244" s="290">
        <v>0.14348839990622619</v>
      </c>
      <c r="M244" s="291">
        <v>0.66857572387938291</v>
      </c>
      <c r="N244" s="292">
        <v>2.8697679981245239</v>
      </c>
      <c r="O244" s="293" t="s">
        <v>238</v>
      </c>
      <c r="P244" s="292">
        <v>241</v>
      </c>
      <c r="Q244" s="289">
        <v>-23</v>
      </c>
      <c r="R244" s="294">
        <v>1.0987041975753569</v>
      </c>
      <c r="S244" s="295">
        <v>0.82711707361408926</v>
      </c>
      <c r="T244" s="295">
        <v>15.695774251076527</v>
      </c>
      <c r="U244" s="296">
        <v>0</v>
      </c>
      <c r="V244" s="296"/>
      <c r="W244" s="298" t="s">
        <v>254</v>
      </c>
      <c r="X244" s="298">
        <v>85</v>
      </c>
      <c r="Y244" s="289">
        <v>-66</v>
      </c>
      <c r="Z244" s="298"/>
      <c r="AB244" s="299" t="s">
        <v>279</v>
      </c>
      <c r="AC244" s="299">
        <v>241</v>
      </c>
      <c r="AD244" s="289">
        <v>-15</v>
      </c>
      <c r="AE244" s="300" t="s">
        <v>41</v>
      </c>
      <c r="AF244" s="300">
        <v>241</v>
      </c>
      <c r="AG244" s="289">
        <v>45</v>
      </c>
      <c r="AH244" s="301" t="s">
        <v>19</v>
      </c>
      <c r="AI244" s="301">
        <v>241</v>
      </c>
      <c r="AJ244" s="289">
        <v>3</v>
      </c>
      <c r="AK244" s="302" t="s">
        <v>292</v>
      </c>
      <c r="AL244" s="302">
        <v>241</v>
      </c>
      <c r="AM244" s="289">
        <v>-58</v>
      </c>
      <c r="AN244" s="303" t="s">
        <v>145</v>
      </c>
      <c r="AO244" s="303">
        <v>241</v>
      </c>
      <c r="AP244" s="289">
        <v>-40</v>
      </c>
      <c r="AQ244" s="304" t="s">
        <v>302</v>
      </c>
      <c r="AR244" s="304">
        <v>241</v>
      </c>
      <c r="AS244" s="289">
        <v>15</v>
      </c>
      <c r="AT244" s="305" t="s">
        <v>154</v>
      </c>
      <c r="AU244" s="305">
        <v>241</v>
      </c>
      <c r="AV244" s="289">
        <v>-12</v>
      </c>
      <c r="AW244" s="306" t="s">
        <v>108</v>
      </c>
      <c r="AX244" s="306">
        <v>241</v>
      </c>
      <c r="AY244" s="289">
        <v>-38</v>
      </c>
      <c r="AZ244" s="307" t="s">
        <v>197</v>
      </c>
      <c r="BA244" s="307">
        <v>241</v>
      </c>
      <c r="BB244" s="289">
        <v>-204</v>
      </c>
      <c r="BC244" s="308" t="s">
        <v>268</v>
      </c>
      <c r="BD244" s="308">
        <v>241</v>
      </c>
      <c r="BE244" s="289">
        <v>-16</v>
      </c>
      <c r="BF244" s="309" t="s">
        <v>305</v>
      </c>
      <c r="BG244" s="309">
        <v>241</v>
      </c>
      <c r="BH244" s="289">
        <v>-158</v>
      </c>
      <c r="BI244" s="310" t="s">
        <v>320</v>
      </c>
      <c r="BJ244" s="310">
        <v>241</v>
      </c>
      <c r="BK244" s="289">
        <v>-17</v>
      </c>
      <c r="BL244" s="311" t="s">
        <v>332</v>
      </c>
      <c r="BM244" s="311">
        <v>241</v>
      </c>
      <c r="BN244" s="289">
        <v>-20</v>
      </c>
      <c r="BO244" s="312" t="s">
        <v>97</v>
      </c>
      <c r="BP244" s="312">
        <v>241</v>
      </c>
      <c r="BQ244" s="289">
        <v>-151</v>
      </c>
      <c r="BR244" s="313" t="s">
        <v>237</v>
      </c>
      <c r="BS244" s="313">
        <v>241</v>
      </c>
      <c r="BT244" s="289">
        <v>-25</v>
      </c>
      <c r="BU244" s="314" t="s">
        <v>69</v>
      </c>
      <c r="BV244" s="314">
        <v>241</v>
      </c>
      <c r="BW244" s="289">
        <v>-61</v>
      </c>
      <c r="BX244" s="315" t="s">
        <v>319</v>
      </c>
      <c r="BY244" s="315">
        <v>241</v>
      </c>
      <c r="BZ244" s="289">
        <v>-107</v>
      </c>
    </row>
    <row r="245" spans="1:78" ht="15.5" thickTop="1" thickBot="1" x14ac:dyDescent="0.4">
      <c r="A245" s="210" t="s">
        <v>295</v>
      </c>
      <c r="B245" s="210">
        <v>242</v>
      </c>
      <c r="C245" s="210">
        <v>0</v>
      </c>
      <c r="D245" s="211" t="s">
        <v>248</v>
      </c>
      <c r="E245" s="211">
        <v>242</v>
      </c>
      <c r="F245" s="210">
        <v>-16</v>
      </c>
      <c r="G245" s="212">
        <v>226</v>
      </c>
      <c r="H245" s="287">
        <v>6.8259866130880305</v>
      </c>
      <c r="I245" s="288" t="s">
        <v>279</v>
      </c>
      <c r="J245" s="287">
        <v>242</v>
      </c>
      <c r="K245" s="289">
        <v>13</v>
      </c>
      <c r="L245" s="290">
        <v>0.14253336889953017</v>
      </c>
      <c r="M245" s="291">
        <v>0.66412581331486098</v>
      </c>
      <c r="N245" s="292">
        <v>2.8506673779906033</v>
      </c>
      <c r="O245" s="293" t="s">
        <v>322</v>
      </c>
      <c r="P245" s="292">
        <v>242</v>
      </c>
      <c r="Q245" s="289">
        <v>34</v>
      </c>
      <c r="R245" s="294">
        <v>1.0962359711174141</v>
      </c>
      <c r="S245" s="295">
        <v>0.82525896453485237</v>
      </c>
      <c r="T245" s="295">
        <v>15.660513873105916</v>
      </c>
      <c r="U245" s="296">
        <v>0</v>
      </c>
      <c r="V245" s="296"/>
      <c r="W245" s="298" t="s">
        <v>307</v>
      </c>
      <c r="X245" s="298">
        <v>84</v>
      </c>
      <c r="Y245" s="289">
        <v>-7</v>
      </c>
      <c r="Z245" s="298"/>
      <c r="AB245" s="299" t="s">
        <v>227</v>
      </c>
      <c r="AC245" s="299">
        <v>242</v>
      </c>
      <c r="AD245" s="289">
        <v>-38</v>
      </c>
      <c r="AE245" s="300" t="s">
        <v>107</v>
      </c>
      <c r="AF245" s="300">
        <v>242</v>
      </c>
      <c r="AG245" s="289">
        <v>-41</v>
      </c>
      <c r="AH245" s="301" t="s">
        <v>117</v>
      </c>
      <c r="AI245" s="301">
        <v>242</v>
      </c>
      <c r="AJ245" s="289">
        <v>-25</v>
      </c>
      <c r="AK245" s="302" t="s">
        <v>138</v>
      </c>
      <c r="AL245" s="302">
        <v>242</v>
      </c>
      <c r="AM245" s="289">
        <v>33</v>
      </c>
      <c r="AN245" s="303" t="s">
        <v>267</v>
      </c>
      <c r="AO245" s="303">
        <v>242</v>
      </c>
      <c r="AP245" s="289">
        <v>65</v>
      </c>
      <c r="AQ245" s="304" t="s">
        <v>331</v>
      </c>
      <c r="AR245" s="304">
        <v>242</v>
      </c>
      <c r="AS245" s="289">
        <v>48</v>
      </c>
      <c r="AT245" s="305" t="s">
        <v>200</v>
      </c>
      <c r="AU245" s="305">
        <v>242</v>
      </c>
      <c r="AV245" s="289" t="e">
        <v>#N/A</v>
      </c>
      <c r="AW245" s="306" t="s">
        <v>223</v>
      </c>
      <c r="AX245" s="306">
        <v>242</v>
      </c>
      <c r="AY245" s="289">
        <v>-203</v>
      </c>
      <c r="AZ245" s="307" t="s">
        <v>316</v>
      </c>
      <c r="BA245" s="307">
        <v>242</v>
      </c>
      <c r="BB245" s="289">
        <v>42</v>
      </c>
      <c r="BC245" s="308" t="s">
        <v>101</v>
      </c>
      <c r="BD245" s="308">
        <v>242</v>
      </c>
      <c r="BE245" s="289">
        <v>27</v>
      </c>
      <c r="BF245" s="309" t="s">
        <v>194</v>
      </c>
      <c r="BG245" s="309">
        <v>242</v>
      </c>
      <c r="BH245" s="289">
        <v>-195</v>
      </c>
      <c r="BI245" s="310" t="s">
        <v>47</v>
      </c>
      <c r="BJ245" s="310">
        <v>242</v>
      </c>
      <c r="BK245" s="289">
        <v>-5</v>
      </c>
      <c r="BL245" s="311" t="s">
        <v>204</v>
      </c>
      <c r="BM245" s="311">
        <v>242</v>
      </c>
      <c r="BN245" s="289">
        <v>-122</v>
      </c>
      <c r="BO245" s="312" t="s">
        <v>238</v>
      </c>
      <c r="BP245" s="312">
        <v>242</v>
      </c>
      <c r="BQ245" s="289">
        <v>-185</v>
      </c>
      <c r="BR245" s="313" t="s">
        <v>25</v>
      </c>
      <c r="BS245" s="313">
        <v>242</v>
      </c>
      <c r="BT245" s="289">
        <v>-152</v>
      </c>
      <c r="BU245" s="314" t="s">
        <v>244</v>
      </c>
      <c r="BV245" s="314">
        <v>242</v>
      </c>
      <c r="BW245" s="289">
        <v>-20</v>
      </c>
      <c r="BX245" s="315" t="s">
        <v>324</v>
      </c>
      <c r="BY245" s="315">
        <v>242</v>
      </c>
      <c r="BZ245" s="289">
        <v>-97</v>
      </c>
    </row>
    <row r="246" spans="1:78" ht="15.5" thickTop="1" thickBot="1" x14ac:dyDescent="0.4">
      <c r="A246" s="210" t="s">
        <v>338</v>
      </c>
      <c r="B246" s="210">
        <v>243</v>
      </c>
      <c r="C246" s="210">
        <v>0</v>
      </c>
      <c r="D246" s="211" t="s">
        <v>259</v>
      </c>
      <c r="E246" s="211">
        <v>243</v>
      </c>
      <c r="F246" s="210">
        <v>21</v>
      </c>
      <c r="G246" s="212">
        <v>264</v>
      </c>
      <c r="H246" s="287">
        <v>6.7998761906911982</v>
      </c>
      <c r="I246" s="288" t="s">
        <v>205</v>
      </c>
      <c r="J246" s="287">
        <v>243</v>
      </c>
      <c r="K246" s="289">
        <v>-38</v>
      </c>
      <c r="L246" s="290">
        <v>0.14250592891374533</v>
      </c>
      <c r="M246" s="291">
        <v>0.66399795832190467</v>
      </c>
      <c r="N246" s="292">
        <v>2.8501185782749063</v>
      </c>
      <c r="O246" s="293" t="s">
        <v>153</v>
      </c>
      <c r="P246" s="292">
        <v>243</v>
      </c>
      <c r="Q246" s="289">
        <v>-101</v>
      </c>
      <c r="R246" s="294">
        <v>1.0937440127470488</v>
      </c>
      <c r="S246" s="295">
        <v>0.82338298980078539</v>
      </c>
      <c r="T246" s="295">
        <v>15.624914467814982</v>
      </c>
      <c r="U246" s="296">
        <v>0</v>
      </c>
      <c r="V246" s="296"/>
      <c r="W246" s="298" t="s">
        <v>265</v>
      </c>
      <c r="X246" s="298">
        <v>83</v>
      </c>
      <c r="Y246" s="289">
        <v>-54</v>
      </c>
      <c r="Z246" s="298"/>
      <c r="AB246" s="299" t="s">
        <v>217</v>
      </c>
      <c r="AC246" s="299">
        <v>243</v>
      </c>
      <c r="AD246" s="289">
        <v>11</v>
      </c>
      <c r="AE246" s="300" t="s">
        <v>311</v>
      </c>
      <c r="AF246" s="300">
        <v>243</v>
      </c>
      <c r="AG246" s="289">
        <v>-2</v>
      </c>
      <c r="AH246" s="301" t="s">
        <v>301</v>
      </c>
      <c r="AI246" s="301">
        <v>243</v>
      </c>
      <c r="AJ246" s="289">
        <v>-6</v>
      </c>
      <c r="AK246" s="302" t="s">
        <v>263</v>
      </c>
      <c r="AL246" s="302">
        <v>243</v>
      </c>
      <c r="AM246" s="289">
        <v>20</v>
      </c>
      <c r="AN246" s="303" t="s">
        <v>96</v>
      </c>
      <c r="AO246" s="303">
        <v>243</v>
      </c>
      <c r="AP246" s="289">
        <v>-92</v>
      </c>
      <c r="AQ246" s="304" t="s">
        <v>192</v>
      </c>
      <c r="AR246" s="304">
        <v>243</v>
      </c>
      <c r="AS246" s="289">
        <v>-123</v>
      </c>
      <c r="AT246" s="305" t="s">
        <v>301</v>
      </c>
      <c r="AU246" s="305">
        <v>243</v>
      </c>
      <c r="AV246" s="289">
        <v>-43</v>
      </c>
      <c r="AW246" s="306" t="s">
        <v>292</v>
      </c>
      <c r="AX246" s="306">
        <v>243</v>
      </c>
      <c r="AY246" s="289">
        <v>-8</v>
      </c>
      <c r="AZ246" s="307" t="s">
        <v>244</v>
      </c>
      <c r="BA246" s="307">
        <v>243</v>
      </c>
      <c r="BB246" s="289">
        <v>-91</v>
      </c>
      <c r="BC246" s="308" t="s">
        <v>183</v>
      </c>
      <c r="BD246" s="308">
        <v>243</v>
      </c>
      <c r="BE246" s="289">
        <v>-14</v>
      </c>
      <c r="BF246" s="309" t="s">
        <v>101</v>
      </c>
      <c r="BG246" s="309">
        <v>243</v>
      </c>
      <c r="BH246" s="289">
        <v>-20</v>
      </c>
      <c r="BI246" s="310" t="s">
        <v>204</v>
      </c>
      <c r="BJ246" s="310">
        <v>243</v>
      </c>
      <c r="BK246" s="289">
        <v>57</v>
      </c>
      <c r="BL246" s="311" t="s">
        <v>298</v>
      </c>
      <c r="BM246" s="311">
        <v>243</v>
      </c>
      <c r="BN246" s="289">
        <v>28</v>
      </c>
      <c r="BO246" s="312" t="s">
        <v>31</v>
      </c>
      <c r="BP246" s="312">
        <v>243</v>
      </c>
      <c r="BQ246" s="289">
        <v>-185</v>
      </c>
      <c r="BR246" s="313" t="s">
        <v>60</v>
      </c>
      <c r="BS246" s="313">
        <v>243</v>
      </c>
      <c r="BT246" s="289">
        <v>-36</v>
      </c>
      <c r="BU246" s="314" t="s">
        <v>123</v>
      </c>
      <c r="BV246" s="314">
        <v>243</v>
      </c>
      <c r="BW246" s="289">
        <v>-6</v>
      </c>
      <c r="BX246" s="315" t="s">
        <v>331</v>
      </c>
      <c r="BY246" s="315">
        <v>243</v>
      </c>
      <c r="BZ246" s="289">
        <v>30</v>
      </c>
    </row>
    <row r="247" spans="1:78" ht="15.5" thickTop="1" thickBot="1" x14ac:dyDescent="0.4">
      <c r="A247" s="210" t="s">
        <v>285</v>
      </c>
      <c r="B247" s="210">
        <v>244</v>
      </c>
      <c r="C247" s="210">
        <v>0</v>
      </c>
      <c r="D247" s="211" t="s">
        <v>253</v>
      </c>
      <c r="E247" s="211">
        <v>244</v>
      </c>
      <c r="F247" s="210">
        <v>71</v>
      </c>
      <c r="G247" s="212">
        <v>315</v>
      </c>
      <c r="H247" s="287">
        <v>6.7940837106583665</v>
      </c>
      <c r="I247" s="288" t="s">
        <v>164</v>
      </c>
      <c r="J247" s="287">
        <v>244</v>
      </c>
      <c r="K247" s="289">
        <v>17</v>
      </c>
      <c r="L247" s="290">
        <v>0.14223924785822048</v>
      </c>
      <c r="M247" s="291">
        <v>0.66275537369583748</v>
      </c>
      <c r="N247" s="292">
        <v>2.8447849571644097</v>
      </c>
      <c r="O247" s="293" t="s">
        <v>310</v>
      </c>
      <c r="P247" s="292">
        <v>244</v>
      </c>
      <c r="Q247" s="289">
        <v>-27</v>
      </c>
      <c r="R247" s="294">
        <v>1.0914315811934132</v>
      </c>
      <c r="S247" s="295">
        <v>0.82164216490560715</v>
      </c>
      <c r="T247" s="295">
        <v>15.591879731334474</v>
      </c>
      <c r="U247" s="296">
        <v>0</v>
      </c>
      <c r="V247" s="296"/>
      <c r="W247" s="298" t="s">
        <v>40</v>
      </c>
      <c r="X247" s="298">
        <v>82</v>
      </c>
      <c r="Y247" s="289">
        <v>-24</v>
      </c>
      <c r="Z247" s="298"/>
      <c r="AB247" s="299" t="s">
        <v>293</v>
      </c>
      <c r="AC247" s="299">
        <v>244</v>
      </c>
      <c r="AD247" s="289">
        <v>-16</v>
      </c>
      <c r="AE247" s="300" t="s">
        <v>218</v>
      </c>
      <c r="AF247" s="300">
        <v>244</v>
      </c>
      <c r="AG247" s="289">
        <v>10</v>
      </c>
      <c r="AH247" s="301" t="s">
        <v>196</v>
      </c>
      <c r="AI247" s="301">
        <v>244</v>
      </c>
      <c r="AJ247" s="289">
        <v>-10</v>
      </c>
      <c r="AK247" s="302" t="s">
        <v>158</v>
      </c>
      <c r="AL247" s="302">
        <v>244</v>
      </c>
      <c r="AM247" s="289">
        <v>-141</v>
      </c>
      <c r="AN247" s="303" t="s">
        <v>334</v>
      </c>
      <c r="AO247" s="303">
        <v>244</v>
      </c>
      <c r="AP247" s="289">
        <v>-49</v>
      </c>
      <c r="AQ247" s="304" t="s">
        <v>295</v>
      </c>
      <c r="AR247" s="304">
        <v>244</v>
      </c>
      <c r="AS247" s="289">
        <v>-38</v>
      </c>
      <c r="AT247" s="305" t="s">
        <v>44</v>
      </c>
      <c r="AU247" s="305">
        <v>244</v>
      </c>
      <c r="AV247" s="289">
        <v>-53</v>
      </c>
      <c r="AW247" s="306" t="s">
        <v>197</v>
      </c>
      <c r="AX247" s="306">
        <v>244</v>
      </c>
      <c r="AY247" s="289">
        <v>-97</v>
      </c>
      <c r="AZ247" s="307" t="s">
        <v>179</v>
      </c>
      <c r="BA247" s="307">
        <v>244</v>
      </c>
      <c r="BB247" s="289">
        <v>-48</v>
      </c>
      <c r="BC247" s="308" t="s">
        <v>198</v>
      </c>
      <c r="BD247" s="308">
        <v>244</v>
      </c>
      <c r="BE247" s="289">
        <v>-16</v>
      </c>
      <c r="BF247" s="309" t="s">
        <v>311</v>
      </c>
      <c r="BG247" s="309">
        <v>244</v>
      </c>
      <c r="BH247" s="289">
        <v>-157</v>
      </c>
      <c r="BI247" s="310" t="s">
        <v>167</v>
      </c>
      <c r="BJ247" s="310">
        <v>244</v>
      </c>
      <c r="BK247" s="289">
        <v>-52</v>
      </c>
      <c r="BL247" s="311" t="s">
        <v>217</v>
      </c>
      <c r="BM247" s="311">
        <v>244</v>
      </c>
      <c r="BN247" s="289">
        <v>-12</v>
      </c>
      <c r="BO247" s="312" t="s">
        <v>214</v>
      </c>
      <c r="BP247" s="312">
        <v>244</v>
      </c>
      <c r="BQ247" s="289">
        <v>17</v>
      </c>
      <c r="BR247" s="313" t="s">
        <v>330</v>
      </c>
      <c r="BS247" s="313">
        <v>244</v>
      </c>
      <c r="BT247" s="289">
        <v>-27</v>
      </c>
      <c r="BU247" s="314" t="s">
        <v>50</v>
      </c>
      <c r="BV247" s="314">
        <v>244</v>
      </c>
      <c r="BW247" s="289">
        <v>0</v>
      </c>
      <c r="BX247" s="315" t="s">
        <v>128</v>
      </c>
      <c r="BY247" s="315">
        <v>244</v>
      </c>
      <c r="BZ247" s="289">
        <v>-34</v>
      </c>
    </row>
    <row r="248" spans="1:78" ht="15.5" thickTop="1" thickBot="1" x14ac:dyDescent="0.4">
      <c r="A248" s="210" t="s">
        <v>264</v>
      </c>
      <c r="B248" s="210">
        <v>245</v>
      </c>
      <c r="C248" s="210">
        <v>0</v>
      </c>
      <c r="D248" s="211" t="s">
        <v>324</v>
      </c>
      <c r="E248" s="211">
        <v>245</v>
      </c>
      <c r="F248" s="210">
        <v>35</v>
      </c>
      <c r="G248" s="212">
        <v>280</v>
      </c>
      <c r="H248" s="287">
        <v>6.7639958799546065</v>
      </c>
      <c r="I248" s="288" t="s">
        <v>226</v>
      </c>
      <c r="J248" s="287">
        <v>245</v>
      </c>
      <c r="K248" s="289">
        <v>46</v>
      </c>
      <c r="L248" s="290">
        <v>0.1408131192820623</v>
      </c>
      <c r="M248" s="291">
        <v>0.65611041183290542</v>
      </c>
      <c r="N248" s="292">
        <v>2.8162623856412461</v>
      </c>
      <c r="O248" s="293" t="s">
        <v>252</v>
      </c>
      <c r="P248" s="292">
        <v>245</v>
      </c>
      <c r="Q248" s="289">
        <v>-38</v>
      </c>
      <c r="R248" s="294">
        <v>1.0885569570638596</v>
      </c>
      <c r="S248" s="295">
        <v>0.81947811501572432</v>
      </c>
      <c r="T248" s="295">
        <v>15.550813672340851</v>
      </c>
      <c r="U248" s="296">
        <v>0</v>
      </c>
      <c r="V248" s="296"/>
      <c r="W248" s="298" t="s">
        <v>262</v>
      </c>
      <c r="X248" s="298">
        <v>81</v>
      </c>
      <c r="Y248" s="289">
        <v>35</v>
      </c>
      <c r="Z248" s="298"/>
      <c r="AB248" s="299" t="s">
        <v>160</v>
      </c>
      <c r="AC248" s="299">
        <v>245</v>
      </c>
      <c r="AD248" s="289">
        <v>-99</v>
      </c>
      <c r="AE248" s="300" t="s">
        <v>120</v>
      </c>
      <c r="AF248" s="300">
        <v>245</v>
      </c>
      <c r="AG248" s="289">
        <v>-66</v>
      </c>
      <c r="AH248" s="301" t="s">
        <v>144</v>
      </c>
      <c r="AI248" s="301">
        <v>245</v>
      </c>
      <c r="AJ248" s="289">
        <v>-36</v>
      </c>
      <c r="AK248" s="302" t="s">
        <v>182</v>
      </c>
      <c r="AL248" s="302">
        <v>245</v>
      </c>
      <c r="AM248" s="289">
        <v>-29</v>
      </c>
      <c r="AN248" s="303" t="s">
        <v>323</v>
      </c>
      <c r="AO248" s="303">
        <v>245</v>
      </c>
      <c r="AP248" s="289">
        <v>20</v>
      </c>
      <c r="AQ248" s="304" t="s">
        <v>251</v>
      </c>
      <c r="AR248" s="304">
        <v>245</v>
      </c>
      <c r="AS248" s="289">
        <v>0</v>
      </c>
      <c r="AT248" s="305" t="s">
        <v>70</v>
      </c>
      <c r="AU248" s="305">
        <v>245</v>
      </c>
      <c r="AV248" s="289">
        <v>-17</v>
      </c>
      <c r="AW248" s="306" t="s">
        <v>178</v>
      </c>
      <c r="AX248" s="306">
        <v>245</v>
      </c>
      <c r="AY248" s="289">
        <v>26</v>
      </c>
      <c r="AZ248" s="307" t="s">
        <v>226</v>
      </c>
      <c r="BA248" s="307">
        <v>245</v>
      </c>
      <c r="BB248" s="289">
        <v>7</v>
      </c>
      <c r="BC248" s="308" t="s">
        <v>266</v>
      </c>
      <c r="BD248" s="308">
        <v>245</v>
      </c>
      <c r="BE248" s="289">
        <v>4</v>
      </c>
      <c r="BF248" s="309" t="s">
        <v>151</v>
      </c>
      <c r="BG248" s="309">
        <v>245</v>
      </c>
      <c r="BH248" s="289">
        <v>-77</v>
      </c>
      <c r="BI248" s="310" t="s">
        <v>28</v>
      </c>
      <c r="BJ248" s="310">
        <v>245</v>
      </c>
      <c r="BK248" s="289">
        <v>-15</v>
      </c>
      <c r="BL248" s="311" t="s">
        <v>304</v>
      </c>
      <c r="BM248" s="311">
        <v>245</v>
      </c>
      <c r="BN248" s="289">
        <v>2</v>
      </c>
      <c r="BO248" s="312" t="s">
        <v>123</v>
      </c>
      <c r="BP248" s="312">
        <v>245</v>
      </c>
      <c r="BQ248" s="289">
        <v>48</v>
      </c>
      <c r="BR248" s="313" t="s">
        <v>23</v>
      </c>
      <c r="BS248" s="313">
        <v>245</v>
      </c>
      <c r="BT248" s="289">
        <v>-132</v>
      </c>
      <c r="BU248" s="314" t="s">
        <v>134</v>
      </c>
      <c r="BV248" s="314">
        <v>245</v>
      </c>
      <c r="BW248" s="289">
        <v>-41</v>
      </c>
      <c r="BX248" s="315" t="s">
        <v>299</v>
      </c>
      <c r="BY248" s="315">
        <v>245</v>
      </c>
      <c r="BZ248" s="289">
        <v>62</v>
      </c>
    </row>
    <row r="249" spans="1:78" ht="15.5" thickTop="1" thickBot="1" x14ac:dyDescent="0.4">
      <c r="A249" s="210" t="s">
        <v>230</v>
      </c>
      <c r="B249" s="210">
        <v>246</v>
      </c>
      <c r="C249" s="210">
        <v>0</v>
      </c>
      <c r="D249" s="211" t="s">
        <v>339</v>
      </c>
      <c r="E249" s="211">
        <v>246</v>
      </c>
      <c r="F249" s="210">
        <v>31</v>
      </c>
      <c r="G249" s="212">
        <v>277</v>
      </c>
      <c r="H249" s="287">
        <v>6.7281729763305789</v>
      </c>
      <c r="I249" s="288" t="s">
        <v>94</v>
      </c>
      <c r="J249" s="287">
        <v>246</v>
      </c>
      <c r="K249" s="289">
        <v>-7</v>
      </c>
      <c r="L249" s="290">
        <v>0.13960954551613197</v>
      </c>
      <c r="M249" s="291">
        <v>0.6505024309625006</v>
      </c>
      <c r="N249" s="292">
        <v>2.7921909103226392</v>
      </c>
      <c r="O249" s="293" t="s">
        <v>320</v>
      </c>
      <c r="P249" s="292">
        <v>246</v>
      </c>
      <c r="Q249" s="289">
        <v>9</v>
      </c>
      <c r="R249" s="294">
        <v>1.0877311410400212</v>
      </c>
      <c r="S249" s="295">
        <v>0.81885643127729113</v>
      </c>
      <c r="T249" s="295">
        <v>15.539016300571731</v>
      </c>
      <c r="U249" s="296">
        <v>0</v>
      </c>
      <c r="V249" s="296"/>
      <c r="W249" s="298" t="s">
        <v>283</v>
      </c>
      <c r="X249" s="298">
        <v>80</v>
      </c>
      <c r="Y249" s="289">
        <v>0</v>
      </c>
      <c r="Z249" s="298"/>
      <c r="AB249" s="299" t="s">
        <v>172</v>
      </c>
      <c r="AC249" s="299">
        <v>246</v>
      </c>
      <c r="AD249" s="289">
        <v>-14</v>
      </c>
      <c r="AE249" s="300" t="s">
        <v>215</v>
      </c>
      <c r="AF249" s="300">
        <v>246</v>
      </c>
      <c r="AG249" s="289">
        <v>48</v>
      </c>
      <c r="AH249" s="301" t="s">
        <v>323</v>
      </c>
      <c r="AI249" s="301">
        <v>246</v>
      </c>
      <c r="AJ249" s="289">
        <v>-20</v>
      </c>
      <c r="AK249" s="302" t="s">
        <v>326</v>
      </c>
      <c r="AL249" s="302">
        <v>246</v>
      </c>
      <c r="AM249" s="289">
        <v>56</v>
      </c>
      <c r="AN249" s="303" t="s">
        <v>248</v>
      </c>
      <c r="AO249" s="303">
        <v>246</v>
      </c>
      <c r="AP249" s="289">
        <v>41</v>
      </c>
      <c r="AQ249" s="304" t="s">
        <v>49</v>
      </c>
      <c r="AR249" s="304">
        <v>246</v>
      </c>
      <c r="AS249" s="289">
        <v>56</v>
      </c>
      <c r="AT249" s="305" t="s">
        <v>288</v>
      </c>
      <c r="AU249" s="305">
        <v>246</v>
      </c>
      <c r="AV249" s="289">
        <v>-95</v>
      </c>
      <c r="AW249" s="306" t="s">
        <v>244</v>
      </c>
      <c r="AX249" s="306">
        <v>246</v>
      </c>
      <c r="AY249" s="289">
        <v>-36</v>
      </c>
      <c r="AZ249" s="307" t="s">
        <v>270</v>
      </c>
      <c r="BA249" s="307">
        <v>246</v>
      </c>
      <c r="BB249" s="289">
        <v>52</v>
      </c>
      <c r="BC249" s="308" t="s">
        <v>50</v>
      </c>
      <c r="BD249" s="308">
        <v>246</v>
      </c>
      <c r="BE249" s="289">
        <v>-11</v>
      </c>
      <c r="BF249" s="309" t="s">
        <v>271</v>
      </c>
      <c r="BG249" s="309">
        <v>246</v>
      </c>
      <c r="BH249" s="289">
        <v>61</v>
      </c>
      <c r="BI249" s="310" t="s">
        <v>305</v>
      </c>
      <c r="BJ249" s="310">
        <v>246</v>
      </c>
      <c r="BK249" s="289">
        <v>-79</v>
      </c>
      <c r="BL249" s="311" t="s">
        <v>24</v>
      </c>
      <c r="BM249" s="311">
        <v>246</v>
      </c>
      <c r="BN249" s="289">
        <v>45</v>
      </c>
      <c r="BO249" s="312" t="s">
        <v>253</v>
      </c>
      <c r="BP249" s="312">
        <v>246</v>
      </c>
      <c r="BQ249" s="289">
        <v>-202</v>
      </c>
      <c r="BR249" s="313" t="s">
        <v>210</v>
      </c>
      <c r="BS249" s="313">
        <v>246</v>
      </c>
      <c r="BT249" s="289">
        <v>16</v>
      </c>
      <c r="BU249" s="314" t="s">
        <v>299</v>
      </c>
      <c r="BV249" s="314">
        <v>246</v>
      </c>
      <c r="BW249" s="289">
        <v>-16</v>
      </c>
      <c r="BX249" s="315" t="s">
        <v>135</v>
      </c>
      <c r="BY249" s="315">
        <v>246</v>
      </c>
      <c r="BZ249" s="289">
        <v>-13</v>
      </c>
    </row>
    <row r="250" spans="1:78" ht="15.5" thickTop="1" thickBot="1" x14ac:dyDescent="0.4">
      <c r="A250" s="210" t="s">
        <v>309</v>
      </c>
      <c r="B250" s="210">
        <v>247</v>
      </c>
      <c r="C250" s="210">
        <v>0</v>
      </c>
      <c r="D250" s="211" t="s">
        <v>182</v>
      </c>
      <c r="E250" s="211">
        <v>247</v>
      </c>
      <c r="F250" s="210">
        <v>36</v>
      </c>
      <c r="G250" s="212">
        <v>283</v>
      </c>
      <c r="H250" s="287">
        <v>6.7173557805571713</v>
      </c>
      <c r="I250" s="288" t="s">
        <v>318</v>
      </c>
      <c r="J250" s="287">
        <v>247</v>
      </c>
      <c r="K250" s="289">
        <v>-30</v>
      </c>
      <c r="L250" s="290">
        <v>0.13927044960178617</v>
      </c>
      <c r="M250" s="291">
        <v>0.64892243357911317</v>
      </c>
      <c r="N250" s="292">
        <v>2.7854089920357232</v>
      </c>
      <c r="O250" s="293" t="s">
        <v>329</v>
      </c>
      <c r="P250" s="292">
        <v>247</v>
      </c>
      <c r="Q250" s="289">
        <v>31</v>
      </c>
      <c r="R250" s="294">
        <v>1.0781682195690809</v>
      </c>
      <c r="S250" s="295">
        <v>0.81165735472902578</v>
      </c>
      <c r="T250" s="295">
        <v>15.402403136701157</v>
      </c>
      <c r="U250" s="296">
        <v>0</v>
      </c>
      <c r="V250" s="296"/>
      <c r="W250" s="298" t="s">
        <v>99</v>
      </c>
      <c r="X250" s="298">
        <v>79</v>
      </c>
      <c r="Y250" s="289">
        <v>-23</v>
      </c>
      <c r="Z250" s="298"/>
      <c r="AB250" s="299" t="s">
        <v>90</v>
      </c>
      <c r="AC250" s="299">
        <v>247</v>
      </c>
      <c r="AD250" s="289">
        <v>-66</v>
      </c>
      <c r="AE250" s="300" t="s">
        <v>135</v>
      </c>
      <c r="AF250" s="300">
        <v>247</v>
      </c>
      <c r="AG250" s="289">
        <v>-16</v>
      </c>
      <c r="AH250" s="301" t="s">
        <v>333</v>
      </c>
      <c r="AI250" s="301">
        <v>247</v>
      </c>
      <c r="AJ250" s="289">
        <v>-39</v>
      </c>
      <c r="AK250" s="302" t="s">
        <v>92</v>
      </c>
      <c r="AL250" s="302">
        <v>247</v>
      </c>
      <c r="AM250" s="289">
        <v>7</v>
      </c>
      <c r="AN250" s="303" t="s">
        <v>198</v>
      </c>
      <c r="AO250" s="303">
        <v>247</v>
      </c>
      <c r="AP250" s="289">
        <v>21</v>
      </c>
      <c r="AQ250" s="304" t="s">
        <v>288</v>
      </c>
      <c r="AR250" s="304">
        <v>247</v>
      </c>
      <c r="AS250" s="289">
        <v>-35</v>
      </c>
      <c r="AT250" s="305" t="s">
        <v>308</v>
      </c>
      <c r="AU250" s="305">
        <v>247</v>
      </c>
      <c r="AV250" s="289">
        <v>-75</v>
      </c>
      <c r="AW250" s="306" t="s">
        <v>215</v>
      </c>
      <c r="AX250" s="306">
        <v>247</v>
      </c>
      <c r="AY250" s="289">
        <v>-105</v>
      </c>
      <c r="AZ250" s="307" t="s">
        <v>202</v>
      </c>
      <c r="BA250" s="307">
        <v>247</v>
      </c>
      <c r="BB250" s="289">
        <v>-40</v>
      </c>
      <c r="BC250" s="308" t="s">
        <v>229</v>
      </c>
      <c r="BD250" s="308">
        <v>247</v>
      </c>
      <c r="BE250" s="289">
        <v>-26</v>
      </c>
      <c r="BF250" s="309" t="s">
        <v>266</v>
      </c>
      <c r="BG250" s="309">
        <v>247</v>
      </c>
      <c r="BH250" s="289">
        <v>21</v>
      </c>
      <c r="BI250" s="310" t="s">
        <v>183</v>
      </c>
      <c r="BJ250" s="310">
        <v>247</v>
      </c>
      <c r="BK250" s="289">
        <v>8</v>
      </c>
      <c r="BL250" s="311" t="s">
        <v>195</v>
      </c>
      <c r="BM250" s="311">
        <v>247</v>
      </c>
      <c r="BN250" s="289">
        <v>-40</v>
      </c>
      <c r="BO250" s="312" t="s">
        <v>119</v>
      </c>
      <c r="BP250" s="312">
        <v>247</v>
      </c>
      <c r="BQ250" s="289">
        <v>-86</v>
      </c>
      <c r="BR250" s="313" t="s">
        <v>135</v>
      </c>
      <c r="BS250" s="313">
        <v>247</v>
      </c>
      <c r="BT250" s="289">
        <v>23</v>
      </c>
      <c r="BU250" s="314" t="s">
        <v>37</v>
      </c>
      <c r="BV250" s="314">
        <v>247</v>
      </c>
      <c r="BW250" s="289">
        <v>-1</v>
      </c>
      <c r="BX250" s="315" t="s">
        <v>251</v>
      </c>
      <c r="BY250" s="315">
        <v>247</v>
      </c>
      <c r="BZ250" s="289">
        <v>2</v>
      </c>
    </row>
    <row r="251" spans="1:78" ht="15.5" thickTop="1" thickBot="1" x14ac:dyDescent="0.4">
      <c r="A251" s="210" t="s">
        <v>256</v>
      </c>
      <c r="B251" s="210">
        <v>248</v>
      </c>
      <c r="C251" s="210">
        <v>0</v>
      </c>
      <c r="D251" s="211" t="s">
        <v>156</v>
      </c>
      <c r="E251" s="211">
        <v>248</v>
      </c>
      <c r="F251" s="210">
        <v>59</v>
      </c>
      <c r="G251" s="212">
        <v>307</v>
      </c>
      <c r="H251" s="287">
        <v>6.7154681092152266</v>
      </c>
      <c r="I251" s="288" t="s">
        <v>319</v>
      </c>
      <c r="J251" s="287">
        <v>248</v>
      </c>
      <c r="K251" s="289">
        <v>-11</v>
      </c>
      <c r="L251" s="290">
        <v>0.13846392679146352</v>
      </c>
      <c r="M251" s="291">
        <v>0.64516448818360317</v>
      </c>
      <c r="N251" s="292">
        <v>2.7692785358292706</v>
      </c>
      <c r="O251" s="293" t="s">
        <v>318</v>
      </c>
      <c r="P251" s="292">
        <v>248</v>
      </c>
      <c r="Q251" s="289">
        <v>-15</v>
      </c>
      <c r="R251" s="294">
        <v>1.077916602331044</v>
      </c>
      <c r="S251" s="295">
        <v>0.81146793439727938</v>
      </c>
      <c r="T251" s="295">
        <v>15.398808604729201</v>
      </c>
      <c r="U251" s="296">
        <v>0</v>
      </c>
      <c r="V251" s="296"/>
      <c r="W251" s="298" t="s">
        <v>31</v>
      </c>
      <c r="X251" s="298">
        <v>78</v>
      </c>
      <c r="Y251" s="289">
        <v>-34</v>
      </c>
      <c r="Z251" s="298"/>
      <c r="AB251" s="299" t="s">
        <v>233</v>
      </c>
      <c r="AC251" s="299">
        <v>248</v>
      </c>
      <c r="AD251" s="289">
        <v>-12</v>
      </c>
      <c r="AE251" s="300" t="s">
        <v>38</v>
      </c>
      <c r="AF251" s="300">
        <v>248</v>
      </c>
      <c r="AG251" s="289">
        <v>-93</v>
      </c>
      <c r="AH251" s="301" t="s">
        <v>192</v>
      </c>
      <c r="AI251" s="301">
        <v>248</v>
      </c>
      <c r="AJ251" s="289">
        <v>26</v>
      </c>
      <c r="AK251" s="302" t="s">
        <v>231</v>
      </c>
      <c r="AL251" s="302">
        <v>248</v>
      </c>
      <c r="AM251" s="289">
        <v>-43</v>
      </c>
      <c r="AN251" s="303" t="s">
        <v>296</v>
      </c>
      <c r="AO251" s="303">
        <v>248</v>
      </c>
      <c r="AP251" s="289">
        <v>-90</v>
      </c>
      <c r="AQ251" s="304" t="s">
        <v>329</v>
      </c>
      <c r="AR251" s="304">
        <v>248</v>
      </c>
      <c r="AS251" s="289">
        <v>-61</v>
      </c>
      <c r="AT251" s="305" t="s">
        <v>34</v>
      </c>
      <c r="AU251" s="305">
        <v>248</v>
      </c>
      <c r="AV251" s="289">
        <v>-77</v>
      </c>
      <c r="AW251" s="306" t="s">
        <v>258</v>
      </c>
      <c r="AX251" s="306">
        <v>248</v>
      </c>
      <c r="AY251" s="289">
        <v>43</v>
      </c>
      <c r="AZ251" s="307" t="s">
        <v>43</v>
      </c>
      <c r="BA251" s="307">
        <v>248</v>
      </c>
      <c r="BB251" s="289">
        <v>17</v>
      </c>
      <c r="BC251" s="308" t="s">
        <v>113</v>
      </c>
      <c r="BD251" s="308">
        <v>248</v>
      </c>
      <c r="BE251" s="289">
        <v>15</v>
      </c>
      <c r="BF251" s="309" t="s">
        <v>287</v>
      </c>
      <c r="BG251" s="309">
        <v>248</v>
      </c>
      <c r="BH251" s="289">
        <v>8</v>
      </c>
      <c r="BI251" s="310" t="s">
        <v>141</v>
      </c>
      <c r="BJ251" s="310">
        <v>248</v>
      </c>
      <c r="BK251" s="289">
        <v>61</v>
      </c>
      <c r="BL251" s="311" t="s">
        <v>47</v>
      </c>
      <c r="BM251" s="311">
        <v>248</v>
      </c>
      <c r="BN251" s="289">
        <v>0</v>
      </c>
      <c r="BO251" s="312" t="s">
        <v>120</v>
      </c>
      <c r="BP251" s="312">
        <v>248</v>
      </c>
      <c r="BQ251" s="289">
        <v>3</v>
      </c>
      <c r="BR251" s="313" t="s">
        <v>311</v>
      </c>
      <c r="BS251" s="313">
        <v>248</v>
      </c>
      <c r="BT251" s="289">
        <v>-28</v>
      </c>
      <c r="BU251" s="314" t="s">
        <v>292</v>
      </c>
      <c r="BV251" s="314">
        <v>248</v>
      </c>
      <c r="BW251" s="289">
        <v>3</v>
      </c>
      <c r="BX251" s="315" t="s">
        <v>337</v>
      </c>
      <c r="BY251" s="315">
        <v>248</v>
      </c>
      <c r="BZ251" s="289">
        <v>44</v>
      </c>
    </row>
    <row r="252" spans="1:78" ht="15.5" thickTop="1" thickBot="1" x14ac:dyDescent="0.4">
      <c r="A252" s="210" t="s">
        <v>203</v>
      </c>
      <c r="B252" s="210">
        <v>249</v>
      </c>
      <c r="C252" s="210">
        <v>0</v>
      </c>
      <c r="D252" s="211" t="s">
        <v>313</v>
      </c>
      <c r="E252" s="211">
        <v>249</v>
      </c>
      <c r="F252" s="210">
        <v>48</v>
      </c>
      <c r="G252" s="212">
        <v>297</v>
      </c>
      <c r="H252" s="287">
        <v>6.6909004194701911</v>
      </c>
      <c r="I252" s="288" t="s">
        <v>314</v>
      </c>
      <c r="J252" s="287">
        <v>249</v>
      </c>
      <c r="K252" s="289">
        <v>-14</v>
      </c>
      <c r="L252" s="290">
        <v>0.13769609738860644</v>
      </c>
      <c r="M252" s="291">
        <v>0.64158683243466086</v>
      </c>
      <c r="N252" s="292">
        <v>2.7539219477721288</v>
      </c>
      <c r="O252" s="293" t="s">
        <v>83</v>
      </c>
      <c r="P252" s="292">
        <v>249</v>
      </c>
      <c r="Q252" s="289">
        <v>-119</v>
      </c>
      <c r="R252" s="294">
        <v>1.0726233069336548</v>
      </c>
      <c r="S252" s="295">
        <v>0.80748308114148459</v>
      </c>
      <c r="T252" s="295">
        <v>15.323190099052212</v>
      </c>
      <c r="U252" s="296">
        <v>0</v>
      </c>
      <c r="V252" s="296"/>
      <c r="W252" s="298" t="s">
        <v>312</v>
      </c>
      <c r="X252" s="298">
        <v>77</v>
      </c>
      <c r="Y252" s="289">
        <v>-72</v>
      </c>
      <c r="Z252" s="298"/>
      <c r="AB252" s="299" t="s">
        <v>251</v>
      </c>
      <c r="AC252" s="299">
        <v>249</v>
      </c>
      <c r="AD252" s="289">
        <v>-65</v>
      </c>
      <c r="AE252" s="300" t="s">
        <v>105</v>
      </c>
      <c r="AF252" s="300">
        <v>249</v>
      </c>
      <c r="AG252" s="289">
        <v>59</v>
      </c>
      <c r="AH252" s="301" t="s">
        <v>286</v>
      </c>
      <c r="AI252" s="301">
        <v>249</v>
      </c>
      <c r="AJ252" s="289">
        <v>-24</v>
      </c>
      <c r="AK252" s="302" t="s">
        <v>325</v>
      </c>
      <c r="AL252" s="302">
        <v>249</v>
      </c>
      <c r="AM252" s="289">
        <v>-1</v>
      </c>
      <c r="AN252" s="303" t="s">
        <v>81</v>
      </c>
      <c r="AO252" s="303">
        <v>249</v>
      </c>
      <c r="AP252" s="289">
        <v>11</v>
      </c>
      <c r="AQ252" s="304" t="s">
        <v>245</v>
      </c>
      <c r="AR252" s="304">
        <v>249</v>
      </c>
      <c r="AS252" s="289">
        <v>-11</v>
      </c>
      <c r="AT252" s="305" t="s">
        <v>166</v>
      </c>
      <c r="AU252" s="305">
        <v>249</v>
      </c>
      <c r="AV252" s="289">
        <v>-38</v>
      </c>
      <c r="AW252" s="306" t="s">
        <v>40</v>
      </c>
      <c r="AX252" s="306">
        <v>249</v>
      </c>
      <c r="AY252" s="289">
        <v>-153</v>
      </c>
      <c r="AZ252" s="307" t="s">
        <v>290</v>
      </c>
      <c r="BA252" s="307">
        <v>249</v>
      </c>
      <c r="BB252" s="289">
        <v>-25</v>
      </c>
      <c r="BC252" s="308" t="s">
        <v>256</v>
      </c>
      <c r="BD252" s="308">
        <v>249</v>
      </c>
      <c r="BE252" s="289">
        <v>-9</v>
      </c>
      <c r="BF252" s="309" t="s">
        <v>256</v>
      </c>
      <c r="BG252" s="309">
        <v>249</v>
      </c>
      <c r="BH252" s="289">
        <v>-6</v>
      </c>
      <c r="BI252" s="310" t="s">
        <v>200</v>
      </c>
      <c r="BJ252" s="310">
        <v>249</v>
      </c>
      <c r="BK252" s="289">
        <v>-73</v>
      </c>
      <c r="BL252" s="311" t="s">
        <v>264</v>
      </c>
      <c r="BM252" s="311">
        <v>249</v>
      </c>
      <c r="BN252" s="289">
        <v>27</v>
      </c>
      <c r="BO252" s="312" t="s">
        <v>305</v>
      </c>
      <c r="BP252" s="312">
        <v>249</v>
      </c>
      <c r="BQ252" s="289">
        <v>-49</v>
      </c>
      <c r="BR252" s="313" t="s">
        <v>54</v>
      </c>
      <c r="BS252" s="313">
        <v>249</v>
      </c>
      <c r="BT252" s="289">
        <v>34</v>
      </c>
      <c r="BU252" s="314" t="s">
        <v>310</v>
      </c>
      <c r="BV252" s="314">
        <v>249</v>
      </c>
      <c r="BW252" s="289">
        <v>5</v>
      </c>
      <c r="BX252" s="315" t="s">
        <v>318</v>
      </c>
      <c r="BY252" s="315">
        <v>249</v>
      </c>
      <c r="BZ252" s="289">
        <v>4</v>
      </c>
    </row>
    <row r="253" spans="1:78" ht="15.5" thickTop="1" thickBot="1" x14ac:dyDescent="0.4">
      <c r="A253" s="210" t="s">
        <v>268</v>
      </c>
      <c r="B253" s="210">
        <v>250</v>
      </c>
      <c r="C253" s="210">
        <v>0</v>
      </c>
      <c r="D253" s="211" t="s">
        <v>332</v>
      </c>
      <c r="E253" s="211">
        <v>250</v>
      </c>
      <c r="F253" s="210">
        <v>6</v>
      </c>
      <c r="G253" s="212">
        <v>256</v>
      </c>
      <c r="H253" s="287">
        <v>6.6905591705461394</v>
      </c>
      <c r="I253" s="288" t="s">
        <v>307</v>
      </c>
      <c r="J253" s="287">
        <v>250</v>
      </c>
      <c r="K253" s="289">
        <v>-17</v>
      </c>
      <c r="L253" s="290">
        <v>0.13748639944364516</v>
      </c>
      <c r="M253" s="291">
        <v>0.64060975724642177</v>
      </c>
      <c r="N253" s="292">
        <v>2.7497279888729032</v>
      </c>
      <c r="O253" s="293" t="s">
        <v>131</v>
      </c>
      <c r="P253" s="292">
        <v>250</v>
      </c>
      <c r="Q253" s="289">
        <v>-69</v>
      </c>
      <c r="R253" s="294">
        <v>1.0718203801366966</v>
      </c>
      <c r="S253" s="295">
        <v>0.80687862867457671</v>
      </c>
      <c r="T253" s="295">
        <v>15.311719716238523</v>
      </c>
      <c r="U253" s="296">
        <v>0</v>
      </c>
      <c r="V253" s="296"/>
      <c r="W253" s="298" t="s">
        <v>91</v>
      </c>
      <c r="X253" s="298">
        <v>76</v>
      </c>
      <c r="Y253" s="289">
        <v>-58</v>
      </c>
      <c r="Z253" s="298"/>
      <c r="AB253" s="299" t="s">
        <v>190</v>
      </c>
      <c r="AC253" s="299">
        <v>250</v>
      </c>
      <c r="AD253" s="289">
        <v>-3</v>
      </c>
      <c r="AE253" s="300" t="s">
        <v>155</v>
      </c>
      <c r="AF253" s="300">
        <v>250</v>
      </c>
      <c r="AG253" s="289">
        <v>-1</v>
      </c>
      <c r="AH253" s="301" t="s">
        <v>277</v>
      </c>
      <c r="AI253" s="301">
        <v>250</v>
      </c>
      <c r="AJ253" s="289">
        <v>-29</v>
      </c>
      <c r="AK253" s="302" t="s">
        <v>289</v>
      </c>
      <c r="AL253" s="302">
        <v>250</v>
      </c>
      <c r="AM253" s="289">
        <v>-20</v>
      </c>
      <c r="AN253" s="303" t="s">
        <v>333</v>
      </c>
      <c r="AO253" s="303">
        <v>250</v>
      </c>
      <c r="AP253" s="289">
        <v>-40</v>
      </c>
      <c r="AQ253" s="304" t="s">
        <v>232</v>
      </c>
      <c r="AR253" s="304">
        <v>250</v>
      </c>
      <c r="AS253" s="289">
        <v>13</v>
      </c>
      <c r="AT253" s="305" t="s">
        <v>333</v>
      </c>
      <c r="AU253" s="305">
        <v>250</v>
      </c>
      <c r="AV253" s="289">
        <v>-53</v>
      </c>
      <c r="AW253" s="306" t="s">
        <v>47</v>
      </c>
      <c r="AX253" s="306">
        <v>250</v>
      </c>
      <c r="AY253" s="289">
        <v>-13</v>
      </c>
      <c r="AZ253" s="307" t="s">
        <v>229</v>
      </c>
      <c r="BA253" s="307">
        <v>250</v>
      </c>
      <c r="BB253" s="289">
        <v>-95</v>
      </c>
      <c r="BC253" s="308" t="s">
        <v>332</v>
      </c>
      <c r="BD253" s="308">
        <v>250</v>
      </c>
      <c r="BE253" s="289">
        <v>-9</v>
      </c>
      <c r="BF253" s="309" t="s">
        <v>297</v>
      </c>
      <c r="BG253" s="309">
        <v>250</v>
      </c>
      <c r="BH253" s="289">
        <v>-90</v>
      </c>
      <c r="BI253" s="310" t="s">
        <v>134</v>
      </c>
      <c r="BJ253" s="310">
        <v>250</v>
      </c>
      <c r="BK253" s="289">
        <v>-38</v>
      </c>
      <c r="BL253" s="311" t="s">
        <v>238</v>
      </c>
      <c r="BM253" s="311">
        <v>250</v>
      </c>
      <c r="BN253" s="289">
        <v>33</v>
      </c>
      <c r="BO253" s="312" t="s">
        <v>212</v>
      </c>
      <c r="BP253" s="312">
        <v>250</v>
      </c>
      <c r="BQ253" s="289">
        <v>-197</v>
      </c>
      <c r="BR253" s="313" t="s">
        <v>17</v>
      </c>
      <c r="BS253" s="313">
        <v>250</v>
      </c>
      <c r="BT253" s="289">
        <v>74</v>
      </c>
      <c r="BU253" s="314" t="s">
        <v>237</v>
      </c>
      <c r="BV253" s="314">
        <v>250</v>
      </c>
      <c r="BW253" s="289">
        <v>17</v>
      </c>
      <c r="BX253" s="315" t="s">
        <v>206</v>
      </c>
      <c r="BY253" s="315">
        <v>250</v>
      </c>
      <c r="BZ253" s="289">
        <v>-28</v>
      </c>
    </row>
    <row r="254" spans="1:78" ht="15.5" thickTop="1" thickBot="1" x14ac:dyDescent="0.4">
      <c r="A254" s="210" t="s">
        <v>292</v>
      </c>
      <c r="B254" s="210">
        <v>251</v>
      </c>
      <c r="C254" s="210">
        <v>0</v>
      </c>
      <c r="D254" s="211" t="s">
        <v>134</v>
      </c>
      <c r="E254" s="211">
        <v>251</v>
      </c>
      <c r="F254" s="210">
        <v>-32</v>
      </c>
      <c r="G254" s="212">
        <v>219</v>
      </c>
      <c r="H254" s="287">
        <v>6.6210703261300168</v>
      </c>
      <c r="I254" s="288" t="s">
        <v>339</v>
      </c>
      <c r="J254" s="287">
        <v>251</v>
      </c>
      <c r="K254" s="289">
        <v>5</v>
      </c>
      <c r="L254" s="290">
        <v>0.1367663048198704</v>
      </c>
      <c r="M254" s="291">
        <v>0.63725451888104523</v>
      </c>
      <c r="N254" s="292">
        <v>2.735326096397408</v>
      </c>
      <c r="O254" s="293" t="s">
        <v>283</v>
      </c>
      <c r="P254" s="292">
        <v>251</v>
      </c>
      <c r="Q254" s="289">
        <v>9</v>
      </c>
      <c r="R254" s="294">
        <v>1.0646823623607378</v>
      </c>
      <c r="S254" s="295">
        <v>0.80150504733458972</v>
      </c>
      <c r="T254" s="295">
        <v>15.209748033724827</v>
      </c>
      <c r="U254" s="296">
        <v>0</v>
      </c>
      <c r="V254" s="296"/>
      <c r="W254" s="298" t="s">
        <v>209</v>
      </c>
      <c r="X254" s="298">
        <v>75</v>
      </c>
      <c r="Y254" s="289">
        <v>8</v>
      </c>
      <c r="Z254" s="298"/>
      <c r="AB254" s="299" t="s">
        <v>210</v>
      </c>
      <c r="AC254" s="299">
        <v>251</v>
      </c>
      <c r="AD254" s="289">
        <v>-26</v>
      </c>
      <c r="AE254" s="300" t="s">
        <v>276</v>
      </c>
      <c r="AF254" s="300">
        <v>251</v>
      </c>
      <c r="AG254" s="289">
        <v>-33</v>
      </c>
      <c r="AH254" s="301" t="s">
        <v>305</v>
      </c>
      <c r="AI254" s="301">
        <v>251</v>
      </c>
      <c r="AJ254" s="289">
        <v>-91</v>
      </c>
      <c r="AK254" s="302" t="s">
        <v>91</v>
      </c>
      <c r="AL254" s="302">
        <v>251</v>
      </c>
      <c r="AM254" s="289">
        <v>-42</v>
      </c>
      <c r="AN254" s="303" t="s">
        <v>283</v>
      </c>
      <c r="AO254" s="303">
        <v>251</v>
      </c>
      <c r="AP254" s="289">
        <v>-104</v>
      </c>
      <c r="AQ254" s="304" t="s">
        <v>178</v>
      </c>
      <c r="AR254" s="304">
        <v>251</v>
      </c>
      <c r="AS254" s="289">
        <v>-4</v>
      </c>
      <c r="AT254" s="305" t="s">
        <v>228</v>
      </c>
      <c r="AU254" s="305">
        <v>251</v>
      </c>
      <c r="AV254" s="289">
        <v>-30</v>
      </c>
      <c r="AW254" s="306" t="s">
        <v>22</v>
      </c>
      <c r="AX254" s="306">
        <v>251</v>
      </c>
      <c r="AY254" s="289">
        <v>28</v>
      </c>
      <c r="AZ254" s="307" t="s">
        <v>287</v>
      </c>
      <c r="BA254" s="307">
        <v>251</v>
      </c>
      <c r="BB254" s="289">
        <v>54</v>
      </c>
      <c r="BC254" s="308" t="s">
        <v>283</v>
      </c>
      <c r="BD254" s="308">
        <v>251</v>
      </c>
      <c r="BE254" s="289">
        <v>-15</v>
      </c>
      <c r="BF254" s="309" t="s">
        <v>233</v>
      </c>
      <c r="BG254" s="309">
        <v>251</v>
      </c>
      <c r="BH254" s="289">
        <v>-38</v>
      </c>
      <c r="BI254" s="310" t="s">
        <v>321</v>
      </c>
      <c r="BJ254" s="310">
        <v>251</v>
      </c>
      <c r="BK254" s="289">
        <v>13</v>
      </c>
      <c r="BL254" s="311" t="s">
        <v>330</v>
      </c>
      <c r="BM254" s="311">
        <v>251</v>
      </c>
      <c r="BN254" s="289">
        <v>-10</v>
      </c>
      <c r="BO254" s="312" t="s">
        <v>56</v>
      </c>
      <c r="BP254" s="312">
        <v>251</v>
      </c>
      <c r="BQ254" s="289">
        <v>-39</v>
      </c>
      <c r="BR254" s="313" t="s">
        <v>106</v>
      </c>
      <c r="BS254" s="313">
        <v>251</v>
      </c>
      <c r="BT254" s="289">
        <v>8</v>
      </c>
      <c r="BU254" s="314" t="s">
        <v>24</v>
      </c>
      <c r="BV254" s="314">
        <v>251</v>
      </c>
      <c r="BW254" s="289">
        <v>14</v>
      </c>
      <c r="BX254" s="315" t="s">
        <v>178</v>
      </c>
      <c r="BY254" s="315">
        <v>251</v>
      </c>
      <c r="BZ254" s="289">
        <v>39</v>
      </c>
    </row>
    <row r="255" spans="1:78" ht="15.5" thickTop="1" thickBot="1" x14ac:dyDescent="0.4">
      <c r="A255" s="210" t="s">
        <v>308</v>
      </c>
      <c r="B255" s="210">
        <v>252</v>
      </c>
      <c r="C255" s="210">
        <v>0</v>
      </c>
      <c r="D255" s="211" t="s">
        <v>318</v>
      </c>
      <c r="E255" s="211">
        <v>252</v>
      </c>
      <c r="F255" s="210">
        <v>-16</v>
      </c>
      <c r="G255" s="212">
        <v>236</v>
      </c>
      <c r="H255" s="287">
        <v>6.548045265070086</v>
      </c>
      <c r="I255" s="288" t="s">
        <v>275</v>
      </c>
      <c r="J255" s="287">
        <v>252</v>
      </c>
      <c r="K255" s="289">
        <v>-26</v>
      </c>
      <c r="L255" s="290">
        <v>0.13632572640780288</v>
      </c>
      <c r="M255" s="291">
        <v>0.63520166979382864</v>
      </c>
      <c r="N255" s="292">
        <v>2.7265145281560579</v>
      </c>
      <c r="O255" s="293" t="s">
        <v>223</v>
      </c>
      <c r="P255" s="292">
        <v>252</v>
      </c>
      <c r="Q255" s="289">
        <v>-28</v>
      </c>
      <c r="R255" s="294">
        <v>1.0618571837608413</v>
      </c>
      <c r="S255" s="295">
        <v>0.79937822060439212</v>
      </c>
      <c r="T255" s="295">
        <v>15.169388339440589</v>
      </c>
      <c r="U255" s="296">
        <v>0</v>
      </c>
      <c r="V255" s="296"/>
      <c r="W255" s="298" t="s">
        <v>67</v>
      </c>
      <c r="X255" s="298">
        <v>74</v>
      </c>
      <c r="Y255" s="289">
        <v>-129</v>
      </c>
      <c r="Z255" s="298"/>
      <c r="AB255" s="299" t="s">
        <v>174</v>
      </c>
      <c r="AC255" s="299">
        <v>252</v>
      </c>
      <c r="AD255" s="289">
        <v>14</v>
      </c>
      <c r="AE255" s="300" t="s">
        <v>199</v>
      </c>
      <c r="AF255" s="300">
        <v>252</v>
      </c>
      <c r="AG255" s="289">
        <v>38</v>
      </c>
      <c r="AH255" s="301" t="s">
        <v>178</v>
      </c>
      <c r="AI255" s="301">
        <v>252</v>
      </c>
      <c r="AJ255" s="289">
        <v>6</v>
      </c>
      <c r="AK255" s="302" t="s">
        <v>58</v>
      </c>
      <c r="AL255" s="302">
        <v>252</v>
      </c>
      <c r="AM255" s="289">
        <v>-76</v>
      </c>
      <c r="AN255" s="303" t="s">
        <v>191</v>
      </c>
      <c r="AO255" s="303">
        <v>252</v>
      </c>
      <c r="AP255" s="289">
        <v>38</v>
      </c>
      <c r="AQ255" s="304" t="s">
        <v>314</v>
      </c>
      <c r="AR255" s="304">
        <v>252</v>
      </c>
      <c r="AS255" s="289">
        <v>32</v>
      </c>
      <c r="AT255" s="305" t="s">
        <v>161</v>
      </c>
      <c r="AU255" s="305">
        <v>252</v>
      </c>
      <c r="AV255" s="289">
        <v>-131</v>
      </c>
      <c r="AW255" s="306" t="s">
        <v>334</v>
      </c>
      <c r="AX255" s="306">
        <v>252</v>
      </c>
      <c r="AY255" s="289">
        <v>-1</v>
      </c>
      <c r="AZ255" s="307" t="s">
        <v>156</v>
      </c>
      <c r="BA255" s="307">
        <v>252</v>
      </c>
      <c r="BB255" s="289">
        <v>30</v>
      </c>
      <c r="BC255" s="308" t="s">
        <v>292</v>
      </c>
      <c r="BD255" s="308">
        <v>252</v>
      </c>
      <c r="BE255" s="289">
        <v>4</v>
      </c>
      <c r="BF255" s="309" t="s">
        <v>272</v>
      </c>
      <c r="BG255" s="309">
        <v>252</v>
      </c>
      <c r="BH255" s="289">
        <v>-40</v>
      </c>
      <c r="BI255" s="310" t="s">
        <v>341</v>
      </c>
      <c r="BJ255" s="310">
        <v>252</v>
      </c>
      <c r="BK255" s="289">
        <v>50</v>
      </c>
      <c r="BL255" s="311" t="s">
        <v>337</v>
      </c>
      <c r="BM255" s="311">
        <v>252</v>
      </c>
      <c r="BN255" s="289">
        <v>29</v>
      </c>
      <c r="BO255" s="312" t="s">
        <v>187</v>
      </c>
      <c r="BP255" s="312">
        <v>252</v>
      </c>
      <c r="BQ255" s="289">
        <v>3</v>
      </c>
      <c r="BR255" s="313" t="s">
        <v>304</v>
      </c>
      <c r="BS255" s="313">
        <v>252</v>
      </c>
      <c r="BT255" s="289">
        <v>12</v>
      </c>
      <c r="BU255" s="314" t="s">
        <v>304</v>
      </c>
      <c r="BV255" s="314">
        <v>252</v>
      </c>
      <c r="BW255" s="289">
        <v>31</v>
      </c>
      <c r="BX255" s="315" t="s">
        <v>310</v>
      </c>
      <c r="BY255" s="315">
        <v>252</v>
      </c>
      <c r="BZ255" s="289">
        <v>-62</v>
      </c>
    </row>
    <row r="256" spans="1:78" ht="15.5" thickTop="1" thickBot="1" x14ac:dyDescent="0.4">
      <c r="A256" s="210" t="s">
        <v>235</v>
      </c>
      <c r="B256" s="210">
        <v>253</v>
      </c>
      <c r="C256" s="210">
        <v>0</v>
      </c>
      <c r="D256" s="211" t="s">
        <v>237</v>
      </c>
      <c r="E256" s="211">
        <v>253</v>
      </c>
      <c r="F256" s="210">
        <v>38</v>
      </c>
      <c r="G256" s="212">
        <v>291</v>
      </c>
      <c r="H256" s="287">
        <v>6.5416143319593614</v>
      </c>
      <c r="I256" s="288" t="s">
        <v>181</v>
      </c>
      <c r="J256" s="287">
        <v>253</v>
      </c>
      <c r="K256" s="289">
        <v>10</v>
      </c>
      <c r="L256" s="290">
        <v>0.1348142855397079</v>
      </c>
      <c r="M256" s="291">
        <v>0.62815920034579031</v>
      </c>
      <c r="N256" s="292">
        <v>2.6962857107941578</v>
      </c>
      <c r="O256" s="293" t="s">
        <v>331</v>
      </c>
      <c r="P256" s="292">
        <v>253</v>
      </c>
      <c r="Q256" s="289">
        <v>-26</v>
      </c>
      <c r="R256" s="294">
        <v>1.0504715748254505</v>
      </c>
      <c r="S256" s="295">
        <v>0.79080700410705196</v>
      </c>
      <c r="T256" s="295">
        <v>15.006736783220722</v>
      </c>
      <c r="U256" s="296">
        <v>0</v>
      </c>
      <c r="V256" s="296"/>
      <c r="W256" s="298" t="s">
        <v>227</v>
      </c>
      <c r="X256" s="298">
        <v>73</v>
      </c>
      <c r="Y256" s="289">
        <v>14</v>
      </c>
      <c r="Z256" s="298"/>
      <c r="AB256" s="299" t="s">
        <v>225</v>
      </c>
      <c r="AC256" s="299">
        <v>253</v>
      </c>
      <c r="AD256" s="289">
        <v>-143</v>
      </c>
      <c r="AE256" s="300" t="s">
        <v>47</v>
      </c>
      <c r="AF256" s="300">
        <v>253</v>
      </c>
      <c r="AG256" s="289">
        <v>-139</v>
      </c>
      <c r="AH256" s="301" t="s">
        <v>321</v>
      </c>
      <c r="AI256" s="301">
        <v>253</v>
      </c>
      <c r="AJ256" s="289">
        <v>1</v>
      </c>
      <c r="AK256" s="302" t="s">
        <v>329</v>
      </c>
      <c r="AL256" s="302">
        <v>253</v>
      </c>
      <c r="AM256" s="289">
        <v>-25</v>
      </c>
      <c r="AN256" s="303" t="s">
        <v>19</v>
      </c>
      <c r="AO256" s="303">
        <v>253</v>
      </c>
      <c r="AP256" s="289">
        <v>-5</v>
      </c>
      <c r="AQ256" s="304" t="s">
        <v>197</v>
      </c>
      <c r="AR256" s="304">
        <v>253</v>
      </c>
      <c r="AS256" s="289">
        <v>-56</v>
      </c>
      <c r="AT256" s="305" t="s">
        <v>289</v>
      </c>
      <c r="AU256" s="305">
        <v>253</v>
      </c>
      <c r="AV256" s="289">
        <v>-45</v>
      </c>
      <c r="AW256" s="306" t="s">
        <v>225</v>
      </c>
      <c r="AX256" s="306">
        <v>253</v>
      </c>
      <c r="AY256" s="289">
        <v>10</v>
      </c>
      <c r="AZ256" s="307" t="s">
        <v>340</v>
      </c>
      <c r="BA256" s="307">
        <v>253</v>
      </c>
      <c r="BB256" s="289">
        <v>-38</v>
      </c>
      <c r="BC256" s="308" t="s">
        <v>205</v>
      </c>
      <c r="BD256" s="308">
        <v>253</v>
      </c>
      <c r="BE256" s="289">
        <v>-20</v>
      </c>
      <c r="BF256" s="309" t="s">
        <v>276</v>
      </c>
      <c r="BG256" s="309">
        <v>253</v>
      </c>
      <c r="BH256" s="289">
        <v>-5</v>
      </c>
      <c r="BI256" s="310" t="s">
        <v>265</v>
      </c>
      <c r="BJ256" s="310">
        <v>253</v>
      </c>
      <c r="BK256" s="289">
        <v>-98</v>
      </c>
      <c r="BL256" s="311" t="s">
        <v>244</v>
      </c>
      <c r="BM256" s="311">
        <v>253</v>
      </c>
      <c r="BN256" s="289">
        <v>-10</v>
      </c>
      <c r="BO256" s="312" t="s">
        <v>45</v>
      </c>
      <c r="BP256" s="312">
        <v>253</v>
      </c>
      <c r="BQ256" s="289">
        <v>-33</v>
      </c>
      <c r="BR256" s="313" t="s">
        <v>274</v>
      </c>
      <c r="BS256" s="313">
        <v>253</v>
      </c>
      <c r="BT256" s="289">
        <v>37</v>
      </c>
      <c r="BU256" s="314" t="s">
        <v>178</v>
      </c>
      <c r="BV256" s="314">
        <v>253</v>
      </c>
      <c r="BW256" s="289">
        <v>-1</v>
      </c>
      <c r="BX256" s="315" t="s">
        <v>312</v>
      </c>
      <c r="BY256" s="315">
        <v>253</v>
      </c>
      <c r="BZ256" s="289">
        <v>26</v>
      </c>
    </row>
    <row r="257" spans="1:78" ht="15.5" thickTop="1" thickBot="1" x14ac:dyDescent="0.4">
      <c r="A257" s="210" t="s">
        <v>290</v>
      </c>
      <c r="B257" s="210">
        <v>254</v>
      </c>
      <c r="C257" s="210">
        <v>0</v>
      </c>
      <c r="D257" s="211" t="s">
        <v>321</v>
      </c>
      <c r="E257" s="211">
        <v>254</v>
      </c>
      <c r="F257" s="210">
        <v>14</v>
      </c>
      <c r="G257" s="212">
        <v>268</v>
      </c>
      <c r="H257" s="287">
        <v>6.5367472400465321</v>
      </c>
      <c r="I257" s="288" t="s">
        <v>328</v>
      </c>
      <c r="J257" s="287">
        <v>254</v>
      </c>
      <c r="K257" s="289">
        <v>38</v>
      </c>
      <c r="L257" s="290">
        <v>0.13463459710367132</v>
      </c>
      <c r="M257" s="291">
        <v>0.6273219526918028</v>
      </c>
      <c r="N257" s="292">
        <v>2.6926919420734263</v>
      </c>
      <c r="O257" s="293" t="s">
        <v>340</v>
      </c>
      <c r="P257" s="292">
        <v>254</v>
      </c>
      <c r="Q257" s="289">
        <v>30</v>
      </c>
      <c r="R257" s="294">
        <v>1.0503300879565998</v>
      </c>
      <c r="S257" s="295">
        <v>0.79070049117556696</v>
      </c>
      <c r="T257" s="295">
        <v>15.00471554223714</v>
      </c>
      <c r="U257" s="296">
        <v>0</v>
      </c>
      <c r="V257" s="296"/>
      <c r="W257" s="298" t="s">
        <v>276</v>
      </c>
      <c r="X257" s="298">
        <v>72</v>
      </c>
      <c r="Y257" s="289">
        <v>19</v>
      </c>
      <c r="Z257" s="298"/>
      <c r="AB257" s="299" t="s">
        <v>96</v>
      </c>
      <c r="AC257" s="299">
        <v>254</v>
      </c>
      <c r="AD257" s="289">
        <v>3</v>
      </c>
      <c r="AE257" s="300" t="s">
        <v>309</v>
      </c>
      <c r="AF257" s="300">
        <v>254</v>
      </c>
      <c r="AG257" s="289">
        <v>-93</v>
      </c>
      <c r="AH257" s="301" t="s">
        <v>120</v>
      </c>
      <c r="AI257" s="301">
        <v>254</v>
      </c>
      <c r="AJ257" s="289">
        <v>-5</v>
      </c>
      <c r="AK257" s="302" t="s">
        <v>288</v>
      </c>
      <c r="AL257" s="302">
        <v>254</v>
      </c>
      <c r="AM257" s="289">
        <v>39</v>
      </c>
      <c r="AN257" s="303" t="s">
        <v>153</v>
      </c>
      <c r="AO257" s="303">
        <v>254</v>
      </c>
      <c r="AP257" s="289">
        <v>-18</v>
      </c>
      <c r="AQ257" s="304" t="s">
        <v>89</v>
      </c>
      <c r="AR257" s="304">
        <v>254</v>
      </c>
      <c r="AS257" s="289">
        <v>57</v>
      </c>
      <c r="AT257" s="305" t="s">
        <v>234</v>
      </c>
      <c r="AU257" s="305">
        <v>254</v>
      </c>
      <c r="AV257" s="289">
        <v>-80</v>
      </c>
      <c r="AW257" s="306" t="s">
        <v>213</v>
      </c>
      <c r="AX257" s="306">
        <v>254</v>
      </c>
      <c r="AY257" s="289">
        <v>-222</v>
      </c>
      <c r="AZ257" s="307" t="s">
        <v>122</v>
      </c>
      <c r="BA257" s="307">
        <v>254</v>
      </c>
      <c r="BB257" s="289">
        <v>-54</v>
      </c>
      <c r="BC257" s="308" t="s">
        <v>64</v>
      </c>
      <c r="BD257" s="308">
        <v>254</v>
      </c>
      <c r="BE257" s="289">
        <v>-22</v>
      </c>
      <c r="BF257" s="309" t="s">
        <v>72</v>
      </c>
      <c r="BG257" s="309">
        <v>254</v>
      </c>
      <c r="BH257" s="289">
        <v>7</v>
      </c>
      <c r="BI257" s="310" t="s">
        <v>335</v>
      </c>
      <c r="BJ257" s="310">
        <v>254</v>
      </c>
      <c r="BK257" s="289">
        <v>30</v>
      </c>
      <c r="BL257" s="311" t="s">
        <v>134</v>
      </c>
      <c r="BM257" s="311">
        <v>254</v>
      </c>
      <c r="BN257" s="289">
        <v>44</v>
      </c>
      <c r="BO257" s="312" t="s">
        <v>308</v>
      </c>
      <c r="BP257" s="312">
        <v>254</v>
      </c>
      <c r="BQ257" s="289">
        <v>-102</v>
      </c>
      <c r="BR257" s="313" t="s">
        <v>332</v>
      </c>
      <c r="BS257" s="313">
        <v>254</v>
      </c>
      <c r="BT257" s="289">
        <v>9</v>
      </c>
      <c r="BU257" s="314" t="s">
        <v>233</v>
      </c>
      <c r="BV257" s="314">
        <v>254</v>
      </c>
      <c r="BW257" s="289">
        <v>20</v>
      </c>
      <c r="BX257" s="315" t="s">
        <v>241</v>
      </c>
      <c r="BY257" s="315">
        <v>254</v>
      </c>
      <c r="BZ257" s="289">
        <v>-29</v>
      </c>
    </row>
    <row r="258" spans="1:78" ht="15.5" thickTop="1" thickBot="1" x14ac:dyDescent="0.4">
      <c r="A258" s="210" t="s">
        <v>310</v>
      </c>
      <c r="B258" s="210">
        <v>255</v>
      </c>
      <c r="C258" s="210">
        <v>0</v>
      </c>
      <c r="D258" s="211" t="s">
        <v>308</v>
      </c>
      <c r="E258" s="211">
        <v>255</v>
      </c>
      <c r="F258" s="210">
        <v>-3</v>
      </c>
      <c r="G258" s="212">
        <v>252</v>
      </c>
      <c r="H258" s="287">
        <v>6.5238431365505933</v>
      </c>
      <c r="I258" s="288" t="s">
        <v>306</v>
      </c>
      <c r="J258" s="287">
        <v>255</v>
      </c>
      <c r="K258" s="289">
        <v>-21</v>
      </c>
      <c r="L258" s="290">
        <v>0.13372153624790359</v>
      </c>
      <c r="M258" s="291">
        <v>0.62306759956646462</v>
      </c>
      <c r="N258" s="292">
        <v>2.6744307249580719</v>
      </c>
      <c r="O258" s="293" t="s">
        <v>71</v>
      </c>
      <c r="P258" s="292">
        <v>255</v>
      </c>
      <c r="Q258" s="289">
        <v>61</v>
      </c>
      <c r="R258" s="294">
        <v>1.0436873429492644</v>
      </c>
      <c r="S258" s="295">
        <v>0.78569975683473448</v>
      </c>
      <c r="T258" s="295">
        <v>14.909819184989489</v>
      </c>
      <c r="U258" s="296">
        <v>0</v>
      </c>
      <c r="V258" s="296"/>
      <c r="W258" s="298" t="s">
        <v>79</v>
      </c>
      <c r="X258" s="298">
        <v>71</v>
      </c>
      <c r="Y258" s="289">
        <v>-50</v>
      </c>
      <c r="Z258" s="298"/>
      <c r="AB258" s="299" t="s">
        <v>182</v>
      </c>
      <c r="AC258" s="299">
        <v>255</v>
      </c>
      <c r="AD258" s="289">
        <v>-66</v>
      </c>
      <c r="AE258" s="300" t="s">
        <v>209</v>
      </c>
      <c r="AF258" s="300">
        <v>255</v>
      </c>
      <c r="AG258" s="289">
        <v>20</v>
      </c>
      <c r="AH258" s="301" t="s">
        <v>256</v>
      </c>
      <c r="AI258" s="301">
        <v>255</v>
      </c>
      <c r="AJ258" s="289">
        <v>40</v>
      </c>
      <c r="AK258" s="302" t="s">
        <v>320</v>
      </c>
      <c r="AL258" s="302">
        <v>255</v>
      </c>
      <c r="AM258" s="289">
        <v>-55</v>
      </c>
      <c r="AN258" s="303" t="s">
        <v>249</v>
      </c>
      <c r="AO258" s="303">
        <v>255</v>
      </c>
      <c r="AP258" s="289">
        <v>0</v>
      </c>
      <c r="AQ258" s="304" t="s">
        <v>202</v>
      </c>
      <c r="AR258" s="304">
        <v>255</v>
      </c>
      <c r="AS258" s="289">
        <v>-31</v>
      </c>
      <c r="AT258" s="305" t="s">
        <v>219</v>
      </c>
      <c r="AU258" s="305">
        <v>255</v>
      </c>
      <c r="AV258" s="289" t="e">
        <v>#N/A</v>
      </c>
      <c r="AW258" s="306" t="s">
        <v>130</v>
      </c>
      <c r="AX258" s="306">
        <v>255</v>
      </c>
      <c r="AY258" s="289">
        <v>46</v>
      </c>
      <c r="AZ258" s="307" t="s">
        <v>297</v>
      </c>
      <c r="BA258" s="307">
        <v>255</v>
      </c>
      <c r="BB258" s="289">
        <v>16</v>
      </c>
      <c r="BC258" s="308" t="s">
        <v>263</v>
      </c>
      <c r="BD258" s="308">
        <v>255</v>
      </c>
      <c r="BE258" s="289">
        <v>-16</v>
      </c>
      <c r="BF258" s="309" t="s">
        <v>94</v>
      </c>
      <c r="BG258" s="309">
        <v>255</v>
      </c>
      <c r="BH258" s="289">
        <v>-1</v>
      </c>
      <c r="BI258" s="310" t="s">
        <v>304</v>
      </c>
      <c r="BJ258" s="310">
        <v>255</v>
      </c>
      <c r="BK258" s="289">
        <v>-8</v>
      </c>
      <c r="BL258" s="311" t="s">
        <v>74</v>
      </c>
      <c r="BM258" s="311">
        <v>255</v>
      </c>
      <c r="BN258" s="289">
        <v>37</v>
      </c>
      <c r="BO258" s="312" t="s">
        <v>30</v>
      </c>
      <c r="BP258" s="312">
        <v>255</v>
      </c>
      <c r="BQ258" s="289">
        <v>-181</v>
      </c>
      <c r="BR258" s="313" t="s">
        <v>123</v>
      </c>
      <c r="BS258" s="313">
        <v>255</v>
      </c>
      <c r="BT258" s="289">
        <v>12</v>
      </c>
      <c r="BU258" s="314" t="s">
        <v>209</v>
      </c>
      <c r="BV258" s="314">
        <v>255</v>
      </c>
      <c r="BW258" s="289">
        <v>6</v>
      </c>
      <c r="BX258" s="315" t="s">
        <v>259</v>
      </c>
      <c r="BY258" s="315">
        <v>255</v>
      </c>
      <c r="BZ258" s="289">
        <v>39</v>
      </c>
    </row>
    <row r="259" spans="1:78" ht="15.5" thickTop="1" thickBot="1" x14ac:dyDescent="0.4">
      <c r="A259" s="210" t="s">
        <v>332</v>
      </c>
      <c r="B259" s="210">
        <v>256</v>
      </c>
      <c r="C259" s="210">
        <v>0</v>
      </c>
      <c r="D259" s="211" t="s">
        <v>123</v>
      </c>
      <c r="E259" s="211">
        <v>256</v>
      </c>
      <c r="F259" s="210">
        <v>-98</v>
      </c>
      <c r="G259" s="212">
        <v>158</v>
      </c>
      <c r="H259" s="287">
        <v>6.5060075339006014</v>
      </c>
      <c r="I259" s="288" t="s">
        <v>224</v>
      </c>
      <c r="J259" s="287">
        <v>256</v>
      </c>
      <c r="K259" s="289">
        <v>-65</v>
      </c>
      <c r="L259" s="290">
        <v>0.13370406310714583</v>
      </c>
      <c r="M259" s="291">
        <v>0.62298618449919652</v>
      </c>
      <c r="N259" s="292">
        <v>2.6740812621429169</v>
      </c>
      <c r="O259" s="293" t="s">
        <v>35</v>
      </c>
      <c r="P259" s="292">
        <v>256</v>
      </c>
      <c r="Q259" s="289">
        <v>29</v>
      </c>
      <c r="R259" s="294">
        <v>1.0408947835665541</v>
      </c>
      <c r="S259" s="295">
        <v>0.78359748622393843</v>
      </c>
      <c r="T259" s="295">
        <v>14.8699254795222</v>
      </c>
      <c r="U259" s="296">
        <v>0</v>
      </c>
      <c r="V259" s="296"/>
      <c r="W259" s="298" t="s">
        <v>180</v>
      </c>
      <c r="X259" s="298">
        <v>70</v>
      </c>
      <c r="Y259" s="289">
        <v>2</v>
      </c>
      <c r="Z259" s="298"/>
      <c r="AB259" s="299" t="s">
        <v>167</v>
      </c>
      <c r="AC259" s="299">
        <v>256</v>
      </c>
      <c r="AD259" s="289">
        <v>-47</v>
      </c>
      <c r="AE259" s="300" t="s">
        <v>202</v>
      </c>
      <c r="AF259" s="300">
        <v>256</v>
      </c>
      <c r="AG259" s="289">
        <v>47</v>
      </c>
      <c r="AH259" s="301" t="s">
        <v>68</v>
      </c>
      <c r="AI259" s="301">
        <v>256</v>
      </c>
      <c r="AJ259" s="289">
        <v>-3</v>
      </c>
      <c r="AK259" s="302" t="s">
        <v>279</v>
      </c>
      <c r="AL259" s="302">
        <v>256</v>
      </c>
      <c r="AM259" s="289">
        <v>-25</v>
      </c>
      <c r="AN259" s="303" t="s">
        <v>204</v>
      </c>
      <c r="AO259" s="303">
        <v>256</v>
      </c>
      <c r="AP259" s="289">
        <v>-4</v>
      </c>
      <c r="AQ259" s="304" t="s">
        <v>75</v>
      </c>
      <c r="AR259" s="304">
        <v>256</v>
      </c>
      <c r="AS259" s="289">
        <v>5</v>
      </c>
      <c r="AT259" s="305" t="s">
        <v>271</v>
      </c>
      <c r="AU259" s="305">
        <v>256</v>
      </c>
      <c r="AV259" s="289">
        <v>-41</v>
      </c>
      <c r="AW259" s="306" t="s">
        <v>210</v>
      </c>
      <c r="AX259" s="306">
        <v>256</v>
      </c>
      <c r="AY259" s="289">
        <v>57</v>
      </c>
      <c r="AZ259" s="307" t="s">
        <v>161</v>
      </c>
      <c r="BA259" s="307">
        <v>256</v>
      </c>
      <c r="BB259" s="289">
        <v>-118</v>
      </c>
      <c r="BC259" s="308" t="s">
        <v>121</v>
      </c>
      <c r="BD259" s="308">
        <v>256</v>
      </c>
      <c r="BE259" s="289">
        <v>-5</v>
      </c>
      <c r="BF259" s="309" t="s">
        <v>55</v>
      </c>
      <c r="BG259" s="309">
        <v>256</v>
      </c>
      <c r="BH259" s="289">
        <v>-3</v>
      </c>
      <c r="BI259" s="310" t="s">
        <v>113</v>
      </c>
      <c r="BJ259" s="310">
        <v>256</v>
      </c>
      <c r="BK259" s="289">
        <v>10</v>
      </c>
      <c r="BL259" s="311" t="s">
        <v>88</v>
      </c>
      <c r="BM259" s="311">
        <v>256</v>
      </c>
      <c r="BN259" s="289">
        <v>19</v>
      </c>
      <c r="BO259" s="312" t="s">
        <v>93</v>
      </c>
      <c r="BP259" s="312">
        <v>256</v>
      </c>
      <c r="BQ259" s="289">
        <v>-46</v>
      </c>
      <c r="BR259" s="313" t="s">
        <v>155</v>
      </c>
      <c r="BS259" s="313">
        <v>256</v>
      </c>
      <c r="BT259" s="289">
        <v>19</v>
      </c>
      <c r="BU259" s="314" t="s">
        <v>172</v>
      </c>
      <c r="BV259" s="314">
        <v>256</v>
      </c>
      <c r="BW259" s="289">
        <v>-25</v>
      </c>
      <c r="BX259" s="315" t="s">
        <v>222</v>
      </c>
      <c r="BY259" s="315">
        <v>256</v>
      </c>
      <c r="BZ259" s="289">
        <v>-17</v>
      </c>
    </row>
    <row r="260" spans="1:78" ht="15.5" thickTop="1" thickBot="1" x14ac:dyDescent="0.4">
      <c r="A260" s="210" t="s">
        <v>173</v>
      </c>
      <c r="B260" s="210">
        <v>257</v>
      </c>
      <c r="C260" s="210">
        <v>0</v>
      </c>
      <c r="D260" s="211" t="s">
        <v>262</v>
      </c>
      <c r="E260" s="211">
        <v>257</v>
      </c>
      <c r="F260" s="210">
        <v>-63</v>
      </c>
      <c r="G260" s="212">
        <v>194</v>
      </c>
      <c r="H260" s="287">
        <v>6.4953128311980093</v>
      </c>
      <c r="I260" s="288" t="s">
        <v>206</v>
      </c>
      <c r="J260" s="287">
        <v>257</v>
      </c>
      <c r="K260" s="289">
        <v>-13</v>
      </c>
      <c r="L260" s="290">
        <v>0.13349037706934144</v>
      </c>
      <c r="M260" s="291">
        <v>0.62199052702792101</v>
      </c>
      <c r="N260" s="292">
        <v>2.6698075413868287</v>
      </c>
      <c r="O260" s="293" t="s">
        <v>173</v>
      </c>
      <c r="P260" s="292">
        <v>257</v>
      </c>
      <c r="Q260" s="289">
        <v>25</v>
      </c>
      <c r="R260" s="294">
        <v>1.0394224231280036</v>
      </c>
      <c r="S260" s="295">
        <v>0.78248907646276111</v>
      </c>
      <c r="T260" s="295">
        <v>14.84889175897148</v>
      </c>
      <c r="U260" s="296">
        <v>0</v>
      </c>
      <c r="V260" s="296"/>
      <c r="W260" s="298" t="s">
        <v>172</v>
      </c>
      <c r="X260" s="298">
        <v>69</v>
      </c>
      <c r="Y260" s="289">
        <v>-4</v>
      </c>
      <c r="Z260" s="298"/>
      <c r="AB260" s="299" t="s">
        <v>261</v>
      </c>
      <c r="AC260" s="299">
        <v>257</v>
      </c>
      <c r="AD260" s="289">
        <v>-2</v>
      </c>
      <c r="AE260" s="300" t="s">
        <v>48</v>
      </c>
      <c r="AF260" s="300">
        <v>257</v>
      </c>
      <c r="AG260" s="289">
        <v>-28</v>
      </c>
      <c r="AH260" s="301" t="s">
        <v>270</v>
      </c>
      <c r="AI260" s="301">
        <v>257</v>
      </c>
      <c r="AJ260" s="289">
        <v>-25</v>
      </c>
      <c r="AK260" s="302" t="s">
        <v>229</v>
      </c>
      <c r="AL260" s="302">
        <v>257</v>
      </c>
      <c r="AM260" s="289">
        <v>-5</v>
      </c>
      <c r="AN260" s="303" t="s">
        <v>68</v>
      </c>
      <c r="AO260" s="303">
        <v>257</v>
      </c>
      <c r="AP260" s="289">
        <v>-87</v>
      </c>
      <c r="AQ260" s="304" t="s">
        <v>229</v>
      </c>
      <c r="AR260" s="304">
        <v>257</v>
      </c>
      <c r="AS260" s="289">
        <v>8</v>
      </c>
      <c r="AT260" s="305" t="s">
        <v>316</v>
      </c>
      <c r="AU260" s="305">
        <v>257</v>
      </c>
      <c r="AV260" s="289" t="e">
        <v>#N/A</v>
      </c>
      <c r="AW260" s="306" t="s">
        <v>274</v>
      </c>
      <c r="AX260" s="306">
        <v>257</v>
      </c>
      <c r="AY260" s="289">
        <v>7</v>
      </c>
      <c r="AZ260" s="307" t="s">
        <v>84</v>
      </c>
      <c r="BA260" s="307">
        <v>257</v>
      </c>
      <c r="BB260" s="289">
        <v>-248</v>
      </c>
      <c r="BC260" s="308" t="s">
        <v>224</v>
      </c>
      <c r="BD260" s="308">
        <v>257</v>
      </c>
      <c r="BE260" s="289">
        <v>4</v>
      </c>
      <c r="BF260" s="309" t="s">
        <v>293</v>
      </c>
      <c r="BG260" s="309">
        <v>257</v>
      </c>
      <c r="BH260" s="289">
        <v>-28</v>
      </c>
      <c r="BI260" s="310" t="s">
        <v>201</v>
      </c>
      <c r="BJ260" s="310">
        <v>257</v>
      </c>
      <c r="BK260" s="289">
        <v>-3</v>
      </c>
      <c r="BL260" s="311" t="s">
        <v>181</v>
      </c>
      <c r="BM260" s="311">
        <v>257</v>
      </c>
      <c r="BN260" s="289">
        <v>4</v>
      </c>
      <c r="BO260" s="312" t="s">
        <v>199</v>
      </c>
      <c r="BP260" s="312">
        <v>257</v>
      </c>
      <c r="BQ260" s="289">
        <v>34</v>
      </c>
      <c r="BR260" s="313" t="s">
        <v>339</v>
      </c>
      <c r="BS260" s="313">
        <v>257</v>
      </c>
      <c r="BT260" s="289">
        <v>-17</v>
      </c>
      <c r="BU260" s="314" t="s">
        <v>319</v>
      </c>
      <c r="BV260" s="314">
        <v>257</v>
      </c>
      <c r="BW260" s="289">
        <v>14</v>
      </c>
      <c r="BX260" s="315" t="s">
        <v>294</v>
      </c>
      <c r="BY260" s="315">
        <v>257</v>
      </c>
      <c r="BZ260" s="289">
        <v>-27</v>
      </c>
    </row>
    <row r="261" spans="1:78" ht="15.5" thickTop="1" thickBot="1" x14ac:dyDescent="0.4">
      <c r="A261" s="210" t="s">
        <v>232</v>
      </c>
      <c r="B261" s="210">
        <v>258</v>
      </c>
      <c r="C261" s="210">
        <v>0</v>
      </c>
      <c r="D261" s="211" t="s">
        <v>243</v>
      </c>
      <c r="E261" s="211">
        <v>258</v>
      </c>
      <c r="F261" s="210">
        <v>-78</v>
      </c>
      <c r="G261" s="212">
        <v>180</v>
      </c>
      <c r="H261" s="287">
        <v>6.4776436737228664</v>
      </c>
      <c r="I261" s="288" t="s">
        <v>112</v>
      </c>
      <c r="J261" s="287">
        <v>258</v>
      </c>
      <c r="K261" s="289">
        <v>-194</v>
      </c>
      <c r="L261" s="290">
        <v>0.13323957462052857</v>
      </c>
      <c r="M261" s="291">
        <v>0.62082192783192081</v>
      </c>
      <c r="N261" s="292">
        <v>2.6647914924105716</v>
      </c>
      <c r="O261" s="293" t="s">
        <v>256</v>
      </c>
      <c r="P261" s="292">
        <v>258</v>
      </c>
      <c r="Q261" s="289">
        <v>30</v>
      </c>
      <c r="R261" s="294">
        <v>1.0387171115305291</v>
      </c>
      <c r="S261" s="295">
        <v>0.78195810983336567</v>
      </c>
      <c r="T261" s="295">
        <v>14.838815879007559</v>
      </c>
      <c r="U261" s="296">
        <v>0</v>
      </c>
      <c r="V261" s="296"/>
      <c r="W261" s="298" t="s">
        <v>236</v>
      </c>
      <c r="X261" s="298">
        <v>68</v>
      </c>
      <c r="Y261" s="289">
        <v>29</v>
      </c>
      <c r="Z261" s="298"/>
      <c r="AB261" s="299" t="s">
        <v>274</v>
      </c>
      <c r="AC261" s="299">
        <v>258</v>
      </c>
      <c r="AD261" s="289">
        <v>-5</v>
      </c>
      <c r="AE261" s="300" t="s">
        <v>184</v>
      </c>
      <c r="AF261" s="300">
        <v>258</v>
      </c>
      <c r="AG261" s="289">
        <v>-1</v>
      </c>
      <c r="AH261" s="301" t="s">
        <v>217</v>
      </c>
      <c r="AI261" s="301">
        <v>258</v>
      </c>
      <c r="AJ261" s="289">
        <v>9</v>
      </c>
      <c r="AK261" s="302" t="s">
        <v>165</v>
      </c>
      <c r="AL261" s="302">
        <v>258</v>
      </c>
      <c r="AM261" s="289">
        <v>-1</v>
      </c>
      <c r="AN261" s="303" t="s">
        <v>74</v>
      </c>
      <c r="AO261" s="303">
        <v>258</v>
      </c>
      <c r="AP261" s="289">
        <v>-171</v>
      </c>
      <c r="AQ261" s="304" t="s">
        <v>147</v>
      </c>
      <c r="AR261" s="304">
        <v>258</v>
      </c>
      <c r="AS261" s="289">
        <v>-38</v>
      </c>
      <c r="AT261" s="305" t="s">
        <v>169</v>
      </c>
      <c r="AU261" s="305">
        <v>258</v>
      </c>
      <c r="AV261" s="289">
        <v>-22</v>
      </c>
      <c r="AW261" s="306" t="s">
        <v>319</v>
      </c>
      <c r="AX261" s="306">
        <v>258</v>
      </c>
      <c r="AY261" s="289">
        <v>46</v>
      </c>
      <c r="AZ261" s="307" t="s">
        <v>190</v>
      </c>
      <c r="BA261" s="307">
        <v>258</v>
      </c>
      <c r="BB261" s="289">
        <v>-98</v>
      </c>
      <c r="BC261" s="308" t="s">
        <v>259</v>
      </c>
      <c r="BD261" s="308">
        <v>258</v>
      </c>
      <c r="BE261" s="289">
        <v>-31</v>
      </c>
      <c r="BF261" s="309" t="s">
        <v>145</v>
      </c>
      <c r="BG261" s="309">
        <v>258</v>
      </c>
      <c r="BH261" s="289">
        <v>-40</v>
      </c>
      <c r="BI261" s="310" t="s">
        <v>326</v>
      </c>
      <c r="BJ261" s="310">
        <v>258</v>
      </c>
      <c r="BK261" s="289">
        <v>13</v>
      </c>
      <c r="BL261" s="311" t="s">
        <v>96</v>
      </c>
      <c r="BM261" s="311">
        <v>258</v>
      </c>
      <c r="BN261" s="289">
        <v>-8</v>
      </c>
      <c r="BO261" s="312" t="s">
        <v>227</v>
      </c>
      <c r="BP261" s="312">
        <v>258</v>
      </c>
      <c r="BQ261" s="289">
        <v>32</v>
      </c>
      <c r="BR261" s="313" t="s">
        <v>168</v>
      </c>
      <c r="BS261" s="313">
        <v>258</v>
      </c>
      <c r="BT261" s="289">
        <v>-153</v>
      </c>
      <c r="BU261" s="314" t="s">
        <v>288</v>
      </c>
      <c r="BV261" s="314">
        <v>258</v>
      </c>
      <c r="BW261" s="289">
        <v>-1</v>
      </c>
      <c r="BX261" s="315" t="s">
        <v>163</v>
      </c>
      <c r="BY261" s="315">
        <v>258</v>
      </c>
      <c r="BZ261" s="289">
        <v>-4</v>
      </c>
    </row>
    <row r="262" spans="1:78" ht="15.5" thickTop="1" thickBot="1" x14ac:dyDescent="0.4">
      <c r="A262" s="210" t="s">
        <v>217</v>
      </c>
      <c r="B262" s="210">
        <v>259</v>
      </c>
      <c r="C262" s="210">
        <v>0</v>
      </c>
      <c r="D262" s="211" t="s">
        <v>331</v>
      </c>
      <c r="E262" s="211">
        <v>259</v>
      </c>
      <c r="F262" s="210">
        <v>10</v>
      </c>
      <c r="G262" s="212">
        <v>269</v>
      </c>
      <c r="H262" s="287">
        <v>6.4617339898877528</v>
      </c>
      <c r="I262" s="288" t="s">
        <v>213</v>
      </c>
      <c r="J262" s="287">
        <v>259</v>
      </c>
      <c r="K262" s="289">
        <v>14</v>
      </c>
      <c r="L262" s="290">
        <v>0.13181689252957432</v>
      </c>
      <c r="M262" s="291">
        <v>0.61419302466322145</v>
      </c>
      <c r="N262" s="292">
        <v>2.6363378505914867</v>
      </c>
      <c r="O262" s="293" t="s">
        <v>236</v>
      </c>
      <c r="P262" s="292">
        <v>259</v>
      </c>
      <c r="Q262" s="289">
        <v>27</v>
      </c>
      <c r="R262" s="294">
        <v>1.0385671587511454</v>
      </c>
      <c r="S262" s="295">
        <v>0.78184522366770082</v>
      </c>
      <c r="T262" s="295">
        <v>14.836673696444933</v>
      </c>
      <c r="U262" s="296">
        <v>0</v>
      </c>
      <c r="V262" s="296"/>
      <c r="W262" s="298" t="s">
        <v>88</v>
      </c>
      <c r="X262" s="298">
        <v>67</v>
      </c>
      <c r="Y262" s="289">
        <v>-28</v>
      </c>
      <c r="Z262" s="298"/>
      <c r="AB262" s="299" t="s">
        <v>162</v>
      </c>
      <c r="AC262" s="299">
        <v>259</v>
      </c>
      <c r="AD262" s="289">
        <v>-42</v>
      </c>
      <c r="AE262" s="300" t="s">
        <v>287</v>
      </c>
      <c r="AF262" s="300">
        <v>259</v>
      </c>
      <c r="AG262" s="289">
        <v>11</v>
      </c>
      <c r="AH262" s="301" t="s">
        <v>236</v>
      </c>
      <c r="AI262" s="301">
        <v>259</v>
      </c>
      <c r="AJ262" s="289">
        <v>4</v>
      </c>
      <c r="AK262" s="302" t="s">
        <v>153</v>
      </c>
      <c r="AL262" s="302">
        <v>259</v>
      </c>
      <c r="AM262" s="289">
        <v>-35</v>
      </c>
      <c r="AN262" s="303" t="s">
        <v>324</v>
      </c>
      <c r="AO262" s="303">
        <v>259</v>
      </c>
      <c r="AP262" s="289">
        <v>35</v>
      </c>
      <c r="AQ262" s="304" t="s">
        <v>263</v>
      </c>
      <c r="AR262" s="304">
        <v>259</v>
      </c>
      <c r="AS262" s="289">
        <v>44</v>
      </c>
      <c r="AT262" s="305" t="s">
        <v>43</v>
      </c>
      <c r="AU262" s="305">
        <v>259</v>
      </c>
      <c r="AV262" s="289" t="e">
        <v>#N/A</v>
      </c>
      <c r="AW262" s="306" t="s">
        <v>337</v>
      </c>
      <c r="AX262" s="306">
        <v>259</v>
      </c>
      <c r="AY262" s="289">
        <v>49</v>
      </c>
      <c r="AZ262" s="307" t="s">
        <v>295</v>
      </c>
      <c r="BA262" s="307">
        <v>259</v>
      </c>
      <c r="BB262" s="289">
        <v>-144</v>
      </c>
      <c r="BC262" s="308" t="s">
        <v>48</v>
      </c>
      <c r="BD262" s="308">
        <v>259</v>
      </c>
      <c r="BE262" s="289">
        <v>-15</v>
      </c>
      <c r="BF262" s="309" t="s">
        <v>156</v>
      </c>
      <c r="BG262" s="309">
        <v>259</v>
      </c>
      <c r="BH262" s="289">
        <v>26</v>
      </c>
      <c r="BI262" s="310" t="s">
        <v>32</v>
      </c>
      <c r="BJ262" s="310">
        <v>259</v>
      </c>
      <c r="BK262" s="289">
        <v>4</v>
      </c>
      <c r="BL262" s="311" t="s">
        <v>128</v>
      </c>
      <c r="BM262" s="311">
        <v>259</v>
      </c>
      <c r="BN262" s="289">
        <v>-10</v>
      </c>
      <c r="BO262" s="312" t="s">
        <v>196</v>
      </c>
      <c r="BP262" s="312">
        <v>259</v>
      </c>
      <c r="BQ262" s="289">
        <v>-137</v>
      </c>
      <c r="BR262" s="313" t="s">
        <v>211</v>
      </c>
      <c r="BS262" s="313">
        <v>259</v>
      </c>
      <c r="BT262" s="289">
        <v>-26</v>
      </c>
      <c r="BU262" s="314" t="s">
        <v>269</v>
      </c>
      <c r="BV262" s="314">
        <v>259</v>
      </c>
      <c r="BW262" s="289">
        <v>1</v>
      </c>
      <c r="BX262" s="315" t="s">
        <v>284</v>
      </c>
      <c r="BY262" s="315">
        <v>259</v>
      </c>
      <c r="BZ262" s="289">
        <v>-23</v>
      </c>
    </row>
    <row r="263" spans="1:78" ht="15.5" thickTop="1" thickBot="1" x14ac:dyDescent="0.4">
      <c r="A263" s="210" t="s">
        <v>88</v>
      </c>
      <c r="B263" s="210">
        <v>260</v>
      </c>
      <c r="C263" s="210">
        <v>0</v>
      </c>
      <c r="D263" s="211" t="s">
        <v>304</v>
      </c>
      <c r="E263" s="211">
        <v>260</v>
      </c>
      <c r="F263" s="210">
        <v>21</v>
      </c>
      <c r="G263" s="212">
        <v>281</v>
      </c>
      <c r="H263" s="287">
        <v>6.4548842867347815</v>
      </c>
      <c r="I263" s="288" t="s">
        <v>300</v>
      </c>
      <c r="J263" s="287">
        <v>260</v>
      </c>
      <c r="K263" s="289">
        <v>19</v>
      </c>
      <c r="L263" s="290">
        <v>0.13175793297337673</v>
      </c>
      <c r="M263" s="291">
        <v>0.61391830609370523</v>
      </c>
      <c r="N263" s="292">
        <v>2.6351586594675345</v>
      </c>
      <c r="O263" s="293" t="s">
        <v>262</v>
      </c>
      <c r="P263" s="292">
        <v>260</v>
      </c>
      <c r="Q263" s="289">
        <v>-29</v>
      </c>
      <c r="R263" s="294">
        <v>1.0367247996173512</v>
      </c>
      <c r="S263" s="295">
        <v>0.78045827466117756</v>
      </c>
      <c r="T263" s="295">
        <v>14.810354280247875</v>
      </c>
      <c r="U263" s="296">
        <v>0</v>
      </c>
      <c r="V263" s="296"/>
      <c r="W263" s="298" t="s">
        <v>288</v>
      </c>
      <c r="X263" s="298">
        <v>66</v>
      </c>
      <c r="Y263" s="289">
        <v>-12</v>
      </c>
      <c r="Z263" s="298"/>
      <c r="AB263" s="299" t="s">
        <v>202</v>
      </c>
      <c r="AC263" s="299">
        <v>260</v>
      </c>
      <c r="AD263" s="289">
        <v>8</v>
      </c>
      <c r="AE263" s="300" t="s">
        <v>55</v>
      </c>
      <c r="AF263" s="300">
        <v>260</v>
      </c>
      <c r="AG263" s="289">
        <v>33</v>
      </c>
      <c r="AH263" s="301" t="s">
        <v>118</v>
      </c>
      <c r="AI263" s="301">
        <v>260</v>
      </c>
      <c r="AJ263" s="289">
        <v>25</v>
      </c>
      <c r="AK263" s="302" t="s">
        <v>336</v>
      </c>
      <c r="AL263" s="302">
        <v>260</v>
      </c>
      <c r="AM263" s="289">
        <v>23</v>
      </c>
      <c r="AN263" s="303" t="s">
        <v>230</v>
      </c>
      <c r="AO263" s="303">
        <v>260</v>
      </c>
      <c r="AP263" s="289">
        <v>-20</v>
      </c>
      <c r="AQ263" s="304" t="s">
        <v>156</v>
      </c>
      <c r="AR263" s="304">
        <v>260</v>
      </c>
      <c r="AS263" s="289">
        <v>22</v>
      </c>
      <c r="AT263" s="305" t="s">
        <v>279</v>
      </c>
      <c r="AU263" s="305">
        <v>260</v>
      </c>
      <c r="AV263" s="289">
        <v>-99</v>
      </c>
      <c r="AW263" s="306" t="s">
        <v>233</v>
      </c>
      <c r="AX263" s="306">
        <v>260</v>
      </c>
      <c r="AY263" s="289">
        <v>28</v>
      </c>
      <c r="AZ263" s="307" t="s">
        <v>337</v>
      </c>
      <c r="BA263" s="307">
        <v>260</v>
      </c>
      <c r="BB263" s="289">
        <v>-47</v>
      </c>
      <c r="BC263" s="308" t="s">
        <v>49</v>
      </c>
      <c r="BD263" s="308">
        <v>260</v>
      </c>
      <c r="BE263" s="289">
        <v>-18</v>
      </c>
      <c r="BF263" s="309" t="s">
        <v>204</v>
      </c>
      <c r="BG263" s="309">
        <v>260</v>
      </c>
      <c r="BH263" s="289">
        <v>-1</v>
      </c>
      <c r="BI263" s="310" t="s">
        <v>50</v>
      </c>
      <c r="BJ263" s="310">
        <v>260</v>
      </c>
      <c r="BK263" s="289">
        <v>-44</v>
      </c>
      <c r="BL263" s="311" t="s">
        <v>311</v>
      </c>
      <c r="BM263" s="311">
        <v>260</v>
      </c>
      <c r="BN263" s="289">
        <v>-51</v>
      </c>
      <c r="BO263" s="312" t="s">
        <v>162</v>
      </c>
      <c r="BP263" s="312">
        <v>260</v>
      </c>
      <c r="BQ263" s="289">
        <v>17</v>
      </c>
      <c r="BR263" s="313" t="s">
        <v>300</v>
      </c>
      <c r="BS263" s="313">
        <v>260</v>
      </c>
      <c r="BT263" s="289">
        <v>-26</v>
      </c>
      <c r="BU263" s="314" t="s">
        <v>67</v>
      </c>
      <c r="BV263" s="314">
        <v>260</v>
      </c>
      <c r="BW263" s="289">
        <v>26</v>
      </c>
      <c r="BX263" s="315" t="s">
        <v>188</v>
      </c>
      <c r="BY263" s="315">
        <v>260</v>
      </c>
      <c r="BZ263" s="289">
        <v>-17</v>
      </c>
    </row>
    <row r="264" spans="1:78" ht="15.5" thickTop="1" thickBot="1" x14ac:dyDescent="0.4">
      <c r="A264" s="210" t="s">
        <v>151</v>
      </c>
      <c r="B264" s="210">
        <v>261</v>
      </c>
      <c r="C264" s="210">
        <v>0</v>
      </c>
      <c r="D264" s="211" t="s">
        <v>148</v>
      </c>
      <c r="E264" s="211">
        <v>261</v>
      </c>
      <c r="F264" s="210">
        <v>-49</v>
      </c>
      <c r="G264" s="212">
        <v>212</v>
      </c>
      <c r="H264" s="287">
        <v>6.4246679166764578</v>
      </c>
      <c r="I264" s="288" t="s">
        <v>316</v>
      </c>
      <c r="J264" s="287">
        <v>261</v>
      </c>
      <c r="K264" s="289">
        <v>-31</v>
      </c>
      <c r="L264" s="290">
        <v>0.13172716926479966</v>
      </c>
      <c r="M264" s="291">
        <v>0.61377496441072199</v>
      </c>
      <c r="N264" s="292">
        <v>2.6345433852959932</v>
      </c>
      <c r="O264" s="293" t="s">
        <v>225</v>
      </c>
      <c r="P264" s="292">
        <v>261</v>
      </c>
      <c r="Q264" s="289">
        <v>-68</v>
      </c>
      <c r="R264" s="294">
        <v>1.0279308029285175</v>
      </c>
      <c r="S264" s="295">
        <v>0.77383805347453627</v>
      </c>
      <c r="T264" s="295">
        <v>14.684725756121678</v>
      </c>
      <c r="U264" s="296">
        <v>0</v>
      </c>
      <c r="V264" s="296"/>
      <c r="W264" s="298" t="s">
        <v>106</v>
      </c>
      <c r="X264" s="298">
        <v>65</v>
      </c>
      <c r="Y264" s="289">
        <v>-132</v>
      </c>
      <c r="Z264" s="298"/>
      <c r="AB264" s="299" t="s">
        <v>322</v>
      </c>
      <c r="AC264" s="299">
        <v>261</v>
      </c>
      <c r="AD264" s="289">
        <v>13</v>
      </c>
      <c r="AE264" s="300" t="s">
        <v>125</v>
      </c>
      <c r="AF264" s="300">
        <v>261</v>
      </c>
      <c r="AG264" s="289">
        <v>15</v>
      </c>
      <c r="AH264" s="301" t="s">
        <v>112</v>
      </c>
      <c r="AI264" s="301">
        <v>261</v>
      </c>
      <c r="AJ264" s="289">
        <v>63</v>
      </c>
      <c r="AK264" s="302" t="s">
        <v>219</v>
      </c>
      <c r="AL264" s="302">
        <v>261</v>
      </c>
      <c r="AM264" s="289">
        <v>-20</v>
      </c>
      <c r="AN264" s="303" t="s">
        <v>193</v>
      </c>
      <c r="AO264" s="303">
        <v>261</v>
      </c>
      <c r="AP264" s="289">
        <v>-22</v>
      </c>
      <c r="AQ264" s="304" t="s">
        <v>220</v>
      </c>
      <c r="AR264" s="304">
        <v>261</v>
      </c>
      <c r="AS264" s="289">
        <v>-143</v>
      </c>
      <c r="AT264" s="305" t="s">
        <v>290</v>
      </c>
      <c r="AU264" s="305">
        <v>261</v>
      </c>
      <c r="AV264" s="289">
        <v>-29</v>
      </c>
      <c r="AW264" s="306" t="s">
        <v>321</v>
      </c>
      <c r="AX264" s="306">
        <v>261</v>
      </c>
      <c r="AY264" s="289">
        <v>-46</v>
      </c>
      <c r="AZ264" s="307" t="s">
        <v>92</v>
      </c>
      <c r="BA264" s="307">
        <v>261</v>
      </c>
      <c r="BB264" s="289">
        <v>-53</v>
      </c>
      <c r="BC264" s="308" t="s">
        <v>134</v>
      </c>
      <c r="BD264" s="308">
        <v>261</v>
      </c>
      <c r="BE264" s="289">
        <v>-55</v>
      </c>
      <c r="BF264" s="309" t="s">
        <v>37</v>
      </c>
      <c r="BG264" s="309">
        <v>261</v>
      </c>
      <c r="BH264" s="289">
        <v>-12</v>
      </c>
      <c r="BI264" s="310" t="s">
        <v>226</v>
      </c>
      <c r="BJ264" s="310">
        <v>261</v>
      </c>
      <c r="BK264" s="289">
        <v>14</v>
      </c>
      <c r="BL264" s="311" t="s">
        <v>300</v>
      </c>
      <c r="BM264" s="311">
        <v>261</v>
      </c>
      <c r="BN264" s="289">
        <v>-10</v>
      </c>
      <c r="BO264" s="312" t="s">
        <v>208</v>
      </c>
      <c r="BP264" s="312">
        <v>261</v>
      </c>
      <c r="BQ264" s="289">
        <v>53</v>
      </c>
      <c r="BR264" s="313" t="s">
        <v>153</v>
      </c>
      <c r="BS264" s="313">
        <v>261</v>
      </c>
      <c r="BT264" s="289">
        <v>-35</v>
      </c>
      <c r="BU264" s="314" t="s">
        <v>135</v>
      </c>
      <c r="BV264" s="314">
        <v>261</v>
      </c>
      <c r="BW264" s="289">
        <v>-14</v>
      </c>
      <c r="BX264" s="315" t="s">
        <v>330</v>
      </c>
      <c r="BY264" s="315">
        <v>261</v>
      </c>
      <c r="BZ264" s="289">
        <v>-13</v>
      </c>
    </row>
    <row r="265" spans="1:78" ht="15.5" thickTop="1" thickBot="1" x14ac:dyDescent="0.4">
      <c r="A265" s="210" t="s">
        <v>317</v>
      </c>
      <c r="B265" s="210">
        <v>262</v>
      </c>
      <c r="C265" s="210">
        <v>0</v>
      </c>
      <c r="D265" s="211" t="s">
        <v>287</v>
      </c>
      <c r="E265" s="211">
        <v>262</v>
      </c>
      <c r="F265" s="210">
        <v>16</v>
      </c>
      <c r="G265" s="212">
        <v>278</v>
      </c>
      <c r="H265" s="287">
        <v>6.3903342483040415</v>
      </c>
      <c r="I265" s="288" t="s">
        <v>184</v>
      </c>
      <c r="J265" s="287">
        <v>262</v>
      </c>
      <c r="K265" s="289">
        <v>-95</v>
      </c>
      <c r="L265" s="290">
        <v>0.12992161801755861</v>
      </c>
      <c r="M265" s="291">
        <v>0.60536210502338195</v>
      </c>
      <c r="N265" s="292">
        <v>2.5984323603511723</v>
      </c>
      <c r="O265" s="293" t="s">
        <v>336</v>
      </c>
      <c r="P265" s="292">
        <v>262</v>
      </c>
      <c r="Q265" s="289">
        <v>1</v>
      </c>
      <c r="R265" s="294">
        <v>1.0274912220068744</v>
      </c>
      <c r="S265" s="295">
        <v>0.77350713193411769</v>
      </c>
      <c r="T265" s="295">
        <v>14.678446028669633</v>
      </c>
      <c r="U265" s="296">
        <v>0</v>
      </c>
      <c r="V265" s="296"/>
      <c r="W265" s="298" t="s">
        <v>166</v>
      </c>
      <c r="X265" s="298">
        <v>64</v>
      </c>
      <c r="Y265" s="289">
        <v>-74</v>
      </c>
      <c r="Z265" s="298"/>
      <c r="AB265" s="299" t="s">
        <v>211</v>
      </c>
      <c r="AC265" s="299">
        <v>262</v>
      </c>
      <c r="AD265" s="289">
        <v>28</v>
      </c>
      <c r="AE265" s="300" t="s">
        <v>306</v>
      </c>
      <c r="AF265" s="300">
        <v>262</v>
      </c>
      <c r="AG265" s="289">
        <v>-6</v>
      </c>
      <c r="AH265" s="301" t="s">
        <v>313</v>
      </c>
      <c r="AI265" s="301">
        <v>262</v>
      </c>
      <c r="AJ265" s="289">
        <v>20</v>
      </c>
      <c r="AK265" s="302" t="s">
        <v>306</v>
      </c>
      <c r="AL265" s="302">
        <v>262</v>
      </c>
      <c r="AM265" s="289">
        <v>-4</v>
      </c>
      <c r="AN265" s="303" t="s">
        <v>256</v>
      </c>
      <c r="AO265" s="303">
        <v>262</v>
      </c>
      <c r="AP265" s="289">
        <v>4</v>
      </c>
      <c r="AQ265" s="304" t="s">
        <v>272</v>
      </c>
      <c r="AR265" s="304">
        <v>262</v>
      </c>
      <c r="AS265" s="289">
        <v>4</v>
      </c>
      <c r="AT265" s="305" t="s">
        <v>324</v>
      </c>
      <c r="AU265" s="305">
        <v>262</v>
      </c>
      <c r="AV265" s="289" t="e">
        <v>#N/A</v>
      </c>
      <c r="AW265" s="306" t="s">
        <v>252</v>
      </c>
      <c r="AX265" s="306">
        <v>262</v>
      </c>
      <c r="AY265" s="289">
        <v>-61</v>
      </c>
      <c r="AZ265" s="307" t="s">
        <v>324</v>
      </c>
      <c r="BA265" s="307">
        <v>262</v>
      </c>
      <c r="BB265" s="289">
        <v>54</v>
      </c>
      <c r="BC265" s="308" t="s">
        <v>327</v>
      </c>
      <c r="BD265" s="308">
        <v>262</v>
      </c>
      <c r="BE265" s="289">
        <v>-9</v>
      </c>
      <c r="BF265" s="309" t="s">
        <v>327</v>
      </c>
      <c r="BG265" s="309">
        <v>262</v>
      </c>
      <c r="BH265" s="289">
        <v>-34</v>
      </c>
      <c r="BI265" s="310" t="s">
        <v>261</v>
      </c>
      <c r="BJ265" s="310">
        <v>262</v>
      </c>
      <c r="BK265" s="289">
        <v>19</v>
      </c>
      <c r="BL265" s="311" t="s">
        <v>254</v>
      </c>
      <c r="BM265" s="311">
        <v>262</v>
      </c>
      <c r="BN265" s="289">
        <v>6</v>
      </c>
      <c r="BO265" s="312" t="s">
        <v>258</v>
      </c>
      <c r="BP265" s="312">
        <v>262</v>
      </c>
      <c r="BQ265" s="289">
        <v>33</v>
      </c>
      <c r="BR265" s="313" t="s">
        <v>305</v>
      </c>
      <c r="BS265" s="313">
        <v>262</v>
      </c>
      <c r="BT265" s="289">
        <v>7</v>
      </c>
      <c r="BU265" s="314" t="s">
        <v>103</v>
      </c>
      <c r="BV265" s="314">
        <v>262</v>
      </c>
      <c r="BW265" s="289">
        <v>54</v>
      </c>
      <c r="BX265" s="315" t="s">
        <v>108</v>
      </c>
      <c r="BY265" s="315">
        <v>262</v>
      </c>
      <c r="BZ265" s="289">
        <v>41</v>
      </c>
    </row>
    <row r="266" spans="1:78" ht="15.5" thickTop="1" thickBot="1" x14ac:dyDescent="0.4">
      <c r="A266" s="210" t="s">
        <v>233</v>
      </c>
      <c r="B266" s="210">
        <v>263</v>
      </c>
      <c r="C266" s="210">
        <v>0</v>
      </c>
      <c r="D266" s="211" t="s">
        <v>274</v>
      </c>
      <c r="E266" s="211">
        <v>263</v>
      </c>
      <c r="F266" s="210">
        <v>19</v>
      </c>
      <c r="G266" s="212">
        <v>282</v>
      </c>
      <c r="H266" s="287">
        <v>6.3716911363070254</v>
      </c>
      <c r="I266" s="288" t="s">
        <v>204</v>
      </c>
      <c r="J266" s="287">
        <v>263</v>
      </c>
      <c r="K266" s="289">
        <v>-59</v>
      </c>
      <c r="L266" s="290">
        <v>0.12966683821935002</v>
      </c>
      <c r="M266" s="291">
        <v>0.60417497360280381</v>
      </c>
      <c r="N266" s="292">
        <v>2.5933367643870007</v>
      </c>
      <c r="O266" s="293" t="s">
        <v>294</v>
      </c>
      <c r="P266" s="292">
        <v>263</v>
      </c>
      <c r="Q266" s="289">
        <v>-44</v>
      </c>
      <c r="R266" s="294">
        <v>1.0190840885531891</v>
      </c>
      <c r="S266" s="295">
        <v>0.76717814581115495</v>
      </c>
      <c r="T266" s="295">
        <v>14.558344122188416</v>
      </c>
      <c r="U266" s="296">
        <v>0</v>
      </c>
      <c r="V266" s="296"/>
      <c r="W266" s="298" t="s">
        <v>210</v>
      </c>
      <c r="X266" s="298">
        <v>63</v>
      </c>
      <c r="Y266" s="289">
        <v>32</v>
      </c>
      <c r="Z266" s="298"/>
      <c r="AB266" s="299" t="s">
        <v>153</v>
      </c>
      <c r="AC266" s="299">
        <v>263</v>
      </c>
      <c r="AD266" s="289">
        <v>-76</v>
      </c>
      <c r="AE266" s="300" t="s">
        <v>313</v>
      </c>
      <c r="AF266" s="300">
        <v>263</v>
      </c>
      <c r="AG266" s="289">
        <v>14</v>
      </c>
      <c r="AH266" s="301" t="s">
        <v>261</v>
      </c>
      <c r="AI266" s="301">
        <v>263</v>
      </c>
      <c r="AJ266" s="289">
        <v>-84</v>
      </c>
      <c r="AK266" s="302" t="s">
        <v>122</v>
      </c>
      <c r="AL266" s="302">
        <v>263</v>
      </c>
      <c r="AM266" s="289">
        <v>-12</v>
      </c>
      <c r="AN266" s="303" t="s">
        <v>293</v>
      </c>
      <c r="AO266" s="303">
        <v>263</v>
      </c>
      <c r="AP266" s="289">
        <v>41</v>
      </c>
      <c r="AQ266" s="304" t="s">
        <v>297</v>
      </c>
      <c r="AR266" s="304">
        <v>263</v>
      </c>
      <c r="AS266" s="289">
        <v>-21</v>
      </c>
      <c r="AT266" s="305" t="s">
        <v>39</v>
      </c>
      <c r="AU266" s="305">
        <v>263</v>
      </c>
      <c r="AV266" s="289" t="e">
        <v>#N/A</v>
      </c>
      <c r="AW266" s="306" t="s">
        <v>287</v>
      </c>
      <c r="AX266" s="306">
        <v>263</v>
      </c>
      <c r="AY266" s="289">
        <v>-15</v>
      </c>
      <c r="AZ266" s="307" t="s">
        <v>112</v>
      </c>
      <c r="BA266" s="307">
        <v>263</v>
      </c>
      <c r="BB266" s="289">
        <v>-114</v>
      </c>
      <c r="BC266" s="308" t="s">
        <v>218</v>
      </c>
      <c r="BD266" s="308">
        <v>263</v>
      </c>
      <c r="BE266" s="289">
        <v>-18</v>
      </c>
      <c r="BF266" s="309" t="s">
        <v>232</v>
      </c>
      <c r="BG266" s="309">
        <v>263</v>
      </c>
      <c r="BH266" s="289">
        <v>16</v>
      </c>
      <c r="BI266" s="310" t="s">
        <v>143</v>
      </c>
      <c r="BJ266" s="310">
        <v>263</v>
      </c>
      <c r="BK266" s="289">
        <v>-55</v>
      </c>
      <c r="BL266" s="311" t="s">
        <v>94</v>
      </c>
      <c r="BM266" s="311">
        <v>263</v>
      </c>
      <c r="BN266" s="289">
        <v>-6</v>
      </c>
      <c r="BO266" s="312" t="s">
        <v>241</v>
      </c>
      <c r="BP266" s="312">
        <v>263</v>
      </c>
      <c r="BQ266" s="289">
        <v>29</v>
      </c>
      <c r="BR266" s="313" t="s">
        <v>118</v>
      </c>
      <c r="BS266" s="313">
        <v>263</v>
      </c>
      <c r="BT266" s="289">
        <v>-5</v>
      </c>
      <c r="BU266" s="314" t="s">
        <v>247</v>
      </c>
      <c r="BV266" s="314">
        <v>263</v>
      </c>
      <c r="BW266" s="289">
        <v>-22</v>
      </c>
      <c r="BX266" s="315" t="s">
        <v>210</v>
      </c>
      <c r="BY266" s="315">
        <v>263</v>
      </c>
      <c r="BZ266" s="289">
        <v>-6</v>
      </c>
    </row>
    <row r="267" spans="1:78" ht="15.5" thickTop="1" thickBot="1" x14ac:dyDescent="0.4">
      <c r="A267" s="210" t="s">
        <v>259</v>
      </c>
      <c r="B267" s="210">
        <v>264</v>
      </c>
      <c r="C267" s="210">
        <v>0</v>
      </c>
      <c r="D267" s="211" t="s">
        <v>110</v>
      </c>
      <c r="E267" s="211">
        <v>264</v>
      </c>
      <c r="F267" s="210">
        <v>-85</v>
      </c>
      <c r="G267" s="212">
        <v>179</v>
      </c>
      <c r="H267" s="287">
        <v>6.3575684341556968</v>
      </c>
      <c r="I267" s="288" t="s">
        <v>238</v>
      </c>
      <c r="J267" s="287">
        <v>264</v>
      </c>
      <c r="K267" s="289">
        <v>-64</v>
      </c>
      <c r="L267" s="290">
        <v>0.12907192280613008</v>
      </c>
      <c r="M267" s="291">
        <v>0.60140300037499961</v>
      </c>
      <c r="N267" s="292">
        <v>2.5814384561226018</v>
      </c>
      <c r="O267" s="293" t="s">
        <v>312</v>
      </c>
      <c r="P267" s="292">
        <v>264</v>
      </c>
      <c r="Q267" s="289">
        <v>15</v>
      </c>
      <c r="R267" s="294">
        <v>1.0066621778888316</v>
      </c>
      <c r="S267" s="295">
        <v>0.75782678953157334</v>
      </c>
      <c r="T267" s="295">
        <v>14.380888255554739</v>
      </c>
      <c r="U267" s="296">
        <v>0</v>
      </c>
      <c r="V267" s="296"/>
      <c r="W267" s="298" t="s">
        <v>258</v>
      </c>
      <c r="X267" s="298">
        <v>62</v>
      </c>
      <c r="Y267" s="289">
        <v>-45</v>
      </c>
      <c r="Z267" s="298"/>
      <c r="AB267" s="299" t="s">
        <v>249</v>
      </c>
      <c r="AC267" s="299">
        <v>264</v>
      </c>
      <c r="AD267" s="289">
        <v>12</v>
      </c>
      <c r="AE267" s="300" t="s">
        <v>299</v>
      </c>
      <c r="AF267" s="300">
        <v>264</v>
      </c>
      <c r="AG267" s="289">
        <v>3</v>
      </c>
      <c r="AH267" s="301" t="s">
        <v>216</v>
      </c>
      <c r="AI267" s="301">
        <v>264</v>
      </c>
      <c r="AJ267" s="289">
        <v>27</v>
      </c>
      <c r="AK267" s="302" t="s">
        <v>324</v>
      </c>
      <c r="AL267" s="302">
        <v>264</v>
      </c>
      <c r="AM267" s="289">
        <v>-52</v>
      </c>
      <c r="AN267" s="303" t="s">
        <v>313</v>
      </c>
      <c r="AO267" s="303">
        <v>264</v>
      </c>
      <c r="AP267" s="289">
        <v>-61</v>
      </c>
      <c r="AQ267" s="304" t="s">
        <v>319</v>
      </c>
      <c r="AR267" s="304">
        <v>264</v>
      </c>
      <c r="AS267" s="289">
        <v>-57</v>
      </c>
      <c r="AT267" s="305" t="s">
        <v>127</v>
      </c>
      <c r="AU267" s="305">
        <v>264</v>
      </c>
      <c r="AV267" s="289">
        <v>-21</v>
      </c>
      <c r="AW267" s="306" t="s">
        <v>306</v>
      </c>
      <c r="AX267" s="306">
        <v>264</v>
      </c>
      <c r="AY267" s="289">
        <v>3</v>
      </c>
      <c r="AZ267" s="307" t="s">
        <v>299</v>
      </c>
      <c r="BA267" s="307">
        <v>264</v>
      </c>
      <c r="BB267" s="289">
        <v>-80</v>
      </c>
      <c r="BC267" s="308" t="s">
        <v>25</v>
      </c>
      <c r="BD267" s="308">
        <v>264</v>
      </c>
      <c r="BE267" s="289">
        <v>-17</v>
      </c>
      <c r="BF267" s="309" t="s">
        <v>286</v>
      </c>
      <c r="BG267" s="309">
        <v>264</v>
      </c>
      <c r="BH267" s="289">
        <v>-13</v>
      </c>
      <c r="BI267" s="310" t="s">
        <v>151</v>
      </c>
      <c r="BJ267" s="310">
        <v>264</v>
      </c>
      <c r="BK267" s="289">
        <v>-31</v>
      </c>
      <c r="BL267" s="311" t="s">
        <v>71</v>
      </c>
      <c r="BM267" s="311">
        <v>264</v>
      </c>
      <c r="BN267" s="289">
        <v>58</v>
      </c>
      <c r="BO267" s="312" t="s">
        <v>60</v>
      </c>
      <c r="BP267" s="312">
        <v>264</v>
      </c>
      <c r="BQ267" s="289">
        <v>-47</v>
      </c>
      <c r="BR267" s="313" t="s">
        <v>270</v>
      </c>
      <c r="BS267" s="313">
        <v>264</v>
      </c>
      <c r="BT267" s="289">
        <v>41</v>
      </c>
      <c r="BU267" s="314" t="s">
        <v>175</v>
      </c>
      <c r="BV267" s="314">
        <v>264</v>
      </c>
      <c r="BW267" s="289">
        <v>31</v>
      </c>
      <c r="BX267" s="315" t="s">
        <v>265</v>
      </c>
      <c r="BY267" s="315">
        <v>264</v>
      </c>
      <c r="BZ267" s="289">
        <v>19</v>
      </c>
    </row>
    <row r="268" spans="1:78" ht="15.5" thickTop="1" thickBot="1" x14ac:dyDescent="0.4">
      <c r="A268" s="210" t="s">
        <v>188</v>
      </c>
      <c r="B268" s="210">
        <v>265</v>
      </c>
      <c r="C268" s="210">
        <v>0</v>
      </c>
      <c r="D268" s="211" t="s">
        <v>267</v>
      </c>
      <c r="E268" s="211">
        <v>265</v>
      </c>
      <c r="F268" s="210">
        <v>41</v>
      </c>
      <c r="G268" s="212">
        <v>306</v>
      </c>
      <c r="H268" s="287">
        <v>6.3305760562240536</v>
      </c>
      <c r="I268" s="288" t="s">
        <v>292</v>
      </c>
      <c r="J268" s="287">
        <v>265</v>
      </c>
      <c r="K268" s="289">
        <v>-13</v>
      </c>
      <c r="L268" s="290">
        <v>0.12882214221275984</v>
      </c>
      <c r="M268" s="291">
        <v>0.60023916245407594</v>
      </c>
      <c r="N268" s="292">
        <v>2.5764428442551965</v>
      </c>
      <c r="O268" s="293" t="s">
        <v>202</v>
      </c>
      <c r="P268" s="292">
        <v>265</v>
      </c>
      <c r="Q268" s="289">
        <v>30</v>
      </c>
      <c r="R268" s="294">
        <v>1.0024851794324392</v>
      </c>
      <c r="S268" s="295">
        <v>0.75468229736765324</v>
      </c>
      <c r="T268" s="295">
        <v>14.321216849034846</v>
      </c>
      <c r="U268" s="296">
        <v>0</v>
      </c>
      <c r="V268" s="296"/>
      <c r="W268" s="298" t="s">
        <v>221</v>
      </c>
      <c r="X268" s="298">
        <v>61</v>
      </c>
      <c r="Y268" s="289">
        <v>27</v>
      </c>
      <c r="Z268" s="298"/>
      <c r="AB268" s="299" t="s">
        <v>27</v>
      </c>
      <c r="AC268" s="299">
        <v>265</v>
      </c>
      <c r="AD268" s="289">
        <v>-69</v>
      </c>
      <c r="AE268" s="300" t="s">
        <v>121</v>
      </c>
      <c r="AF268" s="300">
        <v>265</v>
      </c>
      <c r="AG268" s="289">
        <v>-58</v>
      </c>
      <c r="AH268" s="301" t="s">
        <v>206</v>
      </c>
      <c r="AI268" s="301">
        <v>265</v>
      </c>
      <c r="AJ268" s="289">
        <v>-108</v>
      </c>
      <c r="AK268" s="302" t="s">
        <v>252</v>
      </c>
      <c r="AL268" s="302">
        <v>265</v>
      </c>
      <c r="AM268" s="289">
        <v>29</v>
      </c>
      <c r="AN268" s="303" t="s">
        <v>307</v>
      </c>
      <c r="AO268" s="303">
        <v>265</v>
      </c>
      <c r="AP268" s="289">
        <v>-103</v>
      </c>
      <c r="AQ268" s="304" t="s">
        <v>262</v>
      </c>
      <c r="AR268" s="304">
        <v>265</v>
      </c>
      <c r="AS268" s="289">
        <v>-1</v>
      </c>
      <c r="AT268" s="305" t="s">
        <v>323</v>
      </c>
      <c r="AU268" s="305">
        <v>265</v>
      </c>
      <c r="AV268" s="289" t="e">
        <v>#N/A</v>
      </c>
      <c r="AW268" s="306" t="s">
        <v>318</v>
      </c>
      <c r="AX268" s="306">
        <v>265</v>
      </c>
      <c r="AY268" s="289">
        <v>-53</v>
      </c>
      <c r="AZ268" s="307" t="s">
        <v>219</v>
      </c>
      <c r="BA268" s="307">
        <v>265</v>
      </c>
      <c r="BB268" s="289">
        <v>-6</v>
      </c>
      <c r="BC268" s="308" t="s">
        <v>172</v>
      </c>
      <c r="BD268" s="308">
        <v>265</v>
      </c>
      <c r="BE268" s="289">
        <v>-5</v>
      </c>
      <c r="BF268" s="309" t="s">
        <v>83</v>
      </c>
      <c r="BG268" s="309">
        <v>265</v>
      </c>
      <c r="BH268" s="289">
        <v>-38</v>
      </c>
      <c r="BI268" s="310" t="s">
        <v>339</v>
      </c>
      <c r="BJ268" s="310">
        <v>265</v>
      </c>
      <c r="BK268" s="289">
        <v>-23</v>
      </c>
      <c r="BL268" s="311" t="s">
        <v>90</v>
      </c>
      <c r="BM268" s="311">
        <v>265</v>
      </c>
      <c r="BN268" s="289">
        <v>-5</v>
      </c>
      <c r="BO268" s="312" t="s">
        <v>340</v>
      </c>
      <c r="BP268" s="312">
        <v>265</v>
      </c>
      <c r="BQ268" s="289">
        <v>-47</v>
      </c>
      <c r="BR268" s="313" t="s">
        <v>125</v>
      </c>
      <c r="BS268" s="313">
        <v>265</v>
      </c>
      <c r="BT268" s="289">
        <v>-9</v>
      </c>
      <c r="BU268" s="314" t="s">
        <v>316</v>
      </c>
      <c r="BV268" s="314">
        <v>265</v>
      </c>
      <c r="BW268" s="289">
        <v>10</v>
      </c>
      <c r="BX268" s="315" t="s">
        <v>230</v>
      </c>
      <c r="BY268" s="315">
        <v>265</v>
      </c>
      <c r="BZ268" s="289">
        <v>35</v>
      </c>
    </row>
    <row r="269" spans="1:78" ht="15.5" thickTop="1" thickBot="1" x14ac:dyDescent="0.4">
      <c r="A269" s="210" t="s">
        <v>161</v>
      </c>
      <c r="B269" s="210">
        <v>266</v>
      </c>
      <c r="C269" s="210">
        <v>0</v>
      </c>
      <c r="D269" s="211" t="s">
        <v>323</v>
      </c>
      <c r="E269" s="211">
        <v>266</v>
      </c>
      <c r="F269" s="210">
        <v>24</v>
      </c>
      <c r="G269" s="212">
        <v>290</v>
      </c>
      <c r="H269" s="287">
        <v>6.3298550649208289</v>
      </c>
      <c r="I269" s="288" t="s">
        <v>165</v>
      </c>
      <c r="J269" s="287">
        <v>266</v>
      </c>
      <c r="K269" s="289">
        <v>32</v>
      </c>
      <c r="L269" s="290">
        <v>0.12862527304477342</v>
      </c>
      <c r="M269" s="291">
        <v>0.59932186219438888</v>
      </c>
      <c r="N269" s="292">
        <v>2.5725054608954681</v>
      </c>
      <c r="O269" s="293" t="s">
        <v>96</v>
      </c>
      <c r="P269" s="292">
        <v>266</v>
      </c>
      <c r="Q269" s="289">
        <v>2</v>
      </c>
      <c r="R269" s="294">
        <v>1.0001480924933253</v>
      </c>
      <c r="S269" s="295">
        <v>0.7529229116165771</v>
      </c>
      <c r="T269" s="295">
        <v>14.287829892761788</v>
      </c>
      <c r="U269" s="296">
        <v>0</v>
      </c>
      <c r="V269" s="296"/>
      <c r="W269" s="298" t="s">
        <v>86</v>
      </c>
      <c r="X269" s="298">
        <v>60</v>
      </c>
      <c r="Y269" s="289">
        <v>-51</v>
      </c>
      <c r="Z269" s="298"/>
      <c r="AB269" s="299" t="s">
        <v>117</v>
      </c>
      <c r="AC269" s="299">
        <v>266</v>
      </c>
      <c r="AD269" s="289">
        <v>-78</v>
      </c>
      <c r="AE269" s="300" t="s">
        <v>315</v>
      </c>
      <c r="AF269" s="300">
        <v>266</v>
      </c>
      <c r="AG269" s="289">
        <v>-50</v>
      </c>
      <c r="AH269" s="301" t="s">
        <v>275</v>
      </c>
      <c r="AI269" s="301">
        <v>266</v>
      </c>
      <c r="AJ269" s="289">
        <v>-82</v>
      </c>
      <c r="AK269" s="302" t="s">
        <v>132</v>
      </c>
      <c r="AL269" s="302">
        <v>266</v>
      </c>
      <c r="AM269" s="289">
        <v>-177</v>
      </c>
      <c r="AN269" s="303" t="s">
        <v>38</v>
      </c>
      <c r="AO269" s="303">
        <v>266</v>
      </c>
      <c r="AP269" s="289">
        <v>-7</v>
      </c>
      <c r="AQ269" s="304" t="s">
        <v>93</v>
      </c>
      <c r="AR269" s="304">
        <v>266</v>
      </c>
      <c r="AS269" s="289">
        <v>35</v>
      </c>
      <c r="AT269" s="305" t="s">
        <v>140</v>
      </c>
      <c r="AU269" s="305">
        <v>266</v>
      </c>
      <c r="AV269" s="289">
        <v>-71</v>
      </c>
      <c r="AW269" s="306" t="s">
        <v>245</v>
      </c>
      <c r="AX269" s="306">
        <v>266</v>
      </c>
      <c r="AY269" s="289">
        <v>-24</v>
      </c>
      <c r="AZ269" s="307" t="s">
        <v>279</v>
      </c>
      <c r="BA269" s="307">
        <v>266</v>
      </c>
      <c r="BB269" s="289">
        <v>-69</v>
      </c>
      <c r="BC269" s="308" t="s">
        <v>282</v>
      </c>
      <c r="BD269" s="308">
        <v>266</v>
      </c>
      <c r="BE269" s="289">
        <v>12</v>
      </c>
      <c r="BF269" s="309" t="s">
        <v>115</v>
      </c>
      <c r="BG269" s="309">
        <v>266</v>
      </c>
      <c r="BH269" s="289">
        <v>-126</v>
      </c>
      <c r="BI269" s="310" t="s">
        <v>216</v>
      </c>
      <c r="BJ269" s="310">
        <v>266</v>
      </c>
      <c r="BK269" s="289">
        <v>7</v>
      </c>
      <c r="BL269" s="311" t="s">
        <v>253</v>
      </c>
      <c r="BM269" s="311">
        <v>266</v>
      </c>
      <c r="BN269" s="289">
        <v>16</v>
      </c>
      <c r="BO269" s="312" t="s">
        <v>309</v>
      </c>
      <c r="BP269" s="312">
        <v>266</v>
      </c>
      <c r="BQ269" s="289">
        <v>-22</v>
      </c>
      <c r="BR269" s="313" t="s">
        <v>309</v>
      </c>
      <c r="BS269" s="313">
        <v>266</v>
      </c>
      <c r="BT269" s="289">
        <v>11</v>
      </c>
      <c r="BU269" s="314" t="s">
        <v>313</v>
      </c>
      <c r="BV269" s="314">
        <v>266</v>
      </c>
      <c r="BW269" s="289">
        <v>-17</v>
      </c>
      <c r="BX269" s="315" t="s">
        <v>28</v>
      </c>
      <c r="BY269" s="315">
        <v>266</v>
      </c>
      <c r="BZ269" s="289">
        <v>0</v>
      </c>
    </row>
    <row r="270" spans="1:78" ht="15.5" thickTop="1" thickBot="1" x14ac:dyDescent="0.4">
      <c r="A270" s="210" t="s">
        <v>220</v>
      </c>
      <c r="B270" s="210">
        <v>267</v>
      </c>
      <c r="C270" s="210">
        <v>0</v>
      </c>
      <c r="D270" s="211" t="s">
        <v>218</v>
      </c>
      <c r="E270" s="211">
        <v>267</v>
      </c>
      <c r="F270" s="210">
        <v>-69</v>
      </c>
      <c r="G270" s="212">
        <v>198</v>
      </c>
      <c r="H270" s="287">
        <v>6.3162023005554682</v>
      </c>
      <c r="I270" s="288" t="s">
        <v>228</v>
      </c>
      <c r="J270" s="287">
        <v>267</v>
      </c>
      <c r="K270" s="289">
        <v>22</v>
      </c>
      <c r="L270" s="290">
        <v>0.12852366378271807</v>
      </c>
      <c r="M270" s="291">
        <v>0.59884841983963477</v>
      </c>
      <c r="N270" s="292">
        <v>2.5704732756543613</v>
      </c>
      <c r="O270" s="293" t="s">
        <v>324</v>
      </c>
      <c r="P270" s="292">
        <v>267</v>
      </c>
      <c r="Q270" s="289">
        <v>-24</v>
      </c>
      <c r="R270" s="294">
        <v>0.99869472188771746</v>
      </c>
      <c r="S270" s="295">
        <v>0.75182879761861487</v>
      </c>
      <c r="T270" s="295">
        <v>14.26706745553882</v>
      </c>
      <c r="U270" s="296">
        <v>0</v>
      </c>
      <c r="V270" s="296"/>
      <c r="W270" s="298" t="s">
        <v>96</v>
      </c>
      <c r="X270" s="298">
        <v>59</v>
      </c>
      <c r="Y270" s="289">
        <v>42</v>
      </c>
      <c r="Z270" s="298"/>
      <c r="AB270" s="299" t="s">
        <v>128</v>
      </c>
      <c r="AC270" s="299">
        <v>267</v>
      </c>
      <c r="AD270" s="289">
        <v>-5</v>
      </c>
      <c r="AE270" s="300" t="s">
        <v>108</v>
      </c>
      <c r="AF270" s="300">
        <v>267</v>
      </c>
      <c r="AG270" s="289">
        <v>-62</v>
      </c>
      <c r="AH270" s="301" t="s">
        <v>215</v>
      </c>
      <c r="AI270" s="301">
        <v>267</v>
      </c>
      <c r="AJ270" s="289">
        <v>9</v>
      </c>
      <c r="AK270" s="302" t="s">
        <v>280</v>
      </c>
      <c r="AL270" s="302">
        <v>267</v>
      </c>
      <c r="AM270" s="289">
        <v>19</v>
      </c>
      <c r="AN270" s="303" t="s">
        <v>61</v>
      </c>
      <c r="AO270" s="303">
        <v>267</v>
      </c>
      <c r="AP270" s="289">
        <v>3</v>
      </c>
      <c r="AQ270" s="304" t="s">
        <v>266</v>
      </c>
      <c r="AR270" s="304">
        <v>267</v>
      </c>
      <c r="AS270" s="289">
        <v>32</v>
      </c>
      <c r="AT270" s="305" t="s">
        <v>237</v>
      </c>
      <c r="AU270" s="305">
        <v>267</v>
      </c>
      <c r="AV270" s="289">
        <v>-57</v>
      </c>
      <c r="AW270" s="306" t="s">
        <v>299</v>
      </c>
      <c r="AX270" s="306">
        <v>267</v>
      </c>
      <c r="AY270" s="289">
        <v>-6</v>
      </c>
      <c r="AZ270" s="307" t="s">
        <v>174</v>
      </c>
      <c r="BA270" s="307">
        <v>267</v>
      </c>
      <c r="BB270" s="289">
        <v>-41</v>
      </c>
      <c r="BC270" s="308" t="s">
        <v>335</v>
      </c>
      <c r="BD270" s="308">
        <v>267</v>
      </c>
      <c r="BE270" s="289">
        <v>-8</v>
      </c>
      <c r="BF270" s="309" t="s">
        <v>336</v>
      </c>
      <c r="BG270" s="309">
        <v>267</v>
      </c>
      <c r="BH270" s="289">
        <v>42</v>
      </c>
      <c r="BI270" s="310" t="s">
        <v>340</v>
      </c>
      <c r="BJ270" s="310">
        <v>267</v>
      </c>
      <c r="BK270" s="289">
        <v>41</v>
      </c>
      <c r="BL270" s="311" t="s">
        <v>156</v>
      </c>
      <c r="BM270" s="311">
        <v>267</v>
      </c>
      <c r="BN270" s="289">
        <v>21</v>
      </c>
      <c r="BO270" s="312" t="s">
        <v>118</v>
      </c>
      <c r="BP270" s="312">
        <v>267</v>
      </c>
      <c r="BQ270" s="289">
        <v>-100</v>
      </c>
      <c r="BR270" s="313" t="s">
        <v>327</v>
      </c>
      <c r="BS270" s="313">
        <v>267</v>
      </c>
      <c r="BT270" s="289">
        <v>44</v>
      </c>
      <c r="BU270" s="314" t="s">
        <v>311</v>
      </c>
      <c r="BV270" s="314">
        <v>267</v>
      </c>
      <c r="BW270" s="289">
        <v>-46</v>
      </c>
      <c r="BX270" s="315" t="s">
        <v>335</v>
      </c>
      <c r="BY270" s="315">
        <v>267</v>
      </c>
      <c r="BZ270" s="289">
        <v>15</v>
      </c>
    </row>
    <row r="271" spans="1:78" ht="15.5" thickTop="1" thickBot="1" x14ac:dyDescent="0.4">
      <c r="A271" s="210" t="s">
        <v>321</v>
      </c>
      <c r="B271" s="210">
        <v>268</v>
      </c>
      <c r="C271" s="210">
        <v>0</v>
      </c>
      <c r="D271" s="211" t="s">
        <v>131</v>
      </c>
      <c r="E271" s="211">
        <v>268</v>
      </c>
      <c r="F271" s="210">
        <v>-47</v>
      </c>
      <c r="G271" s="212">
        <v>221</v>
      </c>
      <c r="H271" s="287">
        <v>6.31523010159008</v>
      </c>
      <c r="I271" s="288" t="s">
        <v>65</v>
      </c>
      <c r="J271" s="287">
        <v>268</v>
      </c>
      <c r="K271" s="289">
        <v>8</v>
      </c>
      <c r="L271" s="290">
        <v>0.12838898265428866</v>
      </c>
      <c r="M271" s="291">
        <v>0.59822088107697924</v>
      </c>
      <c r="N271" s="292">
        <v>2.5677796530857733</v>
      </c>
      <c r="O271" s="293" t="s">
        <v>132</v>
      </c>
      <c r="P271" s="292">
        <v>268</v>
      </c>
      <c r="Q271" s="289">
        <v>-60</v>
      </c>
      <c r="R271" s="294">
        <v>0.9984751309489972</v>
      </c>
      <c r="S271" s="295">
        <v>0.75166348705092312</v>
      </c>
      <c r="T271" s="295">
        <v>14.263930442128531</v>
      </c>
      <c r="U271" s="296">
        <v>0</v>
      </c>
      <c r="V271" s="296"/>
      <c r="W271" s="298" t="s">
        <v>197</v>
      </c>
      <c r="X271" s="298">
        <v>58</v>
      </c>
      <c r="Y271" s="289">
        <v>-116</v>
      </c>
      <c r="Z271" s="298"/>
      <c r="AB271" s="299" t="s">
        <v>127</v>
      </c>
      <c r="AC271" s="299">
        <v>268</v>
      </c>
      <c r="AD271" s="289">
        <v>2</v>
      </c>
      <c r="AE271" s="300" t="s">
        <v>112</v>
      </c>
      <c r="AF271" s="300">
        <v>268</v>
      </c>
      <c r="AG271" s="289">
        <v>32</v>
      </c>
      <c r="AH271" s="301" t="s">
        <v>211</v>
      </c>
      <c r="AI271" s="301">
        <v>268</v>
      </c>
      <c r="AJ271" s="289">
        <v>-20</v>
      </c>
      <c r="AK271" s="302" t="s">
        <v>93</v>
      </c>
      <c r="AL271" s="302">
        <v>268</v>
      </c>
      <c r="AM271" s="289">
        <v>42</v>
      </c>
      <c r="AN271" s="303" t="s">
        <v>272</v>
      </c>
      <c r="AO271" s="303">
        <v>268</v>
      </c>
      <c r="AP271" s="289">
        <v>12</v>
      </c>
      <c r="AQ271" s="304" t="s">
        <v>242</v>
      </c>
      <c r="AR271" s="304">
        <v>268</v>
      </c>
      <c r="AS271" s="289">
        <v>-122</v>
      </c>
      <c r="AT271" s="305" t="s">
        <v>329</v>
      </c>
      <c r="AU271" s="305">
        <v>268</v>
      </c>
      <c r="AV271" s="289">
        <v>-65</v>
      </c>
      <c r="AW271" s="306" t="s">
        <v>36</v>
      </c>
      <c r="AX271" s="306">
        <v>268</v>
      </c>
      <c r="AY271" s="289">
        <v>-22</v>
      </c>
      <c r="AZ271" s="307" t="s">
        <v>142</v>
      </c>
      <c r="BA271" s="307">
        <v>268</v>
      </c>
      <c r="BB271" s="289">
        <v>-127</v>
      </c>
      <c r="BC271" s="308" t="s">
        <v>174</v>
      </c>
      <c r="BD271" s="308">
        <v>268</v>
      </c>
      <c r="BE271" s="289">
        <v>4</v>
      </c>
      <c r="BF271" s="309" t="s">
        <v>244</v>
      </c>
      <c r="BG271" s="309">
        <v>268</v>
      </c>
      <c r="BH271" s="289">
        <v>-57</v>
      </c>
      <c r="BI271" s="310" t="s">
        <v>164</v>
      </c>
      <c r="BJ271" s="310">
        <v>268</v>
      </c>
      <c r="BK271" s="289">
        <v>29</v>
      </c>
      <c r="BL271" s="311" t="s">
        <v>287</v>
      </c>
      <c r="BM271" s="311">
        <v>268</v>
      </c>
      <c r="BN271" s="289">
        <v>-24</v>
      </c>
      <c r="BO271" s="312" t="s">
        <v>99</v>
      </c>
      <c r="BP271" s="312">
        <v>268</v>
      </c>
      <c r="BQ271" s="289">
        <v>20</v>
      </c>
      <c r="BR271" s="313" t="s">
        <v>128</v>
      </c>
      <c r="BS271" s="313">
        <v>268</v>
      </c>
      <c r="BT271" s="289">
        <v>30</v>
      </c>
      <c r="BU271" s="314" t="s">
        <v>97</v>
      </c>
      <c r="BV271" s="314">
        <v>268</v>
      </c>
      <c r="BW271" s="289">
        <v>-61</v>
      </c>
      <c r="BX271" s="315" t="s">
        <v>266</v>
      </c>
      <c r="BY271" s="315">
        <v>268</v>
      </c>
      <c r="BZ271" s="289">
        <v>17</v>
      </c>
    </row>
    <row r="272" spans="1:78" ht="15.5" thickTop="1" thickBot="1" x14ac:dyDescent="0.4">
      <c r="A272" s="210" t="s">
        <v>331</v>
      </c>
      <c r="B272" s="210">
        <v>269</v>
      </c>
      <c r="C272" s="210">
        <v>0</v>
      </c>
      <c r="D272" s="211" t="s">
        <v>244</v>
      </c>
      <c r="E272" s="211">
        <v>269</v>
      </c>
      <c r="F272" s="210">
        <v>-41</v>
      </c>
      <c r="G272" s="212">
        <v>228</v>
      </c>
      <c r="H272" s="287">
        <v>6.2740702339620578</v>
      </c>
      <c r="I272" s="288" t="s">
        <v>256</v>
      </c>
      <c r="J272" s="287">
        <v>269</v>
      </c>
      <c r="K272" s="289">
        <v>-101</v>
      </c>
      <c r="L272" s="290">
        <v>0.12811055448477413</v>
      </c>
      <c r="M272" s="291">
        <v>0.59692356146714842</v>
      </c>
      <c r="N272" s="292">
        <v>2.5622110896954826</v>
      </c>
      <c r="O272" s="293" t="s">
        <v>295</v>
      </c>
      <c r="P272" s="292">
        <v>269</v>
      </c>
      <c r="Q272" s="289">
        <v>-41</v>
      </c>
      <c r="R272" s="294">
        <v>0.99750231873684181</v>
      </c>
      <c r="S272" s="295">
        <v>0.75093114290236185</v>
      </c>
      <c r="T272" s="295">
        <v>14.250033124812026</v>
      </c>
      <c r="U272" s="296">
        <v>0</v>
      </c>
      <c r="V272" s="296"/>
      <c r="W272" s="298" t="s">
        <v>218</v>
      </c>
      <c r="X272" s="298">
        <v>57</v>
      </c>
      <c r="Y272" s="289">
        <v>12</v>
      </c>
      <c r="Z272" s="298"/>
      <c r="AB272" s="299" t="s">
        <v>121</v>
      </c>
      <c r="AC272" s="299">
        <v>269</v>
      </c>
      <c r="AD272" s="289">
        <v>31</v>
      </c>
      <c r="AE272" s="300" t="s">
        <v>331</v>
      </c>
      <c r="AF272" s="300">
        <v>269</v>
      </c>
      <c r="AG272" s="289">
        <v>-46</v>
      </c>
      <c r="AH272" s="301" t="s">
        <v>295</v>
      </c>
      <c r="AI272" s="301">
        <v>269</v>
      </c>
      <c r="AJ272" s="289">
        <v>-1</v>
      </c>
      <c r="AK272" s="302" t="s">
        <v>283</v>
      </c>
      <c r="AL272" s="302">
        <v>269</v>
      </c>
      <c r="AM272" s="289">
        <v>-52</v>
      </c>
      <c r="AN272" s="303" t="s">
        <v>161</v>
      </c>
      <c r="AO272" s="303">
        <v>269</v>
      </c>
      <c r="AP272" s="289">
        <v>-7</v>
      </c>
      <c r="AQ272" s="304" t="s">
        <v>166</v>
      </c>
      <c r="AR272" s="304">
        <v>269</v>
      </c>
      <c r="AS272" s="289">
        <v>-104</v>
      </c>
      <c r="AT272" s="305" t="s">
        <v>220</v>
      </c>
      <c r="AU272" s="305">
        <v>269</v>
      </c>
      <c r="AV272" s="289">
        <v>-44</v>
      </c>
      <c r="AW272" s="306" t="s">
        <v>155</v>
      </c>
      <c r="AX272" s="306">
        <v>269</v>
      </c>
      <c r="AY272" s="289">
        <v>-24</v>
      </c>
      <c r="AZ272" s="307" t="s">
        <v>328</v>
      </c>
      <c r="BA272" s="307">
        <v>269</v>
      </c>
      <c r="BB272" s="289">
        <v>9</v>
      </c>
      <c r="BC272" s="308" t="s">
        <v>143</v>
      </c>
      <c r="BD272" s="308">
        <v>269</v>
      </c>
      <c r="BE272" s="289">
        <v>-15</v>
      </c>
      <c r="BF272" s="309" t="s">
        <v>301</v>
      </c>
      <c r="BG272" s="309">
        <v>269</v>
      </c>
      <c r="BH272" s="289">
        <v>15</v>
      </c>
      <c r="BI272" s="310" t="s">
        <v>292</v>
      </c>
      <c r="BJ272" s="310">
        <v>269</v>
      </c>
      <c r="BK272" s="289">
        <v>13</v>
      </c>
      <c r="BL272" s="311" t="s">
        <v>190</v>
      </c>
      <c r="BM272" s="311">
        <v>269</v>
      </c>
      <c r="BN272" s="289">
        <v>-3</v>
      </c>
      <c r="BO272" s="312" t="s">
        <v>236</v>
      </c>
      <c r="BP272" s="312">
        <v>269</v>
      </c>
      <c r="BQ272" s="289">
        <v>-121</v>
      </c>
      <c r="BR272" s="313" t="s">
        <v>181</v>
      </c>
      <c r="BS272" s="313">
        <v>269</v>
      </c>
      <c r="BT272" s="289">
        <v>-81</v>
      </c>
      <c r="BU272" s="314" t="s">
        <v>188</v>
      </c>
      <c r="BV272" s="314">
        <v>269</v>
      </c>
      <c r="BW272" s="289">
        <v>-10</v>
      </c>
      <c r="BX272" s="315" t="s">
        <v>148</v>
      </c>
      <c r="BY272" s="315">
        <v>269</v>
      </c>
      <c r="BZ272" s="289">
        <v>-95</v>
      </c>
    </row>
    <row r="273" spans="1:80" ht="15.5" thickTop="1" thickBot="1" x14ac:dyDescent="0.4">
      <c r="A273" s="210" t="s">
        <v>283</v>
      </c>
      <c r="B273" s="210">
        <v>270</v>
      </c>
      <c r="C273" s="210">
        <v>0</v>
      </c>
      <c r="D273" s="211" t="s">
        <v>101</v>
      </c>
      <c r="E273" s="211">
        <v>270</v>
      </c>
      <c r="F273" s="210">
        <v>-62</v>
      </c>
      <c r="G273" s="212">
        <v>208</v>
      </c>
      <c r="H273" s="287">
        <v>6.245427915221291</v>
      </c>
      <c r="I273" s="288" t="s">
        <v>248</v>
      </c>
      <c r="J273" s="287">
        <v>270</v>
      </c>
      <c r="K273" s="289">
        <v>-62</v>
      </c>
      <c r="L273" s="290">
        <v>0.12750983084759096</v>
      </c>
      <c r="M273" s="291">
        <v>0.59412452516286407</v>
      </c>
      <c r="N273" s="292">
        <v>2.5501966169518191</v>
      </c>
      <c r="O273" s="293" t="s">
        <v>158</v>
      </c>
      <c r="P273" s="292">
        <v>270</v>
      </c>
      <c r="Q273" s="289">
        <v>-106</v>
      </c>
      <c r="R273" s="294">
        <v>0.98256610815407186</v>
      </c>
      <c r="S273" s="295">
        <v>0.73968699291607121</v>
      </c>
      <c r="T273" s="295">
        <v>14.036658687915313</v>
      </c>
      <c r="U273" s="296">
        <v>0</v>
      </c>
      <c r="V273" s="296"/>
      <c r="W273" s="298" t="s">
        <v>230</v>
      </c>
      <c r="X273" s="298">
        <v>56</v>
      </c>
      <c r="Y273" s="289">
        <v>20</v>
      </c>
      <c r="Z273" s="298"/>
      <c r="AB273" s="299" t="s">
        <v>143</v>
      </c>
      <c r="AC273" s="299">
        <v>270</v>
      </c>
      <c r="AD273" s="289">
        <v>1</v>
      </c>
      <c r="AE273" s="300" t="s">
        <v>148</v>
      </c>
      <c r="AF273" s="300">
        <v>270</v>
      </c>
      <c r="AG273" s="289">
        <v>55</v>
      </c>
      <c r="AH273" s="301" t="s">
        <v>287</v>
      </c>
      <c r="AI273" s="301">
        <v>270</v>
      </c>
      <c r="AJ273" s="289">
        <v>18</v>
      </c>
      <c r="AK273" s="302" t="s">
        <v>73</v>
      </c>
      <c r="AL273" s="302">
        <v>270</v>
      </c>
      <c r="AM273" s="289">
        <v>-88</v>
      </c>
      <c r="AN273" s="303" t="s">
        <v>137</v>
      </c>
      <c r="AO273" s="303">
        <v>270</v>
      </c>
      <c r="AP273" s="289">
        <v>-6</v>
      </c>
      <c r="AQ273" s="304" t="s">
        <v>138</v>
      </c>
      <c r="AR273" s="304">
        <v>270</v>
      </c>
      <c r="AS273" s="289">
        <v>6</v>
      </c>
      <c r="AT273" s="305" t="s">
        <v>285</v>
      </c>
      <c r="AU273" s="305">
        <v>270</v>
      </c>
      <c r="AV273" s="289">
        <v>-22</v>
      </c>
      <c r="AW273" s="306" t="s">
        <v>218</v>
      </c>
      <c r="AX273" s="306">
        <v>270</v>
      </c>
      <c r="AY273" s="289">
        <v>30</v>
      </c>
      <c r="AZ273" s="307" t="s">
        <v>193</v>
      </c>
      <c r="BA273" s="307">
        <v>270</v>
      </c>
      <c r="BB273" s="289">
        <v>-78</v>
      </c>
      <c r="BC273" s="308" t="s">
        <v>35</v>
      </c>
      <c r="BD273" s="308">
        <v>270</v>
      </c>
      <c r="BE273" s="289">
        <v>-15</v>
      </c>
      <c r="BF273" s="309" t="s">
        <v>26</v>
      </c>
      <c r="BG273" s="309">
        <v>270</v>
      </c>
      <c r="BH273" s="289">
        <v>-53</v>
      </c>
      <c r="BI273" s="310" t="s">
        <v>303</v>
      </c>
      <c r="BJ273" s="310">
        <v>270</v>
      </c>
      <c r="BK273" s="289">
        <v>20</v>
      </c>
      <c r="BL273" s="311" t="s">
        <v>84</v>
      </c>
      <c r="BM273" s="311">
        <v>270</v>
      </c>
      <c r="BN273" s="289">
        <v>-147</v>
      </c>
      <c r="BO273" s="312" t="s">
        <v>205</v>
      </c>
      <c r="BP273" s="312">
        <v>270</v>
      </c>
      <c r="BQ273" s="289">
        <v>41</v>
      </c>
      <c r="BR273" s="313" t="s">
        <v>199</v>
      </c>
      <c r="BS273" s="313">
        <v>270</v>
      </c>
      <c r="BT273" s="289">
        <v>-15</v>
      </c>
      <c r="BU273" s="314" t="s">
        <v>337</v>
      </c>
      <c r="BV273" s="314">
        <v>270</v>
      </c>
      <c r="BW273" s="289">
        <v>28</v>
      </c>
      <c r="BX273" s="315" t="s">
        <v>341</v>
      </c>
      <c r="BY273" s="315">
        <v>270</v>
      </c>
      <c r="BZ273" s="289">
        <v>-7</v>
      </c>
    </row>
    <row r="274" spans="1:80" ht="15.5" thickTop="1" thickBot="1" x14ac:dyDescent="0.4">
      <c r="A274" s="210" t="s">
        <v>302</v>
      </c>
      <c r="B274" s="210">
        <v>271</v>
      </c>
      <c r="C274" s="210">
        <v>0</v>
      </c>
      <c r="D274" s="211" t="s">
        <v>294</v>
      </c>
      <c r="E274" s="211">
        <v>271</v>
      </c>
      <c r="F274" s="210">
        <v>-32</v>
      </c>
      <c r="G274" s="212">
        <v>239</v>
      </c>
      <c r="H274" s="287">
        <v>6.1919472091321692</v>
      </c>
      <c r="I274" s="288" t="s">
        <v>240</v>
      </c>
      <c r="J274" s="287">
        <v>271</v>
      </c>
      <c r="K274" s="289">
        <v>-6</v>
      </c>
      <c r="L274" s="290">
        <v>0.12542345632687113</v>
      </c>
      <c r="M274" s="291">
        <v>0.58440318632024435</v>
      </c>
      <c r="N274" s="292">
        <v>2.5084691265374226</v>
      </c>
      <c r="O274" s="293" t="s">
        <v>161</v>
      </c>
      <c r="P274" s="292">
        <v>271</v>
      </c>
      <c r="Q274" s="289">
        <v>35</v>
      </c>
      <c r="R274" s="294">
        <v>0.98075201698421721</v>
      </c>
      <c r="S274" s="295">
        <v>0.73832132435578846</v>
      </c>
      <c r="T274" s="295">
        <v>14.010743099774531</v>
      </c>
      <c r="U274" s="296">
        <v>0</v>
      </c>
      <c r="V274" s="296"/>
      <c r="W274" s="298" t="s">
        <v>36</v>
      </c>
      <c r="X274" s="298">
        <v>55</v>
      </c>
      <c r="Y274" s="289">
        <v>4</v>
      </c>
      <c r="Z274" s="298"/>
      <c r="AB274" s="299" t="s">
        <v>317</v>
      </c>
      <c r="AC274" s="299">
        <v>271</v>
      </c>
      <c r="AD274" s="289">
        <v>8</v>
      </c>
      <c r="AE274" s="300" t="s">
        <v>243</v>
      </c>
      <c r="AF274" s="300">
        <v>271</v>
      </c>
      <c r="AG274" s="289">
        <v>25</v>
      </c>
      <c r="AH274" s="301" t="s">
        <v>162</v>
      </c>
      <c r="AI274" s="301">
        <v>271</v>
      </c>
      <c r="AJ274" s="289">
        <v>-179</v>
      </c>
      <c r="AK274" s="302" t="s">
        <v>266</v>
      </c>
      <c r="AL274" s="302">
        <v>271</v>
      </c>
      <c r="AM274" s="289">
        <v>3</v>
      </c>
      <c r="AN274" s="303" t="s">
        <v>306</v>
      </c>
      <c r="AO274" s="303">
        <v>271</v>
      </c>
      <c r="AP274" s="289">
        <v>18</v>
      </c>
      <c r="AQ274" s="304" t="s">
        <v>70</v>
      </c>
      <c r="AR274" s="304">
        <v>271</v>
      </c>
      <c r="AS274" s="289">
        <v>-11</v>
      </c>
      <c r="AT274" s="305" t="s">
        <v>282</v>
      </c>
      <c r="AU274" s="305">
        <v>271</v>
      </c>
      <c r="AV274" s="289">
        <v>-33</v>
      </c>
      <c r="AW274" s="306" t="s">
        <v>128</v>
      </c>
      <c r="AX274" s="306">
        <v>271</v>
      </c>
      <c r="AY274" s="289">
        <v>9</v>
      </c>
      <c r="AZ274" s="307" t="s">
        <v>288</v>
      </c>
      <c r="BA274" s="307">
        <v>271</v>
      </c>
      <c r="BB274" s="289">
        <v>-106</v>
      </c>
      <c r="BC274" s="308" t="s">
        <v>275</v>
      </c>
      <c r="BD274" s="308">
        <v>271</v>
      </c>
      <c r="BE274" s="289">
        <v>13</v>
      </c>
      <c r="BF274" s="309" t="s">
        <v>294</v>
      </c>
      <c r="BG274" s="309">
        <v>271</v>
      </c>
      <c r="BH274" s="289">
        <v>42</v>
      </c>
      <c r="BI274" s="310" t="s">
        <v>83</v>
      </c>
      <c r="BJ274" s="310">
        <v>271</v>
      </c>
      <c r="BK274" s="289">
        <v>1</v>
      </c>
      <c r="BL274" s="311" t="s">
        <v>188</v>
      </c>
      <c r="BM274" s="311">
        <v>271</v>
      </c>
      <c r="BN274" s="289">
        <v>3</v>
      </c>
      <c r="BO274" s="312" t="s">
        <v>225</v>
      </c>
      <c r="BP274" s="312">
        <v>271</v>
      </c>
      <c r="BQ274" s="289">
        <v>-178</v>
      </c>
      <c r="BR274" s="313" t="s">
        <v>316</v>
      </c>
      <c r="BS274" s="313">
        <v>271</v>
      </c>
      <c r="BT274" s="289">
        <v>-20</v>
      </c>
      <c r="BU274" s="314" t="s">
        <v>106</v>
      </c>
      <c r="BV274" s="314">
        <v>271</v>
      </c>
      <c r="BW274" s="289">
        <v>-9</v>
      </c>
      <c r="BX274" s="315" t="s">
        <v>112</v>
      </c>
      <c r="BY274" s="315">
        <v>271</v>
      </c>
      <c r="BZ274" s="289">
        <v>-78</v>
      </c>
    </row>
    <row r="275" spans="1:80" ht="15.5" thickTop="1" thickBot="1" x14ac:dyDescent="0.4">
      <c r="A275" s="210" t="s">
        <v>319</v>
      </c>
      <c r="B275" s="210">
        <v>272</v>
      </c>
      <c r="C275" s="210">
        <v>0</v>
      </c>
      <c r="D275" s="211" t="s">
        <v>283</v>
      </c>
      <c r="E275" s="211">
        <v>272</v>
      </c>
      <c r="F275" s="210">
        <v>-2</v>
      </c>
      <c r="G275" s="212">
        <v>270</v>
      </c>
      <c r="H275" s="287">
        <v>6.1092784679964813</v>
      </c>
      <c r="I275" s="288" t="s">
        <v>70</v>
      </c>
      <c r="J275" s="287">
        <v>272</v>
      </c>
      <c r="K275" s="289">
        <v>-12</v>
      </c>
      <c r="L275" s="290">
        <v>0.12496576545352393</v>
      </c>
      <c r="M275" s="291">
        <v>0.58227060273048326</v>
      </c>
      <c r="N275" s="292">
        <v>2.4993153090704787</v>
      </c>
      <c r="O275" s="293" t="s">
        <v>269</v>
      </c>
      <c r="P275" s="292">
        <v>272</v>
      </c>
      <c r="Q275" s="289">
        <v>25</v>
      </c>
      <c r="R275" s="294">
        <v>0.97795395599385648</v>
      </c>
      <c r="S275" s="295">
        <v>0.73621491207189238</v>
      </c>
      <c r="T275" s="295">
        <v>13.970770799912236</v>
      </c>
      <c r="U275" s="296">
        <v>0</v>
      </c>
      <c r="V275" s="296"/>
      <c r="W275" s="298" t="s">
        <v>17</v>
      </c>
      <c r="X275" s="298">
        <v>54</v>
      </c>
      <c r="Y275" s="289">
        <v>-2</v>
      </c>
      <c r="Z275" s="298"/>
      <c r="AB275" s="299" t="s">
        <v>220</v>
      </c>
      <c r="AC275" s="299">
        <v>272</v>
      </c>
      <c r="AD275" s="289">
        <v>19</v>
      </c>
      <c r="AE275" s="300" t="s">
        <v>323</v>
      </c>
      <c r="AF275" s="300">
        <v>272</v>
      </c>
      <c r="AG275" s="289">
        <v>-123</v>
      </c>
      <c r="AH275" s="301" t="s">
        <v>265</v>
      </c>
      <c r="AI275" s="301">
        <v>272</v>
      </c>
      <c r="AJ275" s="289">
        <v>-30</v>
      </c>
      <c r="AK275" s="302" t="s">
        <v>194</v>
      </c>
      <c r="AL275" s="302">
        <v>272</v>
      </c>
      <c r="AM275" s="289">
        <v>-25</v>
      </c>
      <c r="AN275" s="303" t="s">
        <v>262</v>
      </c>
      <c r="AO275" s="303">
        <v>272</v>
      </c>
      <c r="AP275" s="289">
        <v>-19</v>
      </c>
      <c r="AQ275" s="304" t="s">
        <v>132</v>
      </c>
      <c r="AR275" s="304">
        <v>272</v>
      </c>
      <c r="AS275" s="289">
        <v>-181</v>
      </c>
      <c r="AT275" s="305" t="s">
        <v>229</v>
      </c>
      <c r="AU275" s="305">
        <v>272</v>
      </c>
      <c r="AV275" s="289">
        <v>-92</v>
      </c>
      <c r="AW275" s="306" t="s">
        <v>230</v>
      </c>
      <c r="AX275" s="306">
        <v>272</v>
      </c>
      <c r="AY275" s="289">
        <v>-10</v>
      </c>
      <c r="AZ275" s="307" t="s">
        <v>154</v>
      </c>
      <c r="BA275" s="307">
        <v>272</v>
      </c>
      <c r="BB275" s="289">
        <v>-8</v>
      </c>
      <c r="BC275" s="308" t="s">
        <v>260</v>
      </c>
      <c r="BD275" s="308">
        <v>272</v>
      </c>
      <c r="BE275" s="289">
        <v>-10</v>
      </c>
      <c r="BF275" s="309" t="s">
        <v>316</v>
      </c>
      <c r="BG275" s="309">
        <v>272</v>
      </c>
      <c r="BH275" s="289">
        <v>-17</v>
      </c>
      <c r="BI275" s="310" t="s">
        <v>259</v>
      </c>
      <c r="BJ275" s="310">
        <v>272</v>
      </c>
      <c r="BK275" s="289">
        <v>-66</v>
      </c>
      <c r="BL275" s="311" t="s">
        <v>258</v>
      </c>
      <c r="BM275" s="311">
        <v>272</v>
      </c>
      <c r="BN275" s="289">
        <v>22</v>
      </c>
      <c r="BO275" s="312" t="s">
        <v>216</v>
      </c>
      <c r="BP275" s="312">
        <v>272</v>
      </c>
      <c r="BQ275" s="289">
        <v>-19</v>
      </c>
      <c r="BR275" s="313" t="s">
        <v>88</v>
      </c>
      <c r="BS275" s="313">
        <v>272</v>
      </c>
      <c r="BT275" s="289">
        <v>4</v>
      </c>
      <c r="BU275" s="314" t="s">
        <v>276</v>
      </c>
      <c r="BV275" s="314">
        <v>272</v>
      </c>
      <c r="BW275" s="289">
        <v>-14</v>
      </c>
      <c r="BX275" s="315" t="s">
        <v>68</v>
      </c>
      <c r="BY275" s="315">
        <v>272</v>
      </c>
      <c r="BZ275" s="289">
        <v>0</v>
      </c>
    </row>
    <row r="276" spans="1:80" ht="15.5" thickTop="1" thickBot="1" x14ac:dyDescent="0.4">
      <c r="A276" s="210" t="s">
        <v>175</v>
      </c>
      <c r="B276" s="210">
        <v>273</v>
      </c>
      <c r="C276" s="210">
        <v>0</v>
      </c>
      <c r="D276" s="211" t="s">
        <v>238</v>
      </c>
      <c r="E276" s="211">
        <v>273</v>
      </c>
      <c r="F276" s="210">
        <v>-73</v>
      </c>
      <c r="G276" s="212">
        <v>200</v>
      </c>
      <c r="H276" s="287">
        <v>6.0910827451331322</v>
      </c>
      <c r="I276" s="288" t="s">
        <v>305</v>
      </c>
      <c r="J276" s="287">
        <v>273</v>
      </c>
      <c r="K276" s="289">
        <v>-61</v>
      </c>
      <c r="L276" s="290">
        <v>0.1235253227994618</v>
      </c>
      <c r="M276" s="291">
        <v>0.57555894526705265</v>
      </c>
      <c r="N276" s="292">
        <v>2.470506455989236</v>
      </c>
      <c r="O276" s="293" t="s">
        <v>218</v>
      </c>
      <c r="P276" s="292">
        <v>273</v>
      </c>
      <c r="Q276" s="289">
        <v>-50</v>
      </c>
      <c r="R276" s="294">
        <v>0.97151648037843374</v>
      </c>
      <c r="S276" s="295">
        <v>0.73136870687467836</v>
      </c>
      <c r="T276" s="295">
        <v>13.878806862549053</v>
      </c>
      <c r="U276" s="296">
        <v>0</v>
      </c>
      <c r="V276" s="296"/>
      <c r="W276" s="298" t="s">
        <v>141</v>
      </c>
      <c r="X276" s="298">
        <v>53</v>
      </c>
      <c r="Y276" s="289">
        <v>-100</v>
      </c>
      <c r="Z276" s="298"/>
      <c r="AB276" s="299" t="s">
        <v>334</v>
      </c>
      <c r="AC276" s="299">
        <v>273</v>
      </c>
      <c r="AD276" s="289">
        <v>-124</v>
      </c>
      <c r="AE276" s="300" t="s">
        <v>310</v>
      </c>
      <c r="AF276" s="300">
        <v>273</v>
      </c>
      <c r="AG276" s="289">
        <v>-30</v>
      </c>
      <c r="AH276" s="301" t="s">
        <v>186</v>
      </c>
      <c r="AI276" s="301">
        <v>273</v>
      </c>
      <c r="AJ276" s="289">
        <v>-82</v>
      </c>
      <c r="AK276" s="302" t="s">
        <v>166</v>
      </c>
      <c r="AL276" s="302">
        <v>273</v>
      </c>
      <c r="AM276" s="289">
        <v>-36</v>
      </c>
      <c r="AN276" s="303" t="s">
        <v>201</v>
      </c>
      <c r="AO276" s="303">
        <v>273</v>
      </c>
      <c r="AP276" s="289">
        <v>-19</v>
      </c>
      <c r="AQ276" s="304" t="s">
        <v>182</v>
      </c>
      <c r="AR276" s="304">
        <v>273</v>
      </c>
      <c r="AS276" s="289">
        <v>-180</v>
      </c>
      <c r="AT276" s="305" t="s">
        <v>167</v>
      </c>
      <c r="AU276" s="305">
        <v>273</v>
      </c>
      <c r="AV276" s="289">
        <v>-75</v>
      </c>
      <c r="AW276" s="306" t="s">
        <v>166</v>
      </c>
      <c r="AX276" s="306">
        <v>273</v>
      </c>
      <c r="AY276" s="289">
        <v>-57</v>
      </c>
      <c r="AZ276" s="307" t="s">
        <v>237</v>
      </c>
      <c r="BA276" s="307">
        <v>273</v>
      </c>
      <c r="BB276" s="289">
        <v>-37</v>
      </c>
      <c r="BC276" s="308" t="s">
        <v>284</v>
      </c>
      <c r="BD276" s="308">
        <v>273</v>
      </c>
      <c r="BE276" s="289">
        <v>-8</v>
      </c>
      <c r="BF276" s="309" t="s">
        <v>243</v>
      </c>
      <c r="BG276" s="309">
        <v>273</v>
      </c>
      <c r="BH276" s="289">
        <v>-92</v>
      </c>
      <c r="BI276" s="310" t="s">
        <v>102</v>
      </c>
      <c r="BJ276" s="310">
        <v>273</v>
      </c>
      <c r="BK276" s="289">
        <v>-12</v>
      </c>
      <c r="BL276" s="311" t="s">
        <v>333</v>
      </c>
      <c r="BM276" s="311">
        <v>273</v>
      </c>
      <c r="BN276" s="289">
        <v>-37</v>
      </c>
      <c r="BO276" s="312" t="s">
        <v>54</v>
      </c>
      <c r="BP276" s="312">
        <v>273</v>
      </c>
      <c r="BQ276" s="289">
        <v>-17</v>
      </c>
      <c r="BR276" s="313" t="s">
        <v>280</v>
      </c>
      <c r="BS276" s="313">
        <v>273</v>
      </c>
      <c r="BT276" s="289">
        <v>-75</v>
      </c>
      <c r="BU276" s="314" t="s">
        <v>108</v>
      </c>
      <c r="BV276" s="314">
        <v>273</v>
      </c>
      <c r="BW276" s="289">
        <v>-3</v>
      </c>
      <c r="BX276" s="315" t="s">
        <v>253</v>
      </c>
      <c r="BY276" s="315">
        <v>273</v>
      </c>
      <c r="BZ276" s="289">
        <v>42</v>
      </c>
    </row>
    <row r="277" spans="1:80" ht="15.5" thickTop="1" thickBot="1" x14ac:dyDescent="0.4">
      <c r="A277" s="210" t="s">
        <v>325</v>
      </c>
      <c r="B277" s="210">
        <v>274</v>
      </c>
      <c r="C277" s="210">
        <v>0</v>
      </c>
      <c r="D277" s="211" t="s">
        <v>245</v>
      </c>
      <c r="E277" s="211">
        <v>274</v>
      </c>
      <c r="F277" s="210">
        <v>18</v>
      </c>
      <c r="G277" s="212">
        <v>292</v>
      </c>
      <c r="H277" s="287">
        <v>6.0868157022159952</v>
      </c>
      <c r="I277" s="288" t="s">
        <v>149</v>
      </c>
      <c r="J277" s="287">
        <v>274</v>
      </c>
      <c r="K277" s="289">
        <v>-8</v>
      </c>
      <c r="L277" s="290">
        <v>0.12249053759090936</v>
      </c>
      <c r="M277" s="291">
        <v>0.57073742470985256</v>
      </c>
      <c r="N277" s="292">
        <v>2.4498107518181871</v>
      </c>
      <c r="O277" s="293" t="s">
        <v>143</v>
      </c>
      <c r="P277" s="292">
        <v>274</v>
      </c>
      <c r="Q277" s="289">
        <v>-35</v>
      </c>
      <c r="R277" s="294">
        <v>0.96407378958555989</v>
      </c>
      <c r="S277" s="295">
        <v>0.7257657642063956</v>
      </c>
      <c r="T277" s="295">
        <v>13.772482708365141</v>
      </c>
      <c r="U277" s="296">
        <v>0</v>
      </c>
      <c r="V277" s="296"/>
      <c r="W277" s="298" t="s">
        <v>244</v>
      </c>
      <c r="X277" s="298">
        <v>52</v>
      </c>
      <c r="Y277" s="289">
        <v>11</v>
      </c>
      <c r="Z277" s="298"/>
      <c r="AB277" s="299" t="s">
        <v>299</v>
      </c>
      <c r="AC277" s="299">
        <v>274</v>
      </c>
      <c r="AD277" s="289">
        <v>-11</v>
      </c>
      <c r="AE277" s="300" t="s">
        <v>188</v>
      </c>
      <c r="AF277" s="300">
        <v>274</v>
      </c>
      <c r="AG277" s="289">
        <v>33</v>
      </c>
      <c r="AH277" s="301" t="s">
        <v>205</v>
      </c>
      <c r="AI277" s="301">
        <v>274</v>
      </c>
      <c r="AJ277" s="289">
        <v>-28</v>
      </c>
      <c r="AK277" s="302" t="s">
        <v>245</v>
      </c>
      <c r="AL277" s="302">
        <v>274</v>
      </c>
      <c r="AM277" s="289">
        <v>-67</v>
      </c>
      <c r="AN277" s="303" t="s">
        <v>280</v>
      </c>
      <c r="AO277" s="303">
        <v>274</v>
      </c>
      <c r="AP277" s="289">
        <v>1</v>
      </c>
      <c r="AQ277" s="304" t="s">
        <v>149</v>
      </c>
      <c r="AR277" s="304">
        <v>274</v>
      </c>
      <c r="AS277" s="289">
        <v>1</v>
      </c>
      <c r="AT277" s="305" t="s">
        <v>215</v>
      </c>
      <c r="AU277" s="305">
        <v>274</v>
      </c>
      <c r="AV277" s="289">
        <v>-51</v>
      </c>
      <c r="AW277" s="306" t="s">
        <v>340</v>
      </c>
      <c r="AX277" s="306">
        <v>274</v>
      </c>
      <c r="AY277" s="289">
        <v>-61</v>
      </c>
      <c r="AZ277" s="307" t="s">
        <v>308</v>
      </c>
      <c r="BA277" s="307">
        <v>274</v>
      </c>
      <c r="BB277" s="289">
        <v>-70</v>
      </c>
      <c r="BC277" s="308" t="s">
        <v>245</v>
      </c>
      <c r="BD277" s="308">
        <v>274</v>
      </c>
      <c r="BE277" s="289">
        <v>6</v>
      </c>
      <c r="BF277" s="309" t="s">
        <v>235</v>
      </c>
      <c r="BG277" s="309">
        <v>274</v>
      </c>
      <c r="BH277" s="289">
        <v>-30</v>
      </c>
      <c r="BI277" s="310" t="s">
        <v>156</v>
      </c>
      <c r="BJ277" s="310">
        <v>274</v>
      </c>
      <c r="BK277" s="289">
        <v>13</v>
      </c>
      <c r="BL277" s="311" t="s">
        <v>136</v>
      </c>
      <c r="BM277" s="311">
        <v>274</v>
      </c>
      <c r="BN277" s="289">
        <v>-5</v>
      </c>
      <c r="BO277" s="312" t="s">
        <v>315</v>
      </c>
      <c r="BP277" s="312">
        <v>274</v>
      </c>
      <c r="BQ277" s="289">
        <v>5</v>
      </c>
      <c r="BR277" s="313" t="s">
        <v>301</v>
      </c>
      <c r="BS277" s="313">
        <v>274</v>
      </c>
      <c r="BT277" s="289">
        <v>10</v>
      </c>
      <c r="BU277" s="314" t="s">
        <v>112</v>
      </c>
      <c r="BV277" s="314">
        <v>274</v>
      </c>
      <c r="BW277" s="289">
        <v>-66</v>
      </c>
      <c r="BX277" s="315" t="s">
        <v>125</v>
      </c>
      <c r="BY277" s="315">
        <v>274</v>
      </c>
      <c r="BZ277" s="289">
        <v>-91</v>
      </c>
    </row>
    <row r="278" spans="1:80" ht="15.5" thickTop="1" thickBot="1" x14ac:dyDescent="0.4">
      <c r="A278" s="210" t="s">
        <v>271</v>
      </c>
      <c r="B278" s="210">
        <v>275</v>
      </c>
      <c r="C278" s="210">
        <v>0</v>
      </c>
      <c r="D278" s="211" t="s">
        <v>330</v>
      </c>
      <c r="E278" s="211">
        <v>275</v>
      </c>
      <c r="F278" s="210">
        <v>42</v>
      </c>
      <c r="G278" s="212">
        <v>317</v>
      </c>
      <c r="H278" s="287">
        <v>6.0626097518631337</v>
      </c>
      <c r="I278" s="288" t="s">
        <v>311</v>
      </c>
      <c r="J278" s="287">
        <v>275</v>
      </c>
      <c r="K278" s="289">
        <v>18</v>
      </c>
      <c r="L278" s="290">
        <v>0.12199681345083407</v>
      </c>
      <c r="M278" s="291">
        <v>0.56843694624216257</v>
      </c>
      <c r="N278" s="292">
        <v>2.4399362690166813</v>
      </c>
      <c r="O278" s="293" t="s">
        <v>144</v>
      </c>
      <c r="P278" s="292">
        <v>275</v>
      </c>
      <c r="Q278" s="289">
        <v>-87</v>
      </c>
      <c r="R278" s="294">
        <v>0.96357179730236775</v>
      </c>
      <c r="S278" s="295">
        <v>0.72538785867989719</v>
      </c>
      <c r="T278" s="295">
        <v>13.765311390033824</v>
      </c>
      <c r="U278" s="296">
        <v>0</v>
      </c>
      <c r="V278" s="296"/>
      <c r="W278" s="298" t="s">
        <v>73</v>
      </c>
      <c r="X278" s="298">
        <v>51</v>
      </c>
      <c r="Y278" s="289">
        <v>12</v>
      </c>
      <c r="Z278" s="298"/>
      <c r="AB278" s="299" t="s">
        <v>63</v>
      </c>
      <c r="AC278" s="299">
        <v>275</v>
      </c>
      <c r="AD278" s="289">
        <v>-35</v>
      </c>
      <c r="AE278" s="300" t="s">
        <v>298</v>
      </c>
      <c r="AF278" s="300">
        <v>275</v>
      </c>
      <c r="AG278" s="289">
        <v>-36</v>
      </c>
      <c r="AH278" s="301" t="s">
        <v>290</v>
      </c>
      <c r="AI278" s="301">
        <v>275</v>
      </c>
      <c r="AJ278" s="289">
        <v>-53</v>
      </c>
      <c r="AK278" s="302" t="s">
        <v>197</v>
      </c>
      <c r="AL278" s="302">
        <v>275</v>
      </c>
      <c r="AM278" s="289">
        <v>-4</v>
      </c>
      <c r="AN278" s="303" t="s">
        <v>35</v>
      </c>
      <c r="AO278" s="303">
        <v>275</v>
      </c>
      <c r="AP278" s="289">
        <v>30</v>
      </c>
      <c r="AQ278" s="304" t="s">
        <v>165</v>
      </c>
      <c r="AR278" s="304">
        <v>275</v>
      </c>
      <c r="AS278" s="289">
        <v>-7</v>
      </c>
      <c r="AT278" s="305" t="s">
        <v>213</v>
      </c>
      <c r="AU278" s="305">
        <v>275</v>
      </c>
      <c r="AV278" s="289">
        <v>-34</v>
      </c>
      <c r="AW278" s="306" t="s">
        <v>35</v>
      </c>
      <c r="AX278" s="306">
        <v>275</v>
      </c>
      <c r="AY278" s="289">
        <v>-51</v>
      </c>
      <c r="AZ278" s="307" t="s">
        <v>274</v>
      </c>
      <c r="BA278" s="307">
        <v>275</v>
      </c>
      <c r="BB278" s="289">
        <v>-33</v>
      </c>
      <c r="BC278" s="308" t="s">
        <v>249</v>
      </c>
      <c r="BD278" s="308">
        <v>275</v>
      </c>
      <c r="BE278" s="289">
        <v>-37</v>
      </c>
      <c r="BF278" s="309" t="s">
        <v>17</v>
      </c>
      <c r="BG278" s="309">
        <v>275</v>
      </c>
      <c r="BH278" s="289">
        <v>-213</v>
      </c>
      <c r="BI278" s="310" t="s">
        <v>315</v>
      </c>
      <c r="BJ278" s="310">
        <v>275</v>
      </c>
      <c r="BK278" s="289">
        <v>-43</v>
      </c>
      <c r="BL278" s="311" t="s">
        <v>210</v>
      </c>
      <c r="BM278" s="311">
        <v>275</v>
      </c>
      <c r="BN278" s="289">
        <v>2</v>
      </c>
      <c r="BO278" s="312" t="s">
        <v>168</v>
      </c>
      <c r="BP278" s="312">
        <v>275</v>
      </c>
      <c r="BQ278" s="289">
        <v>-8</v>
      </c>
      <c r="BR278" s="313" t="s">
        <v>145</v>
      </c>
      <c r="BS278" s="313">
        <v>275</v>
      </c>
      <c r="BT278" s="289">
        <v>34</v>
      </c>
      <c r="BU278" s="314" t="s">
        <v>159</v>
      </c>
      <c r="BV278" s="314">
        <v>275</v>
      </c>
      <c r="BW278" s="289">
        <v>2</v>
      </c>
      <c r="BX278" s="315" t="s">
        <v>338</v>
      </c>
      <c r="BY278" s="315">
        <v>275</v>
      </c>
      <c r="BZ278" s="289">
        <v>-59</v>
      </c>
    </row>
    <row r="279" spans="1:80" ht="15.5" thickTop="1" thickBot="1" x14ac:dyDescent="0.4">
      <c r="A279" s="210" t="s">
        <v>152</v>
      </c>
      <c r="B279" s="210">
        <v>276</v>
      </c>
      <c r="C279" s="210">
        <v>0</v>
      </c>
      <c r="D279" s="211" t="s">
        <v>335</v>
      </c>
      <c r="E279" s="211">
        <v>276</v>
      </c>
      <c r="F279" s="210">
        <v>43</v>
      </c>
      <c r="G279" s="212">
        <v>319</v>
      </c>
      <c r="H279" s="287">
        <v>6.0328464190324222</v>
      </c>
      <c r="I279" s="288" t="s">
        <v>297</v>
      </c>
      <c r="J279" s="287">
        <v>276</v>
      </c>
      <c r="K279" s="289">
        <v>14</v>
      </c>
      <c r="L279" s="290">
        <v>0.12196120552090416</v>
      </c>
      <c r="M279" s="291">
        <v>0.5682710331959212</v>
      </c>
      <c r="N279" s="292">
        <v>2.4392241104180834</v>
      </c>
      <c r="O279" s="293" t="s">
        <v>305</v>
      </c>
      <c r="P279" s="292">
        <v>276</v>
      </c>
      <c r="Q279" s="289">
        <v>-75</v>
      </c>
      <c r="R279" s="294">
        <v>0.95997982006795202</v>
      </c>
      <c r="S279" s="295">
        <v>0.72268377717627241</v>
      </c>
      <c r="T279" s="295">
        <v>13.713997429542172</v>
      </c>
      <c r="U279" s="296">
        <v>0</v>
      </c>
      <c r="V279" s="296"/>
      <c r="W279" s="298" t="s">
        <v>298</v>
      </c>
      <c r="X279" s="298">
        <v>50</v>
      </c>
      <c r="Y279" s="289">
        <v>-20</v>
      </c>
      <c r="Z279" s="298"/>
      <c r="AB279" s="299" t="s">
        <v>118</v>
      </c>
      <c r="AC279" s="299">
        <v>276</v>
      </c>
      <c r="AD279" s="289">
        <v>-1</v>
      </c>
      <c r="AE279" s="300" t="s">
        <v>210</v>
      </c>
      <c r="AF279" s="300">
        <v>276</v>
      </c>
      <c r="AG279" s="289">
        <v>-10</v>
      </c>
      <c r="AH279" s="301" t="s">
        <v>161</v>
      </c>
      <c r="AI279" s="301">
        <v>276</v>
      </c>
      <c r="AJ279" s="289">
        <v>-66</v>
      </c>
      <c r="AK279" s="302" t="s">
        <v>337</v>
      </c>
      <c r="AL279" s="302">
        <v>276</v>
      </c>
      <c r="AM279" s="289">
        <v>-65</v>
      </c>
      <c r="AN279" s="303" t="s">
        <v>336</v>
      </c>
      <c r="AO279" s="303">
        <v>276</v>
      </c>
      <c r="AP279" s="289">
        <v>-65</v>
      </c>
      <c r="AQ279" s="304" t="s">
        <v>133</v>
      </c>
      <c r="AR279" s="304">
        <v>276</v>
      </c>
      <c r="AS279" s="289">
        <v>-122</v>
      </c>
      <c r="AT279" s="305" t="s">
        <v>63</v>
      </c>
      <c r="AU279" s="305">
        <v>276</v>
      </c>
      <c r="AV279" s="289">
        <v>-29</v>
      </c>
      <c r="AW279" s="306" t="s">
        <v>173</v>
      </c>
      <c r="AX279" s="306">
        <v>276</v>
      </c>
      <c r="AY279" s="289">
        <v>-62</v>
      </c>
      <c r="AZ279" s="307" t="s">
        <v>44</v>
      </c>
      <c r="BA279" s="307">
        <v>276</v>
      </c>
      <c r="BB279" s="289">
        <v>-48</v>
      </c>
      <c r="BC279" s="308" t="s">
        <v>214</v>
      </c>
      <c r="BD279" s="308">
        <v>276</v>
      </c>
      <c r="BE279" s="289">
        <v>14</v>
      </c>
      <c r="BF279" s="309" t="s">
        <v>288</v>
      </c>
      <c r="BG279" s="309">
        <v>276</v>
      </c>
      <c r="BH279" s="289">
        <v>-87</v>
      </c>
      <c r="BI279" s="310" t="s">
        <v>210</v>
      </c>
      <c r="BJ279" s="310">
        <v>276</v>
      </c>
      <c r="BK279" s="289">
        <v>-38</v>
      </c>
      <c r="BL279" s="311" t="s">
        <v>327</v>
      </c>
      <c r="BM279" s="311">
        <v>276</v>
      </c>
      <c r="BN279" s="289">
        <v>9</v>
      </c>
      <c r="BO279" s="312" t="s">
        <v>100</v>
      </c>
      <c r="BP279" s="312">
        <v>276</v>
      </c>
      <c r="BQ279" s="289">
        <v>-3</v>
      </c>
      <c r="BR279" s="313" t="s">
        <v>165</v>
      </c>
      <c r="BS279" s="313">
        <v>276</v>
      </c>
      <c r="BT279" s="289">
        <v>-100</v>
      </c>
      <c r="BU279" s="314" t="s">
        <v>35</v>
      </c>
      <c r="BV279" s="314">
        <v>276</v>
      </c>
      <c r="BW279" s="289">
        <v>-37</v>
      </c>
      <c r="BX279" s="315" t="s">
        <v>322</v>
      </c>
      <c r="BY279" s="315">
        <v>276</v>
      </c>
      <c r="BZ279" s="289">
        <v>15</v>
      </c>
    </row>
    <row r="280" spans="1:80" ht="15.5" thickTop="1" thickBot="1" x14ac:dyDescent="0.4">
      <c r="A280" s="210" t="s">
        <v>339</v>
      </c>
      <c r="B280" s="210">
        <v>277</v>
      </c>
      <c r="C280" s="210">
        <v>0</v>
      </c>
      <c r="D280" s="211" t="s">
        <v>121</v>
      </c>
      <c r="E280" s="211">
        <v>277</v>
      </c>
      <c r="F280" s="210">
        <v>-60</v>
      </c>
      <c r="G280" s="212">
        <v>217</v>
      </c>
      <c r="H280" s="287">
        <v>6.0288314871303079</v>
      </c>
      <c r="I280" s="288" t="s">
        <v>330</v>
      </c>
      <c r="J280" s="287">
        <v>277</v>
      </c>
      <c r="K280" s="289">
        <v>6</v>
      </c>
      <c r="L280" s="290">
        <v>0.12158719761906805</v>
      </c>
      <c r="M280" s="291">
        <v>0.56652836546898233</v>
      </c>
      <c r="N280" s="292">
        <v>2.4317439523813609</v>
      </c>
      <c r="O280" s="293" t="s">
        <v>311</v>
      </c>
      <c r="P280" s="292">
        <v>277</v>
      </c>
      <c r="Q280" s="289">
        <v>-43</v>
      </c>
      <c r="R280" s="294">
        <v>0.95918637866631429</v>
      </c>
      <c r="S280" s="295">
        <v>0.72208646542334098</v>
      </c>
      <c r="T280" s="295">
        <v>13.702662552375919</v>
      </c>
      <c r="U280" s="296">
        <v>0</v>
      </c>
      <c r="V280" s="296"/>
      <c r="W280" s="298" t="s">
        <v>33</v>
      </c>
      <c r="X280" s="298">
        <v>49</v>
      </c>
      <c r="Y280" s="289">
        <v>-27</v>
      </c>
      <c r="Z280" s="298"/>
      <c r="AB280" s="299" t="s">
        <v>28</v>
      </c>
      <c r="AC280" s="299">
        <v>277</v>
      </c>
      <c r="AD280" s="289">
        <v>-47</v>
      </c>
      <c r="AE280" s="300" t="s">
        <v>36</v>
      </c>
      <c r="AF280" s="300">
        <v>277</v>
      </c>
      <c r="AG280" s="289">
        <v>28</v>
      </c>
      <c r="AH280" s="301" t="s">
        <v>125</v>
      </c>
      <c r="AI280" s="301">
        <v>277</v>
      </c>
      <c r="AJ280" s="289">
        <v>23</v>
      </c>
      <c r="AK280" s="302" t="s">
        <v>291</v>
      </c>
      <c r="AL280" s="302">
        <v>277</v>
      </c>
      <c r="AM280" s="289">
        <v>-15</v>
      </c>
      <c r="AN280" s="303" t="s">
        <v>66</v>
      </c>
      <c r="AO280" s="303">
        <v>277</v>
      </c>
      <c r="AP280" s="289">
        <v>2</v>
      </c>
      <c r="AQ280" s="304" t="s">
        <v>19</v>
      </c>
      <c r="AR280" s="304">
        <v>277</v>
      </c>
      <c r="AS280" s="289">
        <v>-34</v>
      </c>
      <c r="AT280" s="305" t="s">
        <v>293</v>
      </c>
      <c r="AU280" s="305">
        <v>277</v>
      </c>
      <c r="AV280" s="289">
        <v>-95</v>
      </c>
      <c r="AW280" s="306" t="s">
        <v>208</v>
      </c>
      <c r="AX280" s="306">
        <v>277</v>
      </c>
      <c r="AY280" s="289">
        <v>-48</v>
      </c>
      <c r="AZ280" s="307" t="s">
        <v>141</v>
      </c>
      <c r="BA280" s="307">
        <v>277</v>
      </c>
      <c r="BB280" s="289">
        <v>22</v>
      </c>
      <c r="BC280" s="308" t="s">
        <v>311</v>
      </c>
      <c r="BD280" s="308">
        <v>277</v>
      </c>
      <c r="BE280" s="289">
        <v>-1</v>
      </c>
      <c r="BF280" s="309" t="s">
        <v>264</v>
      </c>
      <c r="BG280" s="309">
        <v>277</v>
      </c>
      <c r="BH280" s="289">
        <v>0</v>
      </c>
      <c r="BI280" s="310" t="s">
        <v>198</v>
      </c>
      <c r="BJ280" s="310">
        <v>277</v>
      </c>
      <c r="BK280" s="289">
        <v>6</v>
      </c>
      <c r="BL280" s="311" t="s">
        <v>237</v>
      </c>
      <c r="BM280" s="311">
        <v>277</v>
      </c>
      <c r="BN280" s="289">
        <v>9</v>
      </c>
      <c r="BO280" s="312" t="s">
        <v>165</v>
      </c>
      <c r="BP280" s="312">
        <v>277</v>
      </c>
      <c r="BQ280" s="289">
        <v>-188</v>
      </c>
      <c r="BR280" s="313" t="s">
        <v>269</v>
      </c>
      <c r="BS280" s="313">
        <v>277</v>
      </c>
      <c r="BT280" s="289">
        <v>11</v>
      </c>
      <c r="BU280" s="314" t="s">
        <v>335</v>
      </c>
      <c r="BV280" s="314">
        <v>277</v>
      </c>
      <c r="BW280" s="289">
        <v>16</v>
      </c>
      <c r="BX280" s="315" t="s">
        <v>41</v>
      </c>
      <c r="BY280" s="315">
        <v>277</v>
      </c>
      <c r="BZ280" s="289">
        <v>27</v>
      </c>
    </row>
    <row r="281" spans="1:80" ht="15.5" thickTop="1" thickBot="1" x14ac:dyDescent="0.4">
      <c r="A281" s="210" t="s">
        <v>287</v>
      </c>
      <c r="B281" s="210">
        <v>278</v>
      </c>
      <c r="C281" s="210">
        <v>0</v>
      </c>
      <c r="D281" s="211" t="s">
        <v>317</v>
      </c>
      <c r="E281" s="211">
        <v>278</v>
      </c>
      <c r="F281" s="210">
        <v>-16</v>
      </c>
      <c r="G281" s="212">
        <v>262</v>
      </c>
      <c r="H281" s="287">
        <v>6.0270063204020587</v>
      </c>
      <c r="I281" s="288" t="s">
        <v>326</v>
      </c>
      <c r="J281" s="287">
        <v>278</v>
      </c>
      <c r="K281" s="289">
        <v>-51</v>
      </c>
      <c r="L281" s="290">
        <v>0.12109855234360781</v>
      </c>
      <c r="M281" s="291">
        <v>0.56425155167097096</v>
      </c>
      <c r="N281" s="292">
        <v>2.421971046872156</v>
      </c>
      <c r="O281" s="293" t="s">
        <v>315</v>
      </c>
      <c r="P281" s="292">
        <v>278</v>
      </c>
      <c r="Q281" s="289">
        <v>-20</v>
      </c>
      <c r="R281" s="294">
        <v>0.95005269606625997</v>
      </c>
      <c r="S281" s="295">
        <v>0.71521052480151714</v>
      </c>
      <c r="T281" s="295">
        <v>13.572181372375141</v>
      </c>
      <c r="U281" s="296">
        <v>0</v>
      </c>
      <c r="V281" s="296"/>
      <c r="W281" s="298" t="s">
        <v>215</v>
      </c>
      <c r="X281" s="298">
        <v>48</v>
      </c>
      <c r="Y281" s="289">
        <v>15</v>
      </c>
      <c r="Z281" s="298"/>
      <c r="AB281" s="299" t="s">
        <v>316</v>
      </c>
      <c r="AC281" s="299">
        <v>278</v>
      </c>
      <c r="AD281" s="289">
        <v>16</v>
      </c>
      <c r="AE281" s="300" t="s">
        <v>186</v>
      </c>
      <c r="AF281" s="300">
        <v>278</v>
      </c>
      <c r="AG281" s="289">
        <v>-166</v>
      </c>
      <c r="AH281" s="301" t="s">
        <v>331</v>
      </c>
      <c r="AI281" s="301">
        <v>278</v>
      </c>
      <c r="AJ281" s="289">
        <v>19</v>
      </c>
      <c r="AK281" s="302" t="s">
        <v>307</v>
      </c>
      <c r="AL281" s="302">
        <v>278</v>
      </c>
      <c r="AM281" s="289">
        <v>3</v>
      </c>
      <c r="AN281" s="303" t="s">
        <v>97</v>
      </c>
      <c r="AO281" s="303">
        <v>278</v>
      </c>
      <c r="AP281" s="289">
        <v>-94</v>
      </c>
      <c r="AQ281" s="304" t="s">
        <v>122</v>
      </c>
      <c r="AR281" s="304">
        <v>278</v>
      </c>
      <c r="AS281" s="289">
        <v>-23</v>
      </c>
      <c r="AT281" s="305" t="s">
        <v>181</v>
      </c>
      <c r="AU281" s="305">
        <v>278</v>
      </c>
      <c r="AV281" s="289" t="e">
        <v>#N/A</v>
      </c>
      <c r="AW281" s="306" t="s">
        <v>246</v>
      </c>
      <c r="AX281" s="306">
        <v>278</v>
      </c>
      <c r="AY281" s="289">
        <v>-21</v>
      </c>
      <c r="AZ281" s="307" t="s">
        <v>69</v>
      </c>
      <c r="BA281" s="307">
        <v>278</v>
      </c>
      <c r="BB281" s="289">
        <v>41</v>
      </c>
      <c r="BC281" s="308" t="s">
        <v>264</v>
      </c>
      <c r="BD281" s="308">
        <v>278</v>
      </c>
      <c r="BE281" s="289">
        <v>-4</v>
      </c>
      <c r="BF281" s="309" t="s">
        <v>132</v>
      </c>
      <c r="BG281" s="309">
        <v>278</v>
      </c>
      <c r="BH281" s="289">
        <v>10</v>
      </c>
      <c r="BI281" s="310" t="s">
        <v>238</v>
      </c>
      <c r="BJ281" s="310">
        <v>278</v>
      </c>
      <c r="BK281" s="289">
        <v>20</v>
      </c>
      <c r="BL281" s="311" t="s">
        <v>202</v>
      </c>
      <c r="BM281" s="311">
        <v>278</v>
      </c>
      <c r="BN281" s="289">
        <v>-227</v>
      </c>
      <c r="BO281" s="312" t="s">
        <v>206</v>
      </c>
      <c r="BP281" s="312">
        <v>278</v>
      </c>
      <c r="BQ281" s="289">
        <v>20</v>
      </c>
      <c r="BR281" s="313" t="s">
        <v>215</v>
      </c>
      <c r="BS281" s="313">
        <v>278</v>
      </c>
      <c r="BT281" s="289">
        <v>-36</v>
      </c>
      <c r="BU281" s="314" t="s">
        <v>270</v>
      </c>
      <c r="BV281" s="314">
        <v>278</v>
      </c>
      <c r="BW281" s="289">
        <v>-35</v>
      </c>
      <c r="BX281" s="315" t="s">
        <v>152</v>
      </c>
      <c r="BY281" s="315">
        <v>278</v>
      </c>
      <c r="BZ281" s="289">
        <v>2</v>
      </c>
    </row>
    <row r="282" spans="1:80" ht="15.5" thickTop="1" thickBot="1" x14ac:dyDescent="0.4">
      <c r="A282" s="210" t="s">
        <v>314</v>
      </c>
      <c r="B282" s="210">
        <v>279</v>
      </c>
      <c r="C282" s="210">
        <v>0</v>
      </c>
      <c r="D282" s="211" t="s">
        <v>319</v>
      </c>
      <c r="E282" s="211">
        <v>279</v>
      </c>
      <c r="F282" s="210">
        <v>-7</v>
      </c>
      <c r="G282" s="212">
        <v>272</v>
      </c>
      <c r="H282" s="287">
        <v>5.9737625444759415</v>
      </c>
      <c r="I282" s="288" t="s">
        <v>281</v>
      </c>
      <c r="J282" s="287">
        <v>279</v>
      </c>
      <c r="K282" s="289">
        <v>-84</v>
      </c>
      <c r="L282" s="290">
        <v>0.11412813969763264</v>
      </c>
      <c r="M282" s="291">
        <v>0.53177332567105418</v>
      </c>
      <c r="N282" s="292">
        <v>2.2825627939526525</v>
      </c>
      <c r="O282" s="293" t="s">
        <v>148</v>
      </c>
      <c r="P282" s="292">
        <v>279</v>
      </c>
      <c r="Q282" s="289">
        <v>-2</v>
      </c>
      <c r="R282" s="294">
        <v>0.94918832033494804</v>
      </c>
      <c r="S282" s="295">
        <v>0.7145598128747187</v>
      </c>
      <c r="T282" s="295">
        <v>13.559833147642115</v>
      </c>
      <c r="U282" s="296">
        <v>0</v>
      </c>
      <c r="V282" s="296"/>
      <c r="W282" s="298" t="s">
        <v>189</v>
      </c>
      <c r="X282" s="298">
        <v>47</v>
      </c>
      <c r="Y282" s="289">
        <v>-76</v>
      </c>
      <c r="Z282" s="298"/>
      <c r="AB282" s="299" t="s">
        <v>335</v>
      </c>
      <c r="AC282" s="299">
        <v>279</v>
      </c>
      <c r="AD282" s="289">
        <v>-35</v>
      </c>
      <c r="AE282" s="300" t="s">
        <v>153</v>
      </c>
      <c r="AF282" s="300">
        <v>279</v>
      </c>
      <c r="AG282" s="289">
        <v>1</v>
      </c>
      <c r="AH282" s="301" t="s">
        <v>338</v>
      </c>
      <c r="AI282" s="301">
        <v>279</v>
      </c>
      <c r="AJ282" s="289">
        <v>11</v>
      </c>
      <c r="AK282" s="302" t="s">
        <v>139</v>
      </c>
      <c r="AL282" s="302">
        <v>279</v>
      </c>
      <c r="AM282" s="289">
        <v>-26</v>
      </c>
      <c r="AN282" s="303" t="s">
        <v>238</v>
      </c>
      <c r="AO282" s="303">
        <v>279</v>
      </c>
      <c r="AP282" s="289">
        <v>-2</v>
      </c>
      <c r="AQ282" s="304" t="s">
        <v>172</v>
      </c>
      <c r="AR282" s="304">
        <v>279</v>
      </c>
      <c r="AS282" s="289">
        <v>12</v>
      </c>
      <c r="AT282" s="305" t="s">
        <v>178</v>
      </c>
      <c r="AU282" s="305">
        <v>279</v>
      </c>
      <c r="AV282" s="289">
        <v>-48</v>
      </c>
      <c r="AW282" s="306" t="s">
        <v>97</v>
      </c>
      <c r="AX282" s="306">
        <v>279</v>
      </c>
      <c r="AY282" s="289">
        <v>5</v>
      </c>
      <c r="AZ282" s="307" t="s">
        <v>335</v>
      </c>
      <c r="BA282" s="307">
        <v>279</v>
      </c>
      <c r="BB282" s="289">
        <v>-11</v>
      </c>
      <c r="BC282" s="308" t="s">
        <v>301</v>
      </c>
      <c r="BD282" s="308">
        <v>279</v>
      </c>
      <c r="BE282" s="289">
        <v>4</v>
      </c>
      <c r="BF282" s="309" t="s">
        <v>93</v>
      </c>
      <c r="BG282" s="309">
        <v>279</v>
      </c>
      <c r="BH282" s="289">
        <v>-12</v>
      </c>
      <c r="BI282" s="310" t="s">
        <v>172</v>
      </c>
      <c r="BJ282" s="310">
        <v>279</v>
      </c>
      <c r="BK282" s="289">
        <v>-69</v>
      </c>
      <c r="BL282" s="311" t="s">
        <v>313</v>
      </c>
      <c r="BM282" s="311">
        <v>279</v>
      </c>
      <c r="BN282" s="289">
        <v>-21</v>
      </c>
      <c r="BO282" s="312" t="s">
        <v>242</v>
      </c>
      <c r="BP282" s="312">
        <v>279</v>
      </c>
      <c r="BQ282" s="289">
        <v>-106</v>
      </c>
      <c r="BR282" s="313" t="s">
        <v>238</v>
      </c>
      <c r="BS282" s="313">
        <v>279</v>
      </c>
      <c r="BT282" s="289">
        <v>-108</v>
      </c>
      <c r="BU282" s="314" t="s">
        <v>329</v>
      </c>
      <c r="BV282" s="314">
        <v>279</v>
      </c>
      <c r="BW282" s="289">
        <v>-13</v>
      </c>
      <c r="BX282" s="315" t="s">
        <v>328</v>
      </c>
      <c r="BY282" s="315">
        <v>279</v>
      </c>
      <c r="BZ282" s="289">
        <v>-28</v>
      </c>
    </row>
    <row r="283" spans="1:80" ht="15.5" thickTop="1" thickBot="1" x14ac:dyDescent="0.4">
      <c r="A283" s="210" t="s">
        <v>324</v>
      </c>
      <c r="B283" s="210">
        <v>280</v>
      </c>
      <c r="C283" s="210">
        <v>0</v>
      </c>
      <c r="D283" s="211" t="s">
        <v>220</v>
      </c>
      <c r="E283" s="211">
        <v>280</v>
      </c>
      <c r="F283" s="210">
        <v>-13</v>
      </c>
      <c r="G283" s="212">
        <v>267</v>
      </c>
      <c r="H283" s="287">
        <v>5.9663967551946255</v>
      </c>
      <c r="I283" s="288" t="s">
        <v>151</v>
      </c>
      <c r="J283" s="287">
        <v>280</v>
      </c>
      <c r="K283" s="289">
        <v>2</v>
      </c>
      <c r="L283" s="290">
        <v>0.11391291351948782</v>
      </c>
      <c r="M283" s="291">
        <v>0.53077049200683457</v>
      </c>
      <c r="N283" s="292">
        <v>2.2782582703897565</v>
      </c>
      <c r="O283" s="293" t="s">
        <v>293</v>
      </c>
      <c r="P283" s="292">
        <v>280</v>
      </c>
      <c r="Q283" s="289">
        <v>-40</v>
      </c>
      <c r="R283" s="294">
        <v>0.94903275986578051</v>
      </c>
      <c r="S283" s="295">
        <v>0.71444270517611175</v>
      </c>
      <c r="T283" s="295">
        <v>13.557610855225436</v>
      </c>
      <c r="U283" s="296">
        <v>0</v>
      </c>
      <c r="V283" s="296"/>
      <c r="W283" s="298" t="s">
        <v>324</v>
      </c>
      <c r="X283" s="298">
        <v>46</v>
      </c>
      <c r="Y283" s="289">
        <v>-58</v>
      </c>
      <c r="Z283" s="298"/>
      <c r="AB283" s="299" t="s">
        <v>68</v>
      </c>
      <c r="AC283" s="299">
        <v>280</v>
      </c>
      <c r="AD283" s="289">
        <v>25</v>
      </c>
      <c r="AE283" s="300" t="s">
        <v>281</v>
      </c>
      <c r="AF283" s="300">
        <v>280</v>
      </c>
      <c r="AG283" s="289">
        <v>-27</v>
      </c>
      <c r="AH283" s="301" t="s">
        <v>307</v>
      </c>
      <c r="AI283" s="301">
        <v>280</v>
      </c>
      <c r="AJ283" s="289">
        <v>6</v>
      </c>
      <c r="AK283" s="302" t="s">
        <v>28</v>
      </c>
      <c r="AL283" s="302">
        <v>280</v>
      </c>
      <c r="AM283" s="289">
        <v>43</v>
      </c>
      <c r="AN283" s="303" t="s">
        <v>112</v>
      </c>
      <c r="AO283" s="303">
        <v>280</v>
      </c>
      <c r="AP283" s="289">
        <v>-38</v>
      </c>
      <c r="AQ283" s="304" t="s">
        <v>215</v>
      </c>
      <c r="AR283" s="304">
        <v>280</v>
      </c>
      <c r="AS283" s="289">
        <v>-6</v>
      </c>
      <c r="AT283" s="305" t="s">
        <v>328</v>
      </c>
      <c r="AU283" s="305">
        <v>280</v>
      </c>
      <c r="AV283" s="289" t="e">
        <v>#N/A</v>
      </c>
      <c r="AW283" s="306" t="s">
        <v>103</v>
      </c>
      <c r="AX283" s="306">
        <v>280</v>
      </c>
      <c r="AY283" s="289">
        <v>-174</v>
      </c>
      <c r="AZ283" s="307" t="s">
        <v>242</v>
      </c>
      <c r="BA283" s="307">
        <v>280</v>
      </c>
      <c r="BB283" s="289">
        <v>-43</v>
      </c>
      <c r="BC283" s="308" t="s">
        <v>149</v>
      </c>
      <c r="BD283" s="308">
        <v>280</v>
      </c>
      <c r="BE283" s="289">
        <v>-14</v>
      </c>
      <c r="BF283" s="309" t="s">
        <v>252</v>
      </c>
      <c r="BG283" s="309">
        <v>280</v>
      </c>
      <c r="BH283" s="289">
        <v>-4</v>
      </c>
      <c r="BI283" s="310" t="s">
        <v>282</v>
      </c>
      <c r="BJ283" s="310">
        <v>280</v>
      </c>
      <c r="BK283" s="289">
        <v>-6</v>
      </c>
      <c r="BL283" s="311" t="s">
        <v>224</v>
      </c>
      <c r="BM283" s="311">
        <v>280</v>
      </c>
      <c r="BN283" s="289">
        <v>-51</v>
      </c>
      <c r="BO283" s="312" t="s">
        <v>264</v>
      </c>
      <c r="BP283" s="312">
        <v>280</v>
      </c>
      <c r="BQ283" s="289">
        <v>-233</v>
      </c>
      <c r="BR283" s="313" t="s">
        <v>303</v>
      </c>
      <c r="BS283" s="313">
        <v>280</v>
      </c>
      <c r="BT283" s="289">
        <v>13</v>
      </c>
      <c r="BU283" s="314" t="s">
        <v>152</v>
      </c>
      <c r="BV283" s="314">
        <v>280</v>
      </c>
      <c r="BW283" s="289">
        <v>10</v>
      </c>
      <c r="BX283" s="315" t="s">
        <v>155</v>
      </c>
      <c r="BY283" s="315">
        <v>280</v>
      </c>
      <c r="BZ283" s="289">
        <v>-124</v>
      </c>
    </row>
    <row r="284" spans="1:80" ht="15.5" thickTop="1" thickBot="1" x14ac:dyDescent="0.4">
      <c r="A284" s="210" t="s">
        <v>304</v>
      </c>
      <c r="B284" s="210">
        <v>281</v>
      </c>
      <c r="C284" s="210">
        <v>0</v>
      </c>
      <c r="D284" s="211" t="s">
        <v>152</v>
      </c>
      <c r="E284" s="211">
        <v>281</v>
      </c>
      <c r="F284" s="210">
        <v>-5</v>
      </c>
      <c r="G284" s="212">
        <v>276</v>
      </c>
      <c r="H284" s="287">
        <v>5.9607248424253472</v>
      </c>
      <c r="I284" s="288" t="s">
        <v>302</v>
      </c>
      <c r="J284" s="287">
        <v>281</v>
      </c>
      <c r="K284" s="289">
        <v>-32</v>
      </c>
      <c r="L284" s="290">
        <v>0.11390433327353797</v>
      </c>
      <c r="M284" s="291">
        <v>0.53073051285764383</v>
      </c>
      <c r="N284" s="292">
        <v>2.2780866654707594</v>
      </c>
      <c r="O284" s="293" t="s">
        <v>287</v>
      </c>
      <c r="P284" s="292">
        <v>281</v>
      </c>
      <c r="Q284" s="289">
        <v>11</v>
      </c>
      <c r="R284" s="294">
        <v>0.94861369531343998</v>
      </c>
      <c r="S284" s="295">
        <v>0.71412722859292199</v>
      </c>
      <c r="T284" s="295">
        <v>13.551624218763427</v>
      </c>
      <c r="U284" s="296">
        <v>0</v>
      </c>
      <c r="V284" s="296"/>
      <c r="W284" s="298" t="s">
        <v>252</v>
      </c>
      <c r="X284" s="298">
        <v>45</v>
      </c>
      <c r="Y284" s="289">
        <v>1</v>
      </c>
      <c r="Z284" s="298"/>
      <c r="AB284" s="299" t="s">
        <v>256</v>
      </c>
      <c r="AC284" s="299">
        <v>281</v>
      </c>
      <c r="AD284" s="289">
        <v>0</v>
      </c>
      <c r="AE284" s="300" t="s">
        <v>37</v>
      </c>
      <c r="AF284" s="300">
        <v>281</v>
      </c>
      <c r="AG284" s="289">
        <v>-20</v>
      </c>
      <c r="AH284" s="301" t="s">
        <v>173</v>
      </c>
      <c r="AI284" s="301">
        <v>281</v>
      </c>
      <c r="AJ284" s="289">
        <v>-15</v>
      </c>
      <c r="AK284" s="302" t="s">
        <v>156</v>
      </c>
      <c r="AL284" s="302">
        <v>281</v>
      </c>
      <c r="AM284" s="289">
        <v>-47</v>
      </c>
      <c r="AN284" s="303" t="s">
        <v>265</v>
      </c>
      <c r="AO284" s="303">
        <v>281</v>
      </c>
      <c r="AP284" s="289">
        <v>19</v>
      </c>
      <c r="AQ284" s="304" t="s">
        <v>260</v>
      </c>
      <c r="AR284" s="304">
        <v>281</v>
      </c>
      <c r="AS284" s="289">
        <v>7</v>
      </c>
      <c r="AT284" s="305" t="s">
        <v>280</v>
      </c>
      <c r="AU284" s="305">
        <v>281</v>
      </c>
      <c r="AV284" s="289">
        <v>-44</v>
      </c>
      <c r="AW284" s="306" t="s">
        <v>141</v>
      </c>
      <c r="AX284" s="306">
        <v>281</v>
      </c>
      <c r="AY284" s="289">
        <v>-63</v>
      </c>
      <c r="AZ284" s="307" t="s">
        <v>292</v>
      </c>
      <c r="BA284" s="307">
        <v>281</v>
      </c>
      <c r="BB284" s="289">
        <v>-56</v>
      </c>
      <c r="BC284" s="308" t="s">
        <v>261</v>
      </c>
      <c r="BD284" s="308">
        <v>281</v>
      </c>
      <c r="BE284" s="289">
        <v>7</v>
      </c>
      <c r="BF284" s="309" t="s">
        <v>320</v>
      </c>
      <c r="BG284" s="309">
        <v>281</v>
      </c>
      <c r="BH284" s="289">
        <v>-31</v>
      </c>
      <c r="BI284" s="310" t="s">
        <v>296</v>
      </c>
      <c r="BJ284" s="310">
        <v>281</v>
      </c>
      <c r="BK284" s="289">
        <v>-14</v>
      </c>
      <c r="BL284" s="311" t="s">
        <v>206</v>
      </c>
      <c r="BM284" s="311">
        <v>281</v>
      </c>
      <c r="BN284" s="289">
        <v>-11</v>
      </c>
      <c r="BO284" s="312" t="s">
        <v>55</v>
      </c>
      <c r="BP284" s="312">
        <v>281</v>
      </c>
      <c r="BQ284" s="289">
        <v>-34</v>
      </c>
      <c r="BR284" s="313" t="s">
        <v>115</v>
      </c>
      <c r="BS284" s="313">
        <v>281</v>
      </c>
      <c r="BT284" s="289">
        <v>21</v>
      </c>
      <c r="BU284" s="314" t="s">
        <v>322</v>
      </c>
      <c r="BV284" s="314">
        <v>281</v>
      </c>
      <c r="BW284" s="289">
        <v>-5</v>
      </c>
      <c r="BX284" s="315" t="s">
        <v>298</v>
      </c>
      <c r="BY284" s="315">
        <v>281</v>
      </c>
      <c r="BZ284" s="289">
        <v>39</v>
      </c>
    </row>
    <row r="285" spans="1:80" ht="15.5" thickTop="1" thickBot="1" x14ac:dyDescent="0.4">
      <c r="A285" s="210" t="s">
        <v>274</v>
      </c>
      <c r="B285" s="210">
        <v>282</v>
      </c>
      <c r="C285" s="210">
        <v>0</v>
      </c>
      <c r="D285" s="211" t="s">
        <v>300</v>
      </c>
      <c r="E285" s="211">
        <v>282</v>
      </c>
      <c r="F285" s="210">
        <v>-52</v>
      </c>
      <c r="G285" s="212">
        <v>230</v>
      </c>
      <c r="H285" s="287">
        <v>5.9573069192066557</v>
      </c>
      <c r="I285" s="288" t="s">
        <v>202</v>
      </c>
      <c r="J285" s="287">
        <v>282</v>
      </c>
      <c r="K285" s="289">
        <v>-138</v>
      </c>
      <c r="L285" s="290">
        <v>0.11390174503624248</v>
      </c>
      <c r="M285" s="291">
        <v>0.53071845311884591</v>
      </c>
      <c r="N285" s="292">
        <v>2.2780349007248497</v>
      </c>
      <c r="O285" s="293" t="s">
        <v>233</v>
      </c>
      <c r="P285" s="292">
        <v>282</v>
      </c>
      <c r="Q285" s="289">
        <v>7</v>
      </c>
      <c r="R285" s="294">
        <v>0.94651786031612006</v>
      </c>
      <c r="S285" s="295">
        <v>0.71254946006014785</v>
      </c>
      <c r="T285" s="295">
        <v>13.521683718801716</v>
      </c>
      <c r="U285" s="296">
        <v>0</v>
      </c>
      <c r="V285" s="296"/>
      <c r="W285" s="298" t="s">
        <v>313</v>
      </c>
      <c r="X285" s="298">
        <v>44</v>
      </c>
      <c r="Y285" s="289">
        <v>-97</v>
      </c>
      <c r="Z285" s="298"/>
      <c r="AB285" s="299" t="s">
        <v>205</v>
      </c>
      <c r="AC285" s="299">
        <v>282</v>
      </c>
      <c r="AD285" s="289">
        <v>-9</v>
      </c>
      <c r="AE285" s="300" t="s">
        <v>236</v>
      </c>
      <c r="AF285" s="300">
        <v>282</v>
      </c>
      <c r="AG285" s="289">
        <v>32</v>
      </c>
      <c r="AH285" s="301" t="s">
        <v>93</v>
      </c>
      <c r="AI285" s="301">
        <v>282</v>
      </c>
      <c r="AJ285" s="289">
        <v>-5</v>
      </c>
      <c r="AK285" s="302" t="s">
        <v>319</v>
      </c>
      <c r="AL285" s="302">
        <v>282</v>
      </c>
      <c r="AM285" s="289">
        <v>-16</v>
      </c>
      <c r="AN285" s="303" t="s">
        <v>202</v>
      </c>
      <c r="AO285" s="303">
        <v>282</v>
      </c>
      <c r="AP285" s="289">
        <v>1</v>
      </c>
      <c r="AQ285" s="304" t="s">
        <v>325</v>
      </c>
      <c r="AR285" s="304">
        <v>282</v>
      </c>
      <c r="AS285" s="289">
        <v>-1</v>
      </c>
      <c r="AT285" s="305" t="s">
        <v>158</v>
      </c>
      <c r="AU285" s="305">
        <v>282</v>
      </c>
      <c r="AV285" s="289" t="e">
        <v>#N/A</v>
      </c>
      <c r="AW285" s="306" t="s">
        <v>269</v>
      </c>
      <c r="AX285" s="306">
        <v>282</v>
      </c>
      <c r="AY285" s="289">
        <v>1</v>
      </c>
      <c r="AZ285" s="307" t="s">
        <v>33</v>
      </c>
      <c r="BA285" s="307">
        <v>282</v>
      </c>
      <c r="BB285" s="289">
        <v>-106</v>
      </c>
      <c r="BC285" s="308" t="s">
        <v>336</v>
      </c>
      <c r="BD285" s="308">
        <v>282</v>
      </c>
      <c r="BE285" s="289">
        <v>-52</v>
      </c>
      <c r="BF285" s="309" t="s">
        <v>190</v>
      </c>
      <c r="BG285" s="309">
        <v>282</v>
      </c>
      <c r="BH285" s="289">
        <v>-165</v>
      </c>
      <c r="BI285" s="310" t="s">
        <v>24</v>
      </c>
      <c r="BJ285" s="310">
        <v>282</v>
      </c>
      <c r="BK285" s="289">
        <v>-4</v>
      </c>
      <c r="BL285" s="311" t="s">
        <v>341</v>
      </c>
      <c r="BM285" s="311">
        <v>282</v>
      </c>
      <c r="BN285" s="289">
        <v>15</v>
      </c>
      <c r="BO285" s="312" t="s">
        <v>230</v>
      </c>
      <c r="BP285" s="312">
        <v>282</v>
      </c>
      <c r="BQ285" s="289">
        <v>7</v>
      </c>
      <c r="BR285" s="313" t="s">
        <v>283</v>
      </c>
      <c r="BS285" s="313">
        <v>282</v>
      </c>
      <c r="BT285" s="289">
        <v>-21</v>
      </c>
      <c r="BU285" s="314" t="s">
        <v>266</v>
      </c>
      <c r="BV285" s="314">
        <v>282</v>
      </c>
      <c r="BW285" s="289">
        <v>19</v>
      </c>
      <c r="BX285" s="315" t="s">
        <v>270</v>
      </c>
      <c r="BY285" s="315">
        <v>282</v>
      </c>
      <c r="BZ285" s="289">
        <v>-1</v>
      </c>
    </row>
    <row r="286" spans="1:80" ht="15.5" thickTop="1" thickBot="1" x14ac:dyDescent="0.4">
      <c r="A286" s="210" t="s">
        <v>182</v>
      </c>
      <c r="B286" s="210">
        <v>283</v>
      </c>
      <c r="C286" s="210">
        <v>0</v>
      </c>
      <c r="D286" s="211" t="s">
        <v>322</v>
      </c>
      <c r="E286" s="211">
        <v>283</v>
      </c>
      <c r="F286" s="210">
        <v>3</v>
      </c>
      <c r="G286" s="212">
        <v>286</v>
      </c>
      <c r="H286" s="287">
        <v>5.9452741315032229</v>
      </c>
      <c r="I286" s="288" t="s">
        <v>303</v>
      </c>
      <c r="J286" s="287">
        <v>283</v>
      </c>
      <c r="K286" s="289">
        <v>38</v>
      </c>
      <c r="L286" s="290">
        <v>0.11366665547905312</v>
      </c>
      <c r="M286" s="291">
        <v>0.52962306721324603</v>
      </c>
      <c r="N286" s="292">
        <v>2.2733331095810625</v>
      </c>
      <c r="O286" s="293" t="s">
        <v>61</v>
      </c>
      <c r="P286" s="292">
        <v>283</v>
      </c>
      <c r="Q286" s="289">
        <v>13</v>
      </c>
      <c r="R286" s="294">
        <v>0.94363873287597033</v>
      </c>
      <c r="S286" s="295">
        <v>0.71038202002659379</v>
      </c>
      <c r="T286" s="295">
        <v>13.480553326799576</v>
      </c>
      <c r="U286" s="296">
        <v>0</v>
      </c>
      <c r="V286" s="296"/>
      <c r="W286" s="298" t="s">
        <v>55</v>
      </c>
      <c r="X286" s="298">
        <v>43</v>
      </c>
      <c r="Y286" s="289">
        <v>18</v>
      </c>
      <c r="Z286" s="298"/>
      <c r="AB286" s="299" t="s">
        <v>310</v>
      </c>
      <c r="AC286" s="299">
        <v>283</v>
      </c>
      <c r="AD286" s="289">
        <v>-3</v>
      </c>
      <c r="AE286" s="300" t="s">
        <v>249</v>
      </c>
      <c r="AF286" s="300">
        <v>283</v>
      </c>
      <c r="AG286" s="289">
        <v>-11</v>
      </c>
      <c r="AH286" s="301" t="s">
        <v>284</v>
      </c>
      <c r="AI286" s="301">
        <v>283</v>
      </c>
      <c r="AJ286" s="289">
        <v>-119</v>
      </c>
      <c r="AK286" s="302" t="s">
        <v>146</v>
      </c>
      <c r="AL286" s="302">
        <v>283</v>
      </c>
      <c r="AM286" s="289">
        <v>20</v>
      </c>
      <c r="AN286" s="303" t="s">
        <v>184</v>
      </c>
      <c r="AO286" s="303">
        <v>283</v>
      </c>
      <c r="AP286" s="289">
        <v>-10</v>
      </c>
      <c r="AQ286" s="304" t="s">
        <v>169</v>
      </c>
      <c r="AR286" s="304">
        <v>283</v>
      </c>
      <c r="AS286" s="289">
        <v>-108</v>
      </c>
      <c r="AT286" s="305" t="s">
        <v>297</v>
      </c>
      <c r="AU286" s="305">
        <v>283</v>
      </c>
      <c r="AV286" s="289">
        <v>-41</v>
      </c>
      <c r="AW286" s="306" t="s">
        <v>293</v>
      </c>
      <c r="AX286" s="306">
        <v>283</v>
      </c>
      <c r="AY286" s="289">
        <v>-58</v>
      </c>
      <c r="AZ286" s="307" t="s">
        <v>321</v>
      </c>
      <c r="BA286" s="307">
        <v>283</v>
      </c>
      <c r="BB286" s="289">
        <v>-48</v>
      </c>
      <c r="BC286" s="308" t="s">
        <v>295</v>
      </c>
      <c r="BD286" s="308">
        <v>283</v>
      </c>
      <c r="BE286" s="289">
        <v>-15</v>
      </c>
      <c r="BF286" s="309" t="s">
        <v>304</v>
      </c>
      <c r="BG286" s="309">
        <v>283</v>
      </c>
      <c r="BH286" s="289">
        <v>14</v>
      </c>
      <c r="BI286" s="310" t="s">
        <v>147</v>
      </c>
      <c r="BJ286" s="310">
        <v>283</v>
      </c>
      <c r="BK286" s="289">
        <v>-25</v>
      </c>
      <c r="BL286" s="311" t="s">
        <v>280</v>
      </c>
      <c r="BM286" s="311">
        <v>283</v>
      </c>
      <c r="BN286" s="289">
        <v>-10</v>
      </c>
      <c r="BO286" s="312" t="s">
        <v>152</v>
      </c>
      <c r="BP286" s="312">
        <v>283</v>
      </c>
      <c r="BQ286" s="289">
        <v>-21</v>
      </c>
      <c r="BR286" s="313" t="s">
        <v>202</v>
      </c>
      <c r="BS286" s="313">
        <v>283</v>
      </c>
      <c r="BT286" s="289">
        <v>-169</v>
      </c>
      <c r="BU286" s="314" t="s">
        <v>314</v>
      </c>
      <c r="BV286" s="314">
        <v>283</v>
      </c>
      <c r="BW286" s="289">
        <v>6</v>
      </c>
      <c r="BX286" s="315" t="s">
        <v>131</v>
      </c>
      <c r="BY286" s="315">
        <v>283</v>
      </c>
      <c r="BZ286" s="289">
        <v>12</v>
      </c>
    </row>
    <row r="287" spans="1:80" ht="19.5" thickTop="1" thickBot="1" x14ac:dyDescent="0.5">
      <c r="A287" s="210" t="s">
        <v>178</v>
      </c>
      <c r="B287" s="210">
        <v>284</v>
      </c>
      <c r="C287" s="210">
        <v>0</v>
      </c>
      <c r="D287" s="211" t="s">
        <v>198</v>
      </c>
      <c r="E287" s="211">
        <v>284</v>
      </c>
      <c r="F287" s="210">
        <v>-55</v>
      </c>
      <c r="G287" s="212">
        <v>229</v>
      </c>
      <c r="H287" s="287">
        <v>5.9004964803459155</v>
      </c>
      <c r="I287" s="288" t="s">
        <v>329</v>
      </c>
      <c r="J287" s="287">
        <v>284</v>
      </c>
      <c r="K287" s="289">
        <v>-6</v>
      </c>
      <c r="L287" s="290">
        <v>0.11364073857516557</v>
      </c>
      <c r="M287" s="291">
        <v>0.5295023089304256</v>
      </c>
      <c r="N287" s="292">
        <v>2.2728147715033113</v>
      </c>
      <c r="O287" s="293" t="s">
        <v>313</v>
      </c>
      <c r="P287" s="292">
        <v>284</v>
      </c>
      <c r="Q287" s="289">
        <v>-13</v>
      </c>
      <c r="R287" s="294">
        <v>0.93046451454215273</v>
      </c>
      <c r="S287" s="295">
        <v>0.70046431793765385</v>
      </c>
      <c r="T287" s="295">
        <v>13.292350207745038</v>
      </c>
      <c r="U287" s="296">
        <v>0</v>
      </c>
      <c r="V287" s="296"/>
      <c r="W287" s="298" t="s">
        <v>293</v>
      </c>
      <c r="X287" s="298">
        <v>42</v>
      </c>
      <c r="Y287" s="289">
        <v>-45</v>
      </c>
      <c r="Z287" s="298"/>
      <c r="AB287" s="299" t="s">
        <v>50</v>
      </c>
      <c r="AC287" s="299">
        <v>284</v>
      </c>
      <c r="AD287" s="289">
        <v>8</v>
      </c>
      <c r="AE287" s="300" t="s">
        <v>317</v>
      </c>
      <c r="AF287" s="300">
        <v>284</v>
      </c>
      <c r="AG287" s="289">
        <v>-73</v>
      </c>
      <c r="AH287" s="301" t="s">
        <v>202</v>
      </c>
      <c r="AI287" s="301">
        <v>284</v>
      </c>
      <c r="AJ287" s="289">
        <v>33</v>
      </c>
      <c r="AK287" s="302" t="s">
        <v>127</v>
      </c>
      <c r="AL287" s="302">
        <v>284</v>
      </c>
      <c r="AM287" s="289">
        <v>-19</v>
      </c>
      <c r="AN287" s="303" t="s">
        <v>103</v>
      </c>
      <c r="AO287" s="303">
        <v>284</v>
      </c>
      <c r="AP287" s="289">
        <v>0</v>
      </c>
      <c r="AQ287" s="304" t="s">
        <v>201</v>
      </c>
      <c r="AR287" s="304">
        <v>284</v>
      </c>
      <c r="AS287" s="289">
        <v>-40</v>
      </c>
      <c r="AT287" s="305" t="s">
        <v>179</v>
      </c>
      <c r="AU287" s="305">
        <v>284</v>
      </c>
      <c r="AV287" s="289">
        <v>-57</v>
      </c>
      <c r="AW287" s="306" t="s">
        <v>267</v>
      </c>
      <c r="AX287" s="306">
        <v>284</v>
      </c>
      <c r="AY287" s="289">
        <v>36</v>
      </c>
      <c r="AZ287" s="307" t="s">
        <v>296</v>
      </c>
      <c r="BA287" s="307">
        <v>284</v>
      </c>
      <c r="BB287" s="289">
        <v>-12</v>
      </c>
      <c r="BC287" s="308" t="s">
        <v>32</v>
      </c>
      <c r="BD287" s="308">
        <v>284</v>
      </c>
      <c r="BE287" s="289">
        <v>-17</v>
      </c>
      <c r="BF287" s="309" t="s">
        <v>133</v>
      </c>
      <c r="BG287" s="309">
        <v>284</v>
      </c>
      <c r="BH287" s="289">
        <v>-45</v>
      </c>
      <c r="BI287" s="310" t="s">
        <v>249</v>
      </c>
      <c r="BJ287" s="310">
        <v>284</v>
      </c>
      <c r="BK287" s="289">
        <v>-137</v>
      </c>
      <c r="BL287" s="311" t="s">
        <v>308</v>
      </c>
      <c r="BM287" s="311">
        <v>284</v>
      </c>
      <c r="BN287" s="289">
        <v>-5</v>
      </c>
      <c r="BO287" s="312" t="s">
        <v>148</v>
      </c>
      <c r="BP287" s="312">
        <v>284</v>
      </c>
      <c r="BQ287" s="289">
        <v>-4</v>
      </c>
      <c r="BR287" s="313" t="s">
        <v>295</v>
      </c>
      <c r="BS287" s="313">
        <v>284</v>
      </c>
      <c r="BT287" s="289">
        <v>-70</v>
      </c>
      <c r="BU287" s="314" t="s">
        <v>340</v>
      </c>
      <c r="BV287" s="314">
        <v>284</v>
      </c>
      <c r="BW287" s="289">
        <v>31</v>
      </c>
      <c r="BX287" s="315" t="s">
        <v>225</v>
      </c>
      <c r="BY287" s="315">
        <v>284</v>
      </c>
      <c r="BZ287" s="289">
        <v>-17</v>
      </c>
      <c r="CB287" s="317" t="s">
        <v>254</v>
      </c>
    </row>
    <row r="288" spans="1:80" ht="19.5" thickTop="1" thickBot="1" x14ac:dyDescent="0.5">
      <c r="A288" s="210" t="s">
        <v>215</v>
      </c>
      <c r="B288" s="210">
        <v>285</v>
      </c>
      <c r="C288" s="210">
        <v>0</v>
      </c>
      <c r="D288" s="211" t="s">
        <v>217</v>
      </c>
      <c r="E288" s="211">
        <v>285</v>
      </c>
      <c r="F288" s="210">
        <v>-26</v>
      </c>
      <c r="G288" s="212">
        <v>259</v>
      </c>
      <c r="H288" s="287">
        <v>5.8695224958890426</v>
      </c>
      <c r="I288" s="288" t="s">
        <v>216</v>
      </c>
      <c r="J288" s="287">
        <v>285</v>
      </c>
      <c r="K288" s="289">
        <v>21</v>
      </c>
      <c r="L288" s="290">
        <v>0.11305685127922369</v>
      </c>
      <c r="M288" s="291">
        <v>0.52678172056367645</v>
      </c>
      <c r="N288" s="292">
        <v>2.2611370255844738</v>
      </c>
      <c r="O288" s="293" t="s">
        <v>108</v>
      </c>
      <c r="P288" s="292">
        <v>285</v>
      </c>
      <c r="Q288" s="289">
        <v>6</v>
      </c>
      <c r="R288" s="294">
        <v>0.91964779668881136</v>
      </c>
      <c r="S288" s="295">
        <v>0.6923213691469704</v>
      </c>
      <c r="T288" s="295">
        <v>13.137825666983019</v>
      </c>
      <c r="U288" s="296">
        <v>0</v>
      </c>
      <c r="V288" s="296"/>
      <c r="W288" s="298" t="s">
        <v>118</v>
      </c>
      <c r="X288" s="298">
        <v>41</v>
      </c>
      <c r="Y288" s="289">
        <v>26</v>
      </c>
      <c r="Z288" s="298"/>
      <c r="AB288" s="299" t="s">
        <v>265</v>
      </c>
      <c r="AC288" s="299">
        <v>285</v>
      </c>
      <c r="AD288" s="289">
        <v>30</v>
      </c>
      <c r="AE288" s="300" t="s">
        <v>316</v>
      </c>
      <c r="AF288" s="300">
        <v>285</v>
      </c>
      <c r="AG288" s="289">
        <v>-40</v>
      </c>
      <c r="AH288" s="301" t="s">
        <v>50</v>
      </c>
      <c r="AI288" s="301">
        <v>285</v>
      </c>
      <c r="AJ288" s="289">
        <v>17</v>
      </c>
      <c r="AK288" s="302" t="s">
        <v>222</v>
      </c>
      <c r="AL288" s="302">
        <v>285</v>
      </c>
      <c r="AM288" s="289">
        <v>-24</v>
      </c>
      <c r="AN288" s="303" t="s">
        <v>141</v>
      </c>
      <c r="AO288" s="303">
        <v>285</v>
      </c>
      <c r="AP288" s="289">
        <v>0</v>
      </c>
      <c r="AQ288" s="304" t="s">
        <v>276</v>
      </c>
      <c r="AR288" s="304">
        <v>285</v>
      </c>
      <c r="AS288" s="289">
        <v>-36</v>
      </c>
      <c r="AT288" s="305" t="s">
        <v>174</v>
      </c>
      <c r="AU288" s="305">
        <v>285</v>
      </c>
      <c r="AV288" s="289">
        <v>-45</v>
      </c>
      <c r="AW288" s="306" t="s">
        <v>125</v>
      </c>
      <c r="AX288" s="306">
        <v>285</v>
      </c>
      <c r="AY288" s="289">
        <v>-4</v>
      </c>
      <c r="AZ288" s="307" t="s">
        <v>169</v>
      </c>
      <c r="BA288" s="307">
        <v>285</v>
      </c>
      <c r="BB288" s="289">
        <v>-10</v>
      </c>
      <c r="BC288" s="308" t="s">
        <v>299</v>
      </c>
      <c r="BD288" s="308">
        <v>285</v>
      </c>
      <c r="BE288" s="289">
        <v>-21</v>
      </c>
      <c r="BF288" s="309" t="s">
        <v>57</v>
      </c>
      <c r="BG288" s="309">
        <v>285</v>
      </c>
      <c r="BH288" s="289">
        <v>-98</v>
      </c>
      <c r="BI288" s="310" t="s">
        <v>101</v>
      </c>
      <c r="BJ288" s="310">
        <v>285</v>
      </c>
      <c r="BK288" s="289">
        <v>7</v>
      </c>
      <c r="BL288" s="311" t="s">
        <v>271</v>
      </c>
      <c r="BM288" s="311">
        <v>285</v>
      </c>
      <c r="BN288" s="289">
        <v>2</v>
      </c>
      <c r="BO288" s="312" t="s">
        <v>334</v>
      </c>
      <c r="BP288" s="312">
        <v>285</v>
      </c>
      <c r="BQ288" s="289">
        <v>-33</v>
      </c>
      <c r="BR288" s="313" t="s">
        <v>136</v>
      </c>
      <c r="BS288" s="313">
        <v>285</v>
      </c>
      <c r="BT288" s="289">
        <v>7</v>
      </c>
      <c r="BU288" s="314" t="s">
        <v>204</v>
      </c>
      <c r="BV288" s="314">
        <v>285</v>
      </c>
      <c r="BW288" s="289">
        <v>-17</v>
      </c>
      <c r="BX288" s="315" t="s">
        <v>220</v>
      </c>
      <c r="BY288" s="315">
        <v>285</v>
      </c>
      <c r="BZ288" s="289">
        <v>-9</v>
      </c>
      <c r="CB288" s="317" t="s">
        <v>160</v>
      </c>
    </row>
    <row r="289" spans="1:80" ht="19.5" thickTop="1" thickBot="1" x14ac:dyDescent="0.5">
      <c r="A289" s="210" t="s">
        <v>322</v>
      </c>
      <c r="B289" s="210">
        <v>286</v>
      </c>
      <c r="C289" s="210">
        <v>0</v>
      </c>
      <c r="D289" s="211" t="s">
        <v>215</v>
      </c>
      <c r="E289" s="211">
        <v>286</v>
      </c>
      <c r="F289" s="210">
        <v>-1</v>
      </c>
      <c r="G289" s="212">
        <v>285</v>
      </c>
      <c r="H289" s="287">
        <v>5.8423853601448696</v>
      </c>
      <c r="I289" s="288" t="s">
        <v>101</v>
      </c>
      <c r="J289" s="287">
        <v>286</v>
      </c>
      <c r="K289" s="289">
        <v>28</v>
      </c>
      <c r="L289" s="290">
        <v>0.11020750758397974</v>
      </c>
      <c r="M289" s="291">
        <v>0.51350537191895085</v>
      </c>
      <c r="N289" s="292">
        <v>2.2041501516795949</v>
      </c>
      <c r="O289" s="293" t="s">
        <v>26</v>
      </c>
      <c r="P289" s="292">
        <v>286</v>
      </c>
      <c r="Q289" s="289">
        <v>-35</v>
      </c>
      <c r="R289" s="294">
        <v>0.90943756672324472</v>
      </c>
      <c r="S289" s="295">
        <v>0.68463499136787109</v>
      </c>
      <c r="T289" s="295">
        <v>12.991965238903497</v>
      </c>
      <c r="U289" s="296">
        <v>0</v>
      </c>
      <c r="V289" s="296"/>
      <c r="W289" s="298" t="s">
        <v>148</v>
      </c>
      <c r="X289" s="298">
        <v>40</v>
      </c>
      <c r="Y289" s="289">
        <v>21</v>
      </c>
      <c r="Z289" s="298"/>
      <c r="AB289" s="299" t="s">
        <v>178</v>
      </c>
      <c r="AC289" s="299">
        <v>286</v>
      </c>
      <c r="AD289" s="289">
        <v>-9</v>
      </c>
      <c r="AE289" s="300" t="s">
        <v>161</v>
      </c>
      <c r="AF289" s="300">
        <v>286</v>
      </c>
      <c r="AG289" s="289">
        <v>6</v>
      </c>
      <c r="AH289" s="301" t="s">
        <v>210</v>
      </c>
      <c r="AI289" s="301">
        <v>286</v>
      </c>
      <c r="AJ289" s="289">
        <v>-16</v>
      </c>
      <c r="AK289" s="302" t="s">
        <v>198</v>
      </c>
      <c r="AL289" s="302">
        <v>286</v>
      </c>
      <c r="AM289" s="289">
        <v>-66</v>
      </c>
      <c r="AN289" s="303" t="s">
        <v>270</v>
      </c>
      <c r="AO289" s="303">
        <v>286</v>
      </c>
      <c r="AP289" s="289">
        <v>-17</v>
      </c>
      <c r="AQ289" s="304" t="s">
        <v>252</v>
      </c>
      <c r="AR289" s="304">
        <v>286</v>
      </c>
      <c r="AS289" s="289">
        <v>-81</v>
      </c>
      <c r="AT289" s="305" t="s">
        <v>155</v>
      </c>
      <c r="AU289" s="305">
        <v>286</v>
      </c>
      <c r="AV289" s="289">
        <v>-36</v>
      </c>
      <c r="AW289" s="306" t="s">
        <v>112</v>
      </c>
      <c r="AX289" s="306">
        <v>286</v>
      </c>
      <c r="AY289" s="289">
        <v>4</v>
      </c>
      <c r="AZ289" s="307" t="s">
        <v>158</v>
      </c>
      <c r="BA289" s="307">
        <v>286</v>
      </c>
      <c r="BB289" s="289">
        <v>-7</v>
      </c>
      <c r="BC289" s="308" t="s">
        <v>240</v>
      </c>
      <c r="BD289" s="308">
        <v>286</v>
      </c>
      <c r="BE289" s="289">
        <v>11</v>
      </c>
      <c r="BF289" s="309" t="s">
        <v>112</v>
      </c>
      <c r="BG289" s="309">
        <v>286</v>
      </c>
      <c r="BH289" s="289">
        <v>-130</v>
      </c>
      <c r="BI289" s="310" t="s">
        <v>266</v>
      </c>
      <c r="BJ289" s="310">
        <v>286</v>
      </c>
      <c r="BK289" s="289">
        <v>3</v>
      </c>
      <c r="BL289" s="311" t="s">
        <v>303</v>
      </c>
      <c r="BM289" s="311">
        <v>286</v>
      </c>
      <c r="BN289" s="289">
        <v>9</v>
      </c>
      <c r="BO289" s="312" t="s">
        <v>339</v>
      </c>
      <c r="BP289" s="312">
        <v>286</v>
      </c>
      <c r="BQ289" s="289">
        <v>-82</v>
      </c>
      <c r="BR289" s="313" t="s">
        <v>253</v>
      </c>
      <c r="BS289" s="313">
        <v>286</v>
      </c>
      <c r="BT289" s="289">
        <v>-143</v>
      </c>
      <c r="BU289" s="314" t="s">
        <v>220</v>
      </c>
      <c r="BV289" s="314">
        <v>286</v>
      </c>
      <c r="BW289" s="289">
        <v>6</v>
      </c>
      <c r="BX289" s="315" t="s">
        <v>121</v>
      </c>
      <c r="BY289" s="315">
        <v>286</v>
      </c>
      <c r="BZ289" s="289">
        <v>12</v>
      </c>
      <c r="CB289" s="317" t="s">
        <v>221</v>
      </c>
    </row>
    <row r="290" spans="1:80" ht="19.5" thickTop="1" thickBot="1" x14ac:dyDescent="0.5">
      <c r="A290" s="210" t="s">
        <v>210</v>
      </c>
      <c r="B290" s="210">
        <v>287</v>
      </c>
      <c r="C290" s="210">
        <v>0</v>
      </c>
      <c r="D290" s="211" t="s">
        <v>199</v>
      </c>
      <c r="E290" s="211">
        <v>287</v>
      </c>
      <c r="F290" s="210">
        <v>-62</v>
      </c>
      <c r="G290" s="212">
        <v>225</v>
      </c>
      <c r="H290" s="287">
        <v>5.7748630635744389</v>
      </c>
      <c r="I290" s="288" t="s">
        <v>173</v>
      </c>
      <c r="J290" s="287">
        <v>287</v>
      </c>
      <c r="K290" s="289">
        <v>-84</v>
      </c>
      <c r="L290" s="290">
        <v>0.10944043057619282</v>
      </c>
      <c r="M290" s="291">
        <v>0.50993122191039597</v>
      </c>
      <c r="N290" s="292">
        <v>2.1888086115238563</v>
      </c>
      <c r="O290" s="293" t="s">
        <v>235</v>
      </c>
      <c r="P290" s="292">
        <v>287</v>
      </c>
      <c r="Q290" s="289">
        <v>-4</v>
      </c>
      <c r="R290" s="294">
        <v>0.90463637331966784</v>
      </c>
      <c r="S290" s="295">
        <v>0.68102059811572424</v>
      </c>
      <c r="T290" s="295">
        <v>12.923376761709541</v>
      </c>
      <c r="U290" s="296">
        <v>0</v>
      </c>
      <c r="V290" s="296"/>
      <c r="W290" s="298" t="s">
        <v>144</v>
      </c>
      <c r="X290" s="298">
        <v>39</v>
      </c>
      <c r="Y290" s="289">
        <v>-44</v>
      </c>
      <c r="Z290" s="298"/>
      <c r="AB290" s="299" t="s">
        <v>70</v>
      </c>
      <c r="AC290" s="299">
        <v>287</v>
      </c>
      <c r="AD290" s="289">
        <v>-4</v>
      </c>
      <c r="AE290" s="300" t="s">
        <v>338</v>
      </c>
      <c r="AF290" s="300">
        <v>287</v>
      </c>
      <c r="AG290" s="289">
        <v>4</v>
      </c>
      <c r="AH290" s="301" t="s">
        <v>302</v>
      </c>
      <c r="AI290" s="301">
        <v>287</v>
      </c>
      <c r="AJ290" s="289">
        <v>36</v>
      </c>
      <c r="AK290" s="302" t="s">
        <v>69</v>
      </c>
      <c r="AL290" s="302">
        <v>287</v>
      </c>
      <c r="AM290" s="289">
        <v>-5</v>
      </c>
      <c r="AN290" s="303" t="s">
        <v>53</v>
      </c>
      <c r="AO290" s="303">
        <v>287</v>
      </c>
      <c r="AP290" s="289">
        <v>-98</v>
      </c>
      <c r="AQ290" s="304" t="s">
        <v>327</v>
      </c>
      <c r="AR290" s="304">
        <v>287</v>
      </c>
      <c r="AS290" s="289">
        <v>28</v>
      </c>
      <c r="AT290" s="305" t="s">
        <v>296</v>
      </c>
      <c r="AU290" s="305">
        <v>287</v>
      </c>
      <c r="AV290" s="289" t="e">
        <v>#N/A</v>
      </c>
      <c r="AW290" s="306" t="s">
        <v>71</v>
      </c>
      <c r="AX290" s="306">
        <v>287</v>
      </c>
      <c r="AY290" s="289">
        <v>-1</v>
      </c>
      <c r="AZ290" s="307" t="s">
        <v>312</v>
      </c>
      <c r="BA290" s="307">
        <v>287</v>
      </c>
      <c r="BB290" s="289">
        <v>-26</v>
      </c>
      <c r="BC290" s="308" t="s">
        <v>280</v>
      </c>
      <c r="BD290" s="308">
        <v>287</v>
      </c>
      <c r="BE290" s="289">
        <v>-12</v>
      </c>
      <c r="BF290" s="309" t="s">
        <v>170</v>
      </c>
      <c r="BG290" s="309">
        <v>287</v>
      </c>
      <c r="BH290" s="289">
        <v>-63</v>
      </c>
      <c r="BI290" s="310" t="s">
        <v>211</v>
      </c>
      <c r="BJ290" s="310">
        <v>287</v>
      </c>
      <c r="BK290" s="289">
        <v>-43</v>
      </c>
      <c r="BL290" s="311" t="s">
        <v>191</v>
      </c>
      <c r="BM290" s="311">
        <v>287</v>
      </c>
      <c r="BN290" s="289">
        <v>19</v>
      </c>
      <c r="BO290" s="312" t="s">
        <v>37</v>
      </c>
      <c r="BP290" s="312">
        <v>287</v>
      </c>
      <c r="BQ290" s="289">
        <v>-17</v>
      </c>
      <c r="BR290" s="313" t="s">
        <v>341</v>
      </c>
      <c r="BS290" s="313">
        <v>287</v>
      </c>
      <c r="BT290" s="289">
        <v>14</v>
      </c>
      <c r="BU290" s="314" t="s">
        <v>283</v>
      </c>
      <c r="BV290" s="314">
        <v>287</v>
      </c>
      <c r="BW290" s="289">
        <v>-71</v>
      </c>
      <c r="BX290" s="315" t="s">
        <v>118</v>
      </c>
      <c r="BY290" s="315">
        <v>287</v>
      </c>
      <c r="BZ290" s="289">
        <v>15</v>
      </c>
      <c r="CB290" s="317" t="s">
        <v>72</v>
      </c>
    </row>
    <row r="291" spans="1:80" ht="19.5" thickTop="1" thickBot="1" x14ac:dyDescent="0.5">
      <c r="A291" s="210" t="s">
        <v>311</v>
      </c>
      <c r="B291" s="210">
        <v>288</v>
      </c>
      <c r="C291" s="210">
        <v>0</v>
      </c>
      <c r="D291" s="211" t="s">
        <v>305</v>
      </c>
      <c r="E291" s="211">
        <v>288</v>
      </c>
      <c r="F291" s="210">
        <v>-53</v>
      </c>
      <c r="G291" s="212">
        <v>235</v>
      </c>
      <c r="H291" s="287">
        <v>5.7575492890325553</v>
      </c>
      <c r="I291" s="288" t="s">
        <v>134</v>
      </c>
      <c r="J291" s="287">
        <v>288</v>
      </c>
      <c r="K291" s="289">
        <v>-31</v>
      </c>
      <c r="L291" s="290">
        <v>0.1076195300082237</v>
      </c>
      <c r="M291" s="291">
        <v>0.50144684326976752</v>
      </c>
      <c r="N291" s="292">
        <v>2.1523906001644741</v>
      </c>
      <c r="O291" s="293" t="s">
        <v>337</v>
      </c>
      <c r="P291" s="292">
        <v>288</v>
      </c>
      <c r="Q291" s="289">
        <v>16</v>
      </c>
      <c r="R291" s="294">
        <v>0.89852472844658449</v>
      </c>
      <c r="S291" s="295">
        <v>0.6764196820242514</v>
      </c>
      <c r="T291" s="295">
        <v>12.836067549236921</v>
      </c>
      <c r="U291" s="296">
        <v>0</v>
      </c>
      <c r="V291" s="296"/>
      <c r="W291" s="298" t="s">
        <v>57</v>
      </c>
      <c r="X291" s="298">
        <v>38</v>
      </c>
      <c r="Y291" s="289">
        <v>-3</v>
      </c>
      <c r="Z291" s="298"/>
      <c r="AB291" s="299" t="s">
        <v>297</v>
      </c>
      <c r="AC291" s="299">
        <v>288</v>
      </c>
      <c r="AD291" s="289">
        <v>20</v>
      </c>
      <c r="AE291" s="300" t="s">
        <v>191</v>
      </c>
      <c r="AF291" s="300">
        <v>288</v>
      </c>
      <c r="AG291" s="289">
        <v>21</v>
      </c>
      <c r="AH291" s="301" t="s">
        <v>222</v>
      </c>
      <c r="AI291" s="301">
        <v>288</v>
      </c>
      <c r="AJ291" s="289">
        <v>10</v>
      </c>
      <c r="AK291" s="302" t="s">
        <v>240</v>
      </c>
      <c r="AL291" s="302">
        <v>288</v>
      </c>
      <c r="AM291" s="289">
        <v>-20</v>
      </c>
      <c r="AN291" s="303" t="s">
        <v>162</v>
      </c>
      <c r="AO291" s="303">
        <v>288</v>
      </c>
      <c r="AP291" s="289">
        <v>-70</v>
      </c>
      <c r="AQ291" s="304" t="s">
        <v>291</v>
      </c>
      <c r="AR291" s="304">
        <v>288</v>
      </c>
      <c r="AS291" s="289">
        <v>-15</v>
      </c>
      <c r="AT291" s="305" t="s">
        <v>177</v>
      </c>
      <c r="AU291" s="305">
        <v>288</v>
      </c>
      <c r="AV291" s="289" t="e">
        <v>#N/A</v>
      </c>
      <c r="AW291" s="306" t="s">
        <v>167</v>
      </c>
      <c r="AX291" s="306">
        <v>288</v>
      </c>
      <c r="AY291" s="289">
        <v>-1</v>
      </c>
      <c r="AZ291" s="307" t="s">
        <v>166</v>
      </c>
      <c r="BA291" s="307">
        <v>288</v>
      </c>
      <c r="BB291" s="289">
        <v>-49</v>
      </c>
      <c r="BC291" s="308" t="s">
        <v>315</v>
      </c>
      <c r="BD291" s="308">
        <v>288</v>
      </c>
      <c r="BE291" s="289">
        <v>-11</v>
      </c>
      <c r="BF291" s="309" t="s">
        <v>230</v>
      </c>
      <c r="BG291" s="309">
        <v>288</v>
      </c>
      <c r="BH291" s="289">
        <v>-119</v>
      </c>
      <c r="BI291" s="310" t="s">
        <v>93</v>
      </c>
      <c r="BJ291" s="310">
        <v>288</v>
      </c>
      <c r="BK291" s="289">
        <v>0</v>
      </c>
      <c r="BL291" s="311" t="s">
        <v>215</v>
      </c>
      <c r="BM291" s="311">
        <v>288</v>
      </c>
      <c r="BN291" s="289">
        <v>-71</v>
      </c>
      <c r="BO291" s="312" t="s">
        <v>62</v>
      </c>
      <c r="BP291" s="312">
        <v>288</v>
      </c>
      <c r="BQ291" s="289">
        <v>16</v>
      </c>
      <c r="BR291" s="313" t="s">
        <v>184</v>
      </c>
      <c r="BS291" s="313">
        <v>288</v>
      </c>
      <c r="BT291" s="289">
        <v>-150</v>
      </c>
      <c r="BU291" s="314" t="s">
        <v>131</v>
      </c>
      <c r="BV291" s="314">
        <v>288</v>
      </c>
      <c r="BW291" s="289">
        <v>-7</v>
      </c>
      <c r="BX291" s="315" t="s">
        <v>37</v>
      </c>
      <c r="BY291" s="315">
        <v>288</v>
      </c>
      <c r="BZ291" s="289">
        <v>34</v>
      </c>
      <c r="CB291" s="317" t="s">
        <v>316</v>
      </c>
    </row>
    <row r="292" spans="1:80" ht="19.5" thickTop="1" thickBot="1" x14ac:dyDescent="0.5">
      <c r="A292" s="210" t="s">
        <v>269</v>
      </c>
      <c r="B292" s="210">
        <v>289</v>
      </c>
      <c r="C292" s="210">
        <v>0</v>
      </c>
      <c r="D292" s="211" t="s">
        <v>310</v>
      </c>
      <c r="E292" s="211">
        <v>289</v>
      </c>
      <c r="F292" s="210">
        <v>-34</v>
      </c>
      <c r="G292" s="212">
        <v>255</v>
      </c>
      <c r="H292" s="287">
        <v>5.7458292675991851</v>
      </c>
      <c r="I292" s="288" t="s">
        <v>102</v>
      </c>
      <c r="J292" s="287">
        <v>289</v>
      </c>
      <c r="K292" s="289">
        <v>6</v>
      </c>
      <c r="L292" s="290">
        <v>0.10693998545902977</v>
      </c>
      <c r="M292" s="291">
        <v>0.49828054558171375</v>
      </c>
      <c r="N292" s="292">
        <v>2.1387997091805953</v>
      </c>
      <c r="O292" s="293" t="s">
        <v>103</v>
      </c>
      <c r="P292" s="292">
        <v>289</v>
      </c>
      <c r="Q292" s="289">
        <v>-25</v>
      </c>
      <c r="R292" s="294">
        <v>0.87754407637294185</v>
      </c>
      <c r="S292" s="295">
        <v>0.66062520742047481</v>
      </c>
      <c r="T292" s="295">
        <v>12.536343948184884</v>
      </c>
      <c r="U292" s="296">
        <v>0</v>
      </c>
      <c r="V292" s="296"/>
      <c r="W292" s="298" t="s">
        <v>153</v>
      </c>
      <c r="X292" s="298">
        <v>37</v>
      </c>
      <c r="Y292" s="289">
        <v>-109</v>
      </c>
      <c r="Z292" s="298"/>
      <c r="AB292" s="299" t="s">
        <v>135</v>
      </c>
      <c r="AC292" s="299">
        <v>289</v>
      </c>
      <c r="AD292" s="289">
        <v>14</v>
      </c>
      <c r="AE292" s="300" t="s">
        <v>143</v>
      </c>
      <c r="AF292" s="300">
        <v>289</v>
      </c>
      <c r="AG292" s="289">
        <v>-25</v>
      </c>
      <c r="AH292" s="301" t="s">
        <v>259</v>
      </c>
      <c r="AI292" s="301">
        <v>289</v>
      </c>
      <c r="AJ292" s="289">
        <v>-37</v>
      </c>
      <c r="AK292" s="302" t="s">
        <v>299</v>
      </c>
      <c r="AL292" s="302">
        <v>289</v>
      </c>
      <c r="AM292" s="289">
        <v>-1</v>
      </c>
      <c r="AN292" s="303" t="s">
        <v>239</v>
      </c>
      <c r="AO292" s="303">
        <v>289</v>
      </c>
      <c r="AP292" s="289">
        <v>-17</v>
      </c>
      <c r="AQ292" s="304" t="s">
        <v>73</v>
      </c>
      <c r="AR292" s="304">
        <v>289</v>
      </c>
      <c r="AS292" s="289">
        <v>-60</v>
      </c>
      <c r="AT292" s="305" t="s">
        <v>85</v>
      </c>
      <c r="AU292" s="305">
        <v>289</v>
      </c>
      <c r="AV292" s="289">
        <v>-65</v>
      </c>
      <c r="AW292" s="306" t="s">
        <v>270</v>
      </c>
      <c r="AX292" s="306">
        <v>289</v>
      </c>
      <c r="AY292" s="289">
        <v>-72</v>
      </c>
      <c r="AZ292" s="307" t="s">
        <v>220</v>
      </c>
      <c r="BA292" s="307">
        <v>289</v>
      </c>
      <c r="BB292" s="289">
        <v>-33</v>
      </c>
      <c r="BC292" s="308" t="s">
        <v>313</v>
      </c>
      <c r="BD292" s="308">
        <v>289</v>
      </c>
      <c r="BE292" s="289">
        <v>-32</v>
      </c>
      <c r="BF292" s="309" t="s">
        <v>46</v>
      </c>
      <c r="BG292" s="309">
        <v>289</v>
      </c>
      <c r="BH292" s="289">
        <v>-155</v>
      </c>
      <c r="BI292" s="310" t="s">
        <v>275</v>
      </c>
      <c r="BJ292" s="310">
        <v>289</v>
      </c>
      <c r="BK292" s="289">
        <v>-20</v>
      </c>
      <c r="BL292" s="311" t="s">
        <v>121</v>
      </c>
      <c r="BM292" s="311">
        <v>289</v>
      </c>
      <c r="BN292" s="289">
        <v>-27</v>
      </c>
      <c r="BO292" s="312" t="s">
        <v>318</v>
      </c>
      <c r="BP292" s="312">
        <v>289</v>
      </c>
      <c r="BQ292" s="289">
        <v>35</v>
      </c>
      <c r="BR292" s="313" t="s">
        <v>84</v>
      </c>
      <c r="BS292" s="313">
        <v>289</v>
      </c>
      <c r="BT292" s="289">
        <v>-112</v>
      </c>
      <c r="BU292" s="314" t="s">
        <v>333</v>
      </c>
      <c r="BV292" s="314">
        <v>289</v>
      </c>
      <c r="BW292" s="289">
        <v>-54</v>
      </c>
      <c r="BX292" s="315" t="s">
        <v>334</v>
      </c>
      <c r="BY292" s="315">
        <v>289</v>
      </c>
      <c r="BZ292" s="289">
        <v>21</v>
      </c>
      <c r="CB292" s="317" t="s">
        <v>320</v>
      </c>
    </row>
    <row r="293" spans="1:80" ht="19.5" thickTop="1" thickBot="1" x14ac:dyDescent="0.5">
      <c r="A293" s="210" t="s">
        <v>323</v>
      </c>
      <c r="B293" s="210">
        <v>290</v>
      </c>
      <c r="C293" s="210">
        <v>0</v>
      </c>
      <c r="D293" s="211" t="s">
        <v>302</v>
      </c>
      <c r="E293" s="211">
        <v>290</v>
      </c>
      <c r="F293" s="210">
        <v>-19</v>
      </c>
      <c r="G293" s="212">
        <v>271</v>
      </c>
      <c r="H293" s="287">
        <v>5.743966304289283</v>
      </c>
      <c r="I293" s="288" t="s">
        <v>229</v>
      </c>
      <c r="J293" s="287">
        <v>290</v>
      </c>
      <c r="K293" s="289">
        <v>-4</v>
      </c>
      <c r="L293" s="290">
        <v>0.10538502624712376</v>
      </c>
      <c r="M293" s="291">
        <v>0.49103530498120251</v>
      </c>
      <c r="N293" s="292">
        <v>2.1077005249424752</v>
      </c>
      <c r="O293" s="293" t="s">
        <v>186</v>
      </c>
      <c r="P293" s="292">
        <v>290</v>
      </c>
      <c r="Q293" s="289">
        <v>-49</v>
      </c>
      <c r="R293" s="294">
        <v>0.87427787133742974</v>
      </c>
      <c r="S293" s="295">
        <v>0.65816637095042385</v>
      </c>
      <c r="T293" s="295">
        <v>12.489683876248996</v>
      </c>
      <c r="U293" s="296">
        <v>0</v>
      </c>
      <c r="V293" s="296"/>
      <c r="W293" s="298" t="s">
        <v>247</v>
      </c>
      <c r="X293" s="298">
        <v>36</v>
      </c>
      <c r="Y293" s="289">
        <v>-22</v>
      </c>
      <c r="Z293" s="298"/>
      <c r="AB293" s="299" t="s">
        <v>284</v>
      </c>
      <c r="AC293" s="299">
        <v>290</v>
      </c>
      <c r="AD293" s="289">
        <v>-8</v>
      </c>
      <c r="AE293" s="300" t="s">
        <v>277</v>
      </c>
      <c r="AF293" s="300">
        <v>290</v>
      </c>
      <c r="AG293" s="289">
        <v>-19</v>
      </c>
      <c r="AH293" s="301" t="s">
        <v>230</v>
      </c>
      <c r="AI293" s="301">
        <v>290</v>
      </c>
      <c r="AJ293" s="289">
        <v>-15</v>
      </c>
      <c r="AK293" s="302" t="s">
        <v>210</v>
      </c>
      <c r="AL293" s="302">
        <v>290</v>
      </c>
      <c r="AM293" s="289">
        <v>9</v>
      </c>
      <c r="AN293" s="303" t="s">
        <v>108</v>
      </c>
      <c r="AO293" s="303">
        <v>290</v>
      </c>
      <c r="AP293" s="289">
        <v>8</v>
      </c>
      <c r="AQ293" s="304" t="s">
        <v>167</v>
      </c>
      <c r="AR293" s="304">
        <v>290</v>
      </c>
      <c r="AS293" s="289">
        <v>-73</v>
      </c>
      <c r="AT293" s="305" t="s">
        <v>142</v>
      </c>
      <c r="AU293" s="305">
        <v>290</v>
      </c>
      <c r="AV293" s="289">
        <v>-137</v>
      </c>
      <c r="AW293" s="306" t="s">
        <v>91</v>
      </c>
      <c r="AX293" s="306">
        <v>290</v>
      </c>
      <c r="AY293" s="289">
        <v>-17</v>
      </c>
      <c r="AZ293" s="307" t="s">
        <v>186</v>
      </c>
      <c r="BA293" s="307">
        <v>290</v>
      </c>
      <c r="BB293" s="289">
        <v>27</v>
      </c>
      <c r="BC293" s="308" t="s">
        <v>216</v>
      </c>
      <c r="BD293" s="308">
        <v>290</v>
      </c>
      <c r="BE293" s="289">
        <v>-19</v>
      </c>
      <c r="BF293" s="309" t="s">
        <v>221</v>
      </c>
      <c r="BG293" s="309">
        <v>290</v>
      </c>
      <c r="BH293" s="289">
        <v>2</v>
      </c>
      <c r="BI293" s="310" t="s">
        <v>256</v>
      </c>
      <c r="BJ293" s="310">
        <v>290</v>
      </c>
      <c r="BK293" s="289">
        <v>-13</v>
      </c>
      <c r="BL293" s="311" t="s">
        <v>325</v>
      </c>
      <c r="BM293" s="311">
        <v>290</v>
      </c>
      <c r="BN293" s="289">
        <v>-10</v>
      </c>
      <c r="BO293" s="312" t="s">
        <v>324</v>
      </c>
      <c r="BP293" s="312">
        <v>290</v>
      </c>
      <c r="BQ293" s="289">
        <v>-31</v>
      </c>
      <c r="BR293" s="313" t="s">
        <v>147</v>
      </c>
      <c r="BS293" s="313">
        <v>290</v>
      </c>
      <c r="BT293" s="289">
        <v>33</v>
      </c>
      <c r="BU293" s="314" t="s">
        <v>217</v>
      </c>
      <c r="BV293" s="314">
        <v>290</v>
      </c>
      <c r="BW293" s="289">
        <v>-100</v>
      </c>
      <c r="BX293" s="315" t="s">
        <v>97</v>
      </c>
      <c r="BY293" s="315">
        <v>290</v>
      </c>
      <c r="BZ293" s="289">
        <v>-52</v>
      </c>
      <c r="CB293" s="317" t="s">
        <v>156</v>
      </c>
    </row>
    <row r="294" spans="1:80" ht="19.5" thickTop="1" thickBot="1" x14ac:dyDescent="0.5">
      <c r="A294" s="210" t="s">
        <v>237</v>
      </c>
      <c r="B294" s="210">
        <v>291</v>
      </c>
      <c r="C294" s="210">
        <v>0</v>
      </c>
      <c r="D294" s="211" t="s">
        <v>329</v>
      </c>
      <c r="E294" s="211">
        <v>291</v>
      </c>
      <c r="F294" s="210">
        <v>10</v>
      </c>
      <c r="G294" s="212">
        <v>301</v>
      </c>
      <c r="H294" s="287">
        <v>5.6911497161008828</v>
      </c>
      <c r="I294" s="288" t="s">
        <v>260</v>
      </c>
      <c r="J294" s="287">
        <v>291</v>
      </c>
      <c r="K294" s="289">
        <v>-68</v>
      </c>
      <c r="L294" s="290">
        <v>0.10428619080047014</v>
      </c>
      <c r="M294" s="291">
        <v>0.48591534612284959</v>
      </c>
      <c r="N294" s="292">
        <v>2.0857238160094029</v>
      </c>
      <c r="O294" s="293" t="s">
        <v>244</v>
      </c>
      <c r="P294" s="292">
        <v>291</v>
      </c>
      <c r="Q294" s="289">
        <v>-21</v>
      </c>
      <c r="R294" s="294">
        <v>0.86876175454162829</v>
      </c>
      <c r="S294" s="295">
        <v>0.65401377519997039</v>
      </c>
      <c r="T294" s="295">
        <v>12.410882207737547</v>
      </c>
      <c r="U294" s="296">
        <v>0</v>
      </c>
      <c r="V294" s="296"/>
      <c r="W294" s="298" t="s">
        <v>23</v>
      </c>
      <c r="X294" s="298">
        <v>35</v>
      </c>
      <c r="Y294" s="289">
        <v>9</v>
      </c>
      <c r="Z294" s="298"/>
      <c r="AB294" s="299" t="s">
        <v>337</v>
      </c>
      <c r="AC294" s="299">
        <v>291</v>
      </c>
      <c r="AD294" s="289">
        <v>10</v>
      </c>
      <c r="AE294" s="300" t="s">
        <v>302</v>
      </c>
      <c r="AF294" s="300">
        <v>291</v>
      </c>
      <c r="AG294" s="289">
        <v>24</v>
      </c>
      <c r="AH294" s="301" t="s">
        <v>248</v>
      </c>
      <c r="AI294" s="301">
        <v>291</v>
      </c>
      <c r="AJ294" s="289">
        <v>27</v>
      </c>
      <c r="AK294" s="302" t="s">
        <v>242</v>
      </c>
      <c r="AL294" s="302">
        <v>291</v>
      </c>
      <c r="AM294" s="289">
        <v>13</v>
      </c>
      <c r="AN294" s="303" t="s">
        <v>24</v>
      </c>
      <c r="AO294" s="303">
        <v>291</v>
      </c>
      <c r="AP294" s="289">
        <v>-34</v>
      </c>
      <c r="AQ294" s="304" t="s">
        <v>337</v>
      </c>
      <c r="AR294" s="304">
        <v>291</v>
      </c>
      <c r="AS294" s="289">
        <v>-51</v>
      </c>
      <c r="AT294" s="305" t="s">
        <v>192</v>
      </c>
      <c r="AU294" s="305">
        <v>291</v>
      </c>
      <c r="AV294" s="289">
        <v>-42</v>
      </c>
      <c r="AW294" s="306" t="s">
        <v>333</v>
      </c>
      <c r="AX294" s="306">
        <v>291</v>
      </c>
      <c r="AY294" s="289">
        <v>-23</v>
      </c>
      <c r="AZ294" s="307" t="s">
        <v>329</v>
      </c>
      <c r="BA294" s="307">
        <v>291</v>
      </c>
      <c r="BB294" s="289">
        <v>-48</v>
      </c>
      <c r="BC294" s="308" t="s">
        <v>117</v>
      </c>
      <c r="BD294" s="308">
        <v>291</v>
      </c>
      <c r="BE294" s="289">
        <v>5</v>
      </c>
      <c r="BF294" s="309" t="s">
        <v>42</v>
      </c>
      <c r="BG294" s="309">
        <v>291</v>
      </c>
      <c r="BH294" s="289">
        <v>-106</v>
      </c>
      <c r="BI294" s="310" t="s">
        <v>306</v>
      </c>
      <c r="BJ294" s="310">
        <v>291</v>
      </c>
      <c r="BK294" s="289">
        <v>-34</v>
      </c>
      <c r="BL294" s="311" t="s">
        <v>336</v>
      </c>
      <c r="BM294" s="311">
        <v>291</v>
      </c>
      <c r="BN294" s="289">
        <v>-2</v>
      </c>
      <c r="BO294" s="312" t="s">
        <v>25</v>
      </c>
      <c r="BP294" s="312">
        <v>291</v>
      </c>
      <c r="BQ294" s="289">
        <v>-170</v>
      </c>
      <c r="BR294" s="313" t="s">
        <v>161</v>
      </c>
      <c r="BS294" s="313">
        <v>291</v>
      </c>
      <c r="BT294" s="289">
        <v>4</v>
      </c>
      <c r="BU294" s="314" t="s">
        <v>36</v>
      </c>
      <c r="BV294" s="314">
        <v>291</v>
      </c>
      <c r="BW294" s="289">
        <v>28</v>
      </c>
      <c r="BX294" s="315" t="s">
        <v>186</v>
      </c>
      <c r="BY294" s="315">
        <v>291</v>
      </c>
      <c r="BZ294" s="289">
        <v>-78</v>
      </c>
      <c r="CB294" s="317" t="s">
        <v>203</v>
      </c>
    </row>
    <row r="295" spans="1:80" ht="19.5" thickTop="1" thickBot="1" x14ac:dyDescent="0.5">
      <c r="A295" s="210" t="s">
        <v>245</v>
      </c>
      <c r="B295" s="210">
        <v>292</v>
      </c>
      <c r="C295" s="210">
        <v>0</v>
      </c>
      <c r="D295" s="211" t="s">
        <v>328</v>
      </c>
      <c r="E295" s="211">
        <v>292</v>
      </c>
      <c r="F295" s="210">
        <v>19</v>
      </c>
      <c r="G295" s="212">
        <v>311</v>
      </c>
      <c r="H295" s="287">
        <v>5.6286912325938232</v>
      </c>
      <c r="I295" s="288" t="s">
        <v>264</v>
      </c>
      <c r="J295" s="287">
        <v>292</v>
      </c>
      <c r="K295" s="289">
        <v>-34</v>
      </c>
      <c r="L295" s="290">
        <v>0.10271392015614568</v>
      </c>
      <c r="M295" s="291">
        <v>0.4785894439255256</v>
      </c>
      <c r="N295" s="292">
        <v>2.0542784031229133</v>
      </c>
      <c r="O295" s="293" t="s">
        <v>93</v>
      </c>
      <c r="P295" s="292">
        <v>292</v>
      </c>
      <c r="Q295" s="289">
        <v>1</v>
      </c>
      <c r="R295" s="294">
        <v>0.86758829187693398</v>
      </c>
      <c r="S295" s="295">
        <v>0.65313037909812677</v>
      </c>
      <c r="T295" s="295">
        <v>12.394118455384771</v>
      </c>
      <c r="U295" s="296">
        <v>0</v>
      </c>
      <c r="V295" s="296"/>
      <c r="W295" s="298" t="s">
        <v>233</v>
      </c>
      <c r="X295" s="298">
        <v>34</v>
      </c>
      <c r="Y295" s="289">
        <v>-4</v>
      </c>
      <c r="Z295" s="298"/>
      <c r="AB295" s="299" t="s">
        <v>296</v>
      </c>
      <c r="AC295" s="299">
        <v>292</v>
      </c>
      <c r="AD295" s="289">
        <v>-81</v>
      </c>
      <c r="AE295" s="300" t="s">
        <v>235</v>
      </c>
      <c r="AF295" s="300">
        <v>292</v>
      </c>
      <c r="AG295" s="289">
        <v>-62</v>
      </c>
      <c r="AH295" s="301" t="s">
        <v>121</v>
      </c>
      <c r="AI295" s="301">
        <v>292</v>
      </c>
      <c r="AJ295" s="289">
        <v>-5</v>
      </c>
      <c r="AK295" s="302" t="s">
        <v>167</v>
      </c>
      <c r="AL295" s="302">
        <v>292</v>
      </c>
      <c r="AM295" s="289">
        <v>-13</v>
      </c>
      <c r="AN295" s="303" t="s">
        <v>278</v>
      </c>
      <c r="AO295" s="303">
        <v>292</v>
      </c>
      <c r="AP295" s="289" t="e">
        <v>#N/A</v>
      </c>
      <c r="AQ295" s="304" t="s">
        <v>153</v>
      </c>
      <c r="AR295" s="304">
        <v>292</v>
      </c>
      <c r="AS295" s="289">
        <v>-23</v>
      </c>
      <c r="AT295" s="305" t="s">
        <v>231</v>
      </c>
      <c r="AU295" s="305">
        <v>292</v>
      </c>
      <c r="AV295" s="289" t="e">
        <v>#N/A</v>
      </c>
      <c r="AW295" s="306" t="s">
        <v>152</v>
      </c>
      <c r="AX295" s="306">
        <v>292</v>
      </c>
      <c r="AY295" s="289">
        <v>-3</v>
      </c>
      <c r="AZ295" s="307" t="s">
        <v>262</v>
      </c>
      <c r="BA295" s="307">
        <v>292</v>
      </c>
      <c r="BB295" s="289">
        <v>-176</v>
      </c>
      <c r="BC295" s="308" t="s">
        <v>302</v>
      </c>
      <c r="BD295" s="308">
        <v>292</v>
      </c>
      <c r="BE295" s="289">
        <v>-22</v>
      </c>
      <c r="BF295" s="309" t="s">
        <v>213</v>
      </c>
      <c r="BG295" s="309">
        <v>292</v>
      </c>
      <c r="BH295" s="289">
        <v>11</v>
      </c>
      <c r="BI295" s="310" t="s">
        <v>274</v>
      </c>
      <c r="BJ295" s="310">
        <v>292</v>
      </c>
      <c r="BK295" s="289">
        <v>-22</v>
      </c>
      <c r="BL295" s="311" t="s">
        <v>112</v>
      </c>
      <c r="BM295" s="311">
        <v>292</v>
      </c>
      <c r="BN295" s="289">
        <v>-259</v>
      </c>
      <c r="BO295" s="312" t="s">
        <v>79</v>
      </c>
      <c r="BP295" s="312">
        <v>292</v>
      </c>
      <c r="BQ295" s="289">
        <v>17</v>
      </c>
      <c r="BR295" s="313" t="s">
        <v>275</v>
      </c>
      <c r="BS295" s="313">
        <v>292</v>
      </c>
      <c r="BT295" s="289">
        <v>25</v>
      </c>
      <c r="BU295" s="314" t="s">
        <v>301</v>
      </c>
      <c r="BV295" s="314">
        <v>292</v>
      </c>
      <c r="BW295" s="289">
        <v>-86</v>
      </c>
      <c r="BX295" s="315" t="s">
        <v>276</v>
      </c>
      <c r="BY295" s="315">
        <v>292</v>
      </c>
      <c r="BZ295" s="289">
        <v>24</v>
      </c>
      <c r="CB295" s="317" t="s">
        <v>125</v>
      </c>
    </row>
    <row r="296" spans="1:80" ht="19.5" thickTop="1" thickBot="1" x14ac:dyDescent="0.5">
      <c r="A296" s="210" t="s">
        <v>281</v>
      </c>
      <c r="B296" s="210">
        <v>293</v>
      </c>
      <c r="C296" s="210">
        <v>0</v>
      </c>
      <c r="D296" s="211" t="s">
        <v>230</v>
      </c>
      <c r="E296" s="211">
        <v>293</v>
      </c>
      <c r="F296" s="210">
        <v>-47</v>
      </c>
      <c r="G296" s="212">
        <v>246</v>
      </c>
      <c r="H296" s="287">
        <v>5.5962113188709592</v>
      </c>
      <c r="I296" s="288" t="s">
        <v>321</v>
      </c>
      <c r="J296" s="287">
        <v>293</v>
      </c>
      <c r="K296" s="289">
        <v>-12</v>
      </c>
      <c r="L296" s="290">
        <v>0.10075681096526695</v>
      </c>
      <c r="M296" s="291">
        <v>0.46947040925193623</v>
      </c>
      <c r="N296" s="292">
        <v>2.0151362193053393</v>
      </c>
      <c r="O296" s="293" t="s">
        <v>302</v>
      </c>
      <c r="P296" s="292">
        <v>293</v>
      </c>
      <c r="Q296" s="289">
        <v>-34</v>
      </c>
      <c r="R296" s="294">
        <v>0.85822271798502747</v>
      </c>
      <c r="S296" s="295">
        <v>0.64607986806223083</v>
      </c>
      <c r="T296" s="295">
        <v>12.26032454264325</v>
      </c>
      <c r="U296" s="296">
        <v>0</v>
      </c>
      <c r="V296" s="296"/>
      <c r="W296" s="298" t="s">
        <v>143</v>
      </c>
      <c r="X296" s="298">
        <v>33</v>
      </c>
      <c r="Y296" s="289">
        <v>5</v>
      </c>
      <c r="Z296" s="298"/>
      <c r="AB296" s="299" t="s">
        <v>149</v>
      </c>
      <c r="AC296" s="299">
        <v>293</v>
      </c>
      <c r="AD296" s="289">
        <v>11</v>
      </c>
      <c r="AE296" s="300" t="s">
        <v>208</v>
      </c>
      <c r="AF296" s="300">
        <v>293</v>
      </c>
      <c r="AG296" s="289">
        <v>23</v>
      </c>
      <c r="AH296" s="301" t="s">
        <v>299</v>
      </c>
      <c r="AI296" s="301">
        <v>293</v>
      </c>
      <c r="AJ296" s="289">
        <v>10</v>
      </c>
      <c r="AK296" s="302" t="s">
        <v>264</v>
      </c>
      <c r="AL296" s="302">
        <v>293</v>
      </c>
      <c r="AM296" s="289">
        <v>-37</v>
      </c>
      <c r="AN296" s="303" t="s">
        <v>301</v>
      </c>
      <c r="AO296" s="303">
        <v>293</v>
      </c>
      <c r="AP296" s="289">
        <v>-78</v>
      </c>
      <c r="AQ296" s="304" t="s">
        <v>324</v>
      </c>
      <c r="AR296" s="304">
        <v>293</v>
      </c>
      <c r="AS296" s="289">
        <v>-14</v>
      </c>
      <c r="AT296" s="305" t="s">
        <v>243</v>
      </c>
      <c r="AU296" s="305">
        <v>293</v>
      </c>
      <c r="AV296" s="289">
        <v>-59</v>
      </c>
      <c r="AW296" s="306" t="s">
        <v>93</v>
      </c>
      <c r="AX296" s="306">
        <v>293</v>
      </c>
      <c r="AY296" s="289">
        <v>-91</v>
      </c>
      <c r="AZ296" s="307" t="s">
        <v>333</v>
      </c>
      <c r="BA296" s="307">
        <v>293</v>
      </c>
      <c r="BB296" s="289">
        <v>-46</v>
      </c>
      <c r="BC296" s="308" t="s">
        <v>242</v>
      </c>
      <c r="BD296" s="308">
        <v>293</v>
      </c>
      <c r="BE296" s="289">
        <v>-7</v>
      </c>
      <c r="BF296" s="309" t="s">
        <v>307</v>
      </c>
      <c r="BG296" s="309">
        <v>293</v>
      </c>
      <c r="BH296" s="289">
        <v>-29</v>
      </c>
      <c r="BI296" s="310" t="s">
        <v>285</v>
      </c>
      <c r="BJ296" s="310">
        <v>293</v>
      </c>
      <c r="BK296" s="289">
        <v>3</v>
      </c>
      <c r="BL296" s="311" t="s">
        <v>146</v>
      </c>
      <c r="BM296" s="311">
        <v>293</v>
      </c>
      <c r="BN296" s="289">
        <v>9</v>
      </c>
      <c r="BO296" s="312" t="s">
        <v>17</v>
      </c>
      <c r="BP296" s="312">
        <v>293</v>
      </c>
      <c r="BQ296" s="289">
        <v>-9</v>
      </c>
      <c r="BR296" s="313" t="s">
        <v>264</v>
      </c>
      <c r="BS296" s="313">
        <v>293</v>
      </c>
      <c r="BT296" s="289">
        <v>-149</v>
      </c>
      <c r="BU296" s="314" t="s">
        <v>180</v>
      </c>
      <c r="BV296" s="314">
        <v>293</v>
      </c>
      <c r="BW296" s="289">
        <v>-21</v>
      </c>
      <c r="BX296" s="315" t="s">
        <v>223</v>
      </c>
      <c r="BY296" s="315">
        <v>293</v>
      </c>
      <c r="BZ296" s="289">
        <v>-90</v>
      </c>
      <c r="CB296" s="317" t="s">
        <v>248</v>
      </c>
    </row>
    <row r="297" spans="1:80" ht="19.5" thickTop="1" thickBot="1" x14ac:dyDescent="0.5">
      <c r="A297" s="210" t="s">
        <v>298</v>
      </c>
      <c r="B297" s="210">
        <v>294</v>
      </c>
      <c r="C297" s="210">
        <v>0</v>
      </c>
      <c r="D297" s="211" t="s">
        <v>256</v>
      </c>
      <c r="E297" s="211">
        <v>294</v>
      </c>
      <c r="F297" s="210">
        <v>-46</v>
      </c>
      <c r="G297" s="212">
        <v>248</v>
      </c>
      <c r="H297" s="287">
        <v>5.5576910357977045</v>
      </c>
      <c r="I297" s="288" t="s">
        <v>335</v>
      </c>
      <c r="J297" s="287">
        <v>294</v>
      </c>
      <c r="K297" s="289">
        <v>10</v>
      </c>
      <c r="L297" s="290">
        <v>9.7015511294757814E-2</v>
      </c>
      <c r="M297" s="291">
        <v>0.4520380444259639</v>
      </c>
      <c r="N297" s="292">
        <v>1.9403102258951563</v>
      </c>
      <c r="O297" s="293" t="s">
        <v>243</v>
      </c>
      <c r="P297" s="292">
        <v>294</v>
      </c>
      <c r="Q297" s="289">
        <v>-29</v>
      </c>
      <c r="R297" s="294">
        <v>0.85480867470354138</v>
      </c>
      <c r="S297" s="295">
        <v>0.64350973727142624</v>
      </c>
      <c r="T297" s="295">
        <v>12.211552495764877</v>
      </c>
      <c r="U297" s="296">
        <v>0</v>
      </c>
      <c r="V297" s="296"/>
      <c r="W297" s="298" t="s">
        <v>267</v>
      </c>
      <c r="X297" s="298">
        <v>32</v>
      </c>
      <c r="Y297" s="289">
        <v>-42</v>
      </c>
      <c r="Z297" s="298"/>
      <c r="AB297" s="299" t="s">
        <v>341</v>
      </c>
      <c r="AC297" s="299">
        <v>294</v>
      </c>
      <c r="AD297" s="289">
        <v>-1</v>
      </c>
      <c r="AE297" s="300" t="s">
        <v>318</v>
      </c>
      <c r="AF297" s="300">
        <v>294</v>
      </c>
      <c r="AG297" s="289">
        <v>-44</v>
      </c>
      <c r="AH297" s="301" t="s">
        <v>153</v>
      </c>
      <c r="AI297" s="301">
        <v>294</v>
      </c>
      <c r="AJ297" s="289">
        <v>-35</v>
      </c>
      <c r="AK297" s="302" t="s">
        <v>89</v>
      </c>
      <c r="AL297" s="302">
        <v>294</v>
      </c>
      <c r="AM297" s="289">
        <v>1</v>
      </c>
      <c r="AN297" s="303" t="s">
        <v>147</v>
      </c>
      <c r="AO297" s="303">
        <v>294</v>
      </c>
      <c r="AP297" s="289" t="e">
        <v>#N/A</v>
      </c>
      <c r="AQ297" s="304" t="s">
        <v>28</v>
      </c>
      <c r="AR297" s="304">
        <v>294</v>
      </c>
      <c r="AS297" s="289">
        <v>27</v>
      </c>
      <c r="AT297" s="305" t="s">
        <v>65</v>
      </c>
      <c r="AU297" s="305">
        <v>294</v>
      </c>
      <c r="AV297" s="289">
        <v>-43</v>
      </c>
      <c r="AW297" s="306" t="s">
        <v>117</v>
      </c>
      <c r="AX297" s="306">
        <v>294</v>
      </c>
      <c r="AY297" s="289">
        <v>-47</v>
      </c>
      <c r="AZ297" s="307" t="s">
        <v>301</v>
      </c>
      <c r="BA297" s="307">
        <v>294</v>
      </c>
      <c r="BB297" s="289">
        <v>-45</v>
      </c>
      <c r="BC297" s="308" t="s">
        <v>102</v>
      </c>
      <c r="BD297" s="308">
        <v>294</v>
      </c>
      <c r="BE297" s="289">
        <v>8</v>
      </c>
      <c r="BF297" s="309" t="s">
        <v>240</v>
      </c>
      <c r="BG297" s="309">
        <v>294</v>
      </c>
      <c r="BH297" s="289">
        <v>-58</v>
      </c>
      <c r="BI297" s="310" t="s">
        <v>290</v>
      </c>
      <c r="BJ297" s="310">
        <v>294</v>
      </c>
      <c r="BK297" s="289">
        <v>13</v>
      </c>
      <c r="BL297" s="311" t="s">
        <v>274</v>
      </c>
      <c r="BM297" s="311">
        <v>294</v>
      </c>
      <c r="BN297" s="289">
        <v>13</v>
      </c>
      <c r="BO297" s="312" t="s">
        <v>144</v>
      </c>
      <c r="BP297" s="312">
        <v>294</v>
      </c>
      <c r="BQ297" s="289">
        <v>-130</v>
      </c>
      <c r="BR297" s="313" t="s">
        <v>204</v>
      </c>
      <c r="BS297" s="313">
        <v>294</v>
      </c>
      <c r="BT297" s="289">
        <v>-102</v>
      </c>
      <c r="BU297" s="314" t="s">
        <v>334</v>
      </c>
      <c r="BV297" s="314">
        <v>294</v>
      </c>
      <c r="BW297" s="289">
        <v>-25</v>
      </c>
      <c r="BX297" s="315" t="s">
        <v>281</v>
      </c>
      <c r="BY297" s="315">
        <v>294</v>
      </c>
      <c r="BZ297" s="289">
        <v>-17</v>
      </c>
      <c r="CB297" s="317" t="s">
        <v>319</v>
      </c>
    </row>
    <row r="298" spans="1:80" ht="19.5" thickTop="1" thickBot="1" x14ac:dyDescent="0.5">
      <c r="A298" s="210" t="s">
        <v>312</v>
      </c>
      <c r="B298" s="210">
        <v>295</v>
      </c>
      <c r="C298" s="210">
        <v>0</v>
      </c>
      <c r="D298" s="211" t="s">
        <v>202</v>
      </c>
      <c r="E298" s="211">
        <v>295</v>
      </c>
      <c r="F298" s="210">
        <v>-58</v>
      </c>
      <c r="G298" s="212">
        <v>237</v>
      </c>
      <c r="H298" s="287">
        <v>5.5393363443212316</v>
      </c>
      <c r="I298" s="288" t="s">
        <v>332</v>
      </c>
      <c r="J298" s="287">
        <v>295</v>
      </c>
      <c r="K298" s="289">
        <v>-11</v>
      </c>
      <c r="L298" s="290">
        <v>9.6286041848136161E-2</v>
      </c>
      <c r="M298" s="291">
        <v>0.44863912462727851</v>
      </c>
      <c r="N298" s="292">
        <v>1.9257208369627232</v>
      </c>
      <c r="O298" s="293" t="s">
        <v>264</v>
      </c>
      <c r="P298" s="292">
        <v>295</v>
      </c>
      <c r="Q298" s="289">
        <v>-51</v>
      </c>
      <c r="R298" s="294">
        <v>0.8529034986494024</v>
      </c>
      <c r="S298" s="295">
        <v>0.64207549896952798</v>
      </c>
      <c r="T298" s="295">
        <v>12.184335694991463</v>
      </c>
      <c r="U298" s="296">
        <v>0</v>
      </c>
      <c r="V298" s="296"/>
      <c r="W298" s="298" t="s">
        <v>137</v>
      </c>
      <c r="X298" s="298">
        <v>31</v>
      </c>
      <c r="Y298" s="289">
        <v>-3</v>
      </c>
      <c r="Z298" s="298"/>
      <c r="AB298" s="299" t="s">
        <v>260</v>
      </c>
      <c r="AC298" s="299">
        <v>295</v>
      </c>
      <c r="AD298" s="289">
        <v>-11</v>
      </c>
      <c r="AE298" s="300" t="s">
        <v>230</v>
      </c>
      <c r="AF298" s="300">
        <v>295</v>
      </c>
      <c r="AG298" s="289">
        <v>29</v>
      </c>
      <c r="AH298" s="301" t="s">
        <v>337</v>
      </c>
      <c r="AI298" s="301">
        <v>295</v>
      </c>
      <c r="AJ298" s="289">
        <v>19</v>
      </c>
      <c r="AK298" s="302" t="s">
        <v>296</v>
      </c>
      <c r="AL298" s="302">
        <v>295</v>
      </c>
      <c r="AM298" s="289">
        <v>1</v>
      </c>
      <c r="AN298" s="303" t="s">
        <v>71</v>
      </c>
      <c r="AO298" s="303">
        <v>295</v>
      </c>
      <c r="AP298" s="289" t="e">
        <v>#N/A</v>
      </c>
      <c r="AQ298" s="304" t="s">
        <v>283</v>
      </c>
      <c r="AR298" s="304">
        <v>295</v>
      </c>
      <c r="AS298" s="289">
        <v>-80</v>
      </c>
      <c r="AT298" s="305" t="s">
        <v>101</v>
      </c>
      <c r="AU298" s="305">
        <v>295</v>
      </c>
      <c r="AV298" s="289" t="e">
        <v>#N/A</v>
      </c>
      <c r="AW298" s="306" t="s">
        <v>209</v>
      </c>
      <c r="AX298" s="306">
        <v>295</v>
      </c>
      <c r="AY298" s="289">
        <v>-30</v>
      </c>
      <c r="AZ298" s="307" t="s">
        <v>215</v>
      </c>
      <c r="BA298" s="307">
        <v>295</v>
      </c>
      <c r="BB298" s="289">
        <v>-68</v>
      </c>
      <c r="BC298" s="308" t="s">
        <v>333</v>
      </c>
      <c r="BD298" s="308">
        <v>295</v>
      </c>
      <c r="BE298" s="289">
        <v>30</v>
      </c>
      <c r="BF298" s="309" t="s">
        <v>245</v>
      </c>
      <c r="BG298" s="309">
        <v>295</v>
      </c>
      <c r="BH298" s="289">
        <v>4</v>
      </c>
      <c r="BI298" s="310" t="s">
        <v>279</v>
      </c>
      <c r="BJ298" s="310">
        <v>295</v>
      </c>
      <c r="BK298" s="289">
        <v>9</v>
      </c>
      <c r="BL298" s="311" t="s">
        <v>301</v>
      </c>
      <c r="BM298" s="311">
        <v>295</v>
      </c>
      <c r="BN298" s="289">
        <v>-11</v>
      </c>
      <c r="BO298" s="312" t="s">
        <v>246</v>
      </c>
      <c r="BP298" s="312">
        <v>295</v>
      </c>
      <c r="BQ298" s="289">
        <v>-41</v>
      </c>
      <c r="BR298" s="313" t="s">
        <v>260</v>
      </c>
      <c r="BS298" s="313">
        <v>295</v>
      </c>
      <c r="BT298" s="289">
        <v>26</v>
      </c>
      <c r="BU298" s="314" t="s">
        <v>144</v>
      </c>
      <c r="BV298" s="314">
        <v>295</v>
      </c>
      <c r="BW298" s="289">
        <v>-22</v>
      </c>
      <c r="BX298" s="315" t="s">
        <v>202</v>
      </c>
      <c r="BY298" s="315">
        <v>295</v>
      </c>
      <c r="BZ298" s="289">
        <v>-24</v>
      </c>
      <c r="CB298" s="317" t="s">
        <v>26</v>
      </c>
    </row>
    <row r="299" spans="1:80" ht="19.5" thickTop="1" thickBot="1" x14ac:dyDescent="0.5">
      <c r="A299" s="210" t="s">
        <v>303</v>
      </c>
      <c r="B299" s="210">
        <v>296</v>
      </c>
      <c r="C299" s="210">
        <v>0</v>
      </c>
      <c r="D299" s="211" t="s">
        <v>341</v>
      </c>
      <c r="E299" s="211">
        <v>296</v>
      </c>
      <c r="F299" s="210">
        <v>24</v>
      </c>
      <c r="G299" s="212">
        <v>320</v>
      </c>
      <c r="H299" s="287">
        <v>5.516090727619825</v>
      </c>
      <c r="I299" s="288" t="s">
        <v>198</v>
      </c>
      <c r="J299" s="287">
        <v>296</v>
      </c>
      <c r="K299" s="289">
        <v>-112</v>
      </c>
      <c r="L299" s="290">
        <v>9.610924475713184E-2</v>
      </c>
      <c r="M299" s="291">
        <v>0.44781534902468462</v>
      </c>
      <c r="N299" s="292">
        <v>1.9221848951426368</v>
      </c>
      <c r="O299" s="293" t="s">
        <v>125</v>
      </c>
      <c r="P299" s="292">
        <v>296</v>
      </c>
      <c r="Q299" s="289">
        <v>-15</v>
      </c>
      <c r="R299" s="294">
        <v>0.84096295840639923</v>
      </c>
      <c r="S299" s="295">
        <v>0.63308652384322994</v>
      </c>
      <c r="T299" s="295">
        <v>12.013756548662846</v>
      </c>
      <c r="U299" s="296">
        <v>0</v>
      </c>
      <c r="V299" s="296"/>
      <c r="W299" s="298" t="s">
        <v>81</v>
      </c>
      <c r="X299" s="298">
        <v>30</v>
      </c>
      <c r="Y299" s="289">
        <v>22</v>
      </c>
      <c r="Z299" s="298"/>
      <c r="AB299" s="299" t="s">
        <v>183</v>
      </c>
      <c r="AC299" s="299">
        <v>296</v>
      </c>
      <c r="AD299" s="289">
        <v>-90</v>
      </c>
      <c r="AE299" s="300" t="s">
        <v>233</v>
      </c>
      <c r="AF299" s="300">
        <v>296</v>
      </c>
      <c r="AG299" s="289">
        <v>-23</v>
      </c>
      <c r="AH299" s="301" t="s">
        <v>135</v>
      </c>
      <c r="AI299" s="301">
        <v>296</v>
      </c>
      <c r="AJ299" s="289">
        <v>9</v>
      </c>
      <c r="AK299" s="302" t="s">
        <v>140</v>
      </c>
      <c r="AL299" s="302">
        <v>296</v>
      </c>
      <c r="AM299" s="289">
        <v>-36</v>
      </c>
      <c r="AN299" s="303" t="s">
        <v>264</v>
      </c>
      <c r="AO299" s="303">
        <v>296</v>
      </c>
      <c r="AP299" s="289" t="e">
        <v>#N/A</v>
      </c>
      <c r="AQ299" s="304" t="s">
        <v>306</v>
      </c>
      <c r="AR299" s="304">
        <v>296</v>
      </c>
      <c r="AS299" s="289">
        <v>11</v>
      </c>
      <c r="AT299" s="305" t="s">
        <v>335</v>
      </c>
      <c r="AU299" s="305">
        <v>296</v>
      </c>
      <c r="AV299" s="289">
        <v>-52</v>
      </c>
      <c r="AW299" s="306" t="s">
        <v>38</v>
      </c>
      <c r="AX299" s="306">
        <v>296</v>
      </c>
      <c r="AY299" s="289">
        <v>-69</v>
      </c>
      <c r="AZ299" s="307" t="s">
        <v>178</v>
      </c>
      <c r="BA299" s="307">
        <v>296</v>
      </c>
      <c r="BB299" s="289">
        <v>-16</v>
      </c>
      <c r="BC299" s="308" t="s">
        <v>271</v>
      </c>
      <c r="BD299" s="308">
        <v>296</v>
      </c>
      <c r="BE299" s="289">
        <v>-9</v>
      </c>
      <c r="BF299" s="309" t="s">
        <v>130</v>
      </c>
      <c r="BG299" s="309">
        <v>296</v>
      </c>
      <c r="BH299" s="289">
        <v>-3</v>
      </c>
      <c r="BI299" s="310" t="s">
        <v>192</v>
      </c>
      <c r="BJ299" s="310">
        <v>296</v>
      </c>
      <c r="BK299" s="289">
        <v>3</v>
      </c>
      <c r="BL299" s="311" t="s">
        <v>144</v>
      </c>
      <c r="BM299" s="311">
        <v>296</v>
      </c>
      <c r="BN299" s="289">
        <v>5</v>
      </c>
      <c r="BO299" s="312" t="s">
        <v>198</v>
      </c>
      <c r="BP299" s="312">
        <v>296</v>
      </c>
      <c r="BQ299" s="289">
        <v>-14</v>
      </c>
      <c r="BR299" s="313" t="s">
        <v>258</v>
      </c>
      <c r="BS299" s="313">
        <v>296</v>
      </c>
      <c r="BT299" s="289">
        <v>20</v>
      </c>
      <c r="BU299" s="314" t="s">
        <v>267</v>
      </c>
      <c r="BV299" s="314">
        <v>296</v>
      </c>
      <c r="BW299" s="289">
        <v>16</v>
      </c>
      <c r="BX299" s="315" t="s">
        <v>243</v>
      </c>
      <c r="BY299" s="315">
        <v>296</v>
      </c>
      <c r="BZ299" s="289">
        <v>-9</v>
      </c>
      <c r="CB299" s="317" t="s">
        <v>330</v>
      </c>
    </row>
    <row r="300" spans="1:80" ht="19.5" thickTop="1" thickBot="1" x14ac:dyDescent="0.5">
      <c r="A300" s="210" t="s">
        <v>313</v>
      </c>
      <c r="B300" s="210">
        <v>297</v>
      </c>
      <c r="C300" s="210">
        <v>0</v>
      </c>
      <c r="D300" s="211" t="s">
        <v>327</v>
      </c>
      <c r="E300" s="211">
        <v>297</v>
      </c>
      <c r="F300" s="210">
        <v>13</v>
      </c>
      <c r="G300" s="212">
        <v>310</v>
      </c>
      <c r="H300" s="287">
        <v>5.4884525493643448</v>
      </c>
      <c r="I300" s="288" t="s">
        <v>299</v>
      </c>
      <c r="J300" s="287">
        <v>297</v>
      </c>
      <c r="K300" s="289">
        <v>-25</v>
      </c>
      <c r="L300" s="290">
        <v>9.5943449012476936E-2</v>
      </c>
      <c r="M300" s="291">
        <v>0.44704283354558516</v>
      </c>
      <c r="N300" s="292">
        <v>1.9188689802495389</v>
      </c>
      <c r="O300" s="293" t="s">
        <v>54</v>
      </c>
      <c r="P300" s="292">
        <v>297</v>
      </c>
      <c r="Q300" s="289">
        <v>13</v>
      </c>
      <c r="R300" s="294">
        <v>0.84011601813732428</v>
      </c>
      <c r="S300" s="295">
        <v>0.63244893753161935</v>
      </c>
      <c r="T300" s="295">
        <v>12.001657401961776</v>
      </c>
      <c r="U300" s="296">
        <v>0</v>
      </c>
      <c r="V300" s="296"/>
      <c r="W300" s="298" t="s">
        <v>83</v>
      </c>
      <c r="X300" s="298">
        <v>29</v>
      </c>
      <c r="Y300" s="289">
        <v>-242</v>
      </c>
      <c r="Z300" s="298"/>
      <c r="AB300" s="299" t="s">
        <v>244</v>
      </c>
      <c r="AC300" s="299">
        <v>297</v>
      </c>
      <c r="AD300" s="289">
        <v>10</v>
      </c>
      <c r="AE300" s="300" t="s">
        <v>67</v>
      </c>
      <c r="AF300" s="300">
        <v>297</v>
      </c>
      <c r="AG300" s="289">
        <v>-75</v>
      </c>
      <c r="AH300" s="301" t="s">
        <v>233</v>
      </c>
      <c r="AI300" s="301">
        <v>297</v>
      </c>
      <c r="AJ300" s="289">
        <v>-18</v>
      </c>
      <c r="AK300" s="302" t="s">
        <v>70</v>
      </c>
      <c r="AL300" s="302">
        <v>297</v>
      </c>
      <c r="AM300" s="289">
        <v>-30</v>
      </c>
      <c r="AN300" s="303" t="s">
        <v>316</v>
      </c>
      <c r="AO300" s="303">
        <v>297</v>
      </c>
      <c r="AP300" s="289" t="e">
        <v>#N/A</v>
      </c>
      <c r="AQ300" s="304" t="s">
        <v>118</v>
      </c>
      <c r="AR300" s="304">
        <v>297</v>
      </c>
      <c r="AS300" s="289">
        <v>-11</v>
      </c>
      <c r="AT300" s="305" t="s">
        <v>246</v>
      </c>
      <c r="AU300" s="305">
        <v>297</v>
      </c>
      <c r="AV300" s="289">
        <v>-45</v>
      </c>
      <c r="AW300" s="306" t="s">
        <v>26</v>
      </c>
      <c r="AX300" s="306">
        <v>297</v>
      </c>
      <c r="AY300" s="289">
        <v>-38</v>
      </c>
      <c r="AZ300" s="307" t="s">
        <v>213</v>
      </c>
      <c r="BA300" s="307">
        <v>297</v>
      </c>
      <c r="BB300" s="289">
        <v>-130</v>
      </c>
      <c r="BC300" s="308" t="s">
        <v>274</v>
      </c>
      <c r="BD300" s="308">
        <v>297</v>
      </c>
      <c r="BE300" s="289">
        <v>-8</v>
      </c>
      <c r="BF300" s="309" t="s">
        <v>314</v>
      </c>
      <c r="BG300" s="309">
        <v>297</v>
      </c>
      <c r="BH300" s="289">
        <v>-64</v>
      </c>
      <c r="BI300" s="310" t="s">
        <v>295</v>
      </c>
      <c r="BJ300" s="310">
        <v>297</v>
      </c>
      <c r="BK300" s="289">
        <v>-38</v>
      </c>
      <c r="BL300" s="311" t="s">
        <v>187</v>
      </c>
      <c r="BM300" s="311">
        <v>297</v>
      </c>
      <c r="BN300" s="289">
        <v>21</v>
      </c>
      <c r="BO300" s="312" t="s">
        <v>211</v>
      </c>
      <c r="BP300" s="312">
        <v>297</v>
      </c>
      <c r="BQ300" s="289">
        <v>20</v>
      </c>
      <c r="BR300" s="313" t="s">
        <v>336</v>
      </c>
      <c r="BS300" s="313">
        <v>297</v>
      </c>
      <c r="BT300" s="289">
        <v>-15</v>
      </c>
      <c r="BU300" s="314" t="s">
        <v>155</v>
      </c>
      <c r="BV300" s="314">
        <v>297</v>
      </c>
      <c r="BW300" s="289">
        <v>14</v>
      </c>
      <c r="BX300" s="315" t="s">
        <v>286</v>
      </c>
      <c r="BY300" s="315">
        <v>297</v>
      </c>
      <c r="BZ300" s="289">
        <v>21</v>
      </c>
      <c r="CB300" s="317" t="s">
        <v>335</v>
      </c>
    </row>
    <row r="301" spans="1:80" ht="19.5" thickTop="1" thickBot="1" x14ac:dyDescent="0.5">
      <c r="A301" s="210" t="s">
        <v>276</v>
      </c>
      <c r="B301" s="210">
        <v>298</v>
      </c>
      <c r="C301" s="210">
        <v>0</v>
      </c>
      <c r="D301" s="211" t="s">
        <v>161</v>
      </c>
      <c r="E301" s="211">
        <v>298</v>
      </c>
      <c r="F301" s="210">
        <v>-32</v>
      </c>
      <c r="G301" s="212">
        <v>266</v>
      </c>
      <c r="H301" s="287">
        <v>5.396434320940326</v>
      </c>
      <c r="I301" s="288" t="s">
        <v>337</v>
      </c>
      <c r="J301" s="287">
        <v>298</v>
      </c>
      <c r="K301" s="289">
        <v>-13</v>
      </c>
      <c r="L301" s="290">
        <v>9.4532186901954071E-2</v>
      </c>
      <c r="M301" s="291">
        <v>0.44046714110115759</v>
      </c>
      <c r="N301" s="292">
        <v>1.8906437380390815</v>
      </c>
      <c r="O301" s="293" t="s">
        <v>270</v>
      </c>
      <c r="P301" s="292">
        <v>298</v>
      </c>
      <c r="Q301" s="289">
        <v>-45</v>
      </c>
      <c r="R301" s="294">
        <v>0.8260792358987914</v>
      </c>
      <c r="S301" s="295">
        <v>0.62188188747964457</v>
      </c>
      <c r="T301" s="295">
        <v>11.801131941411306</v>
      </c>
      <c r="U301" s="296">
        <v>0</v>
      </c>
      <c r="V301" s="296"/>
      <c r="W301" s="298" t="s">
        <v>132</v>
      </c>
      <c r="X301" s="298">
        <v>28</v>
      </c>
      <c r="Y301" s="289">
        <v>-31</v>
      </c>
      <c r="Z301" s="298"/>
      <c r="AB301" s="299" t="s">
        <v>148</v>
      </c>
      <c r="AC301" s="299">
        <v>298</v>
      </c>
      <c r="AD301" s="289">
        <v>12</v>
      </c>
      <c r="AE301" s="300" t="s">
        <v>220</v>
      </c>
      <c r="AF301" s="300">
        <v>298</v>
      </c>
      <c r="AG301" s="289">
        <v>-47</v>
      </c>
      <c r="AH301" s="301" t="s">
        <v>249</v>
      </c>
      <c r="AI301" s="301">
        <v>298</v>
      </c>
      <c r="AJ301" s="289">
        <v>15</v>
      </c>
      <c r="AK301" s="302" t="s">
        <v>174</v>
      </c>
      <c r="AL301" s="302">
        <v>298</v>
      </c>
      <c r="AM301" s="289">
        <v>0</v>
      </c>
      <c r="AN301" s="303" t="s">
        <v>91</v>
      </c>
      <c r="AO301" s="303">
        <v>298</v>
      </c>
      <c r="AP301" s="289">
        <v>-244</v>
      </c>
      <c r="AQ301" s="304" t="s">
        <v>336</v>
      </c>
      <c r="AR301" s="304">
        <v>298</v>
      </c>
      <c r="AS301" s="289">
        <v>2</v>
      </c>
      <c r="AT301" s="305" t="s">
        <v>152</v>
      </c>
      <c r="AU301" s="305">
        <v>298</v>
      </c>
      <c r="AV301" s="289">
        <v>-164</v>
      </c>
      <c r="AW301" s="306" t="s">
        <v>54</v>
      </c>
      <c r="AX301" s="306">
        <v>298</v>
      </c>
      <c r="AY301" s="289">
        <v>-66</v>
      </c>
      <c r="AZ301" s="307" t="s">
        <v>307</v>
      </c>
      <c r="BA301" s="307">
        <v>298</v>
      </c>
      <c r="BB301" s="289">
        <v>-4</v>
      </c>
      <c r="BC301" s="308" t="s">
        <v>211</v>
      </c>
      <c r="BD301" s="308">
        <v>298</v>
      </c>
      <c r="BE301" s="289">
        <v>-7</v>
      </c>
      <c r="BF301" s="309" t="s">
        <v>110</v>
      </c>
      <c r="BG301" s="309">
        <v>298</v>
      </c>
      <c r="BH301" s="289">
        <v>-46</v>
      </c>
      <c r="BI301" s="310" t="s">
        <v>327</v>
      </c>
      <c r="BJ301" s="310">
        <v>298</v>
      </c>
      <c r="BK301" s="289">
        <v>-19</v>
      </c>
      <c r="BL301" s="311" t="s">
        <v>230</v>
      </c>
      <c r="BM301" s="311">
        <v>298</v>
      </c>
      <c r="BN301" s="289">
        <v>-31</v>
      </c>
      <c r="BO301" s="312" t="s">
        <v>191</v>
      </c>
      <c r="BP301" s="312">
        <v>298</v>
      </c>
      <c r="BQ301" s="289">
        <v>-34</v>
      </c>
      <c r="BR301" s="313" t="s">
        <v>308</v>
      </c>
      <c r="BS301" s="313">
        <v>298</v>
      </c>
      <c r="BT301" s="289">
        <v>-49</v>
      </c>
      <c r="BU301" s="314" t="s">
        <v>81</v>
      </c>
      <c r="BV301" s="314">
        <v>298</v>
      </c>
      <c r="BW301" s="289">
        <v>2</v>
      </c>
      <c r="BX301" s="315" t="s">
        <v>244</v>
      </c>
      <c r="BY301" s="315">
        <v>298</v>
      </c>
      <c r="BZ301" s="289">
        <v>-9</v>
      </c>
      <c r="CB301" s="317" t="s">
        <v>190</v>
      </c>
    </row>
    <row r="302" spans="1:80" ht="19.5" thickTop="1" thickBot="1" x14ac:dyDescent="0.5">
      <c r="A302" s="210" t="s">
        <v>204</v>
      </c>
      <c r="B302" s="210">
        <v>299</v>
      </c>
      <c r="C302" s="210">
        <v>0</v>
      </c>
      <c r="D302" s="211" t="s">
        <v>118</v>
      </c>
      <c r="E302" s="211">
        <v>299</v>
      </c>
      <c r="F302" s="210">
        <v>-58</v>
      </c>
      <c r="G302" s="212">
        <v>241</v>
      </c>
      <c r="H302" s="287">
        <v>5.3437759976201331</v>
      </c>
      <c r="I302" s="288" t="s">
        <v>268</v>
      </c>
      <c r="J302" s="287">
        <v>299</v>
      </c>
      <c r="K302" s="289">
        <v>-11</v>
      </c>
      <c r="L302" s="290">
        <v>9.2774126792283876E-2</v>
      </c>
      <c r="M302" s="291">
        <v>0.43227556386415183</v>
      </c>
      <c r="N302" s="292">
        <v>1.8554825358456775</v>
      </c>
      <c r="O302" s="293" t="s">
        <v>281</v>
      </c>
      <c r="P302" s="292">
        <v>299</v>
      </c>
      <c r="Q302" s="289">
        <v>-1</v>
      </c>
      <c r="R302" s="294">
        <v>0.821978649130789</v>
      </c>
      <c r="S302" s="295">
        <v>0.61879491890781646</v>
      </c>
      <c r="T302" s="295">
        <v>11.742552130439844</v>
      </c>
      <c r="U302" s="296">
        <v>0</v>
      </c>
      <c r="V302" s="296"/>
      <c r="W302" s="298" t="s">
        <v>235</v>
      </c>
      <c r="X302" s="298">
        <v>27</v>
      </c>
      <c r="Y302" s="289">
        <v>-23</v>
      </c>
      <c r="Z302" s="298"/>
      <c r="AB302" s="299" t="s">
        <v>315</v>
      </c>
      <c r="AC302" s="299">
        <v>299</v>
      </c>
      <c r="AD302" s="289">
        <v>-41</v>
      </c>
      <c r="AE302" s="300" t="s">
        <v>83</v>
      </c>
      <c r="AF302" s="300">
        <v>299</v>
      </c>
      <c r="AG302" s="289">
        <v>-31</v>
      </c>
      <c r="AH302" s="301" t="s">
        <v>300</v>
      </c>
      <c r="AI302" s="301">
        <v>299</v>
      </c>
      <c r="AJ302" s="289">
        <v>5</v>
      </c>
      <c r="AK302" s="302" t="s">
        <v>276</v>
      </c>
      <c r="AL302" s="302">
        <v>299</v>
      </c>
      <c r="AM302" s="289">
        <v>-54</v>
      </c>
      <c r="AN302" s="303" t="s">
        <v>247</v>
      </c>
      <c r="AO302" s="303">
        <v>299</v>
      </c>
      <c r="AP302" s="289">
        <v>-257</v>
      </c>
      <c r="AQ302" s="304" t="s">
        <v>285</v>
      </c>
      <c r="AR302" s="304">
        <v>299</v>
      </c>
      <c r="AS302" s="289">
        <v>7</v>
      </c>
      <c r="AT302" s="305" t="s">
        <v>133</v>
      </c>
      <c r="AU302" s="305">
        <v>298</v>
      </c>
      <c r="AV302" s="289" t="e">
        <v>#N/A</v>
      </c>
      <c r="AW302" s="306" t="s">
        <v>193</v>
      </c>
      <c r="AX302" s="306">
        <v>299</v>
      </c>
      <c r="AY302" s="289">
        <v>-24</v>
      </c>
      <c r="AZ302" s="307" t="s">
        <v>302</v>
      </c>
      <c r="BA302" s="307">
        <v>299</v>
      </c>
      <c r="BB302" s="289">
        <v>-8</v>
      </c>
      <c r="BC302" s="308" t="s">
        <v>340</v>
      </c>
      <c r="BD302" s="308">
        <v>299</v>
      </c>
      <c r="BE302" s="289">
        <v>2</v>
      </c>
      <c r="BF302" s="309" t="s">
        <v>119</v>
      </c>
      <c r="BG302" s="309">
        <v>299</v>
      </c>
      <c r="BH302" s="289">
        <v>-69</v>
      </c>
      <c r="BI302" s="310" t="s">
        <v>302</v>
      </c>
      <c r="BJ302" s="310">
        <v>299</v>
      </c>
      <c r="BK302" s="289">
        <v>-79</v>
      </c>
      <c r="BL302" s="311" t="s">
        <v>329</v>
      </c>
      <c r="BM302" s="311">
        <v>299</v>
      </c>
      <c r="BN302" s="289">
        <v>4</v>
      </c>
      <c r="BO302" s="312" t="s">
        <v>26</v>
      </c>
      <c r="BP302" s="312">
        <v>299</v>
      </c>
      <c r="BQ302" s="289">
        <v>-137</v>
      </c>
      <c r="BR302" s="313" t="s">
        <v>195</v>
      </c>
      <c r="BS302" s="313">
        <v>299</v>
      </c>
      <c r="BT302" s="289">
        <v>9</v>
      </c>
      <c r="BU302" s="314" t="s">
        <v>256</v>
      </c>
      <c r="BV302" s="314">
        <v>299</v>
      </c>
      <c r="BW302" s="289">
        <v>4</v>
      </c>
      <c r="BX302" s="315" t="s">
        <v>25</v>
      </c>
      <c r="BY302" s="315">
        <v>299</v>
      </c>
      <c r="BZ302" s="289">
        <v>10</v>
      </c>
      <c r="CB302" s="317" t="s">
        <v>60</v>
      </c>
    </row>
    <row r="303" spans="1:80" ht="19.5" thickTop="1" thickBot="1" x14ac:dyDescent="0.5">
      <c r="A303" s="210" t="s">
        <v>216</v>
      </c>
      <c r="B303" s="210">
        <v>300</v>
      </c>
      <c r="C303" s="210">
        <v>0</v>
      </c>
      <c r="D303" s="211" t="s">
        <v>336</v>
      </c>
      <c r="E303" s="211">
        <v>300</v>
      </c>
      <c r="F303" s="210">
        <v>3</v>
      </c>
      <c r="G303" s="212">
        <v>303</v>
      </c>
      <c r="H303" s="287">
        <v>5.3321980421412309</v>
      </c>
      <c r="I303" s="288" t="s">
        <v>178</v>
      </c>
      <c r="J303" s="287">
        <v>300</v>
      </c>
      <c r="K303" s="289">
        <v>-1</v>
      </c>
      <c r="L303" s="290">
        <v>9.0934270210742685E-2</v>
      </c>
      <c r="M303" s="291">
        <v>0.42370286079796643</v>
      </c>
      <c r="N303" s="292">
        <v>1.8186854042148537</v>
      </c>
      <c r="O303" s="293" t="s">
        <v>316</v>
      </c>
      <c r="P303" s="292">
        <v>300</v>
      </c>
      <c r="Q303" s="289">
        <v>1</v>
      </c>
      <c r="R303" s="294">
        <v>0.818837190449621</v>
      </c>
      <c r="S303" s="295">
        <v>0.61642999291865452</v>
      </c>
      <c r="T303" s="295">
        <v>11.697674149280299</v>
      </c>
      <c r="U303" s="296">
        <v>0</v>
      </c>
      <c r="V303" s="296"/>
      <c r="W303" s="298" t="s">
        <v>68</v>
      </c>
      <c r="X303" s="298">
        <v>26</v>
      </c>
      <c r="Y303" s="289">
        <v>0</v>
      </c>
      <c r="Z303" s="298"/>
      <c r="AB303" s="299" t="s">
        <v>93</v>
      </c>
      <c r="AC303" s="299">
        <v>300</v>
      </c>
      <c r="AD303" s="289">
        <v>-36</v>
      </c>
      <c r="AE303" s="300" t="s">
        <v>31</v>
      </c>
      <c r="AF303" s="300">
        <v>300</v>
      </c>
      <c r="AG303" s="289">
        <v>-223</v>
      </c>
      <c r="AH303" s="301" t="s">
        <v>341</v>
      </c>
      <c r="AI303" s="301">
        <v>300</v>
      </c>
      <c r="AJ303" s="289">
        <v>8</v>
      </c>
      <c r="AK303" s="302" t="s">
        <v>335</v>
      </c>
      <c r="AL303" s="302">
        <v>300</v>
      </c>
      <c r="AM303" s="289">
        <v>-23</v>
      </c>
      <c r="AN303" s="303" t="s">
        <v>328</v>
      </c>
      <c r="AO303" s="303">
        <v>300</v>
      </c>
      <c r="AP303" s="289">
        <v>-26</v>
      </c>
      <c r="AQ303" s="304" t="s">
        <v>280</v>
      </c>
      <c r="AR303" s="304">
        <v>300</v>
      </c>
      <c r="AS303" s="289">
        <v>16</v>
      </c>
      <c r="AT303" s="305" t="s">
        <v>162</v>
      </c>
      <c r="AU303" s="305">
        <v>298</v>
      </c>
      <c r="AV303" s="289" t="e">
        <v>#N/A</v>
      </c>
      <c r="AW303" s="306" t="s">
        <v>235</v>
      </c>
      <c r="AX303" s="306">
        <v>300</v>
      </c>
      <c r="AY303" s="289">
        <v>-1</v>
      </c>
      <c r="AZ303" s="307" t="s">
        <v>162</v>
      </c>
      <c r="BA303" s="307">
        <v>300</v>
      </c>
      <c r="BB303" s="289">
        <v>-14</v>
      </c>
      <c r="BC303" s="308" t="s">
        <v>164</v>
      </c>
      <c r="BD303" s="308">
        <v>300</v>
      </c>
      <c r="BE303" s="289">
        <v>-6</v>
      </c>
      <c r="BF303" s="309" t="s">
        <v>53</v>
      </c>
      <c r="BG303" s="309">
        <v>300</v>
      </c>
      <c r="BH303" s="289">
        <v>-35</v>
      </c>
      <c r="BI303" s="310" t="s">
        <v>149</v>
      </c>
      <c r="BJ303" s="310">
        <v>300</v>
      </c>
      <c r="BK303" s="289">
        <v>-75</v>
      </c>
      <c r="BL303" s="311" t="s">
        <v>61</v>
      </c>
      <c r="BM303" s="311">
        <v>300</v>
      </c>
      <c r="BN303" s="289">
        <v>-285</v>
      </c>
      <c r="BO303" s="312" t="s">
        <v>245</v>
      </c>
      <c r="BP303" s="312">
        <v>300</v>
      </c>
      <c r="BQ303" s="289">
        <v>-58</v>
      </c>
      <c r="BR303" s="313" t="s">
        <v>337</v>
      </c>
      <c r="BS303" s="313">
        <v>300</v>
      </c>
      <c r="BT303" s="289">
        <v>4</v>
      </c>
      <c r="BU303" s="314" t="s">
        <v>125</v>
      </c>
      <c r="BV303" s="314">
        <v>300</v>
      </c>
      <c r="BW303" s="289">
        <v>-52</v>
      </c>
      <c r="BX303" s="315" t="s">
        <v>96</v>
      </c>
      <c r="BY303" s="315">
        <v>300</v>
      </c>
      <c r="BZ303" s="289">
        <v>8</v>
      </c>
      <c r="CB303" s="317" t="s">
        <v>237</v>
      </c>
    </row>
    <row r="304" spans="1:80" ht="19.5" thickTop="1" thickBot="1" x14ac:dyDescent="0.5">
      <c r="A304" s="210" t="s">
        <v>329</v>
      </c>
      <c r="B304" s="210">
        <v>301</v>
      </c>
      <c r="C304" s="210">
        <v>0</v>
      </c>
      <c r="D304" s="211" t="s">
        <v>178</v>
      </c>
      <c r="E304" s="211">
        <v>301</v>
      </c>
      <c r="F304" s="210">
        <v>-17</v>
      </c>
      <c r="G304" s="212">
        <v>284</v>
      </c>
      <c r="H304" s="287">
        <v>5.3274418966685149</v>
      </c>
      <c r="I304" s="288" t="s">
        <v>156</v>
      </c>
      <c r="J304" s="287">
        <v>301</v>
      </c>
      <c r="K304" s="289">
        <v>12</v>
      </c>
      <c r="L304" s="290">
        <v>9.0070900811208721E-2</v>
      </c>
      <c r="M304" s="291">
        <v>0.41968004207780529</v>
      </c>
      <c r="N304" s="292">
        <v>1.8014180162241746</v>
      </c>
      <c r="O304" s="293" t="s">
        <v>133</v>
      </c>
      <c r="P304" s="292">
        <v>301</v>
      </c>
      <c r="Q304" s="289">
        <v>-21</v>
      </c>
      <c r="R304" s="294">
        <v>0.81687642614013112</v>
      </c>
      <c r="S304" s="295">
        <v>0.61495390714298237</v>
      </c>
      <c r="T304" s="295">
        <v>11.669663230573303</v>
      </c>
      <c r="U304" s="296">
        <v>0</v>
      </c>
      <c r="V304" s="296"/>
      <c r="W304" s="298" t="s">
        <v>69</v>
      </c>
      <c r="X304" s="298">
        <v>25</v>
      </c>
      <c r="Y304" s="289">
        <v>-4</v>
      </c>
      <c r="Z304" s="298"/>
      <c r="AB304" s="299" t="s">
        <v>131</v>
      </c>
      <c r="AC304" s="299">
        <v>301</v>
      </c>
      <c r="AD304" s="289">
        <v>1</v>
      </c>
      <c r="AE304" s="300" t="s">
        <v>74</v>
      </c>
      <c r="AF304" s="300">
        <v>301</v>
      </c>
      <c r="AG304" s="289">
        <v>-18</v>
      </c>
      <c r="AH304" s="301" t="s">
        <v>332</v>
      </c>
      <c r="AI304" s="301">
        <v>301</v>
      </c>
      <c r="AJ304" s="289">
        <v>-21</v>
      </c>
      <c r="AK304" s="302" t="s">
        <v>137</v>
      </c>
      <c r="AL304" s="302">
        <v>301</v>
      </c>
      <c r="AM304" s="289">
        <v>4</v>
      </c>
      <c r="AN304" s="303" t="s">
        <v>69</v>
      </c>
      <c r="AO304" s="303">
        <v>301</v>
      </c>
      <c r="AP304" s="289">
        <v>-167</v>
      </c>
      <c r="AQ304" s="304" t="s">
        <v>158</v>
      </c>
      <c r="AR304" s="304">
        <v>301</v>
      </c>
      <c r="AS304" s="289">
        <v>-149</v>
      </c>
      <c r="AT304" s="305" t="s">
        <v>242</v>
      </c>
      <c r="AU304" s="305">
        <v>298</v>
      </c>
      <c r="AV304" s="289">
        <v>-53</v>
      </c>
      <c r="AW304" s="306" t="s">
        <v>37</v>
      </c>
      <c r="AX304" s="306">
        <v>301</v>
      </c>
      <c r="AY304" s="289">
        <v>-29</v>
      </c>
      <c r="AZ304" s="307" t="s">
        <v>74</v>
      </c>
      <c r="BA304" s="307">
        <v>301</v>
      </c>
      <c r="BB304" s="289">
        <v>-20</v>
      </c>
      <c r="BC304" s="308" t="s">
        <v>65</v>
      </c>
      <c r="BD304" s="308">
        <v>301</v>
      </c>
      <c r="BE304" s="289">
        <v>-19</v>
      </c>
      <c r="BF304" s="309" t="s">
        <v>207</v>
      </c>
      <c r="BG304" s="309">
        <v>301</v>
      </c>
      <c r="BH304" s="289">
        <v>-115</v>
      </c>
      <c r="BI304" s="310" t="s">
        <v>311</v>
      </c>
      <c r="BJ304" s="310">
        <v>301</v>
      </c>
      <c r="BK304" s="289">
        <v>-70</v>
      </c>
      <c r="BL304" s="311" t="s">
        <v>145</v>
      </c>
      <c r="BM304" s="311">
        <v>301</v>
      </c>
      <c r="BN304" s="289">
        <v>3</v>
      </c>
      <c r="BO304" s="312" t="s">
        <v>204</v>
      </c>
      <c r="BP304" s="312">
        <v>301</v>
      </c>
      <c r="BQ304" s="289">
        <v>-32</v>
      </c>
      <c r="BR304" s="313" t="s">
        <v>114</v>
      </c>
      <c r="BS304" s="313">
        <v>301</v>
      </c>
      <c r="BT304" s="289">
        <v>13</v>
      </c>
      <c r="BU304" s="314" t="s">
        <v>66</v>
      </c>
      <c r="BV304" s="314">
        <v>301</v>
      </c>
      <c r="BW304" s="289">
        <v>6</v>
      </c>
      <c r="BX304" s="315" t="s">
        <v>287</v>
      </c>
      <c r="BY304" s="315">
        <v>301</v>
      </c>
      <c r="BZ304" s="289">
        <v>-15</v>
      </c>
      <c r="CB304" s="317" t="s">
        <v>270</v>
      </c>
    </row>
    <row r="305" spans="1:80" ht="19.5" thickTop="1" thickBot="1" x14ac:dyDescent="0.5">
      <c r="A305" s="210" t="s">
        <v>260</v>
      </c>
      <c r="B305" s="210">
        <v>302</v>
      </c>
      <c r="C305" s="210">
        <v>0</v>
      </c>
      <c r="D305" s="211" t="s">
        <v>269</v>
      </c>
      <c r="E305" s="211">
        <v>302</v>
      </c>
      <c r="F305" s="210">
        <v>-13</v>
      </c>
      <c r="G305" s="212">
        <v>289</v>
      </c>
      <c r="H305" s="287">
        <v>5.3255760707856901</v>
      </c>
      <c r="I305" s="288" t="s">
        <v>245</v>
      </c>
      <c r="J305" s="287">
        <v>302</v>
      </c>
      <c r="K305" s="289">
        <v>0</v>
      </c>
      <c r="L305" s="290">
        <v>8.913270374153319E-2</v>
      </c>
      <c r="M305" s="291">
        <v>0.41530856824849394</v>
      </c>
      <c r="N305" s="292">
        <v>1.7826540748306636</v>
      </c>
      <c r="O305" s="293" t="s">
        <v>286</v>
      </c>
      <c r="P305" s="292">
        <v>302</v>
      </c>
      <c r="Q305" s="289">
        <v>18</v>
      </c>
      <c r="R305" s="294">
        <v>0.81315681007824947</v>
      </c>
      <c r="S305" s="295">
        <v>0.61215373767165338</v>
      </c>
      <c r="T305" s="295">
        <v>11.616525858260706</v>
      </c>
      <c r="U305" s="296">
        <v>0</v>
      </c>
      <c r="V305" s="296"/>
      <c r="W305" s="298" t="s">
        <v>71</v>
      </c>
      <c r="X305" s="298">
        <v>24</v>
      </c>
      <c r="Y305" s="289">
        <v>17</v>
      </c>
      <c r="Z305" s="298"/>
      <c r="AB305" s="299" t="s">
        <v>259</v>
      </c>
      <c r="AC305" s="299">
        <v>302</v>
      </c>
      <c r="AD305" s="289">
        <v>-3</v>
      </c>
      <c r="AE305" s="300" t="s">
        <v>244</v>
      </c>
      <c r="AF305" s="300">
        <v>302</v>
      </c>
      <c r="AG305" s="289">
        <v>-68</v>
      </c>
      <c r="AH305" s="301" t="s">
        <v>131</v>
      </c>
      <c r="AI305" s="301">
        <v>302</v>
      </c>
      <c r="AJ305" s="289">
        <v>19</v>
      </c>
      <c r="AK305" s="302" t="s">
        <v>293</v>
      </c>
      <c r="AL305" s="302">
        <v>302</v>
      </c>
      <c r="AM305" s="289">
        <v>-10</v>
      </c>
      <c r="AN305" s="303" t="s">
        <v>187</v>
      </c>
      <c r="AO305" s="303">
        <v>302</v>
      </c>
      <c r="AP305" s="289">
        <v>-16</v>
      </c>
      <c r="AQ305" s="304" t="s">
        <v>198</v>
      </c>
      <c r="AR305" s="304">
        <v>302</v>
      </c>
      <c r="AS305" s="289">
        <v>-30</v>
      </c>
      <c r="AT305" s="305" t="s">
        <v>84</v>
      </c>
      <c r="AU305" s="305">
        <v>298</v>
      </c>
      <c r="AV305" s="289">
        <v>-289</v>
      </c>
      <c r="AW305" s="306" t="s">
        <v>204</v>
      </c>
      <c r="AX305" s="306">
        <v>302</v>
      </c>
      <c r="AY305" s="289">
        <v>0</v>
      </c>
      <c r="AZ305" s="307" t="s">
        <v>192</v>
      </c>
      <c r="BA305" s="307">
        <v>302</v>
      </c>
      <c r="BB305" s="289">
        <v>-12</v>
      </c>
      <c r="BC305" s="308" t="s">
        <v>290</v>
      </c>
      <c r="BD305" s="308">
        <v>302</v>
      </c>
      <c r="BE305" s="289">
        <v>-2</v>
      </c>
      <c r="BF305" s="309" t="s">
        <v>147</v>
      </c>
      <c r="BG305" s="309">
        <v>302</v>
      </c>
      <c r="BH305" s="289">
        <v>-7</v>
      </c>
      <c r="BI305" s="310" t="s">
        <v>182</v>
      </c>
      <c r="BJ305" s="310">
        <v>302</v>
      </c>
      <c r="BK305" s="289">
        <v>11</v>
      </c>
      <c r="BL305" s="311" t="s">
        <v>266</v>
      </c>
      <c r="BM305" s="311">
        <v>302</v>
      </c>
      <c r="BN305" s="289">
        <v>7</v>
      </c>
      <c r="BO305" s="312" t="s">
        <v>316</v>
      </c>
      <c r="BP305" s="312">
        <v>302</v>
      </c>
      <c r="BQ305" s="289">
        <v>-52</v>
      </c>
      <c r="BR305" s="313" t="s">
        <v>206</v>
      </c>
      <c r="BS305" s="313">
        <v>302</v>
      </c>
      <c r="BT305" s="289">
        <v>5</v>
      </c>
      <c r="BU305" s="314" t="s">
        <v>281</v>
      </c>
      <c r="BV305" s="314">
        <v>302</v>
      </c>
      <c r="BW305" s="289">
        <v>4</v>
      </c>
      <c r="BX305" s="315" t="s">
        <v>218</v>
      </c>
      <c r="BY305" s="315">
        <v>302</v>
      </c>
      <c r="BZ305" s="289">
        <v>-43</v>
      </c>
      <c r="CB305" s="317" t="s">
        <v>318</v>
      </c>
    </row>
    <row r="306" spans="1:80" ht="19.5" thickTop="1" thickBot="1" x14ac:dyDescent="0.5">
      <c r="A306" s="210" t="s">
        <v>336</v>
      </c>
      <c r="B306" s="210">
        <v>303</v>
      </c>
      <c r="C306" s="210">
        <v>0</v>
      </c>
      <c r="D306" s="211" t="s">
        <v>266</v>
      </c>
      <c r="E306" s="211">
        <v>303</v>
      </c>
      <c r="F306" s="210">
        <v>9</v>
      </c>
      <c r="G306" s="212">
        <v>312</v>
      </c>
      <c r="H306" s="287">
        <v>5.2418001560950689</v>
      </c>
      <c r="I306" s="288" t="s">
        <v>167</v>
      </c>
      <c r="J306" s="287">
        <v>303</v>
      </c>
      <c r="K306" s="289">
        <v>-9</v>
      </c>
      <c r="L306" s="290">
        <v>8.8714143414844515E-2</v>
      </c>
      <c r="M306" s="291">
        <v>0.41335831112954946</v>
      </c>
      <c r="N306" s="292">
        <v>1.7742828682968903</v>
      </c>
      <c r="O306" s="293" t="s">
        <v>276</v>
      </c>
      <c r="P306" s="292">
        <v>303</v>
      </c>
      <c r="Q306" s="289">
        <v>4</v>
      </c>
      <c r="R306" s="294">
        <v>0.80763046726944809</v>
      </c>
      <c r="S306" s="295">
        <v>0.60799344366177221</v>
      </c>
      <c r="T306" s="295">
        <v>11.537578103849258</v>
      </c>
      <c r="U306" s="296">
        <v>0</v>
      </c>
      <c r="V306" s="296"/>
      <c r="W306" s="298" t="s">
        <v>107</v>
      </c>
      <c r="X306" s="298">
        <v>23</v>
      </c>
      <c r="Y306" s="289">
        <v>-55</v>
      </c>
      <c r="Z306" s="298"/>
      <c r="AB306" s="299" t="s">
        <v>181</v>
      </c>
      <c r="AC306" s="299">
        <v>303</v>
      </c>
      <c r="AD306" s="289">
        <v>-6</v>
      </c>
      <c r="AE306" s="300" t="s">
        <v>248</v>
      </c>
      <c r="AF306" s="300">
        <v>303</v>
      </c>
      <c r="AG306" s="289">
        <v>3</v>
      </c>
      <c r="AH306" s="301" t="s">
        <v>310</v>
      </c>
      <c r="AI306" s="301">
        <v>303</v>
      </c>
      <c r="AJ306" s="289">
        <v>-11</v>
      </c>
      <c r="AK306" s="302" t="s">
        <v>131</v>
      </c>
      <c r="AL306" s="302">
        <v>303</v>
      </c>
      <c r="AM306" s="289">
        <v>-135</v>
      </c>
      <c r="AN306" s="303" t="s">
        <v>142</v>
      </c>
      <c r="AO306" s="303">
        <v>303</v>
      </c>
      <c r="AP306" s="289">
        <v>8</v>
      </c>
      <c r="AQ306" s="304" t="s">
        <v>91</v>
      </c>
      <c r="AR306" s="304">
        <v>303</v>
      </c>
      <c r="AS306" s="289">
        <v>-168</v>
      </c>
      <c r="AT306" s="305" t="s">
        <v>159</v>
      </c>
      <c r="AU306" s="305">
        <v>298</v>
      </c>
      <c r="AV306" s="289" t="e">
        <v>#N/A</v>
      </c>
      <c r="AW306" s="306" t="s">
        <v>19</v>
      </c>
      <c r="AX306" s="306">
        <v>303</v>
      </c>
      <c r="AY306" s="289">
        <v>14</v>
      </c>
      <c r="AZ306" s="307" t="s">
        <v>199</v>
      </c>
      <c r="BA306" s="307">
        <v>303</v>
      </c>
      <c r="BB306" s="289">
        <v>-6</v>
      </c>
      <c r="BC306" s="308" t="s">
        <v>307</v>
      </c>
      <c r="BD306" s="308">
        <v>303</v>
      </c>
      <c r="BE306" s="289">
        <v>10</v>
      </c>
      <c r="BF306" s="309" t="s">
        <v>303</v>
      </c>
      <c r="BG306" s="309">
        <v>303</v>
      </c>
      <c r="BH306" s="289">
        <v>-25</v>
      </c>
      <c r="BI306" s="310" t="s">
        <v>242</v>
      </c>
      <c r="BJ306" s="310">
        <v>303</v>
      </c>
      <c r="BK306" s="289">
        <v>3</v>
      </c>
      <c r="BL306" s="311" t="s">
        <v>153</v>
      </c>
      <c r="BM306" s="311">
        <v>303</v>
      </c>
      <c r="BN306" s="289">
        <v>9</v>
      </c>
      <c r="BO306" s="312" t="s">
        <v>337</v>
      </c>
      <c r="BP306" s="312">
        <v>303</v>
      </c>
      <c r="BQ306" s="289">
        <v>-22</v>
      </c>
      <c r="BR306" s="313" t="s">
        <v>187</v>
      </c>
      <c r="BS306" s="313">
        <v>303</v>
      </c>
      <c r="BT306" s="289">
        <v>16</v>
      </c>
      <c r="BU306" s="314" t="s">
        <v>143</v>
      </c>
      <c r="BV306" s="314">
        <v>303</v>
      </c>
      <c r="BW306" s="289">
        <v>-15</v>
      </c>
      <c r="BX306" s="315" t="s">
        <v>204</v>
      </c>
      <c r="BY306" s="315">
        <v>303</v>
      </c>
      <c r="BZ306" s="289">
        <v>-35</v>
      </c>
      <c r="CB306" s="317" t="s">
        <v>301</v>
      </c>
    </row>
    <row r="307" spans="1:80" ht="19.5" thickTop="1" thickBot="1" x14ac:dyDescent="0.5">
      <c r="A307" s="210" t="s">
        <v>315</v>
      </c>
      <c r="B307" s="210">
        <v>304</v>
      </c>
      <c r="C307" s="210">
        <v>0</v>
      </c>
      <c r="D307" s="211" t="s">
        <v>311</v>
      </c>
      <c r="E307" s="211">
        <v>304</v>
      </c>
      <c r="F307" s="210">
        <v>-16</v>
      </c>
      <c r="G307" s="212">
        <v>288</v>
      </c>
      <c r="H307" s="287">
        <v>5.2039589539946887</v>
      </c>
      <c r="I307" s="288" t="s">
        <v>341</v>
      </c>
      <c r="J307" s="287">
        <v>304</v>
      </c>
      <c r="K307" s="289">
        <v>21</v>
      </c>
      <c r="L307" s="290">
        <v>8.3899157488110276E-2</v>
      </c>
      <c r="M307" s="291">
        <v>0.39092316861252918</v>
      </c>
      <c r="N307" s="292">
        <v>1.6779831497622058</v>
      </c>
      <c r="O307" s="293" t="s">
        <v>267</v>
      </c>
      <c r="P307" s="292">
        <v>304</v>
      </c>
      <c r="Q307" s="289">
        <v>9</v>
      </c>
      <c r="R307" s="294">
        <v>0.80634735696049364</v>
      </c>
      <c r="S307" s="295">
        <v>0.60702750356050705</v>
      </c>
      <c r="T307" s="295">
        <v>11.51924795657848</v>
      </c>
      <c r="U307" s="296">
        <v>0</v>
      </c>
      <c r="V307" s="296"/>
      <c r="W307" s="298" t="s">
        <v>50</v>
      </c>
      <c r="X307" s="298">
        <v>22</v>
      </c>
      <c r="Y307" s="289">
        <v>3</v>
      </c>
      <c r="Z307" s="298"/>
      <c r="AB307" s="299" t="s">
        <v>321</v>
      </c>
      <c r="AC307" s="299">
        <v>304</v>
      </c>
      <c r="AD307" s="289">
        <v>-26</v>
      </c>
      <c r="AE307" s="300" t="s">
        <v>225</v>
      </c>
      <c r="AF307" s="300">
        <v>304</v>
      </c>
      <c r="AG307" s="289">
        <v>-57</v>
      </c>
      <c r="AH307" s="301" t="s">
        <v>317</v>
      </c>
      <c r="AI307" s="301">
        <v>304</v>
      </c>
      <c r="AJ307" s="289">
        <v>-26</v>
      </c>
      <c r="AK307" s="302" t="s">
        <v>160</v>
      </c>
      <c r="AL307" s="302">
        <v>304</v>
      </c>
      <c r="AM307" s="289">
        <v>-3</v>
      </c>
      <c r="AN307" s="303" t="s">
        <v>194</v>
      </c>
      <c r="AO307" s="303">
        <v>304</v>
      </c>
      <c r="AP307" s="289">
        <v>-23</v>
      </c>
      <c r="AQ307" s="304" t="s">
        <v>307</v>
      </c>
      <c r="AR307" s="304">
        <v>304</v>
      </c>
      <c r="AS307" s="289">
        <v>-24</v>
      </c>
      <c r="AT307" s="305" t="s">
        <v>281</v>
      </c>
      <c r="AU307" s="305">
        <v>298</v>
      </c>
      <c r="AV307" s="289" t="e">
        <v>#N/A</v>
      </c>
      <c r="AW307" s="306" t="s">
        <v>301</v>
      </c>
      <c r="AX307" s="306">
        <v>304</v>
      </c>
      <c r="AY307" s="289">
        <v>-27</v>
      </c>
      <c r="AZ307" s="307" t="s">
        <v>167</v>
      </c>
      <c r="BA307" s="307">
        <v>304</v>
      </c>
      <c r="BB307" s="289">
        <v>-51</v>
      </c>
      <c r="BC307" s="308" t="s">
        <v>199</v>
      </c>
      <c r="BD307" s="308">
        <v>304</v>
      </c>
      <c r="BE307" s="289">
        <v>3</v>
      </c>
      <c r="BF307" s="309" t="s">
        <v>298</v>
      </c>
      <c r="BG307" s="309">
        <v>304</v>
      </c>
      <c r="BH307" s="289">
        <v>1</v>
      </c>
      <c r="BI307" s="310" t="s">
        <v>331</v>
      </c>
      <c r="BJ307" s="310">
        <v>304</v>
      </c>
      <c r="BK307" s="289">
        <v>-48</v>
      </c>
      <c r="BL307" s="311" t="s">
        <v>184</v>
      </c>
      <c r="BM307" s="311">
        <v>304</v>
      </c>
      <c r="BN307" s="289">
        <v>-11</v>
      </c>
      <c r="BO307" s="312" t="s">
        <v>103</v>
      </c>
      <c r="BP307" s="312">
        <v>304</v>
      </c>
      <c r="BQ307" s="289">
        <v>-4</v>
      </c>
      <c r="BR307" s="313" t="s">
        <v>104</v>
      </c>
      <c r="BS307" s="313">
        <v>304</v>
      </c>
      <c r="BT307" s="289">
        <v>-94</v>
      </c>
      <c r="BU307" s="314" t="s">
        <v>215</v>
      </c>
      <c r="BV307" s="314">
        <v>304</v>
      </c>
      <c r="BW307" s="289">
        <v>18</v>
      </c>
      <c r="BX307" s="315" t="s">
        <v>81</v>
      </c>
      <c r="BY307" s="315">
        <v>304</v>
      </c>
      <c r="BZ307" s="289">
        <v>-11</v>
      </c>
      <c r="CB307" s="317" t="s">
        <v>206</v>
      </c>
    </row>
    <row r="308" spans="1:80" ht="19.5" thickTop="1" thickBot="1" x14ac:dyDescent="0.5">
      <c r="A308" s="210" t="s">
        <v>316</v>
      </c>
      <c r="B308" s="210">
        <v>305</v>
      </c>
      <c r="C308" s="210">
        <v>0</v>
      </c>
      <c r="D308" s="211" t="s">
        <v>298</v>
      </c>
      <c r="E308" s="211">
        <v>305</v>
      </c>
      <c r="F308" s="210">
        <v>-11</v>
      </c>
      <c r="G308" s="212">
        <v>294</v>
      </c>
      <c r="H308" s="287">
        <v>5.1953549723658936</v>
      </c>
      <c r="I308" s="288" t="s">
        <v>336</v>
      </c>
      <c r="J308" s="287">
        <v>305</v>
      </c>
      <c r="K308" s="289">
        <v>-4</v>
      </c>
      <c r="L308" s="290">
        <v>8.1052142732200738E-2</v>
      </c>
      <c r="M308" s="291">
        <v>0.37765767152306784</v>
      </c>
      <c r="N308" s="292">
        <v>1.621042854644015</v>
      </c>
      <c r="O308" s="293" t="s">
        <v>97</v>
      </c>
      <c r="P308" s="292">
        <v>305</v>
      </c>
      <c r="Q308" s="289">
        <v>-73</v>
      </c>
      <c r="R308" s="294">
        <v>0.80542680780799047</v>
      </c>
      <c r="S308" s="295">
        <v>0.6063345036404042</v>
      </c>
      <c r="T308" s="295">
        <v>11.506097254399863</v>
      </c>
      <c r="U308" s="296">
        <v>0</v>
      </c>
      <c r="V308" s="296"/>
      <c r="W308" s="298" t="s">
        <v>223</v>
      </c>
      <c r="X308" s="298">
        <v>21</v>
      </c>
      <c r="Y308" s="289">
        <v>-47</v>
      </c>
      <c r="Z308" s="298"/>
      <c r="AB308" s="299" t="s">
        <v>102</v>
      </c>
      <c r="AC308" s="299">
        <v>305</v>
      </c>
      <c r="AD308" s="289">
        <v>4</v>
      </c>
      <c r="AE308" s="300" t="s">
        <v>96</v>
      </c>
      <c r="AF308" s="300">
        <v>305</v>
      </c>
      <c r="AG308" s="289">
        <v>-42</v>
      </c>
      <c r="AH308" s="301" t="s">
        <v>225</v>
      </c>
      <c r="AI308" s="301">
        <v>305</v>
      </c>
      <c r="AJ308" s="289">
        <v>-129</v>
      </c>
      <c r="AK308" s="302" t="s">
        <v>220</v>
      </c>
      <c r="AL308" s="302">
        <v>305</v>
      </c>
      <c r="AM308" s="289">
        <v>-20</v>
      </c>
      <c r="AN308" s="303" t="s">
        <v>36</v>
      </c>
      <c r="AO308" s="303">
        <v>305</v>
      </c>
      <c r="AP308" s="289">
        <v>-4</v>
      </c>
      <c r="AQ308" s="304" t="s">
        <v>330</v>
      </c>
      <c r="AR308" s="304">
        <v>305</v>
      </c>
      <c r="AS308" s="289">
        <v>8</v>
      </c>
      <c r="AT308" s="305" t="s">
        <v>74</v>
      </c>
      <c r="AU308" s="305">
        <v>298</v>
      </c>
      <c r="AV308" s="289" t="e">
        <v>#N/A</v>
      </c>
      <c r="AW308" s="306" t="s">
        <v>99</v>
      </c>
      <c r="AX308" s="306">
        <v>305</v>
      </c>
      <c r="AY308" s="289">
        <v>-12</v>
      </c>
      <c r="AZ308" s="307" t="s">
        <v>293</v>
      </c>
      <c r="BA308" s="307">
        <v>305</v>
      </c>
      <c r="BB308" s="289">
        <v>-88</v>
      </c>
      <c r="BC308" s="308" t="s">
        <v>321</v>
      </c>
      <c r="BD308" s="308">
        <v>305</v>
      </c>
      <c r="BE308" s="289">
        <v>-20</v>
      </c>
      <c r="BF308" s="309" t="s">
        <v>278</v>
      </c>
      <c r="BG308" s="309">
        <v>305</v>
      </c>
      <c r="BH308" s="289">
        <v>-3</v>
      </c>
      <c r="BI308" s="310" t="s">
        <v>268</v>
      </c>
      <c r="BJ308" s="310">
        <v>305</v>
      </c>
      <c r="BK308" s="289">
        <v>-4</v>
      </c>
      <c r="BL308" s="311" t="s">
        <v>245</v>
      </c>
      <c r="BM308" s="311">
        <v>305</v>
      </c>
      <c r="BN308" s="289">
        <v>12</v>
      </c>
      <c r="BO308" s="312" t="s">
        <v>295</v>
      </c>
      <c r="BP308" s="312">
        <v>305</v>
      </c>
      <c r="BQ308" s="289">
        <v>-3</v>
      </c>
      <c r="BR308" s="313" t="s">
        <v>56</v>
      </c>
      <c r="BS308" s="313">
        <v>305</v>
      </c>
      <c r="BT308" s="289">
        <v>-9</v>
      </c>
      <c r="BU308" s="314" t="s">
        <v>225</v>
      </c>
      <c r="BV308" s="314">
        <v>305</v>
      </c>
      <c r="BW308" s="289">
        <v>-11</v>
      </c>
      <c r="BX308" s="315" t="s">
        <v>300</v>
      </c>
      <c r="BY308" s="315">
        <v>305</v>
      </c>
      <c r="BZ308" s="289">
        <v>-64</v>
      </c>
      <c r="CB308" s="317" t="s">
        <v>47</v>
      </c>
    </row>
    <row r="309" spans="1:80" ht="19.5" thickTop="1" thickBot="1" x14ac:dyDescent="0.5">
      <c r="A309" s="210" t="s">
        <v>267</v>
      </c>
      <c r="B309" s="210">
        <v>306</v>
      </c>
      <c r="C309" s="210">
        <v>0</v>
      </c>
      <c r="D309" s="211" t="s">
        <v>295</v>
      </c>
      <c r="E309" s="211">
        <v>306</v>
      </c>
      <c r="F309" s="210">
        <v>-64</v>
      </c>
      <c r="G309" s="212">
        <v>242</v>
      </c>
      <c r="H309" s="287">
        <v>5.190090488108658</v>
      </c>
      <c r="I309" s="288" t="s">
        <v>199</v>
      </c>
      <c r="J309" s="287">
        <v>306</v>
      </c>
      <c r="K309" s="289">
        <v>-10</v>
      </c>
      <c r="L309" s="290">
        <v>8.0342353133547539E-2</v>
      </c>
      <c r="M309" s="291">
        <v>0.37435044881355439</v>
      </c>
      <c r="N309" s="292">
        <v>1.6068470626709508</v>
      </c>
      <c r="O309" s="293" t="s">
        <v>215</v>
      </c>
      <c r="P309" s="292">
        <v>306</v>
      </c>
      <c r="Q309" s="289">
        <v>-1</v>
      </c>
      <c r="R309" s="294">
        <v>0.7978700745337447</v>
      </c>
      <c r="S309" s="295">
        <v>0.60064570848910714</v>
      </c>
      <c r="T309" s="295">
        <v>11.39814392191064</v>
      </c>
      <c r="U309" s="296">
        <v>0</v>
      </c>
      <c r="V309" s="296"/>
      <c r="W309" s="298" t="s">
        <v>93</v>
      </c>
      <c r="X309" s="298">
        <v>20</v>
      </c>
      <c r="Y309" s="289">
        <v>9</v>
      </c>
      <c r="Z309" s="298"/>
      <c r="AB309" s="299" t="s">
        <v>276</v>
      </c>
      <c r="AC309" s="299">
        <v>306</v>
      </c>
      <c r="AD309" s="289">
        <v>-11</v>
      </c>
      <c r="AE309" s="300" t="s">
        <v>260</v>
      </c>
      <c r="AF309" s="300">
        <v>306</v>
      </c>
      <c r="AG309" s="289">
        <v>-58</v>
      </c>
      <c r="AH309" s="301" t="s">
        <v>96</v>
      </c>
      <c r="AI309" s="301">
        <v>306</v>
      </c>
      <c r="AJ309" s="289">
        <v>-23</v>
      </c>
      <c r="AK309" s="302" t="s">
        <v>169</v>
      </c>
      <c r="AL309" s="302">
        <v>306</v>
      </c>
      <c r="AM309" s="289">
        <v>-171</v>
      </c>
      <c r="AN309" s="303" t="s">
        <v>158</v>
      </c>
      <c r="AO309" s="303">
        <v>306</v>
      </c>
      <c r="AP309" s="289">
        <v>2</v>
      </c>
      <c r="AQ309" s="304" t="s">
        <v>296</v>
      </c>
      <c r="AR309" s="304">
        <v>306</v>
      </c>
      <c r="AS309" s="289">
        <v>-23</v>
      </c>
      <c r="AT309" s="305" t="s">
        <v>302</v>
      </c>
      <c r="AU309" s="305">
        <v>298</v>
      </c>
      <c r="AV309" s="289" t="e">
        <v>#N/A</v>
      </c>
      <c r="AW309" s="306" t="s">
        <v>313</v>
      </c>
      <c r="AX309" s="306">
        <v>306</v>
      </c>
      <c r="AY309" s="289">
        <v>-9</v>
      </c>
      <c r="AZ309" s="307" t="s">
        <v>155</v>
      </c>
      <c r="BA309" s="307">
        <v>306</v>
      </c>
      <c r="BB309" s="289">
        <v>-5</v>
      </c>
      <c r="BC309" s="308" t="s">
        <v>182</v>
      </c>
      <c r="BD309" s="308">
        <v>306</v>
      </c>
      <c r="BE309" s="289">
        <v>-7</v>
      </c>
      <c r="BF309" s="309" t="s">
        <v>33</v>
      </c>
      <c r="BG309" s="309">
        <v>306</v>
      </c>
      <c r="BH309" s="289">
        <v>18</v>
      </c>
      <c r="BI309" s="310" t="s">
        <v>333</v>
      </c>
      <c r="BJ309" s="310">
        <v>306</v>
      </c>
      <c r="BK309" s="289">
        <v>17</v>
      </c>
      <c r="BL309" s="311" t="s">
        <v>56</v>
      </c>
      <c r="BM309" s="311">
        <v>306</v>
      </c>
      <c r="BN309" s="289">
        <v>-6</v>
      </c>
      <c r="BO309" s="312" t="s">
        <v>86</v>
      </c>
      <c r="BP309" s="312">
        <v>306</v>
      </c>
      <c r="BQ309" s="289">
        <v>-38</v>
      </c>
      <c r="BR309" s="313" t="s">
        <v>298</v>
      </c>
      <c r="BS309" s="313">
        <v>306</v>
      </c>
      <c r="BT309" s="289">
        <v>-87</v>
      </c>
      <c r="BU309" s="314" t="s">
        <v>306</v>
      </c>
      <c r="BV309" s="314">
        <v>306</v>
      </c>
      <c r="BW309" s="289">
        <v>-21</v>
      </c>
      <c r="BX309" s="315" t="s">
        <v>196</v>
      </c>
      <c r="BY309" s="315">
        <v>306</v>
      </c>
      <c r="BZ309" s="289">
        <v>-18</v>
      </c>
      <c r="CB309" s="317" t="s">
        <v>155</v>
      </c>
    </row>
    <row r="310" spans="1:80" ht="19.5" thickTop="1" thickBot="1" x14ac:dyDescent="0.5">
      <c r="A310" s="210" t="s">
        <v>156</v>
      </c>
      <c r="B310" s="210">
        <v>307</v>
      </c>
      <c r="C310" s="210">
        <v>0</v>
      </c>
      <c r="D310" s="211" t="s">
        <v>276</v>
      </c>
      <c r="E310" s="211">
        <v>307</v>
      </c>
      <c r="F310" s="210">
        <v>-9</v>
      </c>
      <c r="G310" s="212">
        <v>298</v>
      </c>
      <c r="H310" s="287">
        <v>5.1277244752926894</v>
      </c>
      <c r="I310" s="288" t="s">
        <v>237</v>
      </c>
      <c r="J310" s="287">
        <v>307</v>
      </c>
      <c r="K310" s="289">
        <v>0</v>
      </c>
      <c r="L310" s="290">
        <v>8.0116473533367094E-2</v>
      </c>
      <c r="M310" s="291">
        <v>0.37329797615862953</v>
      </c>
      <c r="N310" s="292">
        <v>1.6023294706673419</v>
      </c>
      <c r="O310" s="293" t="s">
        <v>66</v>
      </c>
      <c r="P310" s="292">
        <v>307</v>
      </c>
      <c r="Q310" s="289">
        <v>-8</v>
      </c>
      <c r="R310" s="294">
        <v>0.79230357155065578</v>
      </c>
      <c r="S310" s="295">
        <v>0.59645518144115639</v>
      </c>
      <c r="T310" s="295">
        <v>11.318622450723655</v>
      </c>
      <c r="U310" s="296">
        <v>0</v>
      </c>
      <c r="V310" s="296"/>
      <c r="W310" s="298" t="s">
        <v>286</v>
      </c>
      <c r="X310" s="298">
        <v>19</v>
      </c>
      <c r="Y310" s="289">
        <v>-40</v>
      </c>
      <c r="Z310" s="298"/>
      <c r="AB310" s="299" t="s">
        <v>246</v>
      </c>
      <c r="AC310" s="299">
        <v>307</v>
      </c>
      <c r="AD310" s="289">
        <v>-22</v>
      </c>
      <c r="AE310" s="300" t="s">
        <v>144</v>
      </c>
      <c r="AF310" s="300">
        <v>307</v>
      </c>
      <c r="AG310" s="289">
        <v>-164</v>
      </c>
      <c r="AH310" s="301" t="s">
        <v>143</v>
      </c>
      <c r="AI310" s="301">
        <v>307</v>
      </c>
      <c r="AJ310" s="289">
        <v>-6</v>
      </c>
      <c r="AK310" s="302" t="s">
        <v>63</v>
      </c>
      <c r="AL310" s="302">
        <v>307</v>
      </c>
      <c r="AM310" s="289">
        <v>1</v>
      </c>
      <c r="AN310" s="303" t="s">
        <v>295</v>
      </c>
      <c r="AO310" s="303">
        <v>307</v>
      </c>
      <c r="AP310" s="289">
        <v>-5</v>
      </c>
      <c r="AQ310" s="304" t="s">
        <v>46</v>
      </c>
      <c r="AR310" s="304">
        <v>307</v>
      </c>
      <c r="AS310" s="289">
        <v>-9</v>
      </c>
      <c r="AT310" s="305" t="s">
        <v>298</v>
      </c>
      <c r="AU310" s="305">
        <v>298</v>
      </c>
      <c r="AV310" s="289" t="e">
        <v>#N/A</v>
      </c>
      <c r="AW310" s="306" t="s">
        <v>69</v>
      </c>
      <c r="AX310" s="306">
        <v>307</v>
      </c>
      <c r="AY310" s="289">
        <v>14</v>
      </c>
      <c r="AZ310" s="307" t="s">
        <v>330</v>
      </c>
      <c r="BA310" s="307">
        <v>307</v>
      </c>
      <c r="BB310" s="289">
        <v>15</v>
      </c>
      <c r="BC310" s="308" t="s">
        <v>279</v>
      </c>
      <c r="BD310" s="308">
        <v>307</v>
      </c>
      <c r="BE310" s="289">
        <v>-9</v>
      </c>
      <c r="BF310" s="309" t="s">
        <v>44</v>
      </c>
      <c r="BG310" s="309">
        <v>307</v>
      </c>
      <c r="BH310" s="289">
        <v>-3</v>
      </c>
      <c r="BI310" s="310" t="s">
        <v>301</v>
      </c>
      <c r="BJ310" s="310">
        <v>307</v>
      </c>
      <c r="BK310" s="289">
        <v>8</v>
      </c>
      <c r="BL310" s="311" t="s">
        <v>268</v>
      </c>
      <c r="BM310" s="311">
        <v>307</v>
      </c>
      <c r="BN310" s="289">
        <v>-17</v>
      </c>
      <c r="BO310" s="312" t="s">
        <v>195</v>
      </c>
      <c r="BP310" s="312">
        <v>307</v>
      </c>
      <c r="BQ310" s="289">
        <v>18</v>
      </c>
      <c r="BR310" s="313" t="s">
        <v>313</v>
      </c>
      <c r="BS310" s="313">
        <v>307</v>
      </c>
      <c r="BT310" s="289">
        <v>-8</v>
      </c>
      <c r="BU310" s="314" t="s">
        <v>173</v>
      </c>
      <c r="BV310" s="314">
        <v>307</v>
      </c>
      <c r="BW310" s="289">
        <v>10</v>
      </c>
      <c r="BX310" s="315" t="s">
        <v>262</v>
      </c>
      <c r="BY310" s="315">
        <v>307</v>
      </c>
      <c r="BZ310" s="289">
        <v>-128</v>
      </c>
      <c r="CB310" s="317" t="s">
        <v>244</v>
      </c>
    </row>
    <row r="311" spans="1:80" ht="19.5" thickTop="1" thickBot="1" x14ac:dyDescent="0.5">
      <c r="A311" s="210" t="s">
        <v>306</v>
      </c>
      <c r="B311" s="210">
        <v>308</v>
      </c>
      <c r="C311" s="210">
        <v>0</v>
      </c>
      <c r="D311" s="211" t="s">
        <v>173</v>
      </c>
      <c r="E311" s="211">
        <v>308</v>
      </c>
      <c r="F311" s="210">
        <v>-51</v>
      </c>
      <c r="G311" s="212">
        <v>257</v>
      </c>
      <c r="H311" s="287">
        <v>4.9635931360251249</v>
      </c>
      <c r="I311" s="288" t="s">
        <v>121</v>
      </c>
      <c r="J311" s="287">
        <v>308</v>
      </c>
      <c r="K311" s="289">
        <v>-28</v>
      </c>
      <c r="L311" s="290">
        <v>7.9558308125126445E-2</v>
      </c>
      <c r="M311" s="291">
        <v>0.37069723740829985</v>
      </c>
      <c r="N311" s="292">
        <v>1.5911661625025288</v>
      </c>
      <c r="O311" s="293" t="s">
        <v>334</v>
      </c>
      <c r="P311" s="292">
        <v>308</v>
      </c>
      <c r="Q311" s="289">
        <v>7</v>
      </c>
      <c r="R311" s="294">
        <v>0.79181828605951643</v>
      </c>
      <c r="S311" s="295">
        <v>0.59608985297860539</v>
      </c>
      <c r="T311" s="295">
        <v>11.311689800850235</v>
      </c>
      <c r="U311" s="296">
        <v>0</v>
      </c>
      <c r="V311" s="296"/>
      <c r="W311" s="298" t="s">
        <v>155</v>
      </c>
      <c r="X311" s="298">
        <v>18</v>
      </c>
      <c r="Y311" s="289">
        <v>-4</v>
      </c>
      <c r="Z311" s="298"/>
      <c r="AB311" s="299" t="s">
        <v>300</v>
      </c>
      <c r="AC311" s="299">
        <v>308</v>
      </c>
      <c r="AD311" s="289">
        <v>-2</v>
      </c>
      <c r="AE311" s="300" t="s">
        <v>66</v>
      </c>
      <c r="AF311" s="300">
        <v>308</v>
      </c>
      <c r="AG311" s="289">
        <v>-138</v>
      </c>
      <c r="AH311" s="301" t="s">
        <v>316</v>
      </c>
      <c r="AI311" s="301">
        <v>308</v>
      </c>
      <c r="AJ311" s="289">
        <v>2</v>
      </c>
      <c r="AK311" s="302" t="s">
        <v>172</v>
      </c>
      <c r="AL311" s="302">
        <v>308</v>
      </c>
      <c r="AM311" s="289">
        <v>-24</v>
      </c>
      <c r="AN311" s="303" t="s">
        <v>289</v>
      </c>
      <c r="AO311" s="303">
        <v>308</v>
      </c>
      <c r="AP311" s="289">
        <v>-2</v>
      </c>
      <c r="AQ311" s="304" t="s">
        <v>289</v>
      </c>
      <c r="AR311" s="304">
        <v>308</v>
      </c>
      <c r="AS311" s="289">
        <v>-13</v>
      </c>
      <c r="AT311" s="305" t="s">
        <v>132</v>
      </c>
      <c r="AU311" s="305">
        <v>298</v>
      </c>
      <c r="AV311" s="289" t="e">
        <v>#N/A</v>
      </c>
      <c r="AW311" s="306" t="s">
        <v>66</v>
      </c>
      <c r="AX311" s="306">
        <v>308</v>
      </c>
      <c r="AY311" s="289">
        <v>14</v>
      </c>
      <c r="AZ311" s="307" t="s">
        <v>309</v>
      </c>
      <c r="BA311" s="307">
        <v>308</v>
      </c>
      <c r="BB311" s="289">
        <v>-19</v>
      </c>
      <c r="BC311" s="308" t="s">
        <v>331</v>
      </c>
      <c r="BD311" s="308">
        <v>308</v>
      </c>
      <c r="BE311" s="289">
        <v>2</v>
      </c>
      <c r="BF311" s="309" t="s">
        <v>306</v>
      </c>
      <c r="BG311" s="309">
        <v>308</v>
      </c>
      <c r="BH311" s="289">
        <v>-36</v>
      </c>
      <c r="BI311" s="310" t="s">
        <v>336</v>
      </c>
      <c r="BJ311" s="310">
        <v>308</v>
      </c>
      <c r="BK311" s="289">
        <v>-14</v>
      </c>
      <c r="BL311" s="311" t="s">
        <v>260</v>
      </c>
      <c r="BM311" s="311">
        <v>308</v>
      </c>
      <c r="BN311" s="289">
        <v>7</v>
      </c>
      <c r="BO311" s="312" t="s">
        <v>313</v>
      </c>
      <c r="BP311" s="312">
        <v>308</v>
      </c>
      <c r="BQ311" s="289">
        <v>-5</v>
      </c>
      <c r="BR311" s="313" t="s">
        <v>191</v>
      </c>
      <c r="BS311" s="313">
        <v>308</v>
      </c>
      <c r="BT311" s="289">
        <v>5</v>
      </c>
      <c r="BU311" s="314" t="s">
        <v>161</v>
      </c>
      <c r="BV311" s="314">
        <v>308</v>
      </c>
      <c r="BW311" s="289">
        <v>-3</v>
      </c>
      <c r="BX311" s="315" t="s">
        <v>103</v>
      </c>
      <c r="BY311" s="315">
        <v>308</v>
      </c>
      <c r="BZ311" s="289">
        <v>-2</v>
      </c>
      <c r="CB311" s="317" t="s">
        <v>263</v>
      </c>
    </row>
    <row r="312" spans="1:80" ht="19.5" thickTop="1" thickBot="1" x14ac:dyDescent="0.5">
      <c r="A312" s="210" t="s">
        <v>270</v>
      </c>
      <c r="B312" s="210">
        <v>309</v>
      </c>
      <c r="C312" s="210">
        <v>0</v>
      </c>
      <c r="D312" s="211" t="s">
        <v>264</v>
      </c>
      <c r="E312" s="211">
        <v>309</v>
      </c>
      <c r="F312" s="210">
        <v>-64</v>
      </c>
      <c r="G312" s="212">
        <v>245</v>
      </c>
      <c r="H312" s="287">
        <v>4.9358154472211941</v>
      </c>
      <c r="I312" s="288" t="s">
        <v>308</v>
      </c>
      <c r="J312" s="287">
        <v>309</v>
      </c>
      <c r="K312" s="289">
        <v>-12</v>
      </c>
      <c r="L312" s="290">
        <v>7.9539207316057861E-2</v>
      </c>
      <c r="M312" s="291">
        <v>0.37060823831667949</v>
      </c>
      <c r="N312" s="292">
        <v>1.5907841463211572</v>
      </c>
      <c r="O312" s="293" t="s">
        <v>37</v>
      </c>
      <c r="P312" s="292">
        <v>309</v>
      </c>
      <c r="Q312" s="289">
        <v>3</v>
      </c>
      <c r="R312" s="294">
        <v>0.78742612111611843</v>
      </c>
      <c r="S312" s="295">
        <v>0.59278338102479766</v>
      </c>
      <c r="T312" s="295">
        <v>11.248944587373121</v>
      </c>
      <c r="U312" s="296">
        <v>0</v>
      </c>
      <c r="V312" s="296"/>
      <c r="W312" s="298" t="s">
        <v>108</v>
      </c>
      <c r="X312" s="298">
        <v>17</v>
      </c>
      <c r="Y312" s="289">
        <v>5</v>
      </c>
      <c r="Z312" s="298"/>
      <c r="AB312" s="299" t="s">
        <v>282</v>
      </c>
      <c r="AC312" s="299">
        <v>309</v>
      </c>
      <c r="AD312" s="289">
        <v>-23</v>
      </c>
      <c r="AE312" s="300" t="s">
        <v>270</v>
      </c>
      <c r="AF312" s="300">
        <v>309</v>
      </c>
      <c r="AG312" s="289">
        <v>3</v>
      </c>
      <c r="AH312" s="301" t="s">
        <v>319</v>
      </c>
      <c r="AI312" s="301">
        <v>309</v>
      </c>
      <c r="AJ312" s="289">
        <v>-15</v>
      </c>
      <c r="AK312" s="302" t="s">
        <v>149</v>
      </c>
      <c r="AL312" s="302">
        <v>309</v>
      </c>
      <c r="AM312" s="289">
        <v>2</v>
      </c>
      <c r="AN312" s="303" t="s">
        <v>131</v>
      </c>
      <c r="AO312" s="303">
        <v>309</v>
      </c>
      <c r="AP312" s="289">
        <v>1</v>
      </c>
      <c r="AQ312" s="304" t="s">
        <v>212</v>
      </c>
      <c r="AR312" s="304">
        <v>309</v>
      </c>
      <c r="AS312" s="289">
        <v>0</v>
      </c>
      <c r="AT312" s="305" t="s">
        <v>66</v>
      </c>
      <c r="AU312" s="305">
        <v>298</v>
      </c>
      <c r="AV312" s="289" t="e">
        <v>#N/A</v>
      </c>
      <c r="AW312" s="306" t="s">
        <v>61</v>
      </c>
      <c r="AX312" s="306">
        <v>309</v>
      </c>
      <c r="AY312" s="289">
        <v>6</v>
      </c>
      <c r="AZ312" s="307" t="s">
        <v>240</v>
      </c>
      <c r="BA312" s="307">
        <v>309</v>
      </c>
      <c r="BB312" s="289">
        <v>-71</v>
      </c>
      <c r="BC312" s="308" t="s">
        <v>238</v>
      </c>
      <c r="BD312" s="308">
        <v>309</v>
      </c>
      <c r="BE312" s="289">
        <v>-6</v>
      </c>
      <c r="BF312" s="309" t="s">
        <v>226</v>
      </c>
      <c r="BG312" s="309">
        <v>309</v>
      </c>
      <c r="BH312" s="289">
        <v>-3</v>
      </c>
      <c r="BI312" s="310" t="s">
        <v>264</v>
      </c>
      <c r="BJ312" s="310">
        <v>309</v>
      </c>
      <c r="BK312" s="289">
        <v>-4</v>
      </c>
      <c r="BL312" s="311" t="s">
        <v>198</v>
      </c>
      <c r="BM312" s="311">
        <v>309</v>
      </c>
      <c r="BN312" s="289">
        <v>1</v>
      </c>
      <c r="BO312" s="312" t="s">
        <v>283</v>
      </c>
      <c r="BP312" s="312">
        <v>309</v>
      </c>
      <c r="BQ312" s="289">
        <v>-22</v>
      </c>
      <c r="BR312" s="313" t="s">
        <v>230</v>
      </c>
      <c r="BS312" s="313">
        <v>309</v>
      </c>
      <c r="BT312" s="289">
        <v>-6</v>
      </c>
      <c r="BU312" s="314" t="s">
        <v>133</v>
      </c>
      <c r="BV312" s="314">
        <v>309</v>
      </c>
      <c r="BW312" s="289">
        <v>4</v>
      </c>
      <c r="BX312" s="315" t="s">
        <v>215</v>
      </c>
      <c r="BY312" s="315">
        <v>309</v>
      </c>
      <c r="BZ312" s="289">
        <v>5</v>
      </c>
      <c r="CB312" s="317" t="s">
        <v>214</v>
      </c>
    </row>
    <row r="313" spans="1:80" ht="19.5" thickTop="1" thickBot="1" x14ac:dyDescent="0.5">
      <c r="A313" s="210" t="s">
        <v>327</v>
      </c>
      <c r="B313" s="210">
        <v>310</v>
      </c>
      <c r="C313" s="210">
        <v>0</v>
      </c>
      <c r="D313" s="211" t="s">
        <v>210</v>
      </c>
      <c r="E313" s="211">
        <v>310</v>
      </c>
      <c r="F313" s="210">
        <v>-23</v>
      </c>
      <c r="G313" s="212">
        <v>287</v>
      </c>
      <c r="H313" s="287">
        <v>4.8595624676999734</v>
      </c>
      <c r="I313" s="288" t="s">
        <v>333</v>
      </c>
      <c r="J313" s="287">
        <v>310</v>
      </c>
      <c r="K313" s="289">
        <v>0</v>
      </c>
      <c r="L313" s="290">
        <v>7.7276112788898954E-2</v>
      </c>
      <c r="M313" s="291">
        <v>0.3600634830424444</v>
      </c>
      <c r="N313" s="292">
        <v>1.5455222557779791</v>
      </c>
      <c r="O313" s="293" t="s">
        <v>230</v>
      </c>
      <c r="P313" s="292">
        <v>310</v>
      </c>
      <c r="Q313" s="289">
        <v>-16</v>
      </c>
      <c r="R313" s="294">
        <v>0.76521726376952948</v>
      </c>
      <c r="S313" s="295">
        <v>0.57606429945820192</v>
      </c>
      <c r="T313" s="295">
        <v>10.931675196707564</v>
      </c>
      <c r="U313" s="296">
        <v>0</v>
      </c>
      <c r="V313" s="296"/>
      <c r="W313" s="298" t="s">
        <v>225</v>
      </c>
      <c r="X313" s="298">
        <v>16</v>
      </c>
      <c r="Y313" s="289">
        <v>-78</v>
      </c>
      <c r="Z313" s="298"/>
      <c r="AB313" s="299" t="s">
        <v>332</v>
      </c>
      <c r="AC313" s="299">
        <v>310</v>
      </c>
      <c r="AD313" s="289">
        <v>4</v>
      </c>
      <c r="AE313" s="300" t="s">
        <v>334</v>
      </c>
      <c r="AF313" s="300">
        <v>310</v>
      </c>
      <c r="AG313" s="289">
        <v>-15</v>
      </c>
      <c r="AH313" s="301" t="s">
        <v>276</v>
      </c>
      <c r="AI313" s="301">
        <v>310</v>
      </c>
      <c r="AJ313" s="289">
        <v>-17</v>
      </c>
      <c r="AK313" s="302" t="s">
        <v>178</v>
      </c>
      <c r="AL313" s="302">
        <v>310</v>
      </c>
      <c r="AM313" s="289">
        <v>-19</v>
      </c>
      <c r="AN313" s="303" t="s">
        <v>133</v>
      </c>
      <c r="AO313" s="303">
        <v>310</v>
      </c>
      <c r="AP313" s="289">
        <v>2</v>
      </c>
      <c r="AQ313" s="304" t="s">
        <v>194</v>
      </c>
      <c r="AR313" s="304">
        <v>310</v>
      </c>
      <c r="AS313" s="289">
        <v>-13</v>
      </c>
      <c r="AT313" s="305" t="s">
        <v>309</v>
      </c>
      <c r="AU313" s="305">
        <v>298</v>
      </c>
      <c r="AV313" s="289" t="e">
        <v>#N/A</v>
      </c>
      <c r="AW313" s="306" t="s">
        <v>163</v>
      </c>
      <c r="AX313" s="306">
        <v>310</v>
      </c>
      <c r="AY313" s="289">
        <v>-3</v>
      </c>
      <c r="AZ313" s="307" t="s">
        <v>131</v>
      </c>
      <c r="BA313" s="307">
        <v>310</v>
      </c>
      <c r="BB313" s="289">
        <v>-91</v>
      </c>
      <c r="BC313" s="308" t="s">
        <v>297</v>
      </c>
      <c r="BD313" s="308">
        <v>310</v>
      </c>
      <c r="BE313" s="289">
        <v>-5</v>
      </c>
      <c r="BF313" s="309" t="s">
        <v>140</v>
      </c>
      <c r="BG313" s="309">
        <v>310</v>
      </c>
      <c r="BH313" s="289">
        <v>-291</v>
      </c>
      <c r="BI313" s="310" t="s">
        <v>271</v>
      </c>
      <c r="BJ313" s="310">
        <v>310</v>
      </c>
      <c r="BK313" s="289">
        <v>11</v>
      </c>
      <c r="BL313" s="311" t="s">
        <v>194</v>
      </c>
      <c r="BM313" s="311">
        <v>310</v>
      </c>
      <c r="BN313" s="289">
        <v>3</v>
      </c>
      <c r="BO313" s="312" t="s">
        <v>121</v>
      </c>
      <c r="BP313" s="312">
        <v>310</v>
      </c>
      <c r="BQ313" s="289">
        <v>-52</v>
      </c>
      <c r="BR313" s="313" t="s">
        <v>224</v>
      </c>
      <c r="BS313" s="313">
        <v>310</v>
      </c>
      <c r="BT313" s="289">
        <v>-13</v>
      </c>
      <c r="BU313" s="314" t="s">
        <v>93</v>
      </c>
      <c r="BV313" s="314">
        <v>310</v>
      </c>
      <c r="BW313" s="289">
        <v>0</v>
      </c>
      <c r="BX313" s="315" t="s">
        <v>256</v>
      </c>
      <c r="BY313" s="315">
        <v>310</v>
      </c>
      <c r="BZ313" s="289">
        <v>13</v>
      </c>
      <c r="CB313" s="317" t="s">
        <v>152</v>
      </c>
    </row>
    <row r="314" spans="1:80" ht="19.5" thickTop="1" thickBot="1" x14ac:dyDescent="0.5">
      <c r="A314" s="210" t="s">
        <v>328</v>
      </c>
      <c r="B314" s="210">
        <v>311</v>
      </c>
      <c r="C314" s="210">
        <v>0</v>
      </c>
      <c r="D314" s="211" t="s">
        <v>281</v>
      </c>
      <c r="E314" s="211">
        <v>311</v>
      </c>
      <c r="F314" s="210">
        <v>-18</v>
      </c>
      <c r="G314" s="212">
        <v>293</v>
      </c>
      <c r="H314" s="287">
        <v>4.7029563842959998</v>
      </c>
      <c r="I314" s="288" t="s">
        <v>266</v>
      </c>
      <c r="J314" s="287">
        <v>311</v>
      </c>
      <c r="K314" s="289">
        <v>-3</v>
      </c>
      <c r="L314" s="290">
        <v>7.7157157245610189E-2</v>
      </c>
      <c r="M314" s="291">
        <v>0.35950921671488256</v>
      </c>
      <c r="N314" s="292">
        <v>1.5431431449122037</v>
      </c>
      <c r="O314" s="293" t="s">
        <v>246</v>
      </c>
      <c r="P314" s="292">
        <v>311</v>
      </c>
      <c r="Q314" s="289">
        <v>-57</v>
      </c>
      <c r="R314" s="294">
        <v>0.76361685056424067</v>
      </c>
      <c r="S314" s="295">
        <v>0.57485949011110649</v>
      </c>
      <c r="T314" s="295">
        <v>10.908812150917724</v>
      </c>
      <c r="U314" s="296">
        <v>0</v>
      </c>
      <c r="V314" s="296"/>
      <c r="W314" s="298" t="s">
        <v>158</v>
      </c>
      <c r="X314" s="298">
        <v>15</v>
      </c>
      <c r="Y314" s="289">
        <v>-60</v>
      </c>
      <c r="Z314" s="298"/>
      <c r="AB314" s="299" t="s">
        <v>65</v>
      </c>
      <c r="AC314" s="299">
        <v>311</v>
      </c>
      <c r="AD314" s="289">
        <v>5</v>
      </c>
      <c r="AE314" s="300" t="s">
        <v>35</v>
      </c>
      <c r="AF314" s="300">
        <v>311</v>
      </c>
      <c r="AG314" s="289">
        <v>-12</v>
      </c>
      <c r="AH314" s="301" t="s">
        <v>315</v>
      </c>
      <c r="AI314" s="301">
        <v>311</v>
      </c>
      <c r="AJ314" s="289">
        <v>-42</v>
      </c>
      <c r="AK314" s="302" t="s">
        <v>285</v>
      </c>
      <c r="AL314" s="302">
        <v>311</v>
      </c>
      <c r="AM314" s="289">
        <v>-2</v>
      </c>
      <c r="AN314" s="303" t="s">
        <v>330</v>
      </c>
      <c r="AO314" s="303">
        <v>311</v>
      </c>
      <c r="AP314" s="289">
        <v>7</v>
      </c>
      <c r="AQ314" s="304" t="s">
        <v>293</v>
      </c>
      <c r="AR314" s="304">
        <v>311</v>
      </c>
      <c r="AS314" s="289">
        <v>9</v>
      </c>
      <c r="AT314" s="305" t="s">
        <v>131</v>
      </c>
      <c r="AU314" s="305">
        <v>298</v>
      </c>
      <c r="AV314" s="289">
        <v>-115</v>
      </c>
      <c r="AW314" s="306" t="s">
        <v>214</v>
      </c>
      <c r="AX314" s="306">
        <v>311</v>
      </c>
      <c r="AY314" s="289">
        <v>-33</v>
      </c>
      <c r="AZ314" s="307" t="s">
        <v>132</v>
      </c>
      <c r="BA314" s="307">
        <v>311</v>
      </c>
      <c r="BB314" s="289">
        <v>-5</v>
      </c>
      <c r="BC314" s="308" t="s">
        <v>278</v>
      </c>
      <c r="BD314" s="308">
        <v>311</v>
      </c>
      <c r="BE314" s="289">
        <v>-7</v>
      </c>
      <c r="BF314" s="309" t="s">
        <v>339</v>
      </c>
      <c r="BG314" s="309">
        <v>311</v>
      </c>
      <c r="BH314" s="289">
        <v>-17</v>
      </c>
      <c r="BI314" s="310" t="s">
        <v>245</v>
      </c>
      <c r="BJ314" s="310">
        <v>311</v>
      </c>
      <c r="BK314" s="289">
        <v>5</v>
      </c>
      <c r="BL314" s="311" t="s">
        <v>315</v>
      </c>
      <c r="BM314" s="311">
        <v>311</v>
      </c>
      <c r="BN314" s="289">
        <v>-6</v>
      </c>
      <c r="BO314" s="312" t="s">
        <v>269</v>
      </c>
      <c r="BP314" s="312">
        <v>311</v>
      </c>
      <c r="BQ314" s="289">
        <v>-15</v>
      </c>
      <c r="BR314" s="313" t="s">
        <v>315</v>
      </c>
      <c r="BS314" s="313">
        <v>311</v>
      </c>
      <c r="BT314" s="289">
        <v>7</v>
      </c>
      <c r="BU314" s="314" t="s">
        <v>324</v>
      </c>
      <c r="BV314" s="314">
        <v>311</v>
      </c>
      <c r="BW314" s="289">
        <v>-12</v>
      </c>
      <c r="BX314" s="315" t="s">
        <v>283</v>
      </c>
      <c r="BY314" s="315">
        <v>311</v>
      </c>
      <c r="BZ314" s="289">
        <v>1</v>
      </c>
      <c r="CB314" s="317" t="s">
        <v>331</v>
      </c>
    </row>
    <row r="315" spans="1:80" ht="19.5" thickTop="1" thickBot="1" x14ac:dyDescent="0.5">
      <c r="A315" s="210" t="s">
        <v>266</v>
      </c>
      <c r="B315" s="210">
        <v>312</v>
      </c>
      <c r="C315" s="210">
        <v>0</v>
      </c>
      <c r="D315" s="211" t="s">
        <v>316</v>
      </c>
      <c r="E315" s="211">
        <v>312</v>
      </c>
      <c r="F315" s="210">
        <v>-7</v>
      </c>
      <c r="G315" s="212">
        <v>305</v>
      </c>
      <c r="H315" s="287">
        <v>4.6869361206490563</v>
      </c>
      <c r="I315" s="288" t="s">
        <v>282</v>
      </c>
      <c r="J315" s="287">
        <v>312</v>
      </c>
      <c r="K315" s="289">
        <v>-1</v>
      </c>
      <c r="L315" s="290">
        <v>7.6981679461981534E-2</v>
      </c>
      <c r="M315" s="291">
        <v>0.35869158834707754</v>
      </c>
      <c r="N315" s="292">
        <v>1.5396335892396307</v>
      </c>
      <c r="O315" s="293" t="s">
        <v>118</v>
      </c>
      <c r="P315" s="292">
        <v>312</v>
      </c>
      <c r="Q315" s="289">
        <v>9</v>
      </c>
      <c r="R315" s="294">
        <v>0.76219537825155592</v>
      </c>
      <c r="S315" s="295">
        <v>0.57378938951252334</v>
      </c>
      <c r="T315" s="295">
        <v>10.888505403593655</v>
      </c>
      <c r="U315" s="296">
        <v>0</v>
      </c>
      <c r="V315" s="296"/>
      <c r="W315" s="298" t="s">
        <v>270</v>
      </c>
      <c r="X315" s="298">
        <v>14</v>
      </c>
      <c r="Y315" s="289">
        <v>-207</v>
      </c>
      <c r="Z315" s="298"/>
      <c r="AB315" s="299" t="s">
        <v>306</v>
      </c>
      <c r="AC315" s="299">
        <v>312</v>
      </c>
      <c r="AD315" s="289">
        <v>1</v>
      </c>
      <c r="AE315" s="300" t="s">
        <v>173</v>
      </c>
      <c r="AF315" s="300">
        <v>312</v>
      </c>
      <c r="AG315" s="289">
        <v>-14</v>
      </c>
      <c r="AH315" s="301" t="s">
        <v>220</v>
      </c>
      <c r="AI315" s="301">
        <v>312</v>
      </c>
      <c r="AJ315" s="289">
        <v>-1</v>
      </c>
      <c r="AK315" s="302" t="s">
        <v>323</v>
      </c>
      <c r="AL315" s="302">
        <v>312</v>
      </c>
      <c r="AM315" s="289">
        <v>-70</v>
      </c>
      <c r="AN315" s="303" t="s">
        <v>118</v>
      </c>
      <c r="AO315" s="303">
        <v>312</v>
      </c>
      <c r="AP315" s="289">
        <v>4</v>
      </c>
      <c r="AQ315" s="304" t="s">
        <v>137</v>
      </c>
      <c r="AR315" s="304">
        <v>312</v>
      </c>
      <c r="AS315" s="289">
        <v>6</v>
      </c>
      <c r="AT315" s="305" t="s">
        <v>188</v>
      </c>
      <c r="AU315" s="305">
        <v>298</v>
      </c>
      <c r="AV315" s="289" t="e">
        <v>#N/A</v>
      </c>
      <c r="AW315" s="306" t="s">
        <v>83</v>
      </c>
      <c r="AX315" s="306">
        <v>312</v>
      </c>
      <c r="AY315" s="289">
        <v>-14</v>
      </c>
      <c r="AZ315" s="307" t="s">
        <v>281</v>
      </c>
      <c r="BA315" s="307">
        <v>312</v>
      </c>
      <c r="BB315" s="289">
        <v>-19</v>
      </c>
      <c r="BC315" s="308" t="s">
        <v>70</v>
      </c>
      <c r="BD315" s="308">
        <v>312</v>
      </c>
      <c r="BE315" s="289">
        <v>-6</v>
      </c>
      <c r="BF315" s="309" t="s">
        <v>329</v>
      </c>
      <c r="BG315" s="309">
        <v>312</v>
      </c>
      <c r="BH315" s="289">
        <v>-29</v>
      </c>
      <c r="BI315" s="310" t="s">
        <v>229</v>
      </c>
      <c r="BJ315" s="310">
        <v>312</v>
      </c>
      <c r="BK315" s="289">
        <v>-17</v>
      </c>
      <c r="BL315" s="311" t="s">
        <v>314</v>
      </c>
      <c r="BM315" s="311">
        <v>312</v>
      </c>
      <c r="BN315" s="289">
        <v>-16</v>
      </c>
      <c r="BO315" s="312" t="s">
        <v>270</v>
      </c>
      <c r="BP315" s="312">
        <v>312</v>
      </c>
      <c r="BQ315" s="289">
        <v>6</v>
      </c>
      <c r="BR315" s="313" t="s">
        <v>144</v>
      </c>
      <c r="BS315" s="313">
        <v>312</v>
      </c>
      <c r="BT315" s="289">
        <v>-26</v>
      </c>
      <c r="BU315" s="314" t="s">
        <v>218</v>
      </c>
      <c r="BV315" s="314">
        <v>312</v>
      </c>
      <c r="BW315" s="289">
        <v>-16</v>
      </c>
      <c r="BX315" s="315" t="s">
        <v>316</v>
      </c>
      <c r="BY315" s="315">
        <v>312</v>
      </c>
      <c r="BZ315" s="289">
        <v>-38</v>
      </c>
      <c r="CB315" s="317" t="s">
        <v>266</v>
      </c>
    </row>
    <row r="316" spans="1:80" ht="19.5" thickTop="1" thickBot="1" x14ac:dyDescent="0.5">
      <c r="A316" s="210" t="s">
        <v>299</v>
      </c>
      <c r="B316" s="210">
        <v>313</v>
      </c>
      <c r="C316" s="210">
        <v>0</v>
      </c>
      <c r="D316" s="211" t="s">
        <v>307</v>
      </c>
      <c r="E316" s="211">
        <v>313</v>
      </c>
      <c r="F316" s="210">
        <v>3</v>
      </c>
      <c r="G316" s="212">
        <v>316</v>
      </c>
      <c r="H316" s="287">
        <v>4.6229932256219302</v>
      </c>
      <c r="I316" s="288" t="s">
        <v>285</v>
      </c>
      <c r="J316" s="287">
        <v>313</v>
      </c>
      <c r="K316" s="289">
        <v>2</v>
      </c>
      <c r="L316" s="290">
        <v>7.4759215246900851E-2</v>
      </c>
      <c r="M316" s="291">
        <v>0.3483361476120449</v>
      </c>
      <c r="N316" s="292">
        <v>1.4951843049380169</v>
      </c>
      <c r="O316" s="293" t="s">
        <v>204</v>
      </c>
      <c r="P316" s="292">
        <v>313</v>
      </c>
      <c r="Q316" s="289">
        <v>10</v>
      </c>
      <c r="R316" s="294">
        <v>0.75846061544380483</v>
      </c>
      <c r="S316" s="295">
        <v>0.57097781739783871</v>
      </c>
      <c r="T316" s="295">
        <v>10.835151649197213</v>
      </c>
      <c r="U316" s="296">
        <v>0</v>
      </c>
      <c r="V316" s="296"/>
      <c r="W316" s="298" t="s">
        <v>133</v>
      </c>
      <c r="X316" s="298">
        <v>13</v>
      </c>
      <c r="Y316" s="289">
        <v>-5</v>
      </c>
      <c r="Z316" s="298"/>
      <c r="AB316" s="299" t="s">
        <v>269</v>
      </c>
      <c r="AC316" s="299">
        <v>313</v>
      </c>
      <c r="AD316" s="289">
        <v>-65</v>
      </c>
      <c r="AE316" s="300" t="s">
        <v>322</v>
      </c>
      <c r="AF316" s="300">
        <v>313</v>
      </c>
      <c r="AG316" s="289">
        <v>-16</v>
      </c>
      <c r="AH316" s="301" t="s">
        <v>172</v>
      </c>
      <c r="AI316" s="301">
        <v>313</v>
      </c>
      <c r="AJ316" s="289">
        <v>-29</v>
      </c>
      <c r="AK316" s="302" t="s">
        <v>258</v>
      </c>
      <c r="AL316" s="302">
        <v>313</v>
      </c>
      <c r="AM316" s="289">
        <v>-26</v>
      </c>
      <c r="AN316" s="303" t="s">
        <v>281</v>
      </c>
      <c r="AO316" s="303">
        <v>313</v>
      </c>
      <c r="AP316" s="289">
        <v>9</v>
      </c>
      <c r="AQ316" s="304" t="s">
        <v>258</v>
      </c>
      <c r="AR316" s="304">
        <v>313</v>
      </c>
      <c r="AS316" s="289">
        <v>4</v>
      </c>
      <c r="AT316" s="305" t="s">
        <v>334</v>
      </c>
      <c r="AU316" s="305">
        <v>298</v>
      </c>
      <c r="AV316" s="289" t="e">
        <v>#N/A</v>
      </c>
      <c r="AW316" s="306" t="s">
        <v>186</v>
      </c>
      <c r="AX316" s="306">
        <v>313</v>
      </c>
      <c r="AY316" s="289">
        <v>-7</v>
      </c>
      <c r="AZ316" s="307" t="s">
        <v>334</v>
      </c>
      <c r="BA316" s="307">
        <v>313</v>
      </c>
      <c r="BB316" s="289">
        <v>-6</v>
      </c>
      <c r="BC316" s="308" t="s">
        <v>286</v>
      </c>
      <c r="BD316" s="308">
        <v>313</v>
      </c>
      <c r="BE316" s="289">
        <v>-5</v>
      </c>
      <c r="BF316" s="309" t="s">
        <v>24</v>
      </c>
      <c r="BG316" s="309">
        <v>313</v>
      </c>
      <c r="BH316" s="289">
        <v>-5</v>
      </c>
      <c r="BI316" s="310" t="s">
        <v>308</v>
      </c>
      <c r="BJ316" s="310">
        <v>313</v>
      </c>
      <c r="BK316" s="289">
        <v>-10</v>
      </c>
      <c r="BL316" s="311" t="s">
        <v>182</v>
      </c>
      <c r="BM316" s="311">
        <v>313</v>
      </c>
      <c r="BN316" s="289">
        <v>1</v>
      </c>
      <c r="BO316" s="312" t="s">
        <v>224</v>
      </c>
      <c r="BP316" s="312">
        <v>313</v>
      </c>
      <c r="BQ316" s="289">
        <v>0</v>
      </c>
      <c r="BR316" s="313" t="s">
        <v>340</v>
      </c>
      <c r="BS316" s="313">
        <v>313</v>
      </c>
      <c r="BT316" s="289">
        <v>-13</v>
      </c>
      <c r="BU316" s="314" t="s">
        <v>210</v>
      </c>
      <c r="BV316" s="314">
        <v>313</v>
      </c>
      <c r="BW316" s="289">
        <v>-11</v>
      </c>
      <c r="BX316" s="315" t="s">
        <v>254</v>
      </c>
      <c r="BY316" s="315">
        <v>313</v>
      </c>
      <c r="BZ316" s="289">
        <v>-29</v>
      </c>
      <c r="CB316" s="317" t="s">
        <v>279</v>
      </c>
    </row>
    <row r="317" spans="1:80" ht="19.5" thickTop="1" thickBot="1" x14ac:dyDescent="0.5">
      <c r="A317" s="210" t="s">
        <v>286</v>
      </c>
      <c r="B317" s="210">
        <v>314</v>
      </c>
      <c r="C317" s="210">
        <v>0</v>
      </c>
      <c r="D317" s="211" t="s">
        <v>299</v>
      </c>
      <c r="E317" s="211">
        <v>314</v>
      </c>
      <c r="F317" s="210">
        <v>-1</v>
      </c>
      <c r="G317" s="212">
        <v>313</v>
      </c>
      <c r="H317" s="287">
        <v>4.5878344228891557</v>
      </c>
      <c r="I317" s="288" t="s">
        <v>246</v>
      </c>
      <c r="J317" s="287">
        <v>314</v>
      </c>
      <c r="K317" s="289">
        <v>-5</v>
      </c>
      <c r="L317" s="290">
        <v>7.3183714474249595E-2</v>
      </c>
      <c r="M317" s="291">
        <v>0.3409951948225774</v>
      </c>
      <c r="N317" s="292">
        <v>1.4636742894849919</v>
      </c>
      <c r="O317" s="293" t="s">
        <v>155</v>
      </c>
      <c r="P317" s="292">
        <v>314</v>
      </c>
      <c r="Q317" s="289">
        <v>-14</v>
      </c>
      <c r="R317" s="294">
        <v>0.75798711287735798</v>
      </c>
      <c r="S317" s="295">
        <v>0.57062135925562663</v>
      </c>
      <c r="T317" s="295">
        <v>10.828387326819399</v>
      </c>
      <c r="U317" s="296">
        <v>0</v>
      </c>
      <c r="V317" s="296"/>
      <c r="W317" s="298" t="s">
        <v>186</v>
      </c>
      <c r="X317" s="298">
        <v>12</v>
      </c>
      <c r="Y317" s="289">
        <v>-17</v>
      </c>
      <c r="Z317" s="298"/>
      <c r="AB317" s="299" t="s">
        <v>49</v>
      </c>
      <c r="AC317" s="299">
        <v>314</v>
      </c>
      <c r="AD317" s="289">
        <v>-138</v>
      </c>
      <c r="AE317" s="300" t="s">
        <v>333</v>
      </c>
      <c r="AF317" s="300">
        <v>314</v>
      </c>
      <c r="AG317" s="289">
        <v>6</v>
      </c>
      <c r="AH317" s="301" t="s">
        <v>148</v>
      </c>
      <c r="AI317" s="301">
        <v>314</v>
      </c>
      <c r="AJ317" s="289">
        <v>11</v>
      </c>
      <c r="AK317" s="302" t="s">
        <v>297</v>
      </c>
      <c r="AL317" s="302">
        <v>314</v>
      </c>
      <c r="AM317" s="289">
        <v>0</v>
      </c>
      <c r="AN317" s="303" t="s">
        <v>144</v>
      </c>
      <c r="AO317" s="303">
        <v>314</v>
      </c>
      <c r="AP317" s="289">
        <v>7</v>
      </c>
      <c r="AQ317" s="304" t="s">
        <v>264</v>
      </c>
      <c r="AR317" s="304">
        <v>314</v>
      </c>
      <c r="AS317" s="289">
        <v>-6</v>
      </c>
      <c r="AT317" s="305" t="s">
        <v>173</v>
      </c>
      <c r="AU317" s="305">
        <v>298</v>
      </c>
      <c r="AV317" s="289">
        <v>-209</v>
      </c>
      <c r="AW317" s="306" t="s">
        <v>298</v>
      </c>
      <c r="AX317" s="306">
        <v>314</v>
      </c>
      <c r="AY317" s="289">
        <v>-91</v>
      </c>
      <c r="AZ317" s="307" t="s">
        <v>230</v>
      </c>
      <c r="BA317" s="307">
        <v>314</v>
      </c>
      <c r="BB317" s="289">
        <v>-6</v>
      </c>
      <c r="BC317" s="308" t="s">
        <v>241</v>
      </c>
      <c r="BD317" s="308">
        <v>314</v>
      </c>
      <c r="BE317" s="289">
        <v>-3</v>
      </c>
      <c r="BF317" s="309" t="s">
        <v>201</v>
      </c>
      <c r="BG317" s="309">
        <v>314</v>
      </c>
      <c r="BH317" s="289">
        <v>-3</v>
      </c>
      <c r="BI317" s="310" t="s">
        <v>240</v>
      </c>
      <c r="BJ317" s="310">
        <v>314</v>
      </c>
      <c r="BK317" s="289">
        <v>-4</v>
      </c>
      <c r="BL317" s="311" t="s">
        <v>147</v>
      </c>
      <c r="BM317" s="311">
        <v>314</v>
      </c>
      <c r="BN317" s="289">
        <v>6</v>
      </c>
      <c r="BO317" s="312" t="s">
        <v>61</v>
      </c>
      <c r="BP317" s="312">
        <v>314</v>
      </c>
      <c r="BQ317" s="289">
        <v>8</v>
      </c>
      <c r="BR317" s="313" t="s">
        <v>121</v>
      </c>
      <c r="BS317" s="313">
        <v>314</v>
      </c>
      <c r="BT317" s="289">
        <v>-20</v>
      </c>
      <c r="BU317" s="314" t="s">
        <v>260</v>
      </c>
      <c r="BV317" s="314">
        <v>314</v>
      </c>
      <c r="BW317" s="289">
        <v>-51</v>
      </c>
      <c r="BX317" s="315" t="s">
        <v>315</v>
      </c>
      <c r="BY317" s="315">
        <v>314</v>
      </c>
      <c r="BZ317" s="289">
        <v>3</v>
      </c>
      <c r="CB317" s="317" t="s">
        <v>161</v>
      </c>
    </row>
    <row r="318" spans="1:80" ht="19.5" thickTop="1" thickBot="1" x14ac:dyDescent="0.5">
      <c r="A318" s="210" t="s">
        <v>253</v>
      </c>
      <c r="B318" s="210">
        <v>315</v>
      </c>
      <c r="C318" s="210">
        <v>0</v>
      </c>
      <c r="D318" s="211" t="s">
        <v>340</v>
      </c>
      <c r="E318" s="211">
        <v>315</v>
      </c>
      <c r="F318" s="210">
        <v>9</v>
      </c>
      <c r="G318" s="212">
        <v>324</v>
      </c>
      <c r="H318" s="287">
        <v>4.535701369462525</v>
      </c>
      <c r="I318" s="288" t="s">
        <v>301</v>
      </c>
      <c r="J318" s="287">
        <v>315</v>
      </c>
      <c r="K318" s="289">
        <v>-10</v>
      </c>
      <c r="L318" s="290">
        <v>7.2299346410109919E-2</v>
      </c>
      <c r="M318" s="291">
        <v>0.33687453406502205</v>
      </c>
      <c r="N318" s="292">
        <v>1.4459869282021984</v>
      </c>
      <c r="O318" s="293" t="s">
        <v>19</v>
      </c>
      <c r="P318" s="292">
        <v>315</v>
      </c>
      <c r="Q318" s="289">
        <v>10</v>
      </c>
      <c r="R318" s="294">
        <v>0.74814527160335642</v>
      </c>
      <c r="S318" s="295">
        <v>0.56321230869270822</v>
      </c>
      <c r="T318" s="295">
        <v>10.687789594333664</v>
      </c>
      <c r="U318" s="296">
        <v>0</v>
      </c>
      <c r="V318" s="296"/>
      <c r="W318" s="298" t="s">
        <v>125</v>
      </c>
      <c r="X318" s="298">
        <v>11</v>
      </c>
      <c r="Y318" s="289">
        <v>-5</v>
      </c>
      <c r="Z318" s="298"/>
      <c r="AB318" s="299" t="s">
        <v>123</v>
      </c>
      <c r="AC318" s="299">
        <v>315</v>
      </c>
      <c r="AD318" s="289">
        <v>-56</v>
      </c>
      <c r="AE318" s="300" t="s">
        <v>172</v>
      </c>
      <c r="AF318" s="300">
        <v>315</v>
      </c>
      <c r="AG318" s="289">
        <v>-26</v>
      </c>
      <c r="AH318" s="301" t="s">
        <v>179</v>
      </c>
      <c r="AI318" s="301">
        <v>315</v>
      </c>
      <c r="AJ318" s="289">
        <v>-50</v>
      </c>
      <c r="AK318" s="302" t="s">
        <v>102</v>
      </c>
      <c r="AL318" s="302">
        <v>315</v>
      </c>
      <c r="AM318" s="289">
        <v>3</v>
      </c>
      <c r="AN318" s="303" t="s">
        <v>208</v>
      </c>
      <c r="AO318" s="303">
        <v>315</v>
      </c>
      <c r="AP318" s="289">
        <v>5</v>
      </c>
      <c r="AQ318" s="304" t="s">
        <v>69</v>
      </c>
      <c r="AR318" s="304">
        <v>315</v>
      </c>
      <c r="AS318" s="289">
        <v>-53</v>
      </c>
      <c r="AT318" s="305" t="s">
        <v>208</v>
      </c>
      <c r="AU318" s="305">
        <v>298</v>
      </c>
      <c r="AV318" s="289" t="e">
        <v>#N/A</v>
      </c>
      <c r="AW318" s="306" t="s">
        <v>231</v>
      </c>
      <c r="AX318" s="306">
        <v>315</v>
      </c>
      <c r="AY318" s="289">
        <v>-120</v>
      </c>
      <c r="AZ318" s="307" t="s">
        <v>246</v>
      </c>
      <c r="BA318" s="307">
        <v>315</v>
      </c>
      <c r="BB318" s="289">
        <v>-11</v>
      </c>
      <c r="BC318" s="308" t="s">
        <v>196</v>
      </c>
      <c r="BD318" s="308">
        <v>315</v>
      </c>
      <c r="BE318" s="289">
        <v>0</v>
      </c>
      <c r="BF318" s="309" t="s">
        <v>260</v>
      </c>
      <c r="BG318" s="309">
        <v>315</v>
      </c>
      <c r="BH318" s="289">
        <v>-1</v>
      </c>
      <c r="BI318" s="310" t="s">
        <v>334</v>
      </c>
      <c r="BJ318" s="310">
        <v>315</v>
      </c>
      <c r="BK318" s="289">
        <v>-1</v>
      </c>
      <c r="BL318" s="311" t="s">
        <v>275</v>
      </c>
      <c r="BM318" s="311">
        <v>315</v>
      </c>
      <c r="BN318" s="289">
        <v>-4</v>
      </c>
      <c r="BO318" s="312" t="s">
        <v>235</v>
      </c>
      <c r="BP318" s="312">
        <v>315</v>
      </c>
      <c r="BQ318" s="289">
        <v>-75</v>
      </c>
      <c r="BR318" s="313" t="s">
        <v>333</v>
      </c>
      <c r="BS318" s="313">
        <v>315</v>
      </c>
      <c r="BT318" s="289">
        <v>-24</v>
      </c>
      <c r="BU318" s="314" t="s">
        <v>328</v>
      </c>
      <c r="BV318" s="314">
        <v>315</v>
      </c>
      <c r="BW318" s="289">
        <v>-1</v>
      </c>
      <c r="BX318" s="315" t="s">
        <v>173</v>
      </c>
      <c r="BY318" s="315">
        <v>315</v>
      </c>
      <c r="BZ318" s="289">
        <v>-37</v>
      </c>
      <c r="CB318" s="317" t="s">
        <v>133</v>
      </c>
    </row>
    <row r="319" spans="1:80" ht="19.5" thickTop="1" thickBot="1" x14ac:dyDescent="0.5">
      <c r="A319" s="210" t="s">
        <v>307</v>
      </c>
      <c r="B319" s="210">
        <v>316</v>
      </c>
      <c r="C319" s="210">
        <v>0</v>
      </c>
      <c r="D319" s="211" t="s">
        <v>112</v>
      </c>
      <c r="E319" s="211">
        <v>316</v>
      </c>
      <c r="F319" s="210">
        <v>-151</v>
      </c>
      <c r="G319" s="212">
        <v>165</v>
      </c>
      <c r="H319" s="287">
        <v>4.4729714343907938</v>
      </c>
      <c r="I319" s="288" t="s">
        <v>295</v>
      </c>
      <c r="J319" s="287">
        <v>316</v>
      </c>
      <c r="K319" s="289">
        <v>-94</v>
      </c>
      <c r="L319" s="290">
        <v>7.147959421059942E-2</v>
      </c>
      <c r="M319" s="291">
        <v>0.33305494711201661</v>
      </c>
      <c r="N319" s="292">
        <v>1.4295918842119884</v>
      </c>
      <c r="O319" s="293" t="s">
        <v>301</v>
      </c>
      <c r="P319" s="292">
        <v>316</v>
      </c>
      <c r="Q319" s="289">
        <v>-14</v>
      </c>
      <c r="R319" s="294">
        <v>0.73884319171596324</v>
      </c>
      <c r="S319" s="295">
        <v>0.55620959666888581</v>
      </c>
      <c r="T319" s="295">
        <v>10.554902738799475</v>
      </c>
      <c r="U319" s="296">
        <v>0</v>
      </c>
      <c r="V319" s="296"/>
      <c r="W319" s="298" t="s">
        <v>61</v>
      </c>
      <c r="X319" s="298">
        <v>10</v>
      </c>
      <c r="Y319" s="289">
        <v>4</v>
      </c>
      <c r="Z319" s="298"/>
      <c r="AB319" s="299" t="s">
        <v>319</v>
      </c>
      <c r="AC319" s="299">
        <v>316</v>
      </c>
      <c r="AD319" s="289">
        <v>1</v>
      </c>
      <c r="AE319" s="300" t="s">
        <v>286</v>
      </c>
      <c r="AF319" s="300">
        <v>316</v>
      </c>
      <c r="AG319" s="289">
        <v>-3</v>
      </c>
      <c r="AH319" s="301" t="s">
        <v>322</v>
      </c>
      <c r="AI319" s="301">
        <v>316</v>
      </c>
      <c r="AJ319" s="289">
        <v>3</v>
      </c>
      <c r="AK319" s="302" t="s">
        <v>282</v>
      </c>
      <c r="AL319" s="302">
        <v>316</v>
      </c>
      <c r="AM319" s="289">
        <v>-1</v>
      </c>
      <c r="AN319" s="303" t="s">
        <v>335</v>
      </c>
      <c r="AO319" s="303">
        <v>316</v>
      </c>
      <c r="AP319" s="289">
        <v>-3</v>
      </c>
      <c r="AQ319" s="304" t="s">
        <v>320</v>
      </c>
      <c r="AR319" s="304">
        <v>316</v>
      </c>
      <c r="AS319" s="289">
        <v>-27</v>
      </c>
      <c r="AT319" s="305" t="s">
        <v>76</v>
      </c>
      <c r="AU319" s="305">
        <v>298</v>
      </c>
      <c r="AV319" s="289" t="e">
        <v>#N/A</v>
      </c>
      <c r="AW319" s="306" t="s">
        <v>276</v>
      </c>
      <c r="AX319" s="306">
        <v>316</v>
      </c>
      <c r="AY319" s="289">
        <v>-2</v>
      </c>
      <c r="AZ319" s="307" t="s">
        <v>173</v>
      </c>
      <c r="BA319" s="307">
        <v>316</v>
      </c>
      <c r="BB319" s="289">
        <v>-208</v>
      </c>
      <c r="BC319" s="308" t="s">
        <v>192</v>
      </c>
      <c r="BD319" s="308">
        <v>316</v>
      </c>
      <c r="BE319" s="289">
        <v>0</v>
      </c>
      <c r="BF319" s="309" t="s">
        <v>54</v>
      </c>
      <c r="BG319" s="309">
        <v>316</v>
      </c>
      <c r="BH319" s="289">
        <v>-4</v>
      </c>
      <c r="BI319" s="310" t="s">
        <v>260</v>
      </c>
      <c r="BJ319" s="310">
        <v>316</v>
      </c>
      <c r="BK319" s="289">
        <v>-4</v>
      </c>
      <c r="BL319" s="311" t="s">
        <v>104</v>
      </c>
      <c r="BM319" s="311">
        <v>316</v>
      </c>
      <c r="BN319" s="289">
        <v>-173</v>
      </c>
      <c r="BO319" s="312" t="s">
        <v>112</v>
      </c>
      <c r="BP319" s="312">
        <v>316</v>
      </c>
      <c r="BQ319" s="289">
        <v>3</v>
      </c>
      <c r="BR319" s="313" t="s">
        <v>245</v>
      </c>
      <c r="BS319" s="313">
        <v>316</v>
      </c>
      <c r="BT319" s="289">
        <v>-4</v>
      </c>
      <c r="BU319" s="314" t="s">
        <v>148</v>
      </c>
      <c r="BV319" s="314">
        <v>316</v>
      </c>
      <c r="BW319" s="289">
        <v>5</v>
      </c>
      <c r="BX319" s="315" t="s">
        <v>71</v>
      </c>
      <c r="BY319" s="315">
        <v>316</v>
      </c>
      <c r="BZ319" s="289">
        <v>3</v>
      </c>
      <c r="CB319" s="317" t="s">
        <v>64</v>
      </c>
    </row>
    <row r="320" spans="1:80" ht="19.5" thickTop="1" thickBot="1" x14ac:dyDescent="0.5">
      <c r="A320" s="210" t="s">
        <v>330</v>
      </c>
      <c r="B320" s="210">
        <v>317</v>
      </c>
      <c r="C320" s="210">
        <v>0</v>
      </c>
      <c r="D320" s="211" t="s">
        <v>337</v>
      </c>
      <c r="E320" s="211">
        <v>317</v>
      </c>
      <c r="F320" s="210">
        <v>4</v>
      </c>
      <c r="G320" s="212">
        <v>321</v>
      </c>
      <c r="H320" s="287">
        <v>4.4305515479741411</v>
      </c>
      <c r="I320" s="288" t="s">
        <v>315</v>
      </c>
      <c r="J320" s="287">
        <v>317</v>
      </c>
      <c r="K320" s="289">
        <v>-17</v>
      </c>
      <c r="L320" s="290">
        <v>6.8868642127293392E-2</v>
      </c>
      <c r="M320" s="291">
        <v>0.32088937010194801</v>
      </c>
      <c r="N320" s="292">
        <v>1.3773728425458678</v>
      </c>
      <c r="O320" s="293" t="s">
        <v>307</v>
      </c>
      <c r="P320" s="292">
        <v>317</v>
      </c>
      <c r="Q320" s="289">
        <v>-14</v>
      </c>
      <c r="R320" s="294">
        <v>0.73390775842763167</v>
      </c>
      <c r="S320" s="295">
        <v>0.55249414609768477</v>
      </c>
      <c r="T320" s="295">
        <v>10.484396548966167</v>
      </c>
      <c r="U320" s="296">
        <v>0</v>
      </c>
      <c r="V320" s="296"/>
      <c r="W320" s="298" t="s">
        <v>103</v>
      </c>
      <c r="X320" s="298">
        <v>9</v>
      </c>
      <c r="Y320" s="289">
        <v>-3</v>
      </c>
      <c r="Z320" s="298"/>
      <c r="AB320" s="299" t="s">
        <v>307</v>
      </c>
      <c r="AC320" s="299">
        <v>317</v>
      </c>
      <c r="AD320" s="289">
        <v>5</v>
      </c>
      <c r="AE320" s="300" t="s">
        <v>54</v>
      </c>
      <c r="AF320" s="300">
        <v>317</v>
      </c>
      <c r="AG320" s="289">
        <v>-38</v>
      </c>
      <c r="AH320" s="301" t="s">
        <v>306</v>
      </c>
      <c r="AI320" s="301">
        <v>317</v>
      </c>
      <c r="AJ320" s="289">
        <v>-2</v>
      </c>
      <c r="AK320" s="302" t="s">
        <v>327</v>
      </c>
      <c r="AL320" s="302">
        <v>317</v>
      </c>
      <c r="AM320" s="289">
        <v>-1</v>
      </c>
      <c r="AN320" s="303" t="s">
        <v>260</v>
      </c>
      <c r="AO320" s="303">
        <v>317</v>
      </c>
      <c r="AP320" s="289">
        <v>0</v>
      </c>
      <c r="AQ320" s="304" t="s">
        <v>323</v>
      </c>
      <c r="AR320" s="304">
        <v>317</v>
      </c>
      <c r="AS320" s="289">
        <v>-23</v>
      </c>
      <c r="AT320" s="305" t="s">
        <v>226</v>
      </c>
      <c r="AU320" s="305">
        <v>298</v>
      </c>
      <c r="AV320" s="289" t="e">
        <v>#N/A</v>
      </c>
      <c r="AW320" s="306" t="s">
        <v>243</v>
      </c>
      <c r="AX320" s="306">
        <v>317</v>
      </c>
      <c r="AY320" s="289">
        <v>-7</v>
      </c>
      <c r="AZ320" s="307" t="s">
        <v>208</v>
      </c>
      <c r="BA320" s="307">
        <v>317</v>
      </c>
      <c r="BB320" s="289">
        <v>-15</v>
      </c>
      <c r="BC320" s="308" t="s">
        <v>334</v>
      </c>
      <c r="BD320" s="308">
        <v>317</v>
      </c>
      <c r="BE320" s="289">
        <v>-25</v>
      </c>
      <c r="BF320" s="309" t="s">
        <v>268</v>
      </c>
      <c r="BG320" s="309">
        <v>317</v>
      </c>
      <c r="BH320" s="289">
        <v>2</v>
      </c>
      <c r="BI320" s="310" t="s">
        <v>297</v>
      </c>
      <c r="BJ320" s="310">
        <v>317</v>
      </c>
      <c r="BK320" s="289">
        <v>-32</v>
      </c>
      <c r="BL320" s="311" t="s">
        <v>340</v>
      </c>
      <c r="BM320" s="311">
        <v>317</v>
      </c>
      <c r="BN320" s="289">
        <v>-9</v>
      </c>
      <c r="BO320" s="312" t="s">
        <v>331</v>
      </c>
      <c r="BP320" s="312">
        <v>317</v>
      </c>
      <c r="BQ320" s="289">
        <v>-5</v>
      </c>
      <c r="BR320" s="313" t="s">
        <v>216</v>
      </c>
      <c r="BS320" s="313">
        <v>317</v>
      </c>
      <c r="BT320" s="289">
        <v>-2</v>
      </c>
      <c r="BU320" s="314" t="s">
        <v>19</v>
      </c>
      <c r="BV320" s="314">
        <v>317</v>
      </c>
      <c r="BW320" s="289">
        <v>-26</v>
      </c>
      <c r="BX320" s="315" t="s">
        <v>314</v>
      </c>
      <c r="BY320" s="315">
        <v>317</v>
      </c>
      <c r="BZ320" s="289">
        <v>-80</v>
      </c>
      <c r="CB320" s="317" t="s">
        <v>109</v>
      </c>
    </row>
    <row r="321" spans="1:80" ht="19.5" thickTop="1" thickBot="1" x14ac:dyDescent="0.5">
      <c r="A321" s="210" t="s">
        <v>301</v>
      </c>
      <c r="B321" s="210">
        <v>318</v>
      </c>
      <c r="C321" s="210">
        <v>0</v>
      </c>
      <c r="D321" s="211" t="s">
        <v>204</v>
      </c>
      <c r="E321" s="211">
        <v>318</v>
      </c>
      <c r="F321" s="210">
        <v>-19</v>
      </c>
      <c r="G321" s="212">
        <v>299</v>
      </c>
      <c r="H321" s="287">
        <v>4.4289915979881869</v>
      </c>
      <c r="I321" s="288" t="s">
        <v>340</v>
      </c>
      <c r="J321" s="287">
        <v>318</v>
      </c>
      <c r="K321" s="289">
        <v>2</v>
      </c>
      <c r="L321" s="290">
        <v>6.6030661092312995E-2</v>
      </c>
      <c r="M321" s="291">
        <v>0.30766596510155786</v>
      </c>
      <c r="N321" s="292">
        <v>1.3206132218462598</v>
      </c>
      <c r="O321" s="293" t="s">
        <v>28</v>
      </c>
      <c r="P321" s="292">
        <v>318</v>
      </c>
      <c r="Q321" s="289">
        <v>0</v>
      </c>
      <c r="R321" s="294">
        <v>0.73017830464389488</v>
      </c>
      <c r="S321" s="295">
        <v>0.54968657067693838</v>
      </c>
      <c r="T321" s="295">
        <v>10.431118637769927</v>
      </c>
      <c r="U321" s="296">
        <v>0</v>
      </c>
      <c r="V321" s="296"/>
      <c r="W321" s="298" t="s">
        <v>35</v>
      </c>
      <c r="X321" s="298">
        <v>8</v>
      </c>
      <c r="Y321" s="289">
        <v>4</v>
      </c>
      <c r="Z321" s="298"/>
      <c r="AB321" s="299" t="s">
        <v>330</v>
      </c>
      <c r="AC321" s="299">
        <v>318</v>
      </c>
      <c r="AD321" s="289">
        <v>-7</v>
      </c>
      <c r="AE321" s="300" t="s">
        <v>269</v>
      </c>
      <c r="AF321" s="300">
        <v>318</v>
      </c>
      <c r="AG321" s="289">
        <v>-14</v>
      </c>
      <c r="AH321" s="301" t="s">
        <v>334</v>
      </c>
      <c r="AI321" s="301">
        <v>318</v>
      </c>
      <c r="AJ321" s="289">
        <v>-79</v>
      </c>
      <c r="AK321" s="302" t="s">
        <v>46</v>
      </c>
      <c r="AL321" s="302">
        <v>318</v>
      </c>
      <c r="AM321" s="289">
        <v>-6</v>
      </c>
      <c r="AN321" s="303" t="s">
        <v>33</v>
      </c>
      <c r="AO321" s="303">
        <v>318</v>
      </c>
      <c r="AP321" s="289">
        <v>-9</v>
      </c>
      <c r="AQ321" s="304" t="s">
        <v>81</v>
      </c>
      <c r="AR321" s="304">
        <v>318</v>
      </c>
      <c r="AS321" s="289">
        <v>-210</v>
      </c>
      <c r="AT321" s="305" t="s">
        <v>230</v>
      </c>
      <c r="AU321" s="305">
        <v>298</v>
      </c>
      <c r="AV321" s="289" t="e">
        <v>#N/A</v>
      </c>
      <c r="AW321" s="306" t="s">
        <v>247</v>
      </c>
      <c r="AX321" s="306">
        <v>318</v>
      </c>
      <c r="AY321" s="289">
        <v>-6</v>
      </c>
      <c r="AZ321" s="307" t="s">
        <v>267</v>
      </c>
      <c r="BA321" s="307">
        <v>318</v>
      </c>
      <c r="BB321" s="289">
        <v>5</v>
      </c>
      <c r="BC321" s="308" t="s">
        <v>296</v>
      </c>
      <c r="BD321" s="308">
        <v>318</v>
      </c>
      <c r="BE321" s="289">
        <v>-1</v>
      </c>
      <c r="BF321" s="309" t="s">
        <v>155</v>
      </c>
      <c r="BG321" s="309">
        <v>318</v>
      </c>
      <c r="BH321" s="289">
        <v>-3</v>
      </c>
      <c r="BI321" s="310" t="s">
        <v>286</v>
      </c>
      <c r="BJ321" s="310">
        <v>318</v>
      </c>
      <c r="BK321" s="289">
        <v>0</v>
      </c>
      <c r="BL321" s="311" t="s">
        <v>216</v>
      </c>
      <c r="BM321" s="311">
        <v>318</v>
      </c>
      <c r="BN321" s="289">
        <v>-2</v>
      </c>
      <c r="BO321" s="312" t="s">
        <v>161</v>
      </c>
      <c r="BP321" s="312">
        <v>318</v>
      </c>
      <c r="BQ321" s="289">
        <v>2</v>
      </c>
      <c r="BR321" s="313" t="s">
        <v>198</v>
      </c>
      <c r="BS321" s="313">
        <v>318</v>
      </c>
      <c r="BT321" s="289">
        <v>2</v>
      </c>
      <c r="BU321" s="314" t="s">
        <v>71</v>
      </c>
      <c r="BV321" s="314">
        <v>318</v>
      </c>
      <c r="BW321" s="289">
        <v>-10</v>
      </c>
      <c r="BX321" s="315" t="s">
        <v>306</v>
      </c>
      <c r="BY321" s="315">
        <v>318</v>
      </c>
      <c r="BZ321" s="289">
        <v>-17</v>
      </c>
      <c r="CB321" s="317" t="s">
        <v>175</v>
      </c>
    </row>
    <row r="322" spans="1:80" ht="19.5" thickTop="1" thickBot="1" x14ac:dyDescent="0.5">
      <c r="A322" s="210" t="s">
        <v>335</v>
      </c>
      <c r="B322" s="210">
        <v>319</v>
      </c>
      <c r="C322" s="210">
        <v>0</v>
      </c>
      <c r="D322" s="211" t="s">
        <v>306</v>
      </c>
      <c r="E322" s="211">
        <v>319</v>
      </c>
      <c r="F322" s="210">
        <v>-11</v>
      </c>
      <c r="G322" s="212">
        <v>308</v>
      </c>
      <c r="H322" s="287">
        <v>4.3613413768538436</v>
      </c>
      <c r="I322" s="288" t="s">
        <v>327</v>
      </c>
      <c r="J322" s="287">
        <v>319</v>
      </c>
      <c r="K322" s="289">
        <v>-7</v>
      </c>
      <c r="L322" s="290">
        <v>6.5711827226245884E-2</v>
      </c>
      <c r="M322" s="291">
        <v>0.30618037753529892</v>
      </c>
      <c r="N322" s="292">
        <v>1.3142365445249178</v>
      </c>
      <c r="O322" s="293" t="s">
        <v>306</v>
      </c>
      <c r="P322" s="292">
        <v>319</v>
      </c>
      <c r="Q322" s="289">
        <v>-5</v>
      </c>
      <c r="R322" s="294">
        <v>0.71933649399726107</v>
      </c>
      <c r="S322" s="295">
        <v>0.5415247317447569</v>
      </c>
      <c r="T322" s="295">
        <v>10.276235628532302</v>
      </c>
      <c r="U322" s="296">
        <v>0</v>
      </c>
      <c r="V322" s="296"/>
      <c r="W322" s="298" t="s">
        <v>97</v>
      </c>
      <c r="X322" s="298">
        <v>7</v>
      </c>
      <c r="Y322" s="289">
        <v>-14</v>
      </c>
      <c r="Z322" s="298"/>
      <c r="AB322" s="299" t="s">
        <v>222</v>
      </c>
      <c r="AC322" s="299">
        <v>319</v>
      </c>
      <c r="AD322" s="289">
        <v>-7</v>
      </c>
      <c r="AE322" s="300" t="s">
        <v>246</v>
      </c>
      <c r="AF322" s="300">
        <v>319</v>
      </c>
      <c r="AG322" s="289">
        <v>-79</v>
      </c>
      <c r="AH322" s="301" t="s">
        <v>244</v>
      </c>
      <c r="AI322" s="301">
        <v>319</v>
      </c>
      <c r="AJ322" s="289">
        <v>-7</v>
      </c>
      <c r="AK322" s="302" t="s">
        <v>81</v>
      </c>
      <c r="AL322" s="302">
        <v>319</v>
      </c>
      <c r="AM322" s="289">
        <v>-240</v>
      </c>
      <c r="AN322" s="303" t="s">
        <v>320</v>
      </c>
      <c r="AO322" s="303">
        <v>319</v>
      </c>
      <c r="AP322" s="289">
        <v>0</v>
      </c>
      <c r="AQ322" s="304" t="s">
        <v>131</v>
      </c>
      <c r="AR322" s="304">
        <v>319</v>
      </c>
      <c r="AS322" s="289">
        <v>-61</v>
      </c>
      <c r="AT322" s="305" t="s">
        <v>240</v>
      </c>
      <c r="AU322" s="305">
        <v>298</v>
      </c>
      <c r="AV322" s="289">
        <v>-78</v>
      </c>
      <c r="AW322" s="306" t="s">
        <v>260</v>
      </c>
      <c r="AX322" s="306">
        <v>319</v>
      </c>
      <c r="AY322" s="289">
        <v>5</v>
      </c>
      <c r="AZ322" s="307" t="s">
        <v>152</v>
      </c>
      <c r="BA322" s="307">
        <v>319</v>
      </c>
      <c r="BB322" s="289">
        <v>-138</v>
      </c>
      <c r="BC322" s="308" t="s">
        <v>285</v>
      </c>
      <c r="BD322" s="308">
        <v>319</v>
      </c>
      <c r="BE322" s="289">
        <v>0</v>
      </c>
      <c r="BF322" s="309" t="s">
        <v>118</v>
      </c>
      <c r="BG322" s="309">
        <v>319</v>
      </c>
      <c r="BH322" s="289">
        <v>-1</v>
      </c>
      <c r="BI322" s="310" t="s">
        <v>307</v>
      </c>
      <c r="BJ322" s="310">
        <v>319</v>
      </c>
      <c r="BK322" s="289">
        <v>1</v>
      </c>
      <c r="BL322" s="311" t="s">
        <v>114</v>
      </c>
      <c r="BM322" s="311">
        <v>319</v>
      </c>
      <c r="BN322" s="289">
        <v>0</v>
      </c>
      <c r="BO322" s="312" t="s">
        <v>41</v>
      </c>
      <c r="BP322" s="312">
        <v>319</v>
      </c>
      <c r="BQ322" s="289">
        <v>-9</v>
      </c>
      <c r="BR322" s="313" t="s">
        <v>112</v>
      </c>
      <c r="BS322" s="313">
        <v>319</v>
      </c>
      <c r="BT322" s="289">
        <v>-244</v>
      </c>
      <c r="BU322" s="314" t="s">
        <v>330</v>
      </c>
      <c r="BV322" s="314">
        <v>319</v>
      </c>
      <c r="BW322" s="289">
        <v>-15</v>
      </c>
      <c r="BX322" s="315" t="s">
        <v>123</v>
      </c>
      <c r="BY322" s="315">
        <v>319</v>
      </c>
      <c r="BZ322" s="289">
        <v>-49</v>
      </c>
      <c r="CB322" s="317" t="s">
        <v>162</v>
      </c>
    </row>
    <row r="323" spans="1:80" ht="19.5" thickTop="1" thickBot="1" x14ac:dyDescent="0.5">
      <c r="A323" s="210" t="s">
        <v>341</v>
      </c>
      <c r="B323" s="210">
        <v>320</v>
      </c>
      <c r="C323" s="210">
        <v>0</v>
      </c>
      <c r="D323" s="211" t="s">
        <v>315</v>
      </c>
      <c r="E323" s="211">
        <v>320</v>
      </c>
      <c r="F323" s="210">
        <v>-16</v>
      </c>
      <c r="G323" s="212">
        <v>304</v>
      </c>
      <c r="H323" s="287">
        <v>4.3168350943880673</v>
      </c>
      <c r="I323" s="288" t="s">
        <v>290</v>
      </c>
      <c r="J323" s="287">
        <v>320</v>
      </c>
      <c r="K323" s="289">
        <v>-3</v>
      </c>
      <c r="L323" s="290">
        <v>6.2660724803353912E-2</v>
      </c>
      <c r="M323" s="291">
        <v>0.29196394601645648</v>
      </c>
      <c r="N323" s="292">
        <v>1.2532144960670784</v>
      </c>
      <c r="O323" s="293" t="s">
        <v>333</v>
      </c>
      <c r="P323" s="292">
        <v>320</v>
      </c>
      <c r="Q323" s="289">
        <v>-3</v>
      </c>
      <c r="R323" s="294">
        <v>0.70822760602673562</v>
      </c>
      <c r="S323" s="295">
        <v>0.53316183395155214</v>
      </c>
      <c r="T323" s="295">
        <v>10.117537228953367</v>
      </c>
      <c r="U323" s="296">
        <v>0</v>
      </c>
      <c r="V323" s="296"/>
      <c r="W323" s="298" t="s">
        <v>37</v>
      </c>
      <c r="X323" s="298">
        <v>6</v>
      </c>
      <c r="Y323" s="289">
        <v>3</v>
      </c>
      <c r="Z323" s="298"/>
      <c r="AB323" s="299" t="s">
        <v>285</v>
      </c>
      <c r="AC323" s="299">
        <v>320</v>
      </c>
      <c r="AD323" s="289">
        <v>-1</v>
      </c>
      <c r="AE323" s="300" t="s">
        <v>71</v>
      </c>
      <c r="AF323" s="300">
        <v>320</v>
      </c>
      <c r="AG323" s="289">
        <v>-51</v>
      </c>
      <c r="AH323" s="301" t="s">
        <v>260</v>
      </c>
      <c r="AI323" s="301">
        <v>320</v>
      </c>
      <c r="AJ323" s="289">
        <v>-21</v>
      </c>
      <c r="AK323" s="302" t="s">
        <v>192</v>
      </c>
      <c r="AL323" s="302">
        <v>320</v>
      </c>
      <c r="AM323" s="289">
        <v>1</v>
      </c>
      <c r="AN323" s="303" t="s">
        <v>210</v>
      </c>
      <c r="AO323" s="303">
        <v>320</v>
      </c>
      <c r="AP323" s="289">
        <v>-6</v>
      </c>
      <c r="AQ323" s="304" t="s">
        <v>210</v>
      </c>
      <c r="AR323" s="304">
        <v>320</v>
      </c>
      <c r="AS323" s="289">
        <v>2</v>
      </c>
      <c r="AT323" s="305" t="s">
        <v>267</v>
      </c>
      <c r="AU323" s="305">
        <v>298</v>
      </c>
      <c r="AV323" s="289" t="e">
        <v>#N/A</v>
      </c>
      <c r="AW323" s="306" t="s">
        <v>307</v>
      </c>
      <c r="AX323" s="306">
        <v>320</v>
      </c>
      <c r="AY323" s="289">
        <v>3</v>
      </c>
      <c r="AZ323" s="307" t="s">
        <v>204</v>
      </c>
      <c r="BA323" s="307">
        <v>320</v>
      </c>
      <c r="BB323" s="289">
        <v>-5</v>
      </c>
      <c r="BC323" s="308" t="s">
        <v>235</v>
      </c>
      <c r="BD323" s="308">
        <v>320</v>
      </c>
      <c r="BE323" s="289">
        <v>-2</v>
      </c>
      <c r="BF323" s="309" t="s">
        <v>219</v>
      </c>
      <c r="BG323" s="309">
        <v>320</v>
      </c>
      <c r="BH323" s="289">
        <v>-221</v>
      </c>
      <c r="BI323" s="310" t="s">
        <v>235</v>
      </c>
      <c r="BJ323" s="310">
        <v>320</v>
      </c>
      <c r="BK323" s="289">
        <v>-1</v>
      </c>
      <c r="BL323" s="311" t="s">
        <v>55</v>
      </c>
      <c r="BM323" s="311">
        <v>320</v>
      </c>
      <c r="BN323" s="289">
        <v>-179</v>
      </c>
      <c r="BO323" s="312" t="s">
        <v>21</v>
      </c>
      <c r="BP323" s="312">
        <v>320</v>
      </c>
      <c r="BQ323" s="289">
        <v>3</v>
      </c>
      <c r="BR323" s="313" t="s">
        <v>61</v>
      </c>
      <c r="BS323" s="313">
        <v>320</v>
      </c>
      <c r="BT323" s="289">
        <v>-292</v>
      </c>
      <c r="BU323" s="314" t="s">
        <v>118</v>
      </c>
      <c r="BV323" s="314">
        <v>320</v>
      </c>
      <c r="BW323" s="289">
        <v>-2</v>
      </c>
      <c r="BX323" s="315" t="s">
        <v>19</v>
      </c>
      <c r="BY323" s="315">
        <v>320</v>
      </c>
      <c r="BZ323" s="289">
        <v>1</v>
      </c>
      <c r="CB323" s="317" t="s">
        <v>227</v>
      </c>
    </row>
    <row r="324" spans="1:80" ht="19.5" thickTop="1" thickBot="1" x14ac:dyDescent="0.5">
      <c r="A324" s="210" t="s">
        <v>337</v>
      </c>
      <c r="B324" s="210">
        <v>321</v>
      </c>
      <c r="C324" s="210">
        <v>0</v>
      </c>
      <c r="D324" s="211" t="s">
        <v>260</v>
      </c>
      <c r="E324" s="211">
        <v>321</v>
      </c>
      <c r="F324" s="210">
        <v>-19</v>
      </c>
      <c r="G324" s="212">
        <v>302</v>
      </c>
      <c r="H324" s="287">
        <v>4.010726319892485</v>
      </c>
      <c r="I324" s="288" t="s">
        <v>280</v>
      </c>
      <c r="J324" s="287">
        <v>321</v>
      </c>
      <c r="K324" s="289">
        <v>-2</v>
      </c>
      <c r="L324" s="290">
        <v>6.0028998658313217E-2</v>
      </c>
      <c r="M324" s="291">
        <v>0.27970157349280461</v>
      </c>
      <c r="N324" s="292">
        <v>1.2005799731662643</v>
      </c>
      <c r="O324" s="293" t="s">
        <v>112</v>
      </c>
      <c r="P324" s="292">
        <v>321</v>
      </c>
      <c r="Q324" s="289">
        <v>-34</v>
      </c>
      <c r="R324" s="294">
        <v>0.7066046753141233</v>
      </c>
      <c r="S324" s="295">
        <v>0.53194007316766079</v>
      </c>
      <c r="T324" s="295">
        <v>10.094352504487476</v>
      </c>
      <c r="U324" s="296">
        <v>0</v>
      </c>
      <c r="V324" s="296"/>
      <c r="W324" s="298" t="s">
        <v>54</v>
      </c>
      <c r="X324" s="298">
        <v>5</v>
      </c>
      <c r="Y324" s="289">
        <v>0</v>
      </c>
      <c r="Z324" s="298"/>
      <c r="AB324" s="299" t="s">
        <v>327</v>
      </c>
      <c r="AC324" s="299">
        <v>321</v>
      </c>
      <c r="AD324" s="289">
        <v>-1</v>
      </c>
      <c r="AE324" s="300" t="s">
        <v>123</v>
      </c>
      <c r="AF324" s="300">
        <v>321</v>
      </c>
      <c r="AG324" s="289">
        <v>-3</v>
      </c>
      <c r="AH324" s="301" t="s">
        <v>28</v>
      </c>
      <c r="AI324" s="301">
        <v>321</v>
      </c>
      <c r="AJ324" s="289">
        <v>-40</v>
      </c>
      <c r="AK324" s="302" t="s">
        <v>65</v>
      </c>
      <c r="AL324" s="302">
        <v>321</v>
      </c>
      <c r="AM324" s="289">
        <v>3</v>
      </c>
      <c r="AN324" s="303" t="s">
        <v>312</v>
      </c>
      <c r="AO324" s="303">
        <v>321</v>
      </c>
      <c r="AP324" s="289">
        <v>2</v>
      </c>
      <c r="AQ324" s="304" t="s">
        <v>335</v>
      </c>
      <c r="AR324" s="304">
        <v>321</v>
      </c>
      <c r="AS324" s="289">
        <v>-2</v>
      </c>
      <c r="AT324" s="305" t="s">
        <v>204</v>
      </c>
      <c r="AU324" s="305">
        <v>298</v>
      </c>
      <c r="AV324" s="289" t="e">
        <v>#N/A</v>
      </c>
      <c r="AW324" s="306" t="s">
        <v>33</v>
      </c>
      <c r="AX324" s="306">
        <v>321</v>
      </c>
      <c r="AY324" s="289">
        <v>-61</v>
      </c>
      <c r="AZ324" s="307" t="s">
        <v>231</v>
      </c>
      <c r="BA324" s="307">
        <v>321</v>
      </c>
      <c r="BB324" s="289">
        <v>-26</v>
      </c>
      <c r="BC324" s="308" t="s">
        <v>341</v>
      </c>
      <c r="BD324" s="308">
        <v>321</v>
      </c>
      <c r="BE324" s="289">
        <v>0</v>
      </c>
      <c r="BF324" s="309" t="s">
        <v>229</v>
      </c>
      <c r="BG324" s="309">
        <v>321</v>
      </c>
      <c r="BH324" s="289">
        <v>-4</v>
      </c>
      <c r="BI324" s="310" t="s">
        <v>26</v>
      </c>
      <c r="BJ324" s="310">
        <v>321</v>
      </c>
      <c r="BK324" s="289">
        <v>-4</v>
      </c>
      <c r="BL324" s="311" t="s">
        <v>334</v>
      </c>
      <c r="BM324" s="311">
        <v>321</v>
      </c>
      <c r="BN324" s="289">
        <v>0</v>
      </c>
      <c r="BO324" s="312" t="s">
        <v>125</v>
      </c>
      <c r="BP324" s="312">
        <v>321</v>
      </c>
      <c r="BQ324" s="289">
        <v>-13</v>
      </c>
      <c r="BR324" s="313" t="s">
        <v>55</v>
      </c>
      <c r="BS324" s="313">
        <v>321</v>
      </c>
      <c r="BT324" s="289">
        <v>-119</v>
      </c>
      <c r="BU324" s="314" t="s">
        <v>286</v>
      </c>
      <c r="BV324" s="314">
        <v>321</v>
      </c>
      <c r="BW324" s="289">
        <v>2</v>
      </c>
      <c r="BX324" s="315" t="s">
        <v>269</v>
      </c>
      <c r="BY324" s="315">
        <v>321</v>
      </c>
      <c r="BZ324" s="289">
        <v>-8</v>
      </c>
      <c r="CB324" s="317" t="s">
        <v>103</v>
      </c>
    </row>
    <row r="325" spans="1:80" ht="19.5" thickTop="1" thickBot="1" x14ac:dyDescent="0.5">
      <c r="A325" s="210" t="s">
        <v>333</v>
      </c>
      <c r="B325" s="210">
        <v>322</v>
      </c>
      <c r="C325" s="210">
        <v>0</v>
      </c>
      <c r="D325" s="211" t="s">
        <v>301</v>
      </c>
      <c r="E325" s="211">
        <v>322</v>
      </c>
      <c r="F325" s="210">
        <v>-4</v>
      </c>
      <c r="G325" s="212">
        <v>318</v>
      </c>
      <c r="H325" s="287">
        <v>3.7543686739960647</v>
      </c>
      <c r="I325" s="288" t="s">
        <v>271</v>
      </c>
      <c r="J325" s="287">
        <v>322</v>
      </c>
      <c r="K325" s="289">
        <v>-6</v>
      </c>
      <c r="L325" s="290">
        <v>5.7288934377531187E-2</v>
      </c>
      <c r="M325" s="291">
        <v>0.26693440582491568</v>
      </c>
      <c r="N325" s="292">
        <v>1.1457786875506237</v>
      </c>
      <c r="O325" s="293" t="s">
        <v>298</v>
      </c>
      <c r="P325" s="292">
        <v>322</v>
      </c>
      <c r="Q325" s="289">
        <v>-14</v>
      </c>
      <c r="R325" s="294">
        <v>0.68280839606338872</v>
      </c>
      <c r="S325" s="295">
        <v>0.51402596225390751</v>
      </c>
      <c r="T325" s="295">
        <v>9.7544056580484106</v>
      </c>
      <c r="U325" s="296">
        <v>0</v>
      </c>
      <c r="V325" s="296"/>
      <c r="W325" s="298" t="s">
        <v>66</v>
      </c>
      <c r="X325" s="298">
        <v>4</v>
      </c>
      <c r="Y325" s="289">
        <v>-4</v>
      </c>
      <c r="Z325" s="298"/>
      <c r="AB325" s="299" t="s">
        <v>179</v>
      </c>
      <c r="AC325" s="299">
        <v>322</v>
      </c>
      <c r="AD325" s="289">
        <v>1</v>
      </c>
      <c r="AE325" s="300" t="s">
        <v>267</v>
      </c>
      <c r="AF325" s="300">
        <v>322</v>
      </c>
      <c r="AG325" s="289">
        <v>1</v>
      </c>
      <c r="AH325" s="301" t="s">
        <v>246</v>
      </c>
      <c r="AI325" s="301">
        <v>322</v>
      </c>
      <c r="AJ325" s="289">
        <v>-26</v>
      </c>
      <c r="AK325" s="302" t="s">
        <v>281</v>
      </c>
      <c r="AL325" s="302">
        <v>322</v>
      </c>
      <c r="AM325" s="289">
        <v>-15</v>
      </c>
      <c r="AN325" s="303" t="s">
        <v>299</v>
      </c>
      <c r="AO325" s="303">
        <v>322</v>
      </c>
      <c r="AP325" s="289">
        <v>-252</v>
      </c>
      <c r="AQ325" s="304" t="s">
        <v>299</v>
      </c>
      <c r="AR325" s="304">
        <v>322</v>
      </c>
      <c r="AS325" s="289">
        <v>-123</v>
      </c>
      <c r="AT325" s="305" t="s">
        <v>199</v>
      </c>
      <c r="AU325" s="305">
        <v>298</v>
      </c>
      <c r="AV325" s="289" t="e">
        <v>#N/A</v>
      </c>
      <c r="AW325" s="306" t="s">
        <v>133</v>
      </c>
      <c r="AX325" s="306">
        <v>322</v>
      </c>
      <c r="AY325" s="289">
        <v>-6</v>
      </c>
      <c r="AZ325" s="307" t="s">
        <v>66</v>
      </c>
      <c r="BA325" s="307">
        <v>322</v>
      </c>
      <c r="BB325" s="289">
        <v>2</v>
      </c>
      <c r="BC325" s="308" t="s">
        <v>26</v>
      </c>
      <c r="BD325" s="308">
        <v>322</v>
      </c>
      <c r="BE325" s="289">
        <v>0</v>
      </c>
      <c r="BF325" s="309" t="s">
        <v>308</v>
      </c>
      <c r="BG325" s="309">
        <v>322</v>
      </c>
      <c r="BH325" s="289">
        <v>0</v>
      </c>
      <c r="BI325" s="310" t="s">
        <v>294</v>
      </c>
      <c r="BJ325" s="310">
        <v>322</v>
      </c>
      <c r="BK325" s="289">
        <v>3</v>
      </c>
      <c r="BL325" s="311" t="s">
        <v>115</v>
      </c>
      <c r="BM325" s="311">
        <v>322</v>
      </c>
      <c r="BN325" s="289">
        <v>1</v>
      </c>
      <c r="BO325" s="312" t="s">
        <v>259</v>
      </c>
      <c r="BP325" s="312">
        <v>322</v>
      </c>
      <c r="BQ325" s="289">
        <v>-1</v>
      </c>
      <c r="BR325" s="313" t="s">
        <v>334</v>
      </c>
      <c r="BS325" s="313">
        <v>322</v>
      </c>
      <c r="BT325" s="289">
        <v>0</v>
      </c>
      <c r="BU325" s="314" t="s">
        <v>307</v>
      </c>
      <c r="BV325" s="314">
        <v>322</v>
      </c>
      <c r="BW325" s="289">
        <v>-2</v>
      </c>
      <c r="BX325" s="315" t="s">
        <v>333</v>
      </c>
      <c r="BY325" s="315">
        <v>322</v>
      </c>
      <c r="BZ325" s="289">
        <v>-11</v>
      </c>
      <c r="CB325" s="317" t="s">
        <v>157</v>
      </c>
    </row>
    <row r="326" spans="1:80" ht="19.5" thickTop="1" thickBot="1" x14ac:dyDescent="0.5">
      <c r="A326" s="210" t="s">
        <v>246</v>
      </c>
      <c r="B326" s="210">
        <v>323</v>
      </c>
      <c r="C326" s="210">
        <v>0</v>
      </c>
      <c r="D326" s="211" t="s">
        <v>246</v>
      </c>
      <c r="E326" s="211">
        <v>323</v>
      </c>
      <c r="F326" s="210">
        <v>0</v>
      </c>
      <c r="G326" s="212">
        <v>323</v>
      </c>
      <c r="H326" s="287">
        <v>3.4820345410240412</v>
      </c>
      <c r="I326" s="288" t="s">
        <v>274</v>
      </c>
      <c r="J326" s="287">
        <v>323</v>
      </c>
      <c r="K326" s="289">
        <v>-1</v>
      </c>
      <c r="L326" s="290">
        <v>5.7203558866694537E-2</v>
      </c>
      <c r="M326" s="291">
        <v>0.26653660367507997</v>
      </c>
      <c r="N326" s="292">
        <v>1.1440711773338907</v>
      </c>
      <c r="O326" s="293" t="s">
        <v>299</v>
      </c>
      <c r="P326" s="292">
        <v>323</v>
      </c>
      <c r="Q326" s="289">
        <v>-12</v>
      </c>
      <c r="R326" s="294">
        <v>0.67388205906957299</v>
      </c>
      <c r="S326" s="295">
        <v>0.50730611377356927</v>
      </c>
      <c r="T326" s="295">
        <v>9.6268865581367571</v>
      </c>
      <c r="U326" s="296">
        <v>0</v>
      </c>
      <c r="V326" s="296"/>
      <c r="W326" s="298" t="s">
        <v>26</v>
      </c>
      <c r="X326" s="298">
        <v>3</v>
      </c>
      <c r="Y326" s="289">
        <v>-7</v>
      </c>
      <c r="Z326" s="298"/>
      <c r="AB326" s="299" t="s">
        <v>290</v>
      </c>
      <c r="AC326" s="299">
        <v>323</v>
      </c>
      <c r="AD326" s="289">
        <v>-2</v>
      </c>
      <c r="AE326" s="300" t="s">
        <v>19</v>
      </c>
      <c r="AF326" s="300">
        <v>323</v>
      </c>
      <c r="AG326" s="289">
        <v>-39</v>
      </c>
      <c r="AH326" s="301" t="s">
        <v>318</v>
      </c>
      <c r="AI326" s="301">
        <v>323</v>
      </c>
      <c r="AJ326" s="289">
        <v>-3</v>
      </c>
      <c r="AK326" s="302" t="s">
        <v>212</v>
      </c>
      <c r="AL326" s="302">
        <v>323</v>
      </c>
      <c r="AM326" s="289">
        <v>-4</v>
      </c>
      <c r="AN326" s="303" t="s">
        <v>215</v>
      </c>
      <c r="AO326" s="303">
        <v>323</v>
      </c>
      <c r="AP326" s="289">
        <v>1</v>
      </c>
      <c r="AQ326" s="304" t="s">
        <v>316</v>
      </c>
      <c r="AR326" s="304">
        <v>323</v>
      </c>
      <c r="AS326" s="289">
        <v>1</v>
      </c>
      <c r="AT326" s="305" t="s">
        <v>312</v>
      </c>
      <c r="AU326" s="305">
        <v>298</v>
      </c>
      <c r="AV326" s="289" t="e">
        <v>#N/A</v>
      </c>
      <c r="AW326" s="306" t="s">
        <v>330</v>
      </c>
      <c r="AX326" s="306">
        <v>323</v>
      </c>
      <c r="AY326" s="289">
        <v>-5</v>
      </c>
      <c r="AZ326" s="307" t="s">
        <v>243</v>
      </c>
      <c r="BA326" s="307">
        <v>323</v>
      </c>
      <c r="BB326" s="289">
        <v>-27</v>
      </c>
      <c r="BC326" s="308" t="s">
        <v>294</v>
      </c>
      <c r="BD326" s="308">
        <v>323</v>
      </c>
      <c r="BE326" s="289">
        <v>0</v>
      </c>
      <c r="BF326" s="309" t="s">
        <v>299</v>
      </c>
      <c r="BG326" s="309">
        <v>323</v>
      </c>
      <c r="BH326" s="289">
        <v>0</v>
      </c>
      <c r="BI326" s="310" t="s">
        <v>278</v>
      </c>
      <c r="BJ326" s="310">
        <v>323</v>
      </c>
      <c r="BK326" s="289">
        <v>-1</v>
      </c>
      <c r="BL326" s="311" t="s">
        <v>246</v>
      </c>
      <c r="BM326" s="311">
        <v>323</v>
      </c>
      <c r="BN326" s="289">
        <v>-24</v>
      </c>
      <c r="BO326" s="312" t="s">
        <v>247</v>
      </c>
      <c r="BP326" s="312">
        <v>323</v>
      </c>
      <c r="BQ326" s="289">
        <v>-84</v>
      </c>
      <c r="BR326" s="313" t="s">
        <v>62</v>
      </c>
      <c r="BS326" s="313">
        <v>323</v>
      </c>
      <c r="BT326" s="289">
        <v>-38</v>
      </c>
      <c r="BU326" s="314" t="s">
        <v>186</v>
      </c>
      <c r="BV326" s="314">
        <v>323</v>
      </c>
      <c r="BW326" s="289">
        <v>-14</v>
      </c>
      <c r="BX326" s="315" t="s">
        <v>275</v>
      </c>
      <c r="BY326" s="315">
        <v>323</v>
      </c>
      <c r="BZ326" s="289">
        <v>-24</v>
      </c>
      <c r="CB326" s="317" t="s">
        <v>48</v>
      </c>
    </row>
    <row r="327" spans="1:80" ht="19.5" thickTop="1" thickBot="1" x14ac:dyDescent="0.5">
      <c r="A327" s="210" t="s">
        <v>340</v>
      </c>
      <c r="B327" s="210">
        <v>324</v>
      </c>
      <c r="C327" s="210">
        <v>0</v>
      </c>
      <c r="D327" s="211" t="s">
        <v>333</v>
      </c>
      <c r="E327" s="211">
        <v>324</v>
      </c>
      <c r="F327" s="210">
        <v>-2</v>
      </c>
      <c r="G327" s="212">
        <v>322</v>
      </c>
      <c r="H327" s="287">
        <v>3.3551970913430504</v>
      </c>
      <c r="I327" s="288" t="s">
        <v>182</v>
      </c>
      <c r="J327" s="287">
        <v>324</v>
      </c>
      <c r="K327" s="289">
        <v>-1</v>
      </c>
      <c r="L327" s="290">
        <v>5.1727058498025932E-2</v>
      </c>
      <c r="M327" s="291">
        <v>0.24101917368979064</v>
      </c>
      <c r="N327" s="292">
        <v>1.0345411699605187</v>
      </c>
      <c r="O327" s="293" t="s">
        <v>210</v>
      </c>
      <c r="P327" s="292">
        <v>324</v>
      </c>
      <c r="Q327" s="289">
        <v>-2</v>
      </c>
      <c r="R327" s="294">
        <v>0.63732775948598153</v>
      </c>
      <c r="S327" s="295">
        <v>0.47978761938143399</v>
      </c>
      <c r="T327" s="295">
        <v>9.1046822783711647</v>
      </c>
      <c r="U327" s="296">
        <v>0</v>
      </c>
      <c r="V327" s="296"/>
      <c r="W327" s="298" t="s">
        <v>28</v>
      </c>
      <c r="X327" s="298">
        <v>2</v>
      </c>
      <c r="Y327" s="289">
        <v>0</v>
      </c>
      <c r="Z327" s="298"/>
      <c r="AB327" s="299" t="s">
        <v>192</v>
      </c>
      <c r="AC327" s="299">
        <v>324</v>
      </c>
      <c r="AD327" s="289">
        <v>0</v>
      </c>
      <c r="AE327" s="300" t="s">
        <v>103</v>
      </c>
      <c r="AF327" s="300">
        <v>324</v>
      </c>
      <c r="AG327" s="289">
        <v>-2</v>
      </c>
      <c r="AH327" s="301" t="s">
        <v>269</v>
      </c>
      <c r="AI327" s="301">
        <v>324</v>
      </c>
      <c r="AJ327" s="289">
        <v>-17</v>
      </c>
      <c r="AK327" s="302" t="s">
        <v>328</v>
      </c>
      <c r="AL327" s="302">
        <v>324</v>
      </c>
      <c r="AM327" s="289">
        <v>-2</v>
      </c>
      <c r="AN327" s="303" t="s">
        <v>302</v>
      </c>
      <c r="AO327" s="303">
        <v>324</v>
      </c>
      <c r="AP327" s="289">
        <v>1</v>
      </c>
      <c r="AQ327" s="304" t="s">
        <v>328</v>
      </c>
      <c r="AR327" s="304">
        <v>324</v>
      </c>
      <c r="AS327" s="289">
        <v>-1</v>
      </c>
      <c r="AT327" s="305" t="s">
        <v>295</v>
      </c>
      <c r="AU327" s="305">
        <v>298</v>
      </c>
      <c r="AV327" s="289">
        <v>-170</v>
      </c>
      <c r="AW327" s="306" t="s">
        <v>190</v>
      </c>
      <c r="AX327" s="306">
        <v>324</v>
      </c>
      <c r="AY327" s="289">
        <v>-15</v>
      </c>
      <c r="AZ327" s="307" t="s">
        <v>298</v>
      </c>
      <c r="BA327" s="307">
        <v>324</v>
      </c>
      <c r="BB327" s="289">
        <v>-24</v>
      </c>
      <c r="BC327" s="308" t="s">
        <v>184</v>
      </c>
      <c r="BD327" s="308">
        <v>324</v>
      </c>
      <c r="BE327" s="289">
        <v>0</v>
      </c>
      <c r="BF327" s="309" t="s">
        <v>210</v>
      </c>
      <c r="BG327" s="309">
        <v>324</v>
      </c>
      <c r="BH327" s="289">
        <v>-23</v>
      </c>
      <c r="BI327" s="310" t="s">
        <v>299</v>
      </c>
      <c r="BJ327" s="310">
        <v>324</v>
      </c>
      <c r="BK327" s="289">
        <v>0</v>
      </c>
      <c r="BL327" s="311" t="s">
        <v>62</v>
      </c>
      <c r="BM327" s="311">
        <v>324</v>
      </c>
      <c r="BN327" s="289">
        <v>-127</v>
      </c>
      <c r="BO327" s="312" t="s">
        <v>333</v>
      </c>
      <c r="BP327" s="312">
        <v>324</v>
      </c>
      <c r="BQ327" s="289">
        <v>-49</v>
      </c>
      <c r="BR327" s="313" t="s">
        <v>246</v>
      </c>
      <c r="BS327" s="313">
        <v>324</v>
      </c>
      <c r="BT327" s="289">
        <v>-14</v>
      </c>
      <c r="BU327" s="314" t="s">
        <v>246</v>
      </c>
      <c r="BV327" s="314">
        <v>324</v>
      </c>
      <c r="BW327" s="289">
        <v>0</v>
      </c>
      <c r="BX327" s="315" t="s">
        <v>301</v>
      </c>
      <c r="BY327" s="315">
        <v>324</v>
      </c>
      <c r="BZ327" s="289">
        <v>0</v>
      </c>
      <c r="CB327" s="317" t="s">
        <v>96</v>
      </c>
    </row>
    <row r="328" spans="1:80" ht="19.5" thickTop="1" thickBot="1" x14ac:dyDescent="0.5">
      <c r="A328" s="210" t="s">
        <v>334</v>
      </c>
      <c r="B328" s="210">
        <v>325</v>
      </c>
      <c r="C328" s="210">
        <v>0</v>
      </c>
      <c r="D328" s="211" t="s">
        <v>334</v>
      </c>
      <c r="E328" s="211">
        <v>325</v>
      </c>
      <c r="F328" s="210">
        <v>0</v>
      </c>
      <c r="G328" s="212">
        <v>325</v>
      </c>
      <c r="H328" s="287">
        <v>3.0746433646136171</v>
      </c>
      <c r="I328" s="288" t="s">
        <v>334</v>
      </c>
      <c r="J328" s="287">
        <v>325</v>
      </c>
      <c r="K328" s="289">
        <v>-1</v>
      </c>
      <c r="L328" s="290">
        <v>3.0233516515804332E-2</v>
      </c>
      <c r="M328" s="291">
        <v>0.14087128439081623</v>
      </c>
      <c r="N328" s="292">
        <v>0.60467033031608663</v>
      </c>
      <c r="O328" s="293" t="s">
        <v>260</v>
      </c>
      <c r="P328" s="292">
        <v>325</v>
      </c>
      <c r="Q328" s="289">
        <v>-1</v>
      </c>
      <c r="R328" s="294">
        <v>0.59369554993913953</v>
      </c>
      <c r="S328" s="295">
        <v>0.4469407934975041</v>
      </c>
      <c r="T328" s="295">
        <v>8.481364999130566</v>
      </c>
      <c r="U328" s="296">
        <v>0</v>
      </c>
      <c r="V328" s="296"/>
      <c r="W328" s="298" t="s">
        <v>19</v>
      </c>
      <c r="X328" s="298">
        <v>1</v>
      </c>
      <c r="Y328" s="289">
        <v>0</v>
      </c>
      <c r="Z328" s="298"/>
      <c r="AB328" s="299" t="s">
        <v>318</v>
      </c>
      <c r="AC328" s="299">
        <v>325</v>
      </c>
      <c r="AD328" s="289">
        <v>0</v>
      </c>
      <c r="AE328" s="300" t="s">
        <v>28</v>
      </c>
      <c r="AF328" s="300">
        <v>325</v>
      </c>
      <c r="AG328" s="289">
        <v>-43</v>
      </c>
      <c r="AH328" s="301" t="s">
        <v>123</v>
      </c>
      <c r="AI328" s="301">
        <v>325</v>
      </c>
      <c r="AJ328" s="289">
        <v>-9</v>
      </c>
      <c r="AK328" s="302" t="s">
        <v>316</v>
      </c>
      <c r="AL328" s="302">
        <v>325</v>
      </c>
      <c r="AM328" s="289">
        <v>0</v>
      </c>
      <c r="AN328" s="303" t="s">
        <v>246</v>
      </c>
      <c r="AO328" s="303">
        <v>325</v>
      </c>
      <c r="AP328" s="289">
        <v>-10</v>
      </c>
      <c r="AQ328" s="304" t="s">
        <v>281</v>
      </c>
      <c r="AR328" s="304">
        <v>325</v>
      </c>
      <c r="AS328" s="289">
        <v>0</v>
      </c>
      <c r="AT328" s="305" t="s">
        <v>262</v>
      </c>
      <c r="AU328" s="305">
        <v>298</v>
      </c>
      <c r="AV328" s="289">
        <v>-167</v>
      </c>
      <c r="AW328" s="306" t="s">
        <v>28</v>
      </c>
      <c r="AX328" s="306">
        <v>325</v>
      </c>
      <c r="AY328" s="289">
        <v>0</v>
      </c>
      <c r="AZ328" s="307" t="s">
        <v>133</v>
      </c>
      <c r="BA328" s="307">
        <v>325</v>
      </c>
      <c r="BB328" s="289">
        <v>-5</v>
      </c>
      <c r="BC328" s="308" t="s">
        <v>243</v>
      </c>
      <c r="BD328" s="308">
        <v>325</v>
      </c>
      <c r="BE328" s="289">
        <v>-30</v>
      </c>
      <c r="BF328" s="309" t="s">
        <v>88</v>
      </c>
      <c r="BG328" s="309">
        <v>325</v>
      </c>
      <c r="BH328" s="289">
        <v>0</v>
      </c>
      <c r="BI328" s="310" t="s">
        <v>243</v>
      </c>
      <c r="BJ328" s="310">
        <v>325</v>
      </c>
      <c r="BK328" s="289">
        <v>-39</v>
      </c>
      <c r="BL328" s="311" t="s">
        <v>21</v>
      </c>
      <c r="BM328" s="311">
        <v>325</v>
      </c>
      <c r="BN328" s="289">
        <v>0</v>
      </c>
      <c r="BO328" s="312" t="s">
        <v>298</v>
      </c>
      <c r="BP328" s="312">
        <v>325</v>
      </c>
      <c r="BQ328" s="289">
        <v>-223</v>
      </c>
      <c r="BR328" s="313" t="s">
        <v>21</v>
      </c>
      <c r="BS328" s="313">
        <v>325</v>
      </c>
      <c r="BT328" s="289">
        <v>0</v>
      </c>
      <c r="BU328" s="314" t="s">
        <v>28</v>
      </c>
      <c r="BV328" s="314">
        <v>325</v>
      </c>
      <c r="BW328" s="289">
        <v>0</v>
      </c>
      <c r="BX328" s="315" t="s">
        <v>246</v>
      </c>
      <c r="BY328" s="315">
        <v>325</v>
      </c>
      <c r="BZ328" s="289">
        <v>0</v>
      </c>
      <c r="CB328" s="317" t="s">
        <v>261</v>
      </c>
    </row>
    <row r="329" spans="1:80" ht="19.5" thickTop="1" thickBot="1" x14ac:dyDescent="0.5">
      <c r="A329" s="210">
        <v>0</v>
      </c>
      <c r="B329" s="210">
        <v>326</v>
      </c>
      <c r="C329" s="210">
        <v>0</v>
      </c>
      <c r="D329" s="211">
        <v>0</v>
      </c>
      <c r="E329" s="211">
        <v>326</v>
      </c>
      <c r="F329" s="210">
        <v>0</v>
      </c>
      <c r="G329" s="212">
        <v>0</v>
      </c>
      <c r="H329" s="318">
        <v>0</v>
      </c>
      <c r="I329" s="319" t="e">
        <v>#N/A</v>
      </c>
      <c r="J329" s="318">
        <v>326</v>
      </c>
      <c r="K329" s="319"/>
      <c r="L329" s="320">
        <v>0</v>
      </c>
      <c r="M329" s="321">
        <v>0</v>
      </c>
      <c r="N329" s="322">
        <v>0</v>
      </c>
      <c r="O329" s="323" t="e">
        <v>#N/A</v>
      </c>
      <c r="P329" s="322">
        <v>326</v>
      </c>
      <c r="Q329" s="323"/>
      <c r="R329" s="324">
        <v>0</v>
      </c>
      <c r="S329" s="325">
        <v>0</v>
      </c>
      <c r="T329" s="325">
        <v>0</v>
      </c>
      <c r="U329" s="296">
        <v>0</v>
      </c>
      <c r="V329" s="296"/>
      <c r="W329" s="298">
        <v>0</v>
      </c>
      <c r="X329" s="298">
        <v>0</v>
      </c>
      <c r="Y329" s="298"/>
      <c r="Z329" s="298"/>
      <c r="AA329" s="326"/>
      <c r="AB329" s="326" t="e">
        <v>#N/A</v>
      </c>
      <c r="AC329" s="326">
        <v>326</v>
      </c>
      <c r="AD329" s="326"/>
      <c r="AE329" s="327" t="e">
        <v>#N/A</v>
      </c>
      <c r="AF329" s="327">
        <v>326</v>
      </c>
      <c r="AG329" s="327"/>
      <c r="AH329" s="328" t="e">
        <v>#N/A</v>
      </c>
      <c r="AI329" s="328">
        <v>326</v>
      </c>
      <c r="AJ329" s="328"/>
      <c r="AK329" s="329" t="e">
        <v>#N/A</v>
      </c>
      <c r="AL329" s="329">
        <v>326</v>
      </c>
      <c r="AM329" s="329"/>
      <c r="AN329" s="330" t="e">
        <v>#N/A</v>
      </c>
      <c r="AO329" s="330">
        <v>326</v>
      </c>
      <c r="AP329" s="330"/>
      <c r="AQ329" s="331" t="e">
        <v>#N/A</v>
      </c>
      <c r="AR329" s="331">
        <v>326</v>
      </c>
      <c r="AS329" s="331"/>
      <c r="AT329" s="332" t="e">
        <v>#N/A</v>
      </c>
      <c r="AU329" s="332">
        <v>326</v>
      </c>
      <c r="AV329" s="332"/>
      <c r="AW329" s="333" t="e">
        <v>#N/A</v>
      </c>
      <c r="AX329" s="333">
        <v>326</v>
      </c>
      <c r="AY329" s="333"/>
      <c r="AZ329" s="334" t="e">
        <v>#N/A</v>
      </c>
      <c r="BA329" s="334">
        <v>326</v>
      </c>
      <c r="BB329" s="334"/>
      <c r="BC329" s="335" t="e">
        <v>#N/A</v>
      </c>
      <c r="BD329" s="335">
        <v>326</v>
      </c>
      <c r="BE329" s="335"/>
      <c r="BF329" s="336" t="e">
        <v>#N/A</v>
      </c>
      <c r="BG329" s="336">
        <v>326</v>
      </c>
      <c r="BH329" s="336"/>
      <c r="BI329" s="337" t="e">
        <v>#N/A</v>
      </c>
      <c r="BJ329" s="337">
        <v>326</v>
      </c>
      <c r="BK329" s="337"/>
      <c r="BL329" s="338" t="e">
        <v>#N/A</v>
      </c>
      <c r="BM329" s="338">
        <v>326</v>
      </c>
      <c r="BN329" s="338"/>
      <c r="BO329" s="339" t="e">
        <v>#N/A</v>
      </c>
      <c r="BP329" s="339">
        <v>326</v>
      </c>
      <c r="BQ329" s="339"/>
      <c r="BR329" s="340" t="e">
        <v>#N/A</v>
      </c>
      <c r="BS329" s="340">
        <v>326</v>
      </c>
      <c r="BT329" s="340"/>
      <c r="BU329" s="341" t="e">
        <v>#N/A</v>
      </c>
      <c r="BV329" s="341">
        <v>326</v>
      </c>
      <c r="BW329" s="341"/>
      <c r="BX329" s="342" t="e">
        <v>#N/A</v>
      </c>
      <c r="BY329" s="342">
        <v>326</v>
      </c>
      <c r="CB329" s="317" t="s">
        <v>22</v>
      </c>
    </row>
    <row r="330" spans="1:80" ht="19" thickTop="1" x14ac:dyDescent="0.45">
      <c r="CB330" s="317" t="s">
        <v>45</v>
      </c>
    </row>
    <row r="331" spans="1:80" ht="18.5" x14ac:dyDescent="0.45">
      <c r="CB331" s="317" t="s">
        <v>225</v>
      </c>
    </row>
    <row r="332" spans="1:80" ht="18.5" x14ac:dyDescent="0.45">
      <c r="CB332" s="317" t="s">
        <v>200</v>
      </c>
    </row>
    <row r="333" spans="1:80" ht="18.5" x14ac:dyDescent="0.45">
      <c r="CB333" s="317" t="s">
        <v>242</v>
      </c>
    </row>
    <row r="334" spans="1:80" ht="18.5" x14ac:dyDescent="0.45">
      <c r="CB334" s="317" t="s">
        <v>19</v>
      </c>
    </row>
    <row r="335" spans="1:80" ht="18.5" x14ac:dyDescent="0.45">
      <c r="CB335" s="317" t="s">
        <v>178</v>
      </c>
    </row>
    <row r="336" spans="1:80" ht="18.5" x14ac:dyDescent="0.45">
      <c r="CB336" s="317" t="s">
        <v>118</v>
      </c>
    </row>
    <row r="337" spans="80:80" ht="18.5" x14ac:dyDescent="0.45">
      <c r="CB337" s="317" t="s">
        <v>310</v>
      </c>
    </row>
    <row r="338" spans="80:80" ht="18.5" x14ac:dyDescent="0.45">
      <c r="CB338" s="317" t="s">
        <v>84</v>
      </c>
    </row>
    <row r="339" spans="80:80" ht="18.5" x14ac:dyDescent="0.45">
      <c r="CB339" s="317" t="s">
        <v>336</v>
      </c>
    </row>
    <row r="340" spans="80:80" ht="18.5" x14ac:dyDescent="0.45">
      <c r="CB340" s="317" t="s">
        <v>327</v>
      </c>
    </row>
    <row r="341" spans="80:80" ht="18.5" x14ac:dyDescent="0.45">
      <c r="CB341" s="317" t="s">
        <v>149</v>
      </c>
    </row>
    <row r="342" spans="80:80" ht="18.5" x14ac:dyDescent="0.45">
      <c r="CB342" s="317" t="s">
        <v>144</v>
      </c>
    </row>
    <row r="343" spans="80:80" ht="18.5" x14ac:dyDescent="0.45">
      <c r="CB343" s="317" t="s">
        <v>51</v>
      </c>
    </row>
    <row r="344" spans="80:80" ht="18.5" x14ac:dyDescent="0.45">
      <c r="CB344" s="317" t="s">
        <v>159</v>
      </c>
    </row>
    <row r="345" spans="80:80" ht="18.5" x14ac:dyDescent="0.45">
      <c r="CB345" s="317" t="s">
        <v>153</v>
      </c>
    </row>
    <row r="346" spans="80:80" ht="18.5" x14ac:dyDescent="0.45">
      <c r="CB346" s="317" t="s">
        <v>141</v>
      </c>
    </row>
    <row r="347" spans="80:80" ht="18.5" x14ac:dyDescent="0.45">
      <c r="CB347" s="317" t="s">
        <v>17</v>
      </c>
    </row>
    <row r="348" spans="80:80" ht="18.5" x14ac:dyDescent="0.45">
      <c r="CB348" s="317" t="s">
        <v>255</v>
      </c>
    </row>
    <row r="349" spans="80:80" ht="18.5" x14ac:dyDescent="0.45">
      <c r="CB349" s="317" t="s">
        <v>197</v>
      </c>
    </row>
    <row r="350" spans="80:80" ht="18.5" x14ac:dyDescent="0.45">
      <c r="CB350" s="317" t="s">
        <v>281</v>
      </c>
    </row>
    <row r="351" spans="80:80" ht="18.5" x14ac:dyDescent="0.45">
      <c r="CB351" s="317" t="s">
        <v>102</v>
      </c>
    </row>
    <row r="352" spans="80:80" ht="18.5" x14ac:dyDescent="0.45">
      <c r="CB352" s="317" t="s">
        <v>140</v>
      </c>
    </row>
    <row r="353" spans="80:80" ht="18.5" x14ac:dyDescent="0.45">
      <c r="CB353" s="317" t="s">
        <v>192</v>
      </c>
    </row>
    <row r="354" spans="80:80" ht="18.5" x14ac:dyDescent="0.45">
      <c r="CB354" s="317" t="s">
        <v>205</v>
      </c>
    </row>
    <row r="355" spans="80:80" ht="18.5" x14ac:dyDescent="0.45">
      <c r="CB355" s="317" t="s">
        <v>139</v>
      </c>
    </row>
    <row r="356" spans="80:80" ht="18.5" x14ac:dyDescent="0.45">
      <c r="CB356" s="317" t="s">
        <v>74</v>
      </c>
    </row>
    <row r="357" spans="80:80" ht="18.5" x14ac:dyDescent="0.45">
      <c r="CB357" s="317" t="s">
        <v>302</v>
      </c>
    </row>
    <row r="358" spans="80:80" ht="18.5" x14ac:dyDescent="0.45">
      <c r="CB358" s="317" t="s">
        <v>277</v>
      </c>
    </row>
    <row r="359" spans="80:80" ht="18.5" x14ac:dyDescent="0.45">
      <c r="CB359" s="317" t="s">
        <v>340</v>
      </c>
    </row>
    <row r="360" spans="80:80" ht="18.5" x14ac:dyDescent="0.45">
      <c r="CB360" s="317" t="s">
        <v>298</v>
      </c>
    </row>
    <row r="361" spans="80:80" ht="18.5" x14ac:dyDescent="0.45">
      <c r="CB361" s="317" t="s">
        <v>194</v>
      </c>
    </row>
    <row r="362" spans="80:80" ht="18.5" x14ac:dyDescent="0.45">
      <c r="CB362" s="317" t="s">
        <v>311</v>
      </c>
    </row>
    <row r="363" spans="80:80" ht="18.5" x14ac:dyDescent="0.45">
      <c r="CB363" s="317" t="s">
        <v>87</v>
      </c>
    </row>
    <row r="364" spans="80:80" ht="18.5" x14ac:dyDescent="0.45">
      <c r="CB364" s="317" t="s">
        <v>307</v>
      </c>
    </row>
    <row r="365" spans="80:80" ht="18.5" x14ac:dyDescent="0.45">
      <c r="CB365" s="317" t="s">
        <v>98</v>
      </c>
    </row>
    <row r="366" spans="80:80" ht="18.5" x14ac:dyDescent="0.45">
      <c r="CB366" s="317" t="s">
        <v>143</v>
      </c>
    </row>
    <row r="367" spans="80:80" ht="18.5" x14ac:dyDescent="0.45">
      <c r="CB367" s="317" t="s">
        <v>313</v>
      </c>
    </row>
    <row r="368" spans="80:80" ht="18.5" x14ac:dyDescent="0.45">
      <c r="CB368" s="317" t="s">
        <v>201</v>
      </c>
    </row>
    <row r="369" spans="80:80" ht="18.5" x14ac:dyDescent="0.45">
      <c r="CB369" s="317" t="s">
        <v>169</v>
      </c>
    </row>
    <row r="370" spans="80:80" ht="18.5" x14ac:dyDescent="0.45">
      <c r="CB370" s="317" t="s">
        <v>132</v>
      </c>
    </row>
    <row r="371" spans="80:80" ht="18.5" x14ac:dyDescent="0.45">
      <c r="CB371" s="317" t="s">
        <v>234</v>
      </c>
    </row>
    <row r="372" spans="80:80" ht="18.5" x14ac:dyDescent="0.45">
      <c r="CB372" s="317" t="s">
        <v>339</v>
      </c>
    </row>
    <row r="373" spans="80:80" ht="18.5" x14ac:dyDescent="0.45">
      <c r="CB373" s="317" t="s">
        <v>70</v>
      </c>
    </row>
    <row r="374" spans="80:80" ht="18.5" x14ac:dyDescent="0.45">
      <c r="CB374" s="317" t="s">
        <v>219</v>
      </c>
    </row>
    <row r="375" spans="80:80" ht="18.5" x14ac:dyDescent="0.45">
      <c r="CB375" s="317" t="s">
        <v>285</v>
      </c>
    </row>
    <row r="376" spans="80:80" ht="18.5" x14ac:dyDescent="0.45">
      <c r="CB376" s="317" t="s">
        <v>134</v>
      </c>
    </row>
    <row r="377" spans="80:80" ht="18.5" x14ac:dyDescent="0.45">
      <c r="CB377" s="317" t="s">
        <v>189</v>
      </c>
    </row>
    <row r="378" spans="80:80" ht="18.5" x14ac:dyDescent="0.45">
      <c r="CB378" s="317" t="s">
        <v>81</v>
      </c>
    </row>
    <row r="379" spans="80:80" ht="18.5" x14ac:dyDescent="0.45">
      <c r="CB379" s="317" t="s">
        <v>46</v>
      </c>
    </row>
    <row r="380" spans="80:80" ht="18.5" x14ac:dyDescent="0.45">
      <c r="CB380" s="317" t="s">
        <v>41</v>
      </c>
    </row>
    <row r="381" spans="80:80" ht="18.5" x14ac:dyDescent="0.45">
      <c r="CB381" s="317" t="s">
        <v>202</v>
      </c>
    </row>
    <row r="382" spans="80:80" ht="18.5" x14ac:dyDescent="0.45">
      <c r="CB382" s="317" t="s">
        <v>252</v>
      </c>
    </row>
    <row r="383" spans="80:80" ht="18.5" x14ac:dyDescent="0.45">
      <c r="CB383" s="317" t="s">
        <v>66</v>
      </c>
    </row>
    <row r="384" spans="80:80" ht="18.5" x14ac:dyDescent="0.45">
      <c r="CB384" s="317" t="s">
        <v>283</v>
      </c>
    </row>
    <row r="385" spans="80:80" ht="18.5" x14ac:dyDescent="0.45">
      <c r="CB385" s="317" t="s">
        <v>80</v>
      </c>
    </row>
    <row r="386" spans="80:80" ht="18.5" x14ac:dyDescent="0.45">
      <c r="CB386" s="317" t="s">
        <v>223</v>
      </c>
    </row>
    <row r="387" spans="80:80" ht="18.5" x14ac:dyDescent="0.45">
      <c r="CB387" s="317" t="s">
        <v>181</v>
      </c>
    </row>
    <row r="388" spans="80:80" ht="18.5" x14ac:dyDescent="0.45">
      <c r="CB388" s="317" t="s">
        <v>278</v>
      </c>
    </row>
    <row r="389" spans="80:80" ht="18.5" x14ac:dyDescent="0.45">
      <c r="CB389" s="317" t="s">
        <v>58</v>
      </c>
    </row>
    <row r="390" spans="80:80" ht="18.5" x14ac:dyDescent="0.45">
      <c r="CB390" s="317" t="s">
        <v>183</v>
      </c>
    </row>
    <row r="391" spans="80:80" ht="18.5" x14ac:dyDescent="0.45">
      <c r="CB391" s="317" t="s">
        <v>338</v>
      </c>
    </row>
    <row r="392" spans="80:80" ht="18.5" x14ac:dyDescent="0.45">
      <c r="CB392" s="317" t="s">
        <v>215</v>
      </c>
    </row>
    <row r="393" spans="80:80" ht="18.5" x14ac:dyDescent="0.45">
      <c r="CB393" s="317" t="s">
        <v>52</v>
      </c>
    </row>
    <row r="394" spans="80:80" ht="18.5" x14ac:dyDescent="0.45">
      <c r="CB394" s="317" t="s">
        <v>59</v>
      </c>
    </row>
    <row r="395" spans="80:80" ht="18.5" x14ac:dyDescent="0.45">
      <c r="CB395" s="317" t="s">
        <v>97</v>
      </c>
    </row>
    <row r="396" spans="80:80" ht="18.5" x14ac:dyDescent="0.45">
      <c r="CB396" s="317" t="s">
        <v>111</v>
      </c>
    </row>
    <row r="397" spans="80:80" ht="18.5" x14ac:dyDescent="0.45">
      <c r="CB397" s="317" t="s">
        <v>79</v>
      </c>
    </row>
    <row r="398" spans="80:80" ht="18.5" x14ac:dyDescent="0.45">
      <c r="CB398" s="317" t="s">
        <v>39</v>
      </c>
    </row>
    <row r="399" spans="80:80" ht="18.5" x14ac:dyDescent="0.45">
      <c r="CB399" s="317" t="s">
        <v>95</v>
      </c>
    </row>
    <row r="400" spans="80:80" ht="18.5" x14ac:dyDescent="0.45">
      <c r="CB400" s="317" t="s">
        <v>196</v>
      </c>
    </row>
    <row r="401" spans="80:80" ht="18.5" x14ac:dyDescent="0.45">
      <c r="CB401" s="317" t="s">
        <v>229</v>
      </c>
    </row>
    <row r="402" spans="80:80" ht="18.5" x14ac:dyDescent="0.45">
      <c r="CB402" s="317" t="s">
        <v>104</v>
      </c>
    </row>
    <row r="403" spans="80:80" ht="18.5" x14ac:dyDescent="0.45">
      <c r="CB403" s="317" t="s">
        <v>245</v>
      </c>
    </row>
    <row r="404" spans="80:80" ht="18.5" x14ac:dyDescent="0.45">
      <c r="CB404" s="317" t="s">
        <v>193</v>
      </c>
    </row>
    <row r="405" spans="80:80" ht="18.5" x14ac:dyDescent="0.45">
      <c r="CB405" s="317" t="s">
        <v>218</v>
      </c>
    </row>
    <row r="406" spans="80:80" ht="18.5" x14ac:dyDescent="0.45">
      <c r="CB406" s="317" t="s">
        <v>174</v>
      </c>
    </row>
    <row r="407" spans="80:80" ht="18.5" x14ac:dyDescent="0.45">
      <c r="CB407" s="317" t="s">
        <v>309</v>
      </c>
    </row>
    <row r="408" spans="80:80" ht="18.5" x14ac:dyDescent="0.45">
      <c r="CB408" s="317" t="s">
        <v>324</v>
      </c>
    </row>
    <row r="409" spans="80:80" ht="18.5" x14ac:dyDescent="0.45">
      <c r="CB409" s="317" t="s">
        <v>180</v>
      </c>
    </row>
    <row r="410" spans="80:80" ht="18.5" x14ac:dyDescent="0.45">
      <c r="CB410" s="317" t="s">
        <v>31</v>
      </c>
    </row>
    <row r="411" spans="80:80" ht="18.5" x14ac:dyDescent="0.45">
      <c r="CB411" s="317" t="s">
        <v>36</v>
      </c>
    </row>
    <row r="412" spans="80:80" ht="18.5" x14ac:dyDescent="0.45">
      <c r="CB412" s="317" t="s">
        <v>131</v>
      </c>
    </row>
    <row r="413" spans="80:80" ht="18.5" x14ac:dyDescent="0.45">
      <c r="CB413" s="317" t="s">
        <v>63</v>
      </c>
    </row>
    <row r="414" spans="80:80" ht="18.5" x14ac:dyDescent="0.45">
      <c r="CB414" s="317" t="s">
        <v>188</v>
      </c>
    </row>
    <row r="415" spans="80:80" ht="18.5" x14ac:dyDescent="0.45">
      <c r="CB415" s="317" t="s">
        <v>166</v>
      </c>
    </row>
    <row r="416" spans="80:80" ht="18.5" x14ac:dyDescent="0.45">
      <c r="CB416" s="317" t="s">
        <v>148</v>
      </c>
    </row>
    <row r="417" spans="80:80" ht="18.5" x14ac:dyDescent="0.45">
      <c r="CB417" s="317" t="s">
        <v>198</v>
      </c>
    </row>
    <row r="418" spans="80:80" ht="18.5" x14ac:dyDescent="0.45">
      <c r="CB418" s="317" t="s">
        <v>232</v>
      </c>
    </row>
    <row r="419" spans="80:80" ht="18.5" x14ac:dyDescent="0.45">
      <c r="CB419" s="317" t="s">
        <v>247</v>
      </c>
    </row>
    <row r="420" spans="80:80" ht="18.5" x14ac:dyDescent="0.45">
      <c r="CB420" s="317" t="s">
        <v>167</v>
      </c>
    </row>
    <row r="421" spans="80:80" ht="18.5" x14ac:dyDescent="0.45">
      <c r="CB421" s="317" t="s">
        <v>184</v>
      </c>
    </row>
    <row r="422" spans="80:80" ht="18.5" x14ac:dyDescent="0.45">
      <c r="CB422" s="317" t="s">
        <v>136</v>
      </c>
    </row>
    <row r="423" spans="80:80" ht="18.5" x14ac:dyDescent="0.45">
      <c r="CB423" s="317" t="s">
        <v>126</v>
      </c>
    </row>
    <row r="424" spans="80:80" ht="18.5" x14ac:dyDescent="0.45">
      <c r="CB424" s="317" t="s">
        <v>55</v>
      </c>
    </row>
    <row r="425" spans="80:80" ht="18.5" x14ac:dyDescent="0.45">
      <c r="CB425" s="317" t="s">
        <v>21</v>
      </c>
    </row>
    <row r="426" spans="80:80" ht="18.5" x14ac:dyDescent="0.45">
      <c r="CB426" s="317" t="s">
        <v>165</v>
      </c>
    </row>
    <row r="427" spans="80:80" ht="18.5" x14ac:dyDescent="0.45">
      <c r="CB427" s="317" t="s">
        <v>127</v>
      </c>
    </row>
    <row r="428" spans="80:80" ht="18.5" x14ac:dyDescent="0.45">
      <c r="CB428" s="317" t="s">
        <v>241</v>
      </c>
    </row>
    <row r="429" spans="80:80" ht="18.5" x14ac:dyDescent="0.45">
      <c r="CB429" s="317" t="s">
        <v>195</v>
      </c>
    </row>
    <row r="430" spans="80:80" ht="18.5" x14ac:dyDescent="0.45">
      <c r="CB430" s="317" t="s">
        <v>222</v>
      </c>
    </row>
    <row r="431" spans="80:80" ht="18.5" x14ac:dyDescent="0.45">
      <c r="CB431" s="317" t="s">
        <v>246</v>
      </c>
    </row>
    <row r="432" spans="80:80" ht="18.5" x14ac:dyDescent="0.45">
      <c r="CB432" s="317" t="s">
        <v>114</v>
      </c>
    </row>
    <row r="433" spans="80:80" ht="18.5" x14ac:dyDescent="0.45">
      <c r="CB433" s="317" t="s">
        <v>117</v>
      </c>
    </row>
    <row r="434" spans="80:80" ht="18.5" x14ac:dyDescent="0.45">
      <c r="CB434" s="317" t="s">
        <v>290</v>
      </c>
    </row>
    <row r="435" spans="80:80" ht="18.5" x14ac:dyDescent="0.45">
      <c r="CB435" s="317" t="s">
        <v>224</v>
      </c>
    </row>
    <row r="436" spans="80:80" ht="18.5" x14ac:dyDescent="0.45">
      <c r="CB436" s="317" t="s">
        <v>119</v>
      </c>
    </row>
    <row r="437" spans="80:80" ht="18.5" x14ac:dyDescent="0.45">
      <c r="CB437" s="317" t="s">
        <v>163</v>
      </c>
    </row>
    <row r="438" spans="80:80" ht="18.5" x14ac:dyDescent="0.45">
      <c r="CB438" s="317" t="s">
        <v>145</v>
      </c>
    </row>
    <row r="439" spans="80:80" ht="18.5" x14ac:dyDescent="0.45">
      <c r="CB439" s="317" t="s">
        <v>82</v>
      </c>
    </row>
    <row r="440" spans="80:80" ht="18.5" x14ac:dyDescent="0.45">
      <c r="CB440" s="317" t="s">
        <v>100</v>
      </c>
    </row>
    <row r="441" spans="80:80" ht="18.5" x14ac:dyDescent="0.45">
      <c r="CB441" s="317" t="s">
        <v>334</v>
      </c>
    </row>
    <row r="442" spans="80:80" ht="18.5" x14ac:dyDescent="0.45">
      <c r="CB442" s="317" t="s">
        <v>231</v>
      </c>
    </row>
    <row r="443" spans="80:80" ht="18.5" x14ac:dyDescent="0.45">
      <c r="CB443" s="317" t="s">
        <v>86</v>
      </c>
    </row>
    <row r="444" spans="80:80" ht="18.5" x14ac:dyDescent="0.45">
      <c r="CB444" s="317" t="s">
        <v>33</v>
      </c>
    </row>
    <row r="445" spans="80:80" ht="18.5" x14ac:dyDescent="0.45">
      <c r="CB445" s="317" t="s">
        <v>211</v>
      </c>
    </row>
    <row r="446" spans="80:80" ht="18.5" x14ac:dyDescent="0.45">
      <c r="CB446" s="317" t="s">
        <v>173</v>
      </c>
    </row>
    <row r="447" spans="80:80" ht="18.5" x14ac:dyDescent="0.45">
      <c r="CB447" s="317" t="s">
        <v>107</v>
      </c>
    </row>
    <row r="448" spans="80:80" ht="18.5" x14ac:dyDescent="0.45">
      <c r="CB448" s="317" t="s">
        <v>147</v>
      </c>
    </row>
    <row r="449" spans="80:80" ht="18.5" x14ac:dyDescent="0.45">
      <c r="CB449" s="317" t="s">
        <v>250</v>
      </c>
    </row>
    <row r="450" spans="80:80" ht="18.5" x14ac:dyDescent="0.45">
      <c r="CB450" s="317" t="s">
        <v>208</v>
      </c>
    </row>
    <row r="451" spans="80:80" ht="18.5" x14ac:dyDescent="0.45">
      <c r="CB451" s="317" t="s">
        <v>146</v>
      </c>
    </row>
    <row r="452" spans="80:80" ht="18.5" x14ac:dyDescent="0.45">
      <c r="CB452" s="317" t="s">
        <v>268</v>
      </c>
    </row>
    <row r="453" spans="80:80" ht="18.5" x14ac:dyDescent="0.45">
      <c r="CB453" s="317" t="s">
        <v>142</v>
      </c>
    </row>
    <row r="454" spans="80:80" ht="18.5" x14ac:dyDescent="0.45">
      <c r="CB454" s="317" t="s">
        <v>216</v>
      </c>
    </row>
    <row r="455" spans="80:80" ht="18.5" x14ac:dyDescent="0.45">
      <c r="CB455" s="317" t="s">
        <v>274</v>
      </c>
    </row>
    <row r="456" spans="80:80" ht="18.5" x14ac:dyDescent="0.45">
      <c r="CB456" s="317" t="s">
        <v>76</v>
      </c>
    </row>
    <row r="457" spans="80:80" ht="18.5" x14ac:dyDescent="0.45">
      <c r="CB457" s="317" t="s">
        <v>69</v>
      </c>
    </row>
    <row r="458" spans="80:80" ht="18.5" x14ac:dyDescent="0.45">
      <c r="CB458" s="317" t="s">
        <v>150</v>
      </c>
    </row>
    <row r="459" spans="80:80" ht="18.5" x14ac:dyDescent="0.45">
      <c r="CB459" s="317" t="s">
        <v>176</v>
      </c>
    </row>
    <row r="460" spans="80:80" ht="18.5" x14ac:dyDescent="0.45">
      <c r="CB460" s="317" t="s">
        <v>305</v>
      </c>
    </row>
    <row r="461" spans="80:80" ht="18.5" x14ac:dyDescent="0.45">
      <c r="CB461" s="317" t="s">
        <v>112</v>
      </c>
    </row>
    <row r="462" spans="80:80" ht="18.5" x14ac:dyDescent="0.45">
      <c r="CB462" s="317" t="s">
        <v>92</v>
      </c>
    </row>
    <row r="463" spans="80:80" ht="18.5" x14ac:dyDescent="0.45">
      <c r="CB463" s="317" t="s">
        <v>226</v>
      </c>
    </row>
    <row r="464" spans="80:80" ht="18.5" x14ac:dyDescent="0.45">
      <c r="CB464" s="317" t="s">
        <v>328</v>
      </c>
    </row>
    <row r="465" spans="80:80" ht="18.5" x14ac:dyDescent="0.45">
      <c r="CB465" s="317" t="s">
        <v>249</v>
      </c>
    </row>
    <row r="466" spans="80:80" ht="18.5" x14ac:dyDescent="0.45">
      <c r="CB466" s="317" t="s">
        <v>110</v>
      </c>
    </row>
    <row r="467" spans="80:80" ht="18.5" x14ac:dyDescent="0.45">
      <c r="CB467" s="317" t="s">
        <v>182</v>
      </c>
    </row>
    <row r="468" spans="80:80" ht="18.5" x14ac:dyDescent="0.45">
      <c r="CB468" s="317" t="s">
        <v>321</v>
      </c>
    </row>
    <row r="469" spans="80:80" ht="18.5" x14ac:dyDescent="0.45">
      <c r="CB469" s="317" t="s">
        <v>77</v>
      </c>
    </row>
    <row r="470" spans="80:80" ht="18.5" x14ac:dyDescent="0.45">
      <c r="CB470" s="317" t="s">
        <v>288</v>
      </c>
    </row>
    <row r="471" spans="80:80" ht="18.5" x14ac:dyDescent="0.45">
      <c r="CB471" s="317" t="s">
        <v>171</v>
      </c>
    </row>
    <row r="472" spans="80:80" ht="18.5" x14ac:dyDescent="0.45">
      <c r="CB472" s="317" t="s">
        <v>258</v>
      </c>
    </row>
    <row r="473" spans="80:80" ht="18.5" x14ac:dyDescent="0.45">
      <c r="CB473" s="317" t="s">
        <v>304</v>
      </c>
    </row>
    <row r="474" spans="80:80" ht="18.5" x14ac:dyDescent="0.45">
      <c r="CB474" s="317" t="s">
        <v>294</v>
      </c>
    </row>
    <row r="475" spans="80:80" ht="18.5" x14ac:dyDescent="0.45">
      <c r="CB475" s="317" t="s">
        <v>65</v>
      </c>
    </row>
    <row r="476" spans="80:80" ht="18.5" x14ac:dyDescent="0.45">
      <c r="CB476" s="317" t="s">
        <v>20</v>
      </c>
    </row>
    <row r="477" spans="80:80" ht="18.5" x14ac:dyDescent="0.45">
      <c r="CB477" s="317" t="s">
        <v>120</v>
      </c>
    </row>
    <row r="478" spans="80:80" ht="18.5" x14ac:dyDescent="0.45">
      <c r="CB478" s="317" t="s">
        <v>260</v>
      </c>
    </row>
    <row r="479" spans="80:80" ht="18.5" x14ac:dyDescent="0.45">
      <c r="CB479" s="317" t="s">
        <v>71</v>
      </c>
    </row>
    <row r="480" spans="80:80" ht="18.5" x14ac:dyDescent="0.45">
      <c r="CB480" s="317" t="s">
        <v>259</v>
      </c>
    </row>
    <row r="481" spans="80:80" ht="18.5" x14ac:dyDescent="0.45">
      <c r="CB481" s="317" t="s">
        <v>29</v>
      </c>
    </row>
    <row r="482" spans="80:80" ht="18.5" x14ac:dyDescent="0.45">
      <c r="CB482" s="317" t="s">
        <v>236</v>
      </c>
    </row>
    <row r="483" spans="80:80" ht="18.5" x14ac:dyDescent="0.45">
      <c r="CB483" s="317" t="s">
        <v>326</v>
      </c>
    </row>
    <row r="484" spans="80:80" ht="18.5" x14ac:dyDescent="0.45">
      <c r="CB484" s="317" t="s">
        <v>83</v>
      </c>
    </row>
    <row r="485" spans="80:80" ht="18.5" x14ac:dyDescent="0.45">
      <c r="CB485" s="317" t="s">
        <v>67</v>
      </c>
    </row>
    <row r="486" spans="80:80" ht="18.5" x14ac:dyDescent="0.45">
      <c r="CB486" s="317" t="s">
        <v>32</v>
      </c>
    </row>
    <row r="487" spans="80:80" ht="18.5" x14ac:dyDescent="0.45">
      <c r="CB487" s="317" t="s">
        <v>128</v>
      </c>
    </row>
    <row r="488" spans="80:80" ht="18.5" x14ac:dyDescent="0.45">
      <c r="CB488" s="317" t="s">
        <v>30</v>
      </c>
    </row>
    <row r="489" spans="80:80" ht="18.5" x14ac:dyDescent="0.45">
      <c r="CB489" s="317" t="s">
        <v>56</v>
      </c>
    </row>
    <row r="490" spans="80:80" ht="18.5" x14ac:dyDescent="0.45">
      <c r="CB490" s="317" t="s">
        <v>230</v>
      </c>
    </row>
    <row r="491" spans="80:80" ht="18.5" x14ac:dyDescent="0.45">
      <c r="CB491" s="317" t="s">
        <v>209</v>
      </c>
    </row>
    <row r="492" spans="80:80" ht="18.5" x14ac:dyDescent="0.45">
      <c r="CB492" s="317" t="s">
        <v>37</v>
      </c>
    </row>
    <row r="493" spans="80:80" ht="18.5" x14ac:dyDescent="0.45">
      <c r="CB493" s="317" t="s">
        <v>323</v>
      </c>
    </row>
    <row r="494" spans="80:80" ht="18.5" x14ac:dyDescent="0.45">
      <c r="CB494" s="317" t="s">
        <v>240</v>
      </c>
    </row>
    <row r="495" spans="80:80" ht="18.5" x14ac:dyDescent="0.45">
      <c r="CB495" s="317" t="s">
        <v>99</v>
      </c>
    </row>
    <row r="496" spans="80:80" ht="18.5" x14ac:dyDescent="0.45">
      <c r="CB496" s="317" t="s">
        <v>44</v>
      </c>
    </row>
    <row r="497" spans="80:80" ht="18.5" x14ac:dyDescent="0.45">
      <c r="CB497" s="317" t="s">
        <v>284</v>
      </c>
    </row>
    <row r="498" spans="80:80" ht="18.5" x14ac:dyDescent="0.45">
      <c r="CB498" s="317" t="s">
        <v>28</v>
      </c>
    </row>
    <row r="499" spans="80:80" ht="18.5" x14ac:dyDescent="0.45">
      <c r="CB499" s="317" t="s">
        <v>115</v>
      </c>
    </row>
    <row r="500" spans="80:80" ht="18.5" x14ac:dyDescent="0.45">
      <c r="CB500" s="317" t="s">
        <v>170</v>
      </c>
    </row>
    <row r="501" spans="80:80" ht="18.5" x14ac:dyDescent="0.45">
      <c r="CB501" s="317" t="s">
        <v>337</v>
      </c>
    </row>
    <row r="502" spans="80:80" ht="18.5" x14ac:dyDescent="0.45">
      <c r="CB502" s="317" t="s">
        <v>90</v>
      </c>
    </row>
    <row r="503" spans="80:80" ht="18.5" x14ac:dyDescent="0.45">
      <c r="CB503" s="317" t="s">
        <v>54</v>
      </c>
    </row>
    <row r="504" spans="80:80" ht="18.5" x14ac:dyDescent="0.45">
      <c r="CB504" s="317" t="s">
        <v>314</v>
      </c>
    </row>
    <row r="505" spans="80:80" ht="18.5" x14ac:dyDescent="0.45">
      <c r="CB505" s="317" t="s">
        <v>267</v>
      </c>
    </row>
    <row r="506" spans="80:80" ht="18.5" x14ac:dyDescent="0.45">
      <c r="CB506" s="317" t="s">
        <v>42</v>
      </c>
    </row>
    <row r="507" spans="80:80" ht="18.5" x14ac:dyDescent="0.45">
      <c r="CB507" s="317" t="s">
        <v>124</v>
      </c>
    </row>
    <row r="508" spans="80:80" ht="18.5" x14ac:dyDescent="0.45">
      <c r="CB508" s="317" t="s">
        <v>121</v>
      </c>
    </row>
    <row r="509" spans="80:80" ht="18.5" x14ac:dyDescent="0.45">
      <c r="CB509" s="317" t="s">
        <v>123</v>
      </c>
    </row>
    <row r="510" spans="80:80" ht="18.5" x14ac:dyDescent="0.45">
      <c r="CB510" s="317" t="s">
        <v>18</v>
      </c>
    </row>
    <row r="511" spans="80:80" ht="18.5" x14ac:dyDescent="0.45">
      <c r="CB511" s="317" t="s">
        <v>154</v>
      </c>
    </row>
    <row r="512" spans="80:80" ht="18.5" x14ac:dyDescent="0.45">
      <c r="CB512" s="317" t="s">
        <v>50</v>
      </c>
    </row>
    <row r="513" spans="80:80" ht="18.5" x14ac:dyDescent="0.45">
      <c r="CB513" s="317" t="s">
        <v>264</v>
      </c>
    </row>
    <row r="514" spans="80:80" ht="18.5" x14ac:dyDescent="0.45">
      <c r="CB514" s="317" t="s">
        <v>177</v>
      </c>
    </row>
    <row r="515" spans="80:80" ht="18.5" x14ac:dyDescent="0.45">
      <c r="CB515" s="317" t="s">
        <v>179</v>
      </c>
    </row>
    <row r="516" spans="80:80" ht="18.5" x14ac:dyDescent="0.45">
      <c r="CB516" s="317" t="s">
        <v>91</v>
      </c>
    </row>
    <row r="517" spans="80:80" ht="18.5" x14ac:dyDescent="0.45">
      <c r="CB517" s="317" t="s">
        <v>282</v>
      </c>
    </row>
    <row r="518" spans="80:80" ht="18.5" x14ac:dyDescent="0.45">
      <c r="CB518" s="317" t="s">
        <v>333</v>
      </c>
    </row>
    <row r="519" spans="80:80" ht="18.5" x14ac:dyDescent="0.45">
      <c r="CB519" s="317" t="s">
        <v>299</v>
      </c>
    </row>
    <row r="520" spans="80:80" ht="18.5" x14ac:dyDescent="0.45">
      <c r="CB520" s="317" t="s">
        <v>73</v>
      </c>
    </row>
    <row r="521" spans="80:80" ht="18.5" x14ac:dyDescent="0.45">
      <c r="CB521" s="317" t="s">
        <v>329</v>
      </c>
    </row>
    <row r="522" spans="80:80" ht="18.5" x14ac:dyDescent="0.45">
      <c r="CB522" s="317" t="s">
        <v>325</v>
      </c>
    </row>
    <row r="523" spans="80:80" ht="18.5" x14ac:dyDescent="0.45">
      <c r="CB523" s="317" t="s">
        <v>220</v>
      </c>
    </row>
    <row r="524" spans="80:80" ht="18.5" x14ac:dyDescent="0.45">
      <c r="CB524" s="317" t="s">
        <v>75</v>
      </c>
    </row>
    <row r="525" spans="80:80" ht="18.5" x14ac:dyDescent="0.45">
      <c r="CB525" s="317" t="s">
        <v>296</v>
      </c>
    </row>
    <row r="526" spans="80:80" ht="18.5" x14ac:dyDescent="0.45">
      <c r="CB526" s="317" t="s">
        <v>280</v>
      </c>
    </row>
    <row r="527" spans="80:80" ht="18.5" x14ac:dyDescent="0.45">
      <c r="CB527" s="317" t="s">
        <v>27</v>
      </c>
    </row>
    <row r="528" spans="80:80" ht="18.5" x14ac:dyDescent="0.45">
      <c r="CB528" s="317" t="s">
        <v>308</v>
      </c>
    </row>
    <row r="529" spans="80:80" ht="18.5" x14ac:dyDescent="0.45">
      <c r="CB529" s="317" t="s">
        <v>24</v>
      </c>
    </row>
    <row r="530" spans="80:80" ht="18.5" x14ac:dyDescent="0.45">
      <c r="CB530" s="317" t="s">
        <v>272</v>
      </c>
    </row>
    <row r="531" spans="80:80" ht="18.5" x14ac:dyDescent="0.45">
      <c r="CB531" s="317" t="s">
        <v>256</v>
      </c>
    </row>
    <row r="532" spans="80:80" ht="18.5" x14ac:dyDescent="0.45">
      <c r="CB532" s="317" t="s">
        <v>291</v>
      </c>
    </row>
    <row r="533" spans="80:80" ht="18.5" x14ac:dyDescent="0.45">
      <c r="CB533" s="317" t="s">
        <v>210</v>
      </c>
    </row>
    <row r="534" spans="80:80" ht="18.5" x14ac:dyDescent="0.45">
      <c r="CB534" s="317" t="s">
        <v>253</v>
      </c>
    </row>
    <row r="535" spans="80:80" ht="18.5" x14ac:dyDescent="0.45">
      <c r="CB535" s="317" t="s">
        <v>106</v>
      </c>
    </row>
    <row r="536" spans="80:80" ht="18.5" x14ac:dyDescent="0.45">
      <c r="CB536" s="317" t="s">
        <v>35</v>
      </c>
    </row>
    <row r="537" spans="80:80" ht="18.5" x14ac:dyDescent="0.45">
      <c r="CB537" s="317" t="s">
        <v>105</v>
      </c>
    </row>
    <row r="538" spans="80:80" ht="18.5" x14ac:dyDescent="0.45">
      <c r="CB538" s="317" t="s">
        <v>286</v>
      </c>
    </row>
    <row r="539" spans="80:80" ht="18.5" x14ac:dyDescent="0.45">
      <c r="CB539" s="317" t="s">
        <v>303</v>
      </c>
    </row>
    <row r="540" spans="80:80" ht="18.5" x14ac:dyDescent="0.45">
      <c r="CB540" s="317" t="s">
        <v>228</v>
      </c>
    </row>
    <row r="541" spans="80:80" ht="18.5" x14ac:dyDescent="0.45">
      <c r="CB541" s="317" t="s">
        <v>315</v>
      </c>
    </row>
    <row r="542" spans="80:80" ht="18.5" x14ac:dyDescent="0.45">
      <c r="CB542" s="317" t="s">
        <v>251</v>
      </c>
    </row>
    <row r="543" spans="80:80" ht="18.5" x14ac:dyDescent="0.45">
      <c r="CB543" s="317" t="s">
        <v>212</v>
      </c>
    </row>
    <row r="544" spans="80:80" ht="18.5" x14ac:dyDescent="0.45">
      <c r="CB544" s="317" t="s">
        <v>204</v>
      </c>
    </row>
    <row r="545" spans="80:80" ht="18.5" x14ac:dyDescent="0.45">
      <c r="CB545" s="317" t="s">
        <v>317</v>
      </c>
    </row>
    <row r="546" spans="80:80" ht="18.5" x14ac:dyDescent="0.45">
      <c r="CB546" s="317" t="s">
        <v>276</v>
      </c>
    </row>
    <row r="547" spans="80:80" ht="18.5" x14ac:dyDescent="0.45">
      <c r="CB547" s="317" t="s">
        <v>135</v>
      </c>
    </row>
    <row r="548" spans="80:80" ht="18.5" x14ac:dyDescent="0.45">
      <c r="CB548" s="317" t="s">
        <v>94</v>
      </c>
    </row>
    <row r="549" spans="80:80" ht="18.5" x14ac:dyDescent="0.45">
      <c r="CB549" s="317" t="s">
        <v>207</v>
      </c>
    </row>
    <row r="550" spans="80:80" ht="18.5" x14ac:dyDescent="0.45">
      <c r="CB550" s="317" t="s">
        <v>113</v>
      </c>
    </row>
    <row r="551" spans="80:80" ht="18.5" x14ac:dyDescent="0.45">
      <c r="CB551" s="317" t="s">
        <v>300</v>
      </c>
    </row>
    <row r="552" spans="80:80" ht="18.5" x14ac:dyDescent="0.45">
      <c r="CB552" s="317" t="s">
        <v>186</v>
      </c>
    </row>
    <row r="553" spans="80:80" ht="18.5" x14ac:dyDescent="0.45">
      <c r="CB553" s="317" t="s">
        <v>199</v>
      </c>
    </row>
    <row r="554" spans="80:80" ht="18.5" x14ac:dyDescent="0.45">
      <c r="CB554" s="317" t="s">
        <v>137</v>
      </c>
    </row>
    <row r="555" spans="80:80" ht="18.5" x14ac:dyDescent="0.45">
      <c r="CB555" s="317" t="s">
        <v>217</v>
      </c>
    </row>
    <row r="556" spans="80:80" ht="18.5" x14ac:dyDescent="0.45">
      <c r="CB556" s="317" t="s">
        <v>265</v>
      </c>
    </row>
    <row r="557" spans="80:80" ht="18.5" x14ac:dyDescent="0.45">
      <c r="CB557" s="317" t="s">
        <v>235</v>
      </c>
    </row>
    <row r="558" spans="80:80" ht="18.5" x14ac:dyDescent="0.45">
      <c r="CB558" s="317" t="s">
        <v>312</v>
      </c>
    </row>
    <row r="559" spans="80:80" ht="18.5" x14ac:dyDescent="0.45">
      <c r="CB559" s="317" t="s">
        <v>257</v>
      </c>
    </row>
    <row r="560" spans="80:80" ht="18.5" x14ac:dyDescent="0.45">
      <c r="CB560" s="317" t="s">
        <v>138</v>
      </c>
    </row>
    <row r="561" spans="80:80" ht="18.5" x14ac:dyDescent="0.45">
      <c r="CB561" s="317" t="s">
        <v>238</v>
      </c>
    </row>
    <row r="562" spans="80:80" ht="18.5" x14ac:dyDescent="0.45">
      <c r="CB562" s="317" t="s">
        <v>172</v>
      </c>
    </row>
    <row r="563" spans="80:80" ht="18.5" x14ac:dyDescent="0.45">
      <c r="CB563" s="317" t="s">
        <v>101</v>
      </c>
    </row>
    <row r="564" spans="80:80" ht="18.5" x14ac:dyDescent="0.45">
      <c r="CB564" s="317" t="s">
        <v>130</v>
      </c>
    </row>
    <row r="565" spans="80:80" ht="18.5" x14ac:dyDescent="0.45">
      <c r="CB565" s="317" t="s">
        <v>185</v>
      </c>
    </row>
    <row r="566" spans="80:80" ht="18.5" x14ac:dyDescent="0.45">
      <c r="CB566" s="317" t="s">
        <v>108</v>
      </c>
    </row>
    <row r="567" spans="80:80" ht="18.5" x14ac:dyDescent="0.45">
      <c r="CB567" s="317" t="s">
        <v>322</v>
      </c>
    </row>
    <row r="568" spans="80:80" ht="18.5" x14ac:dyDescent="0.45">
      <c r="CB568" s="317" t="s">
        <v>158</v>
      </c>
    </row>
    <row r="569" spans="80:80" ht="18.5" x14ac:dyDescent="0.45">
      <c r="CB569" s="317" t="s">
        <v>40</v>
      </c>
    </row>
    <row r="570" spans="80:80" ht="18.5" x14ac:dyDescent="0.45">
      <c r="CB570" s="317" t="s">
        <v>116</v>
      </c>
    </row>
    <row r="571" spans="80:80" ht="18.5" x14ac:dyDescent="0.45">
      <c r="CB571" s="317" t="s">
        <v>61</v>
      </c>
    </row>
    <row r="572" spans="80:80" ht="18.5" x14ac:dyDescent="0.45">
      <c r="CB572" s="317" t="s">
        <v>295</v>
      </c>
    </row>
    <row r="573" spans="80:80" ht="18.5" x14ac:dyDescent="0.45">
      <c r="CB573" s="317" t="s">
        <v>34</v>
      </c>
    </row>
    <row r="574" spans="80:80" ht="18.5" x14ac:dyDescent="0.45">
      <c r="CB574" s="317" t="s">
        <v>88</v>
      </c>
    </row>
    <row r="575" spans="80:80" ht="18.5" x14ac:dyDescent="0.45">
      <c r="CB575" s="317" t="s">
        <v>151</v>
      </c>
    </row>
    <row r="576" spans="80:80" ht="18.5" x14ac:dyDescent="0.45">
      <c r="CB576" s="317" t="s">
        <v>332</v>
      </c>
    </row>
    <row r="577" spans="80:80" ht="18.5" x14ac:dyDescent="0.45">
      <c r="CB577" s="317" t="s">
        <v>269</v>
      </c>
    </row>
    <row r="578" spans="80:80" ht="18.5" x14ac:dyDescent="0.45">
      <c r="CB578" s="317" t="s">
        <v>243</v>
      </c>
    </row>
    <row r="579" spans="80:80" ht="18.5" x14ac:dyDescent="0.45">
      <c r="CB579" s="317" t="s">
        <v>191</v>
      </c>
    </row>
    <row r="580" spans="80:80" ht="18.5" x14ac:dyDescent="0.45">
      <c r="CB580" s="317" t="s">
        <v>341</v>
      </c>
    </row>
    <row r="581" spans="80:80" ht="18.5" x14ac:dyDescent="0.45">
      <c r="CB581" s="317" t="s">
        <v>78</v>
      </c>
    </row>
    <row r="582" spans="80:80" ht="18.5" x14ac:dyDescent="0.45">
      <c r="CB582" s="317" t="s">
        <v>25</v>
      </c>
    </row>
    <row r="583" spans="80:80" ht="18.5" x14ac:dyDescent="0.45">
      <c r="CB583" s="317" t="s">
        <v>273</v>
      </c>
    </row>
    <row r="584" spans="80:80" ht="18.5" x14ac:dyDescent="0.45">
      <c r="CB584" s="317" t="s">
        <v>129</v>
      </c>
    </row>
    <row r="585" spans="80:80" ht="18.5" x14ac:dyDescent="0.45">
      <c r="CB585" s="317" t="s">
        <v>293</v>
      </c>
    </row>
    <row r="586" spans="80:80" ht="18.5" x14ac:dyDescent="0.45">
      <c r="CB586" s="317" t="s">
        <v>262</v>
      </c>
    </row>
    <row r="587" spans="80:80" ht="18.5" x14ac:dyDescent="0.45">
      <c r="CB587" s="317" t="s">
        <v>233</v>
      </c>
    </row>
    <row r="588" spans="80:80" ht="18.5" x14ac:dyDescent="0.45">
      <c r="CB588" s="317" t="s">
        <v>292</v>
      </c>
    </row>
    <row r="589" spans="80:80" ht="18.5" x14ac:dyDescent="0.45">
      <c r="CB589" s="317" t="s">
        <v>89</v>
      </c>
    </row>
    <row r="590" spans="80:80" ht="18.5" x14ac:dyDescent="0.45">
      <c r="CB590" s="317" t="s">
        <v>43</v>
      </c>
    </row>
    <row r="591" spans="80:80" ht="18.5" x14ac:dyDescent="0.45">
      <c r="CB591" s="317" t="s">
        <v>93</v>
      </c>
    </row>
    <row r="592" spans="80:80" ht="18.5" x14ac:dyDescent="0.45">
      <c r="CB592" s="317" t="s">
        <v>271</v>
      </c>
    </row>
    <row r="593" spans="80:80" ht="18.5" x14ac:dyDescent="0.45">
      <c r="CB593" s="317" t="s">
        <v>213</v>
      </c>
    </row>
    <row r="594" spans="80:80" ht="18.5" x14ac:dyDescent="0.45">
      <c r="CB594" s="317" t="s">
        <v>53</v>
      </c>
    </row>
    <row r="595" spans="80:80" ht="18.5" x14ac:dyDescent="0.45">
      <c r="CB595" s="317" t="s">
        <v>62</v>
      </c>
    </row>
    <row r="596" spans="80:80" ht="18.5" x14ac:dyDescent="0.45">
      <c r="CB596" s="317" t="s">
        <v>38</v>
      </c>
    </row>
    <row r="597" spans="80:80" ht="18.5" x14ac:dyDescent="0.45">
      <c r="CB597" s="317" t="s">
        <v>306</v>
      </c>
    </row>
    <row r="598" spans="80:80" ht="18.5" x14ac:dyDescent="0.45">
      <c r="CB598" s="317" t="s">
        <v>297</v>
      </c>
    </row>
    <row r="599" spans="80:80" ht="18.5" x14ac:dyDescent="0.45">
      <c r="CB599" s="317" t="s">
        <v>85</v>
      </c>
    </row>
    <row r="600" spans="80:80" ht="18.5" x14ac:dyDescent="0.45">
      <c r="CB600" s="317" t="s">
        <v>239</v>
      </c>
    </row>
    <row r="601" spans="80:80" ht="18.5" x14ac:dyDescent="0.45">
      <c r="CB601" s="317" t="s">
        <v>68</v>
      </c>
    </row>
    <row r="602" spans="80:80" ht="18.5" x14ac:dyDescent="0.45">
      <c r="CB602" s="317" t="s">
        <v>168</v>
      </c>
    </row>
    <row r="603" spans="80:80" ht="18.5" x14ac:dyDescent="0.45">
      <c r="CB603" s="317" t="s">
        <v>287</v>
      </c>
    </row>
    <row r="604" spans="80:80" ht="18.5" x14ac:dyDescent="0.45">
      <c r="CB604" s="317" t="s">
        <v>275</v>
      </c>
    </row>
    <row r="605" spans="80:80" ht="18.5" x14ac:dyDescent="0.45">
      <c r="CB605" s="317" t="s">
        <v>23</v>
      </c>
    </row>
    <row r="606" spans="80:80" ht="18.5" x14ac:dyDescent="0.45">
      <c r="CB606" s="317" t="s">
        <v>187</v>
      </c>
    </row>
    <row r="607" spans="80:80" ht="18.5" x14ac:dyDescent="0.45">
      <c r="CB607" s="317" t="s">
        <v>122</v>
      </c>
    </row>
    <row r="608" spans="80:80" ht="18.5" x14ac:dyDescent="0.45">
      <c r="CB608" s="317" t="s">
        <v>289</v>
      </c>
    </row>
    <row r="609" spans="80:80" ht="18.5" x14ac:dyDescent="0.45">
      <c r="CB609" s="317" t="s">
        <v>49</v>
      </c>
    </row>
    <row r="610" spans="80:80" ht="18.5" x14ac:dyDescent="0.45">
      <c r="CB610" s="317" t="s">
        <v>57</v>
      </c>
    </row>
    <row r="611" spans="80:80" ht="18.5" x14ac:dyDescent="0.45">
      <c r="CB611" s="317" t="s">
        <v>164</v>
      </c>
    </row>
  </sheetData>
  <conditionalFormatting sqref="K4:K32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:F328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:Q328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4:Y328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4:AD32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4:AG32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4:AJ32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4:AM32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4:AP32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4:AS32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V4:AV328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4:AY32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4:BB32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E4:BE328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H4:BH32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K4:BK32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N4:BN3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Q4:BQ32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T4:BT32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W4:BW3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Z4:BZ32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I129"/>
  <sheetViews>
    <sheetView zoomScale="85" zoomScaleNormal="85" workbookViewId="0">
      <pane ySplit="3" topLeftCell="A4" activePane="bottomLeft" state="frozen"/>
      <selection activeCell="B1" sqref="B1"/>
      <selection pane="bottomLeft" activeCell="E2" sqref="E2:F2"/>
    </sheetView>
  </sheetViews>
  <sheetFormatPr defaultColWidth="9.1796875" defaultRowHeight="16.5" customHeight="1" x14ac:dyDescent="0.3"/>
  <cols>
    <col min="1" max="1" width="11.1796875" style="127" customWidth="1"/>
    <col min="2" max="2" width="10.453125" style="127" customWidth="1"/>
    <col min="3" max="3" width="54" style="127" customWidth="1"/>
    <col min="4" max="4" width="2.26953125" style="119" customWidth="1"/>
    <col min="5" max="5" width="16.453125" style="436" customWidth="1"/>
    <col min="6" max="6" width="48" style="131" customWidth="1"/>
    <col min="7" max="7" width="35.54296875" style="131" customWidth="1"/>
    <col min="8" max="8" width="10.54296875" style="131" customWidth="1"/>
    <col min="9" max="9" width="15.453125" style="130" customWidth="1"/>
    <col min="10" max="10" width="12" style="34" customWidth="1"/>
    <col min="11" max="11" width="14" style="34" customWidth="1"/>
    <col min="12" max="12" width="17.1796875" style="23" customWidth="1"/>
    <col min="13" max="13" width="9.1796875" style="34"/>
    <col min="14" max="28" width="0" style="23" hidden="1" customWidth="1"/>
    <col min="29" max="16384" width="9.1796875" style="23"/>
  </cols>
  <sheetData>
    <row r="1" spans="1:13" ht="16.5" customHeight="1" thickBot="1" x14ac:dyDescent="0.35"/>
    <row r="2" spans="1:13" ht="16.5" customHeight="1" thickBot="1" x14ac:dyDescent="0.45">
      <c r="C2" s="492" t="s">
        <v>693</v>
      </c>
      <c r="D2" s="132"/>
      <c r="E2" s="534" t="s">
        <v>254</v>
      </c>
      <c r="F2" s="535"/>
      <c r="G2" s="120"/>
      <c r="H2" s="121"/>
      <c r="I2" s="500"/>
    </row>
    <row r="3" spans="1:13" ht="39" customHeight="1" x14ac:dyDescent="0.3">
      <c r="A3" s="505" t="s">
        <v>344</v>
      </c>
      <c r="B3" s="123" t="s">
        <v>345</v>
      </c>
      <c r="C3" s="133" t="s">
        <v>346</v>
      </c>
      <c r="D3" s="124"/>
      <c r="F3" s="501" t="s">
        <v>347</v>
      </c>
      <c r="G3" s="501" t="s">
        <v>349</v>
      </c>
      <c r="H3" s="437" t="s">
        <v>350</v>
      </c>
      <c r="I3" s="437" t="s">
        <v>351</v>
      </c>
      <c r="J3" s="125" t="s">
        <v>352</v>
      </c>
      <c r="K3" s="125" t="s">
        <v>508</v>
      </c>
      <c r="L3" s="122" t="s">
        <v>348</v>
      </c>
      <c r="M3" s="125" t="s">
        <v>353</v>
      </c>
    </row>
    <row r="4" spans="1:13" ht="16.5" customHeight="1" x14ac:dyDescent="0.3">
      <c r="A4" s="506" t="s">
        <v>354</v>
      </c>
      <c r="B4" s="507" t="s">
        <v>13</v>
      </c>
      <c r="C4" s="134" t="s">
        <v>355</v>
      </c>
      <c r="D4" s="119" t="str">
        <f>$E$2</f>
        <v>Adur</v>
      </c>
      <c r="E4" s="480">
        <f>VLOOKUP(D4,'Raw data'!A$9:DU$334,2,FALSE)</f>
        <v>7</v>
      </c>
      <c r="F4" s="131" t="s">
        <v>356</v>
      </c>
      <c r="G4" s="131" t="s">
        <v>358</v>
      </c>
      <c r="H4" s="438" t="s">
        <v>359</v>
      </c>
      <c r="I4" s="451" t="s">
        <v>570</v>
      </c>
      <c r="J4" s="129" t="s">
        <v>361</v>
      </c>
      <c r="K4" s="439">
        <v>0.23529411764705882</v>
      </c>
      <c r="L4" s="23" t="s">
        <v>357</v>
      </c>
    </row>
    <row r="5" spans="1:13" ht="16.5" customHeight="1" x14ac:dyDescent="0.3">
      <c r="A5" s="506" t="s">
        <v>354</v>
      </c>
      <c r="B5" s="507" t="s">
        <v>13</v>
      </c>
      <c r="C5" s="134" t="s">
        <v>623</v>
      </c>
      <c r="D5" s="119" t="str">
        <f t="shared" ref="D5:D83" si="0">$E$2</f>
        <v>Adur</v>
      </c>
      <c r="E5" s="480">
        <f>VLOOKUP(D5,'Raw data'!A$9:DU$334,3,FALSE)</f>
        <v>1</v>
      </c>
      <c r="F5" s="131" t="s">
        <v>356</v>
      </c>
      <c r="G5" s="131" t="s">
        <v>358</v>
      </c>
      <c r="H5" s="438" t="s">
        <v>359</v>
      </c>
      <c r="I5" s="451"/>
      <c r="J5" s="129"/>
      <c r="K5" s="439">
        <v>-0.11764705882352941</v>
      </c>
      <c r="L5" s="23" t="s">
        <v>357</v>
      </c>
    </row>
    <row r="6" spans="1:13" ht="16.5" customHeight="1" x14ac:dyDescent="0.3">
      <c r="A6" s="506" t="s">
        <v>354</v>
      </c>
      <c r="B6" s="507" t="s">
        <v>13</v>
      </c>
      <c r="C6" s="134" t="s">
        <v>362</v>
      </c>
      <c r="D6" s="119" t="str">
        <f t="shared" si="0"/>
        <v>Adur</v>
      </c>
      <c r="E6" s="480">
        <f>VLOOKUP(D6,'Raw data'!A$9:DU$334,4,FALSE)</f>
        <v>7</v>
      </c>
      <c r="F6" s="131" t="s">
        <v>356</v>
      </c>
      <c r="G6" s="131" t="s">
        <v>358</v>
      </c>
      <c r="H6" s="438" t="s">
        <v>359</v>
      </c>
      <c r="I6" s="451" t="s">
        <v>360</v>
      </c>
      <c r="J6" s="129" t="s">
        <v>361</v>
      </c>
      <c r="K6" s="439">
        <v>0.11764705882352941</v>
      </c>
      <c r="L6" s="23" t="s">
        <v>357</v>
      </c>
    </row>
    <row r="7" spans="1:13" ht="16.5" customHeight="1" x14ac:dyDescent="0.3">
      <c r="A7" s="506" t="s">
        <v>354</v>
      </c>
      <c r="B7" s="507" t="s">
        <v>13</v>
      </c>
      <c r="C7" s="134" t="s">
        <v>623</v>
      </c>
      <c r="D7" s="119" t="str">
        <f t="shared" si="0"/>
        <v>Adur</v>
      </c>
      <c r="E7" s="480">
        <f>VLOOKUP(D7,'Raw data'!A$9:DU$334,5,FALSE)</f>
        <v>0</v>
      </c>
      <c r="F7" s="131" t="s">
        <v>356</v>
      </c>
      <c r="G7" s="131" t="s">
        <v>358</v>
      </c>
      <c r="H7" s="438" t="s">
        <v>359</v>
      </c>
      <c r="I7" s="452"/>
      <c r="J7" s="130"/>
      <c r="K7" s="439">
        <v>-5.8823529411764705E-2</v>
      </c>
      <c r="L7" s="23" t="s">
        <v>357</v>
      </c>
    </row>
    <row r="8" spans="1:13" ht="16.5" customHeight="1" x14ac:dyDescent="0.3">
      <c r="A8" s="506" t="s">
        <v>354</v>
      </c>
      <c r="B8" s="507" t="s">
        <v>13</v>
      </c>
      <c r="C8" s="134" t="s">
        <v>363</v>
      </c>
      <c r="D8" s="119" t="str">
        <f t="shared" si="0"/>
        <v>Adur</v>
      </c>
      <c r="E8" s="480">
        <f>VLOOKUP(D8,'Raw data'!A$9:DU$334,6,FALSE)</f>
        <v>105</v>
      </c>
      <c r="F8" s="131" t="s">
        <v>356</v>
      </c>
      <c r="G8" s="131" t="s">
        <v>358</v>
      </c>
      <c r="H8" s="438" t="s">
        <v>359</v>
      </c>
      <c r="I8" s="451" t="s">
        <v>360</v>
      </c>
      <c r="J8" s="129" t="s">
        <v>361</v>
      </c>
      <c r="K8" s="439">
        <v>5.8823529411764705E-2</v>
      </c>
      <c r="L8" s="23" t="s">
        <v>357</v>
      </c>
    </row>
    <row r="9" spans="1:13" ht="16.5" customHeight="1" x14ac:dyDescent="0.3">
      <c r="A9" s="506" t="s">
        <v>354</v>
      </c>
      <c r="B9" s="507" t="s">
        <v>13</v>
      </c>
      <c r="C9" s="134" t="s">
        <v>623</v>
      </c>
      <c r="D9" s="119" t="str">
        <f t="shared" si="0"/>
        <v>Adur</v>
      </c>
      <c r="E9" s="480">
        <f>VLOOKUP(D9,'Raw data'!A$9:DU$334,7,FALSE)</f>
        <v>0</v>
      </c>
      <c r="F9" s="131" t="s">
        <v>356</v>
      </c>
      <c r="G9" s="131" t="s">
        <v>358</v>
      </c>
      <c r="H9" s="438" t="s">
        <v>359</v>
      </c>
      <c r="I9" s="451"/>
      <c r="J9" s="129"/>
      <c r="K9" s="439">
        <v>-2.9411764705882353E-2</v>
      </c>
      <c r="L9" s="23" t="s">
        <v>357</v>
      </c>
    </row>
    <row r="10" spans="1:13" ht="16.5" customHeight="1" x14ac:dyDescent="0.3">
      <c r="A10" s="506" t="s">
        <v>354</v>
      </c>
      <c r="B10" s="507" t="s">
        <v>13</v>
      </c>
      <c r="C10" s="134" t="s">
        <v>364</v>
      </c>
      <c r="D10" s="119" t="str">
        <f t="shared" si="0"/>
        <v>Adur</v>
      </c>
      <c r="E10" s="480">
        <f>VLOOKUP(D10,'Raw data'!A$9:DU$334,8,FALSE)</f>
        <v>9</v>
      </c>
      <c r="F10" s="131" t="s">
        <v>356</v>
      </c>
      <c r="G10" s="131" t="s">
        <v>358</v>
      </c>
      <c r="H10" s="438" t="s">
        <v>359</v>
      </c>
      <c r="I10" s="451" t="s">
        <v>360</v>
      </c>
      <c r="J10" s="129" t="s">
        <v>361</v>
      </c>
      <c r="K10" s="439">
        <v>0.23529411764705882</v>
      </c>
      <c r="L10" s="23" t="s">
        <v>357</v>
      </c>
    </row>
    <row r="11" spans="1:13" ht="16.5" customHeight="1" x14ac:dyDescent="0.3">
      <c r="A11" s="506" t="s">
        <v>354</v>
      </c>
      <c r="B11" s="507" t="s">
        <v>13</v>
      </c>
      <c r="C11" s="134" t="s">
        <v>623</v>
      </c>
      <c r="D11" s="119" t="str">
        <f t="shared" si="0"/>
        <v>Adur</v>
      </c>
      <c r="E11" s="480">
        <f>VLOOKUP(D11,'Raw data'!A$9:DU$334,9,FALSE)</f>
        <v>0</v>
      </c>
      <c r="F11" s="131" t="s">
        <v>356</v>
      </c>
      <c r="G11" s="131" t="s">
        <v>358</v>
      </c>
      <c r="H11" s="438" t="s">
        <v>359</v>
      </c>
      <c r="I11" s="451"/>
      <c r="J11" s="129"/>
      <c r="K11" s="439">
        <v>-0.11764705882352941</v>
      </c>
      <c r="L11" s="23" t="s">
        <v>357</v>
      </c>
    </row>
    <row r="12" spans="1:13" ht="16.5" customHeight="1" x14ac:dyDescent="0.3">
      <c r="A12" s="506" t="s">
        <v>354</v>
      </c>
      <c r="B12" s="507" t="s">
        <v>13</v>
      </c>
      <c r="C12" s="135" t="s">
        <v>557</v>
      </c>
      <c r="D12" s="119" t="str">
        <f t="shared" si="0"/>
        <v>Adur</v>
      </c>
      <c r="E12" s="480">
        <f>VLOOKUP(D12,'Raw data'!A$9:DU$334,10,FALSE)</f>
        <v>2</v>
      </c>
      <c r="F12" s="131" t="s">
        <v>356</v>
      </c>
      <c r="G12" s="131" t="s">
        <v>559</v>
      </c>
      <c r="H12" s="438" t="s">
        <v>573</v>
      </c>
      <c r="I12" s="451" t="s">
        <v>571</v>
      </c>
      <c r="J12" s="129" t="s">
        <v>572</v>
      </c>
      <c r="K12" s="439">
        <v>5.8823529411764705E-2</v>
      </c>
      <c r="L12" s="23" t="s">
        <v>357</v>
      </c>
    </row>
    <row r="13" spans="1:13" ht="16.5" customHeight="1" x14ac:dyDescent="0.3">
      <c r="A13" s="506" t="s">
        <v>354</v>
      </c>
      <c r="B13" s="507" t="s">
        <v>13</v>
      </c>
      <c r="C13" s="134" t="s">
        <v>365</v>
      </c>
      <c r="D13" s="119" t="str">
        <f t="shared" si="0"/>
        <v>Adur</v>
      </c>
      <c r="E13" s="480">
        <f>VLOOKUP(D13,'Raw data'!A$9:DU$334,11,FALSE)</f>
        <v>7</v>
      </c>
      <c r="F13" s="131" t="s">
        <v>356</v>
      </c>
      <c r="G13" s="131" t="s">
        <v>358</v>
      </c>
      <c r="H13" s="438" t="s">
        <v>359</v>
      </c>
      <c r="I13" s="451" t="s">
        <v>360</v>
      </c>
      <c r="J13" s="129"/>
      <c r="K13" s="439">
        <v>0.11764705882352941</v>
      </c>
      <c r="L13" s="23" t="s">
        <v>357</v>
      </c>
    </row>
    <row r="14" spans="1:13" ht="16.5" customHeight="1" x14ac:dyDescent="0.3">
      <c r="A14" s="506" t="s">
        <v>354</v>
      </c>
      <c r="B14" s="507" t="s">
        <v>13</v>
      </c>
      <c r="C14" s="127" t="s">
        <v>623</v>
      </c>
      <c r="D14" s="119" t="str">
        <f t="shared" si="0"/>
        <v>Adur</v>
      </c>
      <c r="E14" s="480">
        <f>VLOOKUP(D15,'Raw data'!A$9:DU$334,12,FALSE)</f>
        <v>1</v>
      </c>
      <c r="F14" s="131" t="s">
        <v>356</v>
      </c>
      <c r="G14" s="131" t="s">
        <v>358</v>
      </c>
      <c r="H14" s="438" t="s">
        <v>359</v>
      </c>
      <c r="J14" s="130"/>
      <c r="K14" s="439">
        <v>-5.8823529411764705E-2</v>
      </c>
      <c r="L14" s="23" t="s">
        <v>357</v>
      </c>
    </row>
    <row r="15" spans="1:13" ht="16.5" customHeight="1" x14ac:dyDescent="0.3">
      <c r="A15" s="506" t="s">
        <v>354</v>
      </c>
      <c r="B15" s="507" t="s">
        <v>13</v>
      </c>
      <c r="C15" s="134" t="s">
        <v>367</v>
      </c>
      <c r="D15" s="119" t="str">
        <f t="shared" si="0"/>
        <v>Adur</v>
      </c>
      <c r="E15" s="486">
        <f>VLOOKUP(D16,'Raw data'!A$9:DU$334,13,FALSE)</f>
        <v>0</v>
      </c>
      <c r="F15" s="131" t="s">
        <v>356</v>
      </c>
      <c r="G15" s="131" t="s">
        <v>368</v>
      </c>
      <c r="H15" s="438" t="s">
        <v>369</v>
      </c>
      <c r="I15" s="451"/>
      <c r="J15" s="129"/>
      <c r="K15" s="439">
        <v>0.35294117647058826</v>
      </c>
      <c r="L15" s="23" t="s">
        <v>357</v>
      </c>
      <c r="M15" s="34" t="s">
        <v>576</v>
      </c>
    </row>
    <row r="16" spans="1:13" ht="16.5" customHeight="1" x14ac:dyDescent="0.3">
      <c r="A16" s="506" t="s">
        <v>354</v>
      </c>
      <c r="B16" s="507" t="s">
        <v>13</v>
      </c>
      <c r="C16" s="134" t="s">
        <v>366</v>
      </c>
      <c r="D16" s="119" t="str">
        <f t="shared" si="0"/>
        <v>Adur</v>
      </c>
      <c r="E16" s="480">
        <f>VLOOKUP(D16,'Raw data'!A$9:DU$334,14,FALSE)</f>
        <v>0</v>
      </c>
      <c r="F16" s="131" t="s">
        <v>356</v>
      </c>
      <c r="G16" s="131" t="s">
        <v>358</v>
      </c>
      <c r="H16" s="438" t="s">
        <v>359</v>
      </c>
      <c r="I16" s="451" t="s">
        <v>360</v>
      </c>
      <c r="J16" s="129"/>
      <c r="K16" s="439">
        <v>0.23529411764705882</v>
      </c>
      <c r="L16" s="23" t="s">
        <v>357</v>
      </c>
    </row>
    <row r="17" spans="1:35" ht="16.5" customHeight="1" x14ac:dyDescent="0.3">
      <c r="A17" s="506" t="s">
        <v>354</v>
      </c>
      <c r="B17" s="507" t="s">
        <v>13</v>
      </c>
      <c r="C17" s="127" t="s">
        <v>558</v>
      </c>
      <c r="D17" s="119" t="str">
        <f t="shared" si="0"/>
        <v>Adur</v>
      </c>
      <c r="E17" s="480">
        <f>VLOOKUP(D17,'Raw data'!A$9:DU$334,15,FALSE)</f>
        <v>0</v>
      </c>
      <c r="F17" s="131" t="s">
        <v>356</v>
      </c>
      <c r="G17" s="131" t="s">
        <v>358</v>
      </c>
      <c r="H17" s="438" t="s">
        <v>359</v>
      </c>
      <c r="I17" s="451"/>
      <c r="J17" s="129"/>
      <c r="K17" s="439">
        <v>-0.11764705882352941</v>
      </c>
      <c r="L17" s="23" t="s">
        <v>357</v>
      </c>
      <c r="M17" s="90"/>
      <c r="N17" s="122">
        <v>0.05</v>
      </c>
      <c r="O17" s="122">
        <v>0.05</v>
      </c>
      <c r="P17" s="122">
        <v>0.05</v>
      </c>
      <c r="Q17" s="122">
        <v>0.2</v>
      </c>
      <c r="R17" s="122">
        <v>0.1</v>
      </c>
      <c r="S17" s="122">
        <v>0.1</v>
      </c>
      <c r="T17" s="122">
        <v>0.15</v>
      </c>
      <c r="U17" s="122">
        <v>0.15</v>
      </c>
      <c r="V17" s="122">
        <v>0.1</v>
      </c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</row>
    <row r="18" spans="1:35" ht="16.5" customHeight="1" x14ac:dyDescent="0.3">
      <c r="A18" s="506" t="s">
        <v>354</v>
      </c>
      <c r="B18" s="507" t="s">
        <v>13</v>
      </c>
      <c r="C18" s="134" t="s">
        <v>556</v>
      </c>
      <c r="D18" s="119" t="str">
        <f t="shared" si="0"/>
        <v>Adur</v>
      </c>
      <c r="E18" s="480">
        <f>VLOOKUP(D18,'Raw data'!A$9:DU$334,16,FALSE)</f>
        <v>28</v>
      </c>
      <c r="F18" s="128" t="s">
        <v>356</v>
      </c>
      <c r="G18" s="64" t="s">
        <v>574</v>
      </c>
      <c r="H18" s="438" t="s">
        <v>575</v>
      </c>
      <c r="J18" s="202"/>
      <c r="K18" s="439">
        <v>8.8235294117647065E-2</v>
      </c>
      <c r="L18" s="23" t="s">
        <v>357</v>
      </c>
    </row>
    <row r="19" spans="1:35" ht="16.5" customHeight="1" x14ac:dyDescent="0.3">
      <c r="A19" s="506" t="s">
        <v>354</v>
      </c>
      <c r="B19" s="508" t="s">
        <v>14</v>
      </c>
      <c r="C19" s="134" t="s">
        <v>589</v>
      </c>
      <c r="D19" s="119" t="str">
        <f t="shared" si="0"/>
        <v>Adur</v>
      </c>
      <c r="E19" s="480">
        <f>VLOOKUP(D19,'Raw data'!A$9:DU$334,17,FALSE)</f>
        <v>0</v>
      </c>
      <c r="F19" s="131" t="s">
        <v>356</v>
      </c>
      <c r="G19" s="131" t="s">
        <v>596</v>
      </c>
      <c r="H19" s="438" t="s">
        <v>371</v>
      </c>
      <c r="I19" s="452"/>
      <c r="J19" s="130"/>
      <c r="K19" s="439">
        <v>4.9999999999999996E-2</v>
      </c>
      <c r="L19" s="207" t="s">
        <v>370</v>
      </c>
    </row>
    <row r="20" spans="1:35" ht="16.5" customHeight="1" x14ac:dyDescent="0.3">
      <c r="A20" s="506" t="s">
        <v>354</v>
      </c>
      <c r="B20" s="508" t="s">
        <v>14</v>
      </c>
      <c r="C20" s="134" t="s">
        <v>560</v>
      </c>
      <c r="D20" s="119" t="str">
        <f t="shared" si="0"/>
        <v>Adur</v>
      </c>
      <c r="E20" s="440">
        <f>VLOOKUP(D20,'Raw data'!A$9:DU$334,18,FALSE)</f>
        <v>0</v>
      </c>
      <c r="F20" s="131" t="s">
        <v>597</v>
      </c>
      <c r="G20" s="131" t="s">
        <v>596</v>
      </c>
      <c r="H20" s="438" t="s">
        <v>371</v>
      </c>
      <c r="I20" s="452"/>
      <c r="J20" s="130"/>
      <c r="K20" s="439">
        <v>4.9999999999999996E-2</v>
      </c>
      <c r="L20" s="207" t="s">
        <v>370</v>
      </c>
    </row>
    <row r="21" spans="1:35" ht="16.5" customHeight="1" x14ac:dyDescent="0.3">
      <c r="A21" s="506" t="s">
        <v>354</v>
      </c>
      <c r="B21" s="508" t="s">
        <v>14</v>
      </c>
      <c r="C21" s="134" t="s">
        <v>377</v>
      </c>
      <c r="D21" s="119" t="str">
        <f t="shared" si="0"/>
        <v>Adur</v>
      </c>
      <c r="E21" s="440">
        <f>VLOOKUP(D21,'Raw data'!A$9:DU$334,19,FALSE)*1000</f>
        <v>0</v>
      </c>
      <c r="F21" s="131" t="s">
        <v>597</v>
      </c>
      <c r="G21" s="131" t="s">
        <v>624</v>
      </c>
      <c r="H21" s="438" t="s">
        <v>641</v>
      </c>
      <c r="I21" s="452"/>
      <c r="J21" s="130"/>
      <c r="K21" s="439">
        <v>4.9928876244665722E-2</v>
      </c>
      <c r="L21" s="207" t="s">
        <v>370</v>
      </c>
    </row>
    <row r="22" spans="1:35" ht="16.5" customHeight="1" x14ac:dyDescent="0.3">
      <c r="A22" s="506" t="s">
        <v>354</v>
      </c>
      <c r="B22" s="508" t="s">
        <v>14</v>
      </c>
      <c r="C22" s="134" t="s">
        <v>379</v>
      </c>
      <c r="D22" s="119" t="str">
        <f t="shared" si="0"/>
        <v>Adur</v>
      </c>
      <c r="E22" s="440">
        <f>VLOOKUP(D22,'Raw data'!A$9:DU$334,20,FALSE)*1000</f>
        <v>0</v>
      </c>
      <c r="F22" s="131" t="s">
        <v>597</v>
      </c>
      <c r="G22" s="131" t="s">
        <v>624</v>
      </c>
      <c r="H22" s="438" t="s">
        <v>641</v>
      </c>
      <c r="I22" s="452"/>
      <c r="J22" s="130"/>
      <c r="K22" s="439">
        <v>4.9928876244665722E-2</v>
      </c>
      <c r="L22" s="207" t="s">
        <v>370</v>
      </c>
    </row>
    <row r="23" spans="1:35" ht="16.5" customHeight="1" x14ac:dyDescent="0.3">
      <c r="A23" s="506" t="s">
        <v>354</v>
      </c>
      <c r="B23" s="508" t="s">
        <v>14</v>
      </c>
      <c r="C23" s="135" t="s">
        <v>386</v>
      </c>
      <c r="D23" s="119" t="str">
        <f t="shared" si="0"/>
        <v>Adur</v>
      </c>
      <c r="E23" s="441">
        <f>VLOOKUP(D23,'Raw data'!A$9:DU$334,21,FALSE)</f>
        <v>0.83333333333333337</v>
      </c>
      <c r="F23" s="131" t="s">
        <v>387</v>
      </c>
      <c r="G23" s="131" t="s">
        <v>388</v>
      </c>
      <c r="H23" s="438" t="s">
        <v>579</v>
      </c>
      <c r="I23" s="451" t="s">
        <v>580</v>
      </c>
      <c r="J23" s="130"/>
      <c r="K23" s="439">
        <v>0.2</v>
      </c>
      <c r="L23" s="207" t="s">
        <v>697</v>
      </c>
    </row>
    <row r="24" spans="1:35" ht="16.5" customHeight="1" x14ac:dyDescent="0.3">
      <c r="A24" s="506" t="s">
        <v>354</v>
      </c>
      <c r="B24" s="508" t="s">
        <v>14</v>
      </c>
      <c r="C24" s="135" t="s">
        <v>567</v>
      </c>
      <c r="D24" s="119" t="str">
        <f t="shared" si="0"/>
        <v>Adur</v>
      </c>
      <c r="E24" s="480">
        <f>VLOOKUP(D24,'Raw data'!A$9:DU$334,22,FALSE)</f>
        <v>0</v>
      </c>
      <c r="F24" s="131" t="s">
        <v>356</v>
      </c>
      <c r="G24" s="131" t="s">
        <v>374</v>
      </c>
      <c r="H24" s="438" t="s">
        <v>375</v>
      </c>
      <c r="I24" s="452"/>
      <c r="J24" s="129" t="s">
        <v>376</v>
      </c>
      <c r="K24" s="439">
        <v>0.1</v>
      </c>
      <c r="L24" s="207" t="s">
        <v>370</v>
      </c>
    </row>
    <row r="25" spans="1:35" ht="16.5" customHeight="1" x14ac:dyDescent="0.3">
      <c r="A25" s="506" t="s">
        <v>354</v>
      </c>
      <c r="B25" s="508" t="s">
        <v>14</v>
      </c>
      <c r="C25" s="135" t="s">
        <v>563</v>
      </c>
      <c r="D25" s="119" t="str">
        <f t="shared" si="0"/>
        <v>Adur</v>
      </c>
      <c r="E25" s="480">
        <f>VLOOKUP(D25,'Raw data'!A$9:DU$334,23,FALSE)</f>
        <v>1</v>
      </c>
      <c r="F25" s="131" t="s">
        <v>356</v>
      </c>
      <c r="G25" s="64" t="s">
        <v>564</v>
      </c>
      <c r="H25" s="438" t="s">
        <v>565</v>
      </c>
      <c r="J25" s="130"/>
      <c r="K25" s="439">
        <v>0.1</v>
      </c>
      <c r="L25" s="207" t="s">
        <v>370</v>
      </c>
    </row>
    <row r="26" spans="1:35" ht="16.5" customHeight="1" x14ac:dyDescent="0.3">
      <c r="A26" s="506" t="s">
        <v>354</v>
      </c>
      <c r="B26" s="508" t="s">
        <v>14</v>
      </c>
      <c r="C26" s="135" t="s">
        <v>380</v>
      </c>
      <c r="D26" s="119" t="str">
        <f t="shared" si="0"/>
        <v>Adur</v>
      </c>
      <c r="E26" s="483">
        <f>VLOOKUP(D26,'Raw data'!A$9:DU$334,24,FALSE)</f>
        <v>0.8</v>
      </c>
      <c r="F26" s="131" t="s">
        <v>381</v>
      </c>
      <c r="G26" s="131" t="s">
        <v>700</v>
      </c>
      <c r="H26" s="438" t="s">
        <v>581</v>
      </c>
      <c r="I26" s="452"/>
      <c r="J26" s="129" t="s">
        <v>383</v>
      </c>
      <c r="K26" s="439">
        <v>0.15</v>
      </c>
      <c r="L26" s="207" t="s">
        <v>370</v>
      </c>
      <c r="M26" s="446" t="s">
        <v>385</v>
      </c>
    </row>
    <row r="27" spans="1:35" ht="16.5" customHeight="1" x14ac:dyDescent="0.3">
      <c r="A27" s="506" t="s">
        <v>354</v>
      </c>
      <c r="B27" s="508" t="s">
        <v>14</v>
      </c>
      <c r="C27" s="135" t="s">
        <v>561</v>
      </c>
      <c r="D27" s="119" t="str">
        <f t="shared" si="0"/>
        <v>Adur</v>
      </c>
      <c r="E27" s="480">
        <f>VLOOKUP(D27,'Raw data'!A$9:DU$334,25,FALSE)</f>
        <v>524</v>
      </c>
      <c r="F27" s="131" t="s">
        <v>356</v>
      </c>
      <c r="G27" s="64" t="s">
        <v>704</v>
      </c>
      <c r="H27" s="438" t="s">
        <v>372</v>
      </c>
      <c r="I27" s="452"/>
      <c r="J27" s="130"/>
      <c r="K27" s="439">
        <v>0.15</v>
      </c>
      <c r="L27" s="207" t="s">
        <v>370</v>
      </c>
    </row>
    <row r="28" spans="1:35" ht="16.5" customHeight="1" x14ac:dyDescent="0.3">
      <c r="A28" s="506" t="s">
        <v>354</v>
      </c>
      <c r="B28" s="508" t="s">
        <v>14</v>
      </c>
      <c r="C28" s="135" t="s">
        <v>562</v>
      </c>
      <c r="D28" s="119" t="str">
        <f t="shared" si="0"/>
        <v>Adur</v>
      </c>
      <c r="E28" s="480">
        <f>VLOOKUP(D28,'Raw data'!A$9:DU$334,26,FALSE)</f>
        <v>72</v>
      </c>
      <c r="F28" s="131" t="s">
        <v>356</v>
      </c>
      <c r="G28" s="64" t="s">
        <v>704</v>
      </c>
      <c r="H28" s="438" t="s">
        <v>372</v>
      </c>
      <c r="I28" s="452"/>
      <c r="J28" s="130"/>
      <c r="K28" s="439">
        <v>0.1</v>
      </c>
      <c r="L28" s="207" t="s">
        <v>370</v>
      </c>
    </row>
    <row r="29" spans="1:35" ht="16.5" customHeight="1" x14ac:dyDescent="0.3">
      <c r="A29" s="509" t="s">
        <v>389</v>
      </c>
      <c r="B29" s="510" t="s">
        <v>13</v>
      </c>
      <c r="C29" s="135" t="s">
        <v>555</v>
      </c>
      <c r="D29" s="119" t="str">
        <f t="shared" si="0"/>
        <v>Adur</v>
      </c>
      <c r="E29" s="480">
        <f>VLOOKUP(D29,'Raw data'!A$9:DU$334,27,FALSE)</f>
        <v>1</v>
      </c>
      <c r="F29" s="131" t="s">
        <v>356</v>
      </c>
      <c r="G29" s="131" t="s">
        <v>590</v>
      </c>
      <c r="H29" s="438" t="s">
        <v>578</v>
      </c>
      <c r="I29" s="451" t="s">
        <v>577</v>
      </c>
      <c r="J29" s="129" t="s">
        <v>390</v>
      </c>
      <c r="K29" s="209">
        <v>0.22222222222222221</v>
      </c>
      <c r="L29" s="23" t="s">
        <v>357</v>
      </c>
    </row>
    <row r="30" spans="1:35" ht="16.5" customHeight="1" x14ac:dyDescent="0.3">
      <c r="A30" s="509" t="s">
        <v>389</v>
      </c>
      <c r="B30" s="510" t="s">
        <v>13</v>
      </c>
      <c r="C30" s="135" t="s">
        <v>391</v>
      </c>
      <c r="D30" s="119" t="str">
        <f t="shared" si="0"/>
        <v>Adur</v>
      </c>
      <c r="E30" s="480">
        <f>VLOOKUP(D30,'Raw data'!A$9:DU$334,28,FALSE)</f>
        <v>0</v>
      </c>
      <c r="F30" s="131" t="s">
        <v>356</v>
      </c>
      <c r="G30" s="131" t="s">
        <v>699</v>
      </c>
      <c r="H30" s="438" t="s">
        <v>393</v>
      </c>
      <c r="I30" s="451"/>
      <c r="J30" s="129"/>
      <c r="K30" s="209">
        <v>0.16666666666666666</v>
      </c>
      <c r="L30" s="23" t="s">
        <v>357</v>
      </c>
    </row>
    <row r="31" spans="1:35" ht="16.5" customHeight="1" x14ac:dyDescent="0.3">
      <c r="A31" s="509" t="s">
        <v>389</v>
      </c>
      <c r="B31" s="510" t="s">
        <v>13</v>
      </c>
      <c r="C31" s="135" t="s">
        <v>394</v>
      </c>
      <c r="D31" s="119" t="str">
        <f t="shared" si="0"/>
        <v>Adur</v>
      </c>
      <c r="E31" s="480">
        <f>VLOOKUP(D31,'Raw data'!A$9:DU$334,29,FALSE)</f>
        <v>1</v>
      </c>
      <c r="F31" s="131" t="s">
        <v>356</v>
      </c>
      <c r="G31" s="131" t="s">
        <v>591</v>
      </c>
      <c r="H31" s="438" t="s">
        <v>592</v>
      </c>
      <c r="I31" s="451" t="s">
        <v>593</v>
      </c>
      <c r="J31" s="129" t="s">
        <v>395</v>
      </c>
      <c r="K31" s="209">
        <v>0.1111111111111111</v>
      </c>
      <c r="L31" s="23" t="s">
        <v>357</v>
      </c>
    </row>
    <row r="32" spans="1:35" ht="16.5" customHeight="1" x14ac:dyDescent="0.3">
      <c r="A32" s="509" t="s">
        <v>389</v>
      </c>
      <c r="B32" s="510" t="s">
        <v>13</v>
      </c>
      <c r="C32" s="135" t="s">
        <v>587</v>
      </c>
      <c r="D32" s="119" t="str">
        <f t="shared" si="0"/>
        <v>Adur</v>
      </c>
      <c r="E32" s="480">
        <f>VLOOKUP(D32,'Raw data'!A$9:DU$334,30,FALSE)</f>
        <v>0</v>
      </c>
      <c r="F32" s="131" t="s">
        <v>356</v>
      </c>
      <c r="G32" s="131" t="s">
        <v>590</v>
      </c>
      <c r="H32" s="438" t="s">
        <v>594</v>
      </c>
      <c r="I32" s="452"/>
      <c r="J32" s="129"/>
      <c r="K32" s="209">
        <v>0.16666666666666666</v>
      </c>
      <c r="L32" s="23" t="s">
        <v>357</v>
      </c>
    </row>
    <row r="33" spans="1:20" ht="16.5" customHeight="1" x14ac:dyDescent="0.3">
      <c r="A33" s="509" t="s">
        <v>389</v>
      </c>
      <c r="B33" s="510" t="s">
        <v>13</v>
      </c>
      <c r="C33" s="135" t="s">
        <v>396</v>
      </c>
      <c r="D33" s="119" t="str">
        <f t="shared" si="0"/>
        <v>Adur</v>
      </c>
      <c r="E33" s="480">
        <f>VLOOKUP(D33,'Raw data'!A$9:DU$334,31,FALSE)</f>
        <v>323</v>
      </c>
      <c r="F33" s="131" t="s">
        <v>356</v>
      </c>
      <c r="G33" s="131" t="s">
        <v>705</v>
      </c>
      <c r="H33" s="438" t="s">
        <v>397</v>
      </c>
      <c r="I33" s="451" t="s">
        <v>584</v>
      </c>
      <c r="J33" s="129" t="s">
        <v>585</v>
      </c>
      <c r="K33" s="209">
        <v>0.1111111111111111</v>
      </c>
      <c r="L33" s="23" t="s">
        <v>357</v>
      </c>
    </row>
    <row r="34" spans="1:20" ht="16.5" customHeight="1" x14ac:dyDescent="0.3">
      <c r="A34" s="509" t="s">
        <v>389</v>
      </c>
      <c r="B34" s="510" t="s">
        <v>13</v>
      </c>
      <c r="C34" s="135" t="s">
        <v>398</v>
      </c>
      <c r="D34" s="119" t="str">
        <f t="shared" si="0"/>
        <v>Adur</v>
      </c>
      <c r="E34" s="480">
        <f>VLOOKUP(D34,'Raw data'!A$9:DU$334,32,FALSE)</f>
        <v>34</v>
      </c>
      <c r="F34" s="131" t="s">
        <v>356</v>
      </c>
      <c r="G34" s="131" t="s">
        <v>582</v>
      </c>
      <c r="H34" s="438" t="s">
        <v>399</v>
      </c>
      <c r="I34" s="452" t="s">
        <v>384</v>
      </c>
      <c r="J34" s="129" t="s">
        <v>583</v>
      </c>
      <c r="K34" s="209">
        <v>0.1111111111111111</v>
      </c>
      <c r="L34" s="23" t="s">
        <v>357</v>
      </c>
    </row>
    <row r="35" spans="1:20" ht="16.5" customHeight="1" x14ac:dyDescent="0.3">
      <c r="A35" s="509" t="s">
        <v>389</v>
      </c>
      <c r="B35" s="510" t="s">
        <v>13</v>
      </c>
      <c r="C35" s="135" t="s">
        <v>586</v>
      </c>
      <c r="D35" s="119" t="str">
        <f t="shared" si="0"/>
        <v>Adur</v>
      </c>
      <c r="E35" s="480">
        <f>VLOOKUP(D35,'Raw data'!A$9:DU$334,33,FALSE)</f>
        <v>0</v>
      </c>
      <c r="F35" s="131" t="s">
        <v>356</v>
      </c>
      <c r="G35" s="131" t="s">
        <v>559</v>
      </c>
      <c r="H35" s="438" t="s">
        <v>573</v>
      </c>
      <c r="I35" s="451" t="s">
        <v>571</v>
      </c>
      <c r="J35" s="129" t="s">
        <v>572</v>
      </c>
      <c r="K35" s="209">
        <v>0.1111111111111111</v>
      </c>
      <c r="L35" s="23" t="s">
        <v>357</v>
      </c>
    </row>
    <row r="36" spans="1:20" ht="16.5" customHeight="1" x14ac:dyDescent="0.3">
      <c r="A36" s="509" t="s">
        <v>389</v>
      </c>
      <c r="B36" s="511" t="s">
        <v>14</v>
      </c>
      <c r="C36" s="134" t="s">
        <v>589</v>
      </c>
      <c r="D36" s="119" t="str">
        <f t="shared" si="0"/>
        <v>Adur</v>
      </c>
      <c r="E36" s="480">
        <f>VLOOKUP(D36,'Raw data'!A$9:DU$334,34,FALSE)</f>
        <v>0</v>
      </c>
      <c r="F36" s="131" t="s">
        <v>356</v>
      </c>
      <c r="G36" s="131" t="s">
        <v>596</v>
      </c>
      <c r="H36" s="438" t="s">
        <v>371</v>
      </c>
      <c r="I36" s="452"/>
      <c r="J36" s="130"/>
      <c r="K36" s="439">
        <v>4.9999999999999996E-2</v>
      </c>
      <c r="L36" s="23" t="s">
        <v>370</v>
      </c>
    </row>
    <row r="37" spans="1:20" ht="16.5" customHeight="1" x14ac:dyDescent="0.3">
      <c r="A37" s="509" t="s">
        <v>389</v>
      </c>
      <c r="B37" s="511" t="s">
        <v>14</v>
      </c>
      <c r="C37" s="134" t="s">
        <v>560</v>
      </c>
      <c r="D37" s="119" t="str">
        <f t="shared" si="0"/>
        <v>Adur</v>
      </c>
      <c r="E37" s="440">
        <f>VLOOKUP(D37,'Raw data'!A$9:DU$334,35,FALSE)</f>
        <v>0</v>
      </c>
      <c r="F37" s="131" t="s">
        <v>597</v>
      </c>
      <c r="G37" s="131" t="s">
        <v>596</v>
      </c>
      <c r="H37" s="438" t="s">
        <v>371</v>
      </c>
      <c r="I37" s="452"/>
      <c r="J37" s="130"/>
      <c r="K37" s="439">
        <v>4.9999999999999996E-2</v>
      </c>
      <c r="L37" s="23" t="s">
        <v>370</v>
      </c>
    </row>
    <row r="38" spans="1:20" ht="16.5" customHeight="1" x14ac:dyDescent="0.3">
      <c r="A38" s="509" t="s">
        <v>389</v>
      </c>
      <c r="B38" s="511" t="s">
        <v>14</v>
      </c>
      <c r="C38" s="135" t="s">
        <v>400</v>
      </c>
      <c r="D38" s="119" t="str">
        <f t="shared" si="0"/>
        <v>Adur</v>
      </c>
      <c r="E38" s="440">
        <f>VLOOKUP(D38,'Raw data'!A$9:DU$334,36,FALSE)</f>
        <v>0</v>
      </c>
      <c r="F38" s="131" t="s">
        <v>597</v>
      </c>
      <c r="G38" s="131" t="s">
        <v>590</v>
      </c>
      <c r="H38" s="438" t="s">
        <v>393</v>
      </c>
      <c r="I38" s="452"/>
      <c r="J38" s="129" t="s">
        <v>401</v>
      </c>
      <c r="K38" s="439">
        <v>0.05</v>
      </c>
      <c r="L38" s="23" t="s">
        <v>370</v>
      </c>
    </row>
    <row r="39" spans="1:20" ht="16.5" customHeight="1" x14ac:dyDescent="0.3">
      <c r="A39" s="509" t="s">
        <v>389</v>
      </c>
      <c r="B39" s="511" t="s">
        <v>14</v>
      </c>
      <c r="C39" s="135" t="s">
        <v>598</v>
      </c>
      <c r="D39" s="119" t="str">
        <f t="shared" si="0"/>
        <v>Adur</v>
      </c>
      <c r="E39" s="440">
        <f>VLOOKUP(D39,'Raw data'!A$9:DU$334,37,FALSE)</f>
        <v>0</v>
      </c>
      <c r="F39" s="131" t="s">
        <v>597</v>
      </c>
      <c r="G39" s="131" t="s">
        <v>590</v>
      </c>
      <c r="H39" s="438" t="s">
        <v>588</v>
      </c>
      <c r="I39" s="452"/>
      <c r="J39" s="129"/>
      <c r="K39" s="439">
        <v>0.05</v>
      </c>
      <c r="L39" s="23" t="s">
        <v>370</v>
      </c>
    </row>
    <row r="40" spans="1:20" ht="16.5" customHeight="1" x14ac:dyDescent="0.3">
      <c r="A40" s="509" t="s">
        <v>389</v>
      </c>
      <c r="B40" s="511" t="s">
        <v>14</v>
      </c>
      <c r="C40" s="134" t="s">
        <v>405</v>
      </c>
      <c r="D40" s="119" t="str">
        <f t="shared" si="0"/>
        <v>Adur</v>
      </c>
      <c r="E40" s="440">
        <f>VLOOKUP(D40,'Raw data'!A$9:DU$334,38,FALSE)*1000</f>
        <v>0</v>
      </c>
      <c r="F40" s="131" t="s">
        <v>639</v>
      </c>
      <c r="G40" s="131" t="s">
        <v>624</v>
      </c>
      <c r="H40" s="438" t="s">
        <v>641</v>
      </c>
      <c r="I40" s="452"/>
      <c r="J40" s="130"/>
      <c r="K40" s="439">
        <v>0.05</v>
      </c>
      <c r="L40" s="23" t="s">
        <v>370</v>
      </c>
    </row>
    <row r="41" spans="1:20" ht="16.5" customHeight="1" x14ac:dyDescent="0.3">
      <c r="A41" s="509" t="s">
        <v>389</v>
      </c>
      <c r="B41" s="511" t="s">
        <v>14</v>
      </c>
      <c r="C41" s="134" t="s">
        <v>406</v>
      </c>
      <c r="D41" s="119" t="str">
        <f t="shared" si="0"/>
        <v>Adur</v>
      </c>
      <c r="E41" s="440">
        <f>VLOOKUP(D41,'Raw data'!A$9:DU$334,39,FALSE)*1000</f>
        <v>0</v>
      </c>
      <c r="F41" s="131" t="s">
        <v>639</v>
      </c>
      <c r="G41" s="131" t="s">
        <v>624</v>
      </c>
      <c r="H41" s="438" t="s">
        <v>641</v>
      </c>
      <c r="I41" s="452"/>
      <c r="J41" s="130"/>
      <c r="K41" s="439">
        <v>0.05</v>
      </c>
      <c r="L41" s="23" t="s">
        <v>370</v>
      </c>
    </row>
    <row r="42" spans="1:20" ht="16.5" customHeight="1" x14ac:dyDescent="0.3">
      <c r="A42" s="509" t="s">
        <v>389</v>
      </c>
      <c r="B42" s="511" t="s">
        <v>14</v>
      </c>
      <c r="C42" s="135" t="s">
        <v>402</v>
      </c>
      <c r="D42" s="119" t="str">
        <f t="shared" si="0"/>
        <v>Adur</v>
      </c>
      <c r="E42" s="455">
        <f>VLOOKUP(D42,'Raw data'!A$9:DU$334,40,FALSE)</f>
        <v>0</v>
      </c>
      <c r="F42" s="131" t="s">
        <v>356</v>
      </c>
      <c r="G42" s="131" t="s">
        <v>706</v>
      </c>
      <c r="H42" s="438" t="s">
        <v>403</v>
      </c>
      <c r="I42" s="451" t="s">
        <v>404</v>
      </c>
      <c r="J42" s="130"/>
      <c r="K42" s="439">
        <v>0.1</v>
      </c>
      <c r="L42" s="23" t="s">
        <v>370</v>
      </c>
    </row>
    <row r="43" spans="1:20" ht="16.5" customHeight="1" x14ac:dyDescent="0.3">
      <c r="A43" s="509" t="s">
        <v>389</v>
      </c>
      <c r="B43" s="511" t="s">
        <v>14</v>
      </c>
      <c r="C43" s="135" t="s">
        <v>567</v>
      </c>
      <c r="D43" s="119" t="str">
        <f t="shared" si="0"/>
        <v>Adur</v>
      </c>
      <c r="E43" s="455">
        <f>VLOOKUP(D41,'Raw data'!A$9:DU$334,41,FALSE)</f>
        <v>0</v>
      </c>
      <c r="F43" s="131" t="s">
        <v>356</v>
      </c>
      <c r="G43" s="131" t="s">
        <v>373</v>
      </c>
      <c r="H43" s="438" t="s">
        <v>375</v>
      </c>
      <c r="I43" s="452"/>
      <c r="J43" s="129" t="s">
        <v>376</v>
      </c>
      <c r="K43" s="439">
        <v>0.1</v>
      </c>
      <c r="L43" s="23" t="s">
        <v>370</v>
      </c>
    </row>
    <row r="44" spans="1:20" ht="16.5" customHeight="1" x14ac:dyDescent="0.3">
      <c r="A44" s="509" t="s">
        <v>389</v>
      </c>
      <c r="B44" s="511" t="s">
        <v>14</v>
      </c>
      <c r="C44" s="135" t="s">
        <v>698</v>
      </c>
      <c r="D44" s="119" t="str">
        <f t="shared" si="0"/>
        <v>Adur</v>
      </c>
      <c r="E44" s="455">
        <f>VLOOKUP(D46,'Raw data'!A$9:DU$334,42,FALSE)</f>
        <v>0</v>
      </c>
      <c r="F44" s="131" t="s">
        <v>356</v>
      </c>
      <c r="G44" s="131" t="s">
        <v>707</v>
      </c>
      <c r="H44" s="438" t="s">
        <v>411</v>
      </c>
      <c r="I44" s="452"/>
      <c r="J44" s="129" t="s">
        <v>412</v>
      </c>
      <c r="K44" s="439">
        <v>0.1</v>
      </c>
      <c r="L44" s="23" t="s">
        <v>370</v>
      </c>
    </row>
    <row r="45" spans="1:20" ht="16.5" customHeight="1" x14ac:dyDescent="0.3">
      <c r="A45" s="509" t="s">
        <v>389</v>
      </c>
      <c r="B45" s="511" t="s">
        <v>14</v>
      </c>
      <c r="C45" s="135" t="s">
        <v>407</v>
      </c>
      <c r="D45" s="119" t="str">
        <f t="shared" si="0"/>
        <v>Adur</v>
      </c>
      <c r="E45" s="441">
        <f>VLOOKUP(D43,'Raw data'!A$9:DU$334,43,FALSE)</f>
        <v>0.70731707317073167</v>
      </c>
      <c r="F45" s="131" t="s">
        <v>408</v>
      </c>
      <c r="G45" s="131" t="s">
        <v>388</v>
      </c>
      <c r="H45" s="438" t="s">
        <v>579</v>
      </c>
      <c r="I45" s="451" t="s">
        <v>580</v>
      </c>
      <c r="J45" s="130"/>
      <c r="K45" s="439">
        <v>0.2</v>
      </c>
      <c r="L45" s="23" t="s">
        <v>370</v>
      </c>
    </row>
    <row r="46" spans="1:20" ht="16.5" customHeight="1" x14ac:dyDescent="0.3">
      <c r="A46" s="509" t="s">
        <v>389</v>
      </c>
      <c r="B46" s="511" t="s">
        <v>14</v>
      </c>
      <c r="C46" s="135" t="s">
        <v>409</v>
      </c>
      <c r="D46" s="119" t="str">
        <f t="shared" si="0"/>
        <v>Adur</v>
      </c>
      <c r="E46" s="441">
        <f>VLOOKUP(D45,'Raw data'!A$9:DU$334,44,FALSE)</f>
        <v>4.878048780487805E-2</v>
      </c>
      <c r="F46" s="131" t="s">
        <v>516</v>
      </c>
      <c r="G46" s="131" t="s">
        <v>388</v>
      </c>
      <c r="H46" s="438" t="s">
        <v>579</v>
      </c>
      <c r="I46" s="451" t="s">
        <v>580</v>
      </c>
      <c r="J46" s="130"/>
      <c r="K46" s="439">
        <v>0.2</v>
      </c>
      <c r="L46" s="23" t="s">
        <v>370</v>
      </c>
      <c r="M46" s="447"/>
      <c r="N46" s="205"/>
      <c r="O46" s="205"/>
      <c r="P46" s="205"/>
      <c r="Q46" s="205"/>
      <c r="R46" s="205"/>
      <c r="S46" s="205"/>
      <c r="T46" s="205"/>
    </row>
    <row r="47" spans="1:20" ht="16.5" customHeight="1" x14ac:dyDescent="0.3">
      <c r="A47" s="512" t="s">
        <v>413</v>
      </c>
      <c r="B47" s="513" t="s">
        <v>13</v>
      </c>
      <c r="C47" s="135" t="s">
        <v>414</v>
      </c>
      <c r="D47" s="119" t="str">
        <f t="shared" si="0"/>
        <v>Adur</v>
      </c>
      <c r="E47" s="455">
        <f>VLOOKUP(D44,'Raw data'!A$9:DU$334,45,FALSE)</f>
        <v>0</v>
      </c>
      <c r="F47" s="131" t="s">
        <v>356</v>
      </c>
      <c r="G47" s="131" t="s">
        <v>708</v>
      </c>
      <c r="H47" s="438" t="s">
        <v>415</v>
      </c>
      <c r="I47" s="452"/>
      <c r="J47" s="130"/>
      <c r="K47" s="209">
        <v>0.14814814814814814</v>
      </c>
      <c r="L47" s="23" t="s">
        <v>357</v>
      </c>
    </row>
    <row r="48" spans="1:20" ht="16.5" customHeight="1" x14ac:dyDescent="0.3">
      <c r="A48" s="512" t="s">
        <v>413</v>
      </c>
      <c r="B48" s="513" t="s">
        <v>13</v>
      </c>
      <c r="C48" s="135" t="s">
        <v>604</v>
      </c>
      <c r="D48" s="119" t="str">
        <f t="shared" si="0"/>
        <v>Adur</v>
      </c>
      <c r="E48" s="455">
        <f>VLOOKUP(D45,'Raw data'!A$9:DU$334,46,FALSE)</f>
        <v>0</v>
      </c>
      <c r="F48" s="131" t="s">
        <v>617</v>
      </c>
      <c r="G48" s="64" t="s">
        <v>601</v>
      </c>
      <c r="H48" s="438" t="s">
        <v>602</v>
      </c>
      <c r="I48" s="452"/>
      <c r="J48" s="129"/>
      <c r="K48" s="209">
        <v>0.14814814814814814</v>
      </c>
      <c r="L48" s="23" t="s">
        <v>357</v>
      </c>
    </row>
    <row r="49" spans="1:12" ht="16.5" customHeight="1" x14ac:dyDescent="0.3">
      <c r="A49" s="512" t="s">
        <v>413</v>
      </c>
      <c r="B49" s="513" t="s">
        <v>13</v>
      </c>
      <c r="C49" s="64" t="s">
        <v>599</v>
      </c>
      <c r="D49" s="119" t="str">
        <f t="shared" si="0"/>
        <v>Adur</v>
      </c>
      <c r="E49" s="455">
        <f>VLOOKUP(D46,'Raw data'!A$9:DU$334,47,FALSE)</f>
        <v>0</v>
      </c>
      <c r="F49" s="128" t="s">
        <v>600</v>
      </c>
      <c r="G49" s="64" t="s">
        <v>601</v>
      </c>
      <c r="H49" s="438" t="s">
        <v>602</v>
      </c>
      <c r="J49" s="129"/>
      <c r="K49" s="209">
        <v>3.7037037037037035E-2</v>
      </c>
      <c r="L49" s="23" t="s">
        <v>357</v>
      </c>
    </row>
    <row r="50" spans="1:12" ht="16.5" customHeight="1" x14ac:dyDescent="0.3">
      <c r="A50" s="512" t="s">
        <v>413</v>
      </c>
      <c r="B50" s="513" t="s">
        <v>13</v>
      </c>
      <c r="C50" s="135" t="s">
        <v>610</v>
      </c>
      <c r="D50" s="119" t="str">
        <f t="shared" si="0"/>
        <v>Adur</v>
      </c>
      <c r="E50" s="455">
        <f>VLOOKUP(D47,'Raw data'!A$9:DU$334,48,FALSE)</f>
        <v>0</v>
      </c>
      <c r="F50" s="131" t="s">
        <v>356</v>
      </c>
      <c r="G50" s="64" t="s">
        <v>608</v>
      </c>
      <c r="H50" s="456" t="s">
        <v>609</v>
      </c>
      <c r="I50" s="451"/>
      <c r="J50" s="129"/>
      <c r="K50" s="209">
        <v>0.14814814814814814</v>
      </c>
      <c r="L50" s="23" t="s">
        <v>357</v>
      </c>
    </row>
    <row r="51" spans="1:12" ht="16.5" customHeight="1" x14ac:dyDescent="0.3">
      <c r="A51" s="512" t="s">
        <v>413</v>
      </c>
      <c r="B51" s="513" t="s">
        <v>13</v>
      </c>
      <c r="C51" s="135" t="s">
        <v>417</v>
      </c>
      <c r="D51" s="119" t="str">
        <f t="shared" si="0"/>
        <v>Adur</v>
      </c>
      <c r="E51" s="455">
        <f>VLOOKUP(D48,'Raw data'!A$9:DU$334,49,FALSE)</f>
        <v>1</v>
      </c>
      <c r="F51" s="131" t="s">
        <v>356</v>
      </c>
      <c r="G51" s="64" t="s">
        <v>606</v>
      </c>
      <c r="H51" s="438" t="s">
        <v>607</v>
      </c>
      <c r="I51" s="451"/>
      <c r="J51" s="129"/>
      <c r="K51" s="209">
        <v>0.14814814814814814</v>
      </c>
      <c r="L51" s="23" t="s">
        <v>357</v>
      </c>
    </row>
    <row r="52" spans="1:12" ht="16.5" customHeight="1" x14ac:dyDescent="0.3">
      <c r="A52" s="512" t="s">
        <v>413</v>
      </c>
      <c r="B52" s="513" t="s">
        <v>13</v>
      </c>
      <c r="C52" s="135" t="s">
        <v>612</v>
      </c>
      <c r="D52" s="119" t="str">
        <f t="shared" si="0"/>
        <v>Adur</v>
      </c>
      <c r="E52" s="455">
        <f>VLOOKUP(D52,'Raw data'!A$9:DU$334,50,FALSE)</f>
        <v>13</v>
      </c>
      <c r="F52" s="131" t="s">
        <v>611</v>
      </c>
      <c r="G52" s="131" t="s">
        <v>358</v>
      </c>
      <c r="H52" s="438" t="s">
        <v>615</v>
      </c>
      <c r="I52" s="451"/>
      <c r="J52" s="129"/>
      <c r="K52" s="209">
        <v>7.407407407407407E-2</v>
      </c>
      <c r="L52" s="23" t="s">
        <v>357</v>
      </c>
    </row>
    <row r="53" spans="1:12" ht="16.5" customHeight="1" x14ac:dyDescent="0.3">
      <c r="A53" s="512" t="s">
        <v>413</v>
      </c>
      <c r="B53" s="513" t="s">
        <v>13</v>
      </c>
      <c r="C53" s="135" t="s">
        <v>613</v>
      </c>
      <c r="D53" s="119" t="str">
        <f t="shared" si="0"/>
        <v>Adur</v>
      </c>
      <c r="E53" s="455">
        <f>VLOOKUP(D53,'Raw data'!A$9:DU$334,51,FALSE)</f>
        <v>0</v>
      </c>
      <c r="F53" s="131" t="s">
        <v>611</v>
      </c>
      <c r="G53" s="131" t="s">
        <v>358</v>
      </c>
      <c r="H53" s="438" t="s">
        <v>614</v>
      </c>
      <c r="I53" s="451"/>
      <c r="J53" s="129"/>
      <c r="K53" s="209">
        <v>0.22222222222222221</v>
      </c>
      <c r="L53" s="23" t="s">
        <v>357</v>
      </c>
    </row>
    <row r="54" spans="1:12" ht="16.5" customHeight="1" x14ac:dyDescent="0.3">
      <c r="A54" s="512" t="s">
        <v>413</v>
      </c>
      <c r="B54" s="513" t="s">
        <v>13</v>
      </c>
      <c r="C54" s="135" t="s">
        <v>616</v>
      </c>
      <c r="D54" s="119" t="str">
        <f t="shared" si="0"/>
        <v>Adur</v>
      </c>
      <c r="E54" s="455">
        <f>VLOOKUP(D54,'Raw data'!A$9:DU$334,52,FALSE)</f>
        <v>0</v>
      </c>
      <c r="F54" s="131" t="s">
        <v>356</v>
      </c>
      <c r="G54" s="131" t="s">
        <v>559</v>
      </c>
      <c r="H54" s="438" t="s">
        <v>573</v>
      </c>
      <c r="I54" s="451" t="s">
        <v>571</v>
      </c>
      <c r="J54" s="129" t="s">
        <v>572</v>
      </c>
      <c r="K54" s="209">
        <v>7.407407407407407E-2</v>
      </c>
      <c r="L54" s="23" t="s">
        <v>357</v>
      </c>
    </row>
    <row r="55" spans="1:12" ht="16.5" customHeight="1" x14ac:dyDescent="0.3">
      <c r="A55" s="512" t="s">
        <v>413</v>
      </c>
      <c r="B55" s="514" t="s">
        <v>14</v>
      </c>
      <c r="C55" s="134" t="s">
        <v>589</v>
      </c>
      <c r="D55" s="119" t="str">
        <f t="shared" si="0"/>
        <v>Adur</v>
      </c>
      <c r="E55" s="455">
        <f>VLOOKUP(D55,'Raw data'!A$9:DU$334,53,FALSE)</f>
        <v>0</v>
      </c>
      <c r="F55" s="131" t="s">
        <v>356</v>
      </c>
      <c r="G55" s="131" t="s">
        <v>596</v>
      </c>
      <c r="H55" s="438" t="s">
        <v>371</v>
      </c>
      <c r="I55" s="452"/>
      <c r="J55" s="130"/>
      <c r="K55" s="209">
        <v>0.05</v>
      </c>
      <c r="L55" s="23" t="s">
        <v>370</v>
      </c>
    </row>
    <row r="56" spans="1:12" ht="16.5" customHeight="1" x14ac:dyDescent="0.3">
      <c r="A56" s="512" t="s">
        <v>413</v>
      </c>
      <c r="B56" s="514" t="s">
        <v>14</v>
      </c>
      <c r="C56" s="134" t="s">
        <v>560</v>
      </c>
      <c r="D56" s="119" t="str">
        <f t="shared" si="0"/>
        <v>Adur</v>
      </c>
      <c r="E56" s="440">
        <f>VLOOKUP(D56,'Raw data'!A$9:DU$334,54,FALSE)*1000</f>
        <v>0</v>
      </c>
      <c r="F56" s="131" t="s">
        <v>597</v>
      </c>
      <c r="G56" s="131" t="s">
        <v>596</v>
      </c>
      <c r="H56" s="438" t="s">
        <v>371</v>
      </c>
      <c r="I56" s="452"/>
      <c r="J56" s="130"/>
      <c r="K56" s="209">
        <v>0.05</v>
      </c>
      <c r="L56" s="23" t="s">
        <v>370</v>
      </c>
    </row>
    <row r="57" spans="1:12" ht="16.5" customHeight="1" x14ac:dyDescent="0.3">
      <c r="A57" s="512" t="s">
        <v>413</v>
      </c>
      <c r="B57" s="514" t="s">
        <v>14</v>
      </c>
      <c r="C57" s="135" t="s">
        <v>567</v>
      </c>
      <c r="D57" s="119" t="str">
        <f t="shared" si="0"/>
        <v>Adur</v>
      </c>
      <c r="E57" s="455">
        <f>VLOOKUP(D57,'Raw data'!A$9:DU$334,55,FALSE)</f>
        <v>0</v>
      </c>
      <c r="F57" s="131" t="s">
        <v>356</v>
      </c>
      <c r="G57" s="131" t="s">
        <v>373</v>
      </c>
      <c r="H57" s="438" t="s">
        <v>375</v>
      </c>
      <c r="I57" s="452"/>
      <c r="J57" s="129" t="s">
        <v>376</v>
      </c>
      <c r="K57" s="209">
        <v>0.15</v>
      </c>
      <c r="L57" s="207" t="s">
        <v>370</v>
      </c>
    </row>
    <row r="58" spans="1:12" ht="16.5" customHeight="1" x14ac:dyDescent="0.3">
      <c r="A58" s="512" t="s">
        <v>413</v>
      </c>
      <c r="B58" s="514" t="s">
        <v>14</v>
      </c>
      <c r="C58" s="135" t="s">
        <v>510</v>
      </c>
      <c r="D58" s="119" t="str">
        <f t="shared" si="0"/>
        <v>Adur</v>
      </c>
      <c r="E58" s="455">
        <f>VLOOKUP(D58,'Raw data'!A$9:DU$334,56,FALSE)</f>
        <v>12</v>
      </c>
      <c r="F58" s="131" t="s">
        <v>356</v>
      </c>
      <c r="G58" s="131" t="s">
        <v>706</v>
      </c>
      <c r="H58" s="438" t="s">
        <v>403</v>
      </c>
      <c r="I58" s="452"/>
      <c r="J58" s="130"/>
      <c r="K58" s="209">
        <v>0.3</v>
      </c>
      <c r="L58" s="207" t="s">
        <v>370</v>
      </c>
    </row>
    <row r="59" spans="1:12" ht="16.5" customHeight="1" x14ac:dyDescent="0.3">
      <c r="A59" s="512" t="s">
        <v>413</v>
      </c>
      <c r="B59" s="514" t="s">
        <v>14</v>
      </c>
      <c r="C59" s="135" t="s">
        <v>605</v>
      </c>
      <c r="D59" s="119" t="str">
        <f t="shared" si="0"/>
        <v>Adur</v>
      </c>
      <c r="E59" s="455">
        <f>VLOOKUP(D59,'Raw data'!A$9:DU$334,57,FALSE)</f>
        <v>0</v>
      </c>
      <c r="F59" s="131" t="s">
        <v>617</v>
      </c>
      <c r="G59" s="64" t="s">
        <v>601</v>
      </c>
      <c r="H59" s="438" t="s">
        <v>603</v>
      </c>
      <c r="I59" s="452"/>
      <c r="J59" s="130"/>
      <c r="K59" s="209">
        <v>0.15</v>
      </c>
      <c r="L59" s="207" t="s">
        <v>370</v>
      </c>
    </row>
    <row r="60" spans="1:12" ht="16.5" customHeight="1" x14ac:dyDescent="0.3">
      <c r="A60" s="512" t="s">
        <v>413</v>
      </c>
      <c r="B60" s="514" t="s">
        <v>14</v>
      </c>
      <c r="C60" s="135" t="s">
        <v>418</v>
      </c>
      <c r="D60" s="119" t="str">
        <f t="shared" si="0"/>
        <v>Adur</v>
      </c>
      <c r="E60" s="441">
        <f>VLOOKUP(D60,'Raw data'!A$9:DU$334,58,FALSE)</f>
        <v>0.29268292682926828</v>
      </c>
      <c r="F60" s="131" t="s">
        <v>509</v>
      </c>
      <c r="G60" s="131" t="s">
        <v>388</v>
      </c>
      <c r="H60" s="438" t="s">
        <v>579</v>
      </c>
      <c r="I60" s="451" t="s">
        <v>580</v>
      </c>
      <c r="J60" s="130"/>
      <c r="K60" s="209">
        <v>0.3</v>
      </c>
      <c r="L60" s="207" t="s">
        <v>697</v>
      </c>
    </row>
    <row r="61" spans="1:12" ht="16.5" customHeight="1" x14ac:dyDescent="0.3">
      <c r="A61" s="515" t="s">
        <v>419</v>
      </c>
      <c r="B61" s="516" t="s">
        <v>13</v>
      </c>
      <c r="C61" s="136" t="s">
        <v>420</v>
      </c>
      <c r="D61" s="119" t="str">
        <f t="shared" si="0"/>
        <v>Adur</v>
      </c>
      <c r="E61" s="481">
        <f>VLOOKUP(D61,'Raw data'!A$9:DU$334,59,FALSE)</f>
        <v>2324.0632103500002</v>
      </c>
      <c r="F61" s="504" t="s">
        <v>513</v>
      </c>
      <c r="G61" s="131" t="s">
        <v>422</v>
      </c>
      <c r="H61" s="438" t="s">
        <v>423</v>
      </c>
      <c r="I61" s="451" t="s">
        <v>423</v>
      </c>
      <c r="J61" s="129"/>
      <c r="K61" s="209">
        <v>0.34375</v>
      </c>
      <c r="L61" s="34" t="s">
        <v>357</v>
      </c>
    </row>
    <row r="62" spans="1:12" ht="16.5" customHeight="1" x14ac:dyDescent="0.3">
      <c r="A62" s="515" t="s">
        <v>419</v>
      </c>
      <c r="B62" s="516" t="s">
        <v>13</v>
      </c>
      <c r="C62" s="137" t="s">
        <v>424</v>
      </c>
      <c r="D62" s="119" t="str">
        <f t="shared" si="0"/>
        <v>Adur</v>
      </c>
      <c r="E62" s="481">
        <f>VLOOKUP(D62,'Raw data'!A$9:DU$334,60,FALSE)</f>
        <v>0</v>
      </c>
      <c r="F62" s="131" t="s">
        <v>421</v>
      </c>
      <c r="G62" s="131" t="s">
        <v>622</v>
      </c>
      <c r="H62" s="438" t="s">
        <v>416</v>
      </c>
      <c r="I62" s="451" t="s">
        <v>416</v>
      </c>
      <c r="J62" s="130"/>
      <c r="K62" s="209">
        <v>0.125</v>
      </c>
      <c r="L62" s="34" t="s">
        <v>357</v>
      </c>
    </row>
    <row r="63" spans="1:12" ht="16.5" customHeight="1" x14ac:dyDescent="0.3">
      <c r="A63" s="515" t="s">
        <v>419</v>
      </c>
      <c r="B63" s="516" t="s">
        <v>13</v>
      </c>
      <c r="C63" s="134" t="s">
        <v>425</v>
      </c>
      <c r="D63" s="119" t="str">
        <f t="shared" si="0"/>
        <v>Adur</v>
      </c>
      <c r="E63" s="481">
        <f>VLOOKUP(D63,'Raw data'!A$9:DU$334,61,FALSE)</f>
        <v>0</v>
      </c>
      <c r="F63" s="131" t="s">
        <v>356</v>
      </c>
      <c r="G63" s="131" t="s">
        <v>358</v>
      </c>
      <c r="H63" s="438" t="s">
        <v>359</v>
      </c>
      <c r="I63" s="452"/>
      <c r="J63" s="129"/>
      <c r="K63" s="209">
        <v>0.25</v>
      </c>
      <c r="L63" s="34" t="s">
        <v>357</v>
      </c>
    </row>
    <row r="64" spans="1:12" ht="16.5" customHeight="1" x14ac:dyDescent="0.3">
      <c r="A64" s="515" t="s">
        <v>419</v>
      </c>
      <c r="B64" s="516" t="s">
        <v>13</v>
      </c>
      <c r="C64" s="134" t="s">
        <v>623</v>
      </c>
      <c r="D64" s="119" t="str">
        <f t="shared" si="0"/>
        <v>Adur</v>
      </c>
      <c r="E64" s="481">
        <f>VLOOKUP(D64,'Raw data'!A$9:DU$334,62,FALSE)</f>
        <v>0</v>
      </c>
      <c r="F64" s="131" t="s">
        <v>356</v>
      </c>
      <c r="G64" s="131" t="s">
        <v>358</v>
      </c>
      <c r="H64" s="438" t="s">
        <v>359</v>
      </c>
      <c r="I64" s="452"/>
      <c r="J64" s="129"/>
      <c r="K64" s="209">
        <v>-0.125</v>
      </c>
      <c r="L64" s="34" t="s">
        <v>357</v>
      </c>
    </row>
    <row r="65" spans="1:12" ht="16.5" customHeight="1" x14ac:dyDescent="0.3">
      <c r="A65" s="515" t="s">
        <v>419</v>
      </c>
      <c r="B65" s="516" t="s">
        <v>13</v>
      </c>
      <c r="C65" s="134" t="s">
        <v>426</v>
      </c>
      <c r="D65" s="119" t="str">
        <f t="shared" si="0"/>
        <v>Adur</v>
      </c>
      <c r="E65" s="481">
        <f>VLOOKUP(D65,'Raw data'!A$9:DU$334,63,FALSE)</f>
        <v>0</v>
      </c>
      <c r="F65" s="131" t="s">
        <v>356</v>
      </c>
      <c r="G65" s="131" t="s">
        <v>358</v>
      </c>
      <c r="H65" s="438" t="s">
        <v>359</v>
      </c>
      <c r="I65" s="452"/>
      <c r="J65" s="129"/>
      <c r="K65" s="209">
        <v>0.125</v>
      </c>
      <c r="L65" s="34" t="s">
        <v>357</v>
      </c>
    </row>
    <row r="66" spans="1:12" ht="16.5" customHeight="1" x14ac:dyDescent="0.3">
      <c r="A66" s="515" t="s">
        <v>419</v>
      </c>
      <c r="B66" s="516" t="s">
        <v>13</v>
      </c>
      <c r="C66" s="134" t="s">
        <v>623</v>
      </c>
      <c r="D66" s="119" t="str">
        <f t="shared" si="0"/>
        <v>Adur</v>
      </c>
      <c r="E66" s="481">
        <f>VLOOKUP(D66,'Raw data'!A$9:DU$334,64,FALSE)</f>
        <v>0</v>
      </c>
      <c r="F66" s="131" t="s">
        <v>356</v>
      </c>
      <c r="G66" s="131" t="s">
        <v>358</v>
      </c>
      <c r="H66" s="438" t="s">
        <v>359</v>
      </c>
      <c r="I66" s="452"/>
      <c r="J66" s="129"/>
      <c r="K66" s="209">
        <v>-6.25E-2</v>
      </c>
      <c r="L66" s="34" t="s">
        <v>357</v>
      </c>
    </row>
    <row r="67" spans="1:12" ht="16.5" customHeight="1" x14ac:dyDescent="0.3">
      <c r="A67" s="515" t="s">
        <v>419</v>
      </c>
      <c r="B67" s="516" t="s">
        <v>13</v>
      </c>
      <c r="C67" s="134" t="s">
        <v>427</v>
      </c>
      <c r="D67" s="119" t="str">
        <f t="shared" si="0"/>
        <v>Adur</v>
      </c>
      <c r="E67" s="481">
        <f>VLOOKUP(D67,'Raw data'!A$9:DU$334,65,FALSE)</f>
        <v>0</v>
      </c>
      <c r="F67" s="131" t="s">
        <v>356</v>
      </c>
      <c r="G67" s="131" t="s">
        <v>358</v>
      </c>
      <c r="H67" s="438" t="s">
        <v>359</v>
      </c>
      <c r="I67" s="452"/>
      <c r="J67" s="129"/>
      <c r="K67" s="209">
        <v>6.25E-2</v>
      </c>
      <c r="L67" s="34" t="s">
        <v>357</v>
      </c>
    </row>
    <row r="68" spans="1:12" ht="16.5" customHeight="1" x14ac:dyDescent="0.3">
      <c r="A68" s="515" t="s">
        <v>419</v>
      </c>
      <c r="B68" s="516" t="s">
        <v>13</v>
      </c>
      <c r="C68" s="134" t="s">
        <v>623</v>
      </c>
      <c r="D68" s="119" t="str">
        <f t="shared" si="0"/>
        <v>Adur</v>
      </c>
      <c r="E68" s="481">
        <f>VLOOKUP(D68,'Raw data'!A$9:DU$334,66,FALSE)</f>
        <v>0</v>
      </c>
      <c r="F68" s="131" t="s">
        <v>356</v>
      </c>
      <c r="G68" s="131" t="s">
        <v>358</v>
      </c>
      <c r="H68" s="438" t="s">
        <v>359</v>
      </c>
      <c r="I68" s="452"/>
      <c r="J68" s="129"/>
      <c r="K68" s="209">
        <v>-3.125E-2</v>
      </c>
      <c r="L68" s="34" t="s">
        <v>357</v>
      </c>
    </row>
    <row r="69" spans="1:12" ht="16.5" customHeight="1" x14ac:dyDescent="0.3">
      <c r="A69" s="515" t="s">
        <v>419</v>
      </c>
      <c r="B69" s="516" t="s">
        <v>13</v>
      </c>
      <c r="C69" s="135" t="s">
        <v>428</v>
      </c>
      <c r="D69" s="119" t="str">
        <f t="shared" si="0"/>
        <v>Adur</v>
      </c>
      <c r="E69" s="481">
        <f>VLOOKUP(D69,'Raw data'!A$9:DU$334,67,FALSE)</f>
        <v>0.58565292689999993</v>
      </c>
      <c r="F69" s="131" t="s">
        <v>421</v>
      </c>
      <c r="G69" s="131" t="s">
        <v>422</v>
      </c>
      <c r="H69" s="438" t="s">
        <v>429</v>
      </c>
      <c r="I69" s="451" t="s">
        <v>423</v>
      </c>
      <c r="J69" s="129" t="s">
        <v>430</v>
      </c>
      <c r="K69" s="209">
        <v>0.125</v>
      </c>
      <c r="L69" s="34" t="s">
        <v>357</v>
      </c>
    </row>
    <row r="70" spans="1:12" ht="16.5" customHeight="1" x14ac:dyDescent="0.3">
      <c r="A70" s="515" t="s">
        <v>419</v>
      </c>
      <c r="B70" s="516" t="s">
        <v>13</v>
      </c>
      <c r="C70" s="138" t="s">
        <v>618</v>
      </c>
      <c r="D70" s="119" t="str">
        <f t="shared" si="0"/>
        <v>Adur</v>
      </c>
      <c r="E70" s="481">
        <f>VLOOKUP(D70,'Raw data'!A$9:DU$334,68,FALSE)</f>
        <v>0</v>
      </c>
      <c r="F70" s="131" t="s">
        <v>356</v>
      </c>
      <c r="G70" s="131" t="s">
        <v>559</v>
      </c>
      <c r="H70" s="438" t="s">
        <v>573</v>
      </c>
      <c r="I70" s="451" t="s">
        <v>571</v>
      </c>
      <c r="J70" s="129" t="s">
        <v>572</v>
      </c>
      <c r="K70" s="209">
        <v>6.25E-2</v>
      </c>
      <c r="L70" s="34" t="s">
        <v>357</v>
      </c>
    </row>
    <row r="71" spans="1:12" ht="16.5" customHeight="1" x14ac:dyDescent="0.3">
      <c r="A71" s="515" t="s">
        <v>419</v>
      </c>
      <c r="B71" s="516" t="s">
        <v>13</v>
      </c>
      <c r="C71" s="138" t="s">
        <v>625</v>
      </c>
      <c r="D71" s="119" t="str">
        <f t="shared" si="0"/>
        <v>Adur</v>
      </c>
      <c r="E71" s="481">
        <f>VLOOKUP(D71,'Raw data'!A$9:DU$334,69,FALSE)</f>
        <v>49.940320782240001</v>
      </c>
      <c r="F71" s="128" t="s">
        <v>421</v>
      </c>
      <c r="G71" s="131" t="s">
        <v>626</v>
      </c>
      <c r="H71" s="438" t="s">
        <v>627</v>
      </c>
      <c r="I71" s="451"/>
      <c r="J71" s="129"/>
      <c r="K71" s="209">
        <v>0.125</v>
      </c>
      <c r="L71" s="34" t="s">
        <v>357</v>
      </c>
    </row>
    <row r="72" spans="1:12" ht="16.5" customHeight="1" x14ac:dyDescent="0.3">
      <c r="A72" s="515" t="s">
        <v>419</v>
      </c>
      <c r="B72" s="517" t="s">
        <v>14</v>
      </c>
      <c r="C72" s="127" t="s">
        <v>511</v>
      </c>
      <c r="D72" s="119" t="str">
        <f t="shared" si="0"/>
        <v>Adur</v>
      </c>
      <c r="E72" s="481">
        <f>VLOOKUP(D72,'Raw data'!A$9:DU$334,70,FALSE)</f>
        <v>0</v>
      </c>
      <c r="F72" s="131" t="s">
        <v>356</v>
      </c>
      <c r="G72" s="131" t="s">
        <v>713</v>
      </c>
      <c r="H72" s="438" t="s">
        <v>431</v>
      </c>
      <c r="I72" s="452" t="s">
        <v>384</v>
      </c>
      <c r="J72" s="129" t="s">
        <v>431</v>
      </c>
      <c r="K72" s="209">
        <v>0.1</v>
      </c>
      <c r="L72" s="207" t="s">
        <v>370</v>
      </c>
    </row>
    <row r="73" spans="1:12" ht="16.5" customHeight="1" x14ac:dyDescent="0.3">
      <c r="A73" s="515" t="s">
        <v>419</v>
      </c>
      <c r="B73" s="517" t="s">
        <v>14</v>
      </c>
      <c r="C73" s="64" t="s">
        <v>619</v>
      </c>
      <c r="D73" s="119" t="str">
        <f t="shared" si="0"/>
        <v>Adur</v>
      </c>
      <c r="E73" s="481">
        <f>VLOOKUP(D73,'Raw data'!A$9:DU$334,71,FALSE)</f>
        <v>0</v>
      </c>
      <c r="F73" s="128" t="s">
        <v>356</v>
      </c>
      <c r="G73" s="64" t="s">
        <v>620</v>
      </c>
      <c r="H73" s="438" t="s">
        <v>621</v>
      </c>
      <c r="I73" s="129"/>
      <c r="J73" s="130"/>
      <c r="K73" s="209">
        <v>0.1</v>
      </c>
      <c r="L73" s="207" t="s">
        <v>370</v>
      </c>
    </row>
    <row r="74" spans="1:12" ht="16.5" customHeight="1" x14ac:dyDescent="0.3">
      <c r="A74" s="515" t="s">
        <v>419</v>
      </c>
      <c r="B74" s="517" t="s">
        <v>14</v>
      </c>
      <c r="C74" s="137" t="s">
        <v>432</v>
      </c>
      <c r="D74" s="119" t="str">
        <f t="shared" si="0"/>
        <v>Adur</v>
      </c>
      <c r="E74" s="481">
        <f>VLOOKUP(D74,'Raw data'!A$9:DU$334,72,FALSE)</f>
        <v>0</v>
      </c>
      <c r="F74" s="131" t="s">
        <v>356</v>
      </c>
      <c r="G74" s="131" t="s">
        <v>712</v>
      </c>
      <c r="H74" s="438" t="s">
        <v>433</v>
      </c>
      <c r="I74" s="452" t="s">
        <v>384</v>
      </c>
      <c r="J74" s="129" t="s">
        <v>434</v>
      </c>
      <c r="K74" s="209">
        <v>0.1</v>
      </c>
      <c r="L74" s="207" t="s">
        <v>370</v>
      </c>
    </row>
    <row r="75" spans="1:12" ht="16.5" customHeight="1" x14ac:dyDescent="0.3">
      <c r="A75" s="515" t="s">
        <v>419</v>
      </c>
      <c r="B75" s="517" t="s">
        <v>14</v>
      </c>
      <c r="C75" s="135" t="s">
        <v>567</v>
      </c>
      <c r="D75" s="119" t="str">
        <f t="shared" si="0"/>
        <v>Adur</v>
      </c>
      <c r="E75" s="481">
        <f>VLOOKUP(D75,'Raw data'!A$9:DU$334,73,FALSE)</f>
        <v>0</v>
      </c>
      <c r="F75" s="131" t="s">
        <v>356</v>
      </c>
      <c r="G75" s="131" t="s">
        <v>373</v>
      </c>
      <c r="H75" s="438" t="s">
        <v>375</v>
      </c>
      <c r="I75" s="451" t="s">
        <v>376</v>
      </c>
      <c r="J75" s="129" t="s">
        <v>376</v>
      </c>
      <c r="K75" s="209">
        <v>0.15</v>
      </c>
      <c r="L75" s="207" t="s">
        <v>370</v>
      </c>
    </row>
    <row r="76" spans="1:12" ht="16.5" customHeight="1" x14ac:dyDescent="0.3">
      <c r="A76" s="515" t="s">
        <v>419</v>
      </c>
      <c r="B76" s="517" t="s">
        <v>14</v>
      </c>
      <c r="C76" s="134" t="s">
        <v>589</v>
      </c>
      <c r="D76" s="119" t="str">
        <f t="shared" si="0"/>
        <v>Adur</v>
      </c>
      <c r="E76" s="481">
        <f>VLOOKUP(D76,'Raw data'!A$9:DU$334,74,FALSE)</f>
        <v>0</v>
      </c>
      <c r="F76" s="131" t="s">
        <v>356</v>
      </c>
      <c r="G76" s="131" t="s">
        <v>596</v>
      </c>
      <c r="H76" s="438" t="s">
        <v>371</v>
      </c>
      <c r="I76" s="452"/>
      <c r="J76" s="130"/>
      <c r="K76" s="209">
        <v>0.05</v>
      </c>
      <c r="L76" s="207" t="s">
        <v>370</v>
      </c>
    </row>
    <row r="77" spans="1:12" ht="16.5" customHeight="1" x14ac:dyDescent="0.3">
      <c r="A77" s="515" t="s">
        <v>419</v>
      </c>
      <c r="B77" s="517" t="s">
        <v>14</v>
      </c>
      <c r="C77" s="134" t="s">
        <v>560</v>
      </c>
      <c r="D77" s="119" t="str">
        <f t="shared" si="0"/>
        <v>Adur</v>
      </c>
      <c r="E77" s="440">
        <f>VLOOKUP(D77,'Raw data'!A$9:DU$334,75,FALSE)</f>
        <v>0</v>
      </c>
      <c r="F77" s="131" t="s">
        <v>597</v>
      </c>
      <c r="G77" s="131" t="s">
        <v>596</v>
      </c>
      <c r="H77" s="438" t="s">
        <v>371</v>
      </c>
      <c r="I77" s="452"/>
      <c r="J77" s="130"/>
      <c r="K77" s="209">
        <v>0.05</v>
      </c>
      <c r="L77" s="207" t="s">
        <v>370</v>
      </c>
    </row>
    <row r="78" spans="1:12" ht="16.5" customHeight="1" x14ac:dyDescent="0.3">
      <c r="A78" s="515" t="s">
        <v>419</v>
      </c>
      <c r="B78" s="517" t="s">
        <v>14</v>
      </c>
      <c r="C78" s="134" t="s">
        <v>435</v>
      </c>
      <c r="D78" s="119" t="str">
        <f t="shared" si="0"/>
        <v>Adur</v>
      </c>
      <c r="E78" s="440">
        <f>VLOOKUP(D78,'Raw data'!A$9:DU$334,76,FALSE)*1000</f>
        <v>24000</v>
      </c>
      <c r="F78" s="131" t="s">
        <v>597</v>
      </c>
      <c r="G78" s="131" t="s">
        <v>624</v>
      </c>
      <c r="H78" s="438" t="s">
        <v>641</v>
      </c>
      <c r="I78" s="451" t="s">
        <v>436</v>
      </c>
      <c r="J78" s="130"/>
      <c r="K78" s="209">
        <v>0.05</v>
      </c>
      <c r="L78" s="207" t="s">
        <v>370</v>
      </c>
    </row>
    <row r="79" spans="1:12" ht="16.5" customHeight="1" x14ac:dyDescent="0.3">
      <c r="A79" s="515" t="s">
        <v>419</v>
      </c>
      <c r="B79" s="517" t="s">
        <v>14</v>
      </c>
      <c r="C79" s="134" t="s">
        <v>528</v>
      </c>
      <c r="D79" s="119" t="str">
        <f t="shared" si="0"/>
        <v>Adur</v>
      </c>
      <c r="E79" s="440">
        <f>VLOOKUP(D79,'Raw data'!A$9:DU$334,77,FALSE)*1000</f>
        <v>3044000</v>
      </c>
      <c r="F79" s="131" t="s">
        <v>597</v>
      </c>
      <c r="G79" s="131" t="s">
        <v>624</v>
      </c>
      <c r="H79" s="438" t="s">
        <v>641</v>
      </c>
      <c r="I79" s="451" t="s">
        <v>378</v>
      </c>
      <c r="J79" s="130"/>
      <c r="K79" s="209">
        <v>0.05</v>
      </c>
      <c r="L79" s="207" t="s">
        <v>370</v>
      </c>
    </row>
    <row r="80" spans="1:12" ht="16.5" customHeight="1" x14ac:dyDescent="0.3">
      <c r="A80" s="515" t="s">
        <v>419</v>
      </c>
      <c r="B80" s="517" t="s">
        <v>14</v>
      </c>
      <c r="C80" s="134" t="s">
        <v>512</v>
      </c>
      <c r="D80" s="119" t="str">
        <f t="shared" si="0"/>
        <v>Adur</v>
      </c>
      <c r="E80" s="440">
        <f>VLOOKUP(D80,'Raw data'!A$9:DU$334,78,FALSE)*1000</f>
        <v>148000</v>
      </c>
      <c r="F80" s="131" t="s">
        <v>597</v>
      </c>
      <c r="G80" s="131" t="s">
        <v>624</v>
      </c>
      <c r="H80" s="438" t="s">
        <v>641</v>
      </c>
      <c r="I80" s="451" t="s">
        <v>378</v>
      </c>
      <c r="J80" s="130"/>
      <c r="K80" s="209">
        <v>0.05</v>
      </c>
      <c r="L80" s="207" t="s">
        <v>370</v>
      </c>
    </row>
    <row r="81" spans="1:12" ht="16.5" customHeight="1" x14ac:dyDescent="0.3">
      <c r="A81" s="515" t="s">
        <v>419</v>
      </c>
      <c r="B81" s="517" t="s">
        <v>14</v>
      </c>
      <c r="C81" s="135" t="s">
        <v>437</v>
      </c>
      <c r="D81" s="119" t="str">
        <f t="shared" si="0"/>
        <v>Adur</v>
      </c>
      <c r="E81" s="441">
        <f>VLOOKUP(D81,'Raw data'!A$9:DU$334,79,FALSE)</f>
        <v>0.70731707317073167</v>
      </c>
      <c r="F81" s="131" t="s">
        <v>438</v>
      </c>
      <c r="G81" s="131" t="s">
        <v>388</v>
      </c>
      <c r="H81" s="438" t="s">
        <v>579</v>
      </c>
      <c r="I81" s="451" t="s">
        <v>580</v>
      </c>
      <c r="J81" s="130"/>
      <c r="K81" s="209">
        <v>0.3</v>
      </c>
      <c r="L81" s="207" t="s">
        <v>370</v>
      </c>
    </row>
    <row r="82" spans="1:12" ht="16.5" customHeight="1" x14ac:dyDescent="0.3">
      <c r="A82" s="518" t="s">
        <v>439</v>
      </c>
      <c r="B82" s="519" t="s">
        <v>13</v>
      </c>
      <c r="C82" s="136" t="s">
        <v>440</v>
      </c>
      <c r="D82" s="119" t="str">
        <f t="shared" si="0"/>
        <v>Adur</v>
      </c>
      <c r="E82" s="482">
        <f>VLOOKUP(D82,'Raw data'!A$9:DU$334,80,FALSE)</f>
        <v>0</v>
      </c>
      <c r="F82" s="504" t="s">
        <v>421</v>
      </c>
      <c r="G82" s="131" t="s">
        <v>422</v>
      </c>
      <c r="H82" s="438" t="s">
        <v>423</v>
      </c>
      <c r="I82" s="451" t="s">
        <v>423</v>
      </c>
      <c r="J82" s="129" t="s">
        <v>642</v>
      </c>
      <c r="K82" s="209">
        <v>8.5714285714285715E-2</v>
      </c>
      <c r="L82" s="23" t="s">
        <v>441</v>
      </c>
    </row>
    <row r="83" spans="1:12" ht="16.5" customHeight="1" x14ac:dyDescent="0.3">
      <c r="A83" s="518" t="s">
        <v>439</v>
      </c>
      <c r="B83" s="519" t="s">
        <v>13</v>
      </c>
      <c r="C83" s="135" t="s">
        <v>442</v>
      </c>
      <c r="D83" s="119" t="str">
        <f t="shared" si="0"/>
        <v>Adur</v>
      </c>
      <c r="E83" s="482">
        <f>VLOOKUP(D83,'Raw data'!A$9:DU$334,81,FALSE)</f>
        <v>0</v>
      </c>
      <c r="F83" s="131" t="s">
        <v>421</v>
      </c>
      <c r="G83" s="131" t="s">
        <v>422</v>
      </c>
      <c r="H83" s="438" t="s">
        <v>423</v>
      </c>
      <c r="I83" s="451" t="s">
        <v>423</v>
      </c>
      <c r="J83" s="129" t="s">
        <v>642</v>
      </c>
      <c r="K83" s="209">
        <v>8.5714285714285715E-2</v>
      </c>
      <c r="L83" s="23" t="s">
        <v>441</v>
      </c>
    </row>
    <row r="84" spans="1:12" ht="16.5" customHeight="1" x14ac:dyDescent="0.3">
      <c r="A84" s="518" t="s">
        <v>439</v>
      </c>
      <c r="B84" s="519" t="s">
        <v>13</v>
      </c>
      <c r="C84" s="135" t="s">
        <v>444</v>
      </c>
      <c r="D84" s="119" t="str">
        <f t="shared" ref="D84:D118" si="1">$E$2</f>
        <v>Adur</v>
      </c>
      <c r="E84" s="482">
        <f>VLOOKUP(D84,'Raw data'!A$9:DU$334,82,FALSE)</f>
        <v>0</v>
      </c>
      <c r="F84" s="131" t="s">
        <v>421</v>
      </c>
      <c r="G84" s="131" t="s">
        <v>422</v>
      </c>
      <c r="H84" s="438" t="s">
        <v>423</v>
      </c>
      <c r="I84" s="451" t="s">
        <v>423</v>
      </c>
      <c r="J84" s="129" t="s">
        <v>642</v>
      </c>
      <c r="K84" s="209">
        <v>8.5714285714285715E-2</v>
      </c>
      <c r="L84" s="23" t="s">
        <v>441</v>
      </c>
    </row>
    <row r="85" spans="1:12" ht="16.5" customHeight="1" x14ac:dyDescent="0.3">
      <c r="A85" s="518" t="s">
        <v>439</v>
      </c>
      <c r="B85" s="519" t="s">
        <v>13</v>
      </c>
      <c r="C85" s="135" t="s">
        <v>443</v>
      </c>
      <c r="D85" s="119" t="str">
        <f t="shared" si="1"/>
        <v>Adur</v>
      </c>
      <c r="E85" s="482">
        <f>VLOOKUP(D85,'Raw data'!A$9:DU$334,83,FALSE)</f>
        <v>85.965236977101</v>
      </c>
      <c r="F85" s="131" t="s">
        <v>421</v>
      </c>
      <c r="G85" s="131" t="s">
        <v>422</v>
      </c>
      <c r="H85" s="438" t="s">
        <v>423</v>
      </c>
      <c r="I85" s="451" t="s">
        <v>423</v>
      </c>
      <c r="J85" s="129" t="s">
        <v>642</v>
      </c>
      <c r="K85" s="209">
        <v>5.7142857142857141E-2</v>
      </c>
      <c r="L85" s="23" t="s">
        <v>441</v>
      </c>
    </row>
    <row r="86" spans="1:12" ht="16.5" customHeight="1" x14ac:dyDescent="0.3">
      <c r="A86" s="518" t="s">
        <v>439</v>
      </c>
      <c r="B86" s="519" t="s">
        <v>13</v>
      </c>
      <c r="C86" s="135" t="s">
        <v>447</v>
      </c>
      <c r="D86" s="119" t="str">
        <f t="shared" si="1"/>
        <v>Adur</v>
      </c>
      <c r="E86" s="482">
        <f>VLOOKUP(D86,'Raw data'!A$9:DU$334,84,FALSE)</f>
        <v>77.819023258310011</v>
      </c>
      <c r="F86" s="131" t="s">
        <v>421</v>
      </c>
      <c r="G86" s="131" t="s">
        <v>422</v>
      </c>
      <c r="H86" s="438" t="s">
        <v>423</v>
      </c>
      <c r="I86" s="451" t="s">
        <v>423</v>
      </c>
      <c r="J86" s="129" t="s">
        <v>642</v>
      </c>
      <c r="K86" s="442">
        <v>2.8571428571428571E-2</v>
      </c>
      <c r="L86" s="23" t="s">
        <v>441</v>
      </c>
    </row>
    <row r="87" spans="1:12" ht="16.5" customHeight="1" x14ac:dyDescent="0.3">
      <c r="A87" s="518" t="s">
        <v>439</v>
      </c>
      <c r="B87" s="519" t="s">
        <v>13</v>
      </c>
      <c r="C87" s="135" t="s">
        <v>446</v>
      </c>
      <c r="D87" s="119" t="str">
        <f t="shared" si="1"/>
        <v>Adur</v>
      </c>
      <c r="E87" s="482">
        <f>VLOOKUP(D87,'Raw data'!A$9:DU$334,85,FALSE)</f>
        <v>0</v>
      </c>
      <c r="F87" s="131" t="s">
        <v>421</v>
      </c>
      <c r="G87" s="131" t="s">
        <v>422</v>
      </c>
      <c r="H87" s="438" t="s">
        <v>423</v>
      </c>
      <c r="I87" s="451" t="s">
        <v>423</v>
      </c>
      <c r="J87" s="129" t="s">
        <v>642</v>
      </c>
      <c r="K87" s="209">
        <v>8.5714285714285715E-2</v>
      </c>
      <c r="L87" s="23" t="s">
        <v>441</v>
      </c>
    </row>
    <row r="88" spans="1:12" ht="16.5" customHeight="1" x14ac:dyDescent="0.3">
      <c r="A88" s="518" t="s">
        <v>439</v>
      </c>
      <c r="B88" s="519" t="s">
        <v>13</v>
      </c>
      <c r="C88" s="135" t="s">
        <v>445</v>
      </c>
      <c r="D88" s="119" t="str">
        <f t="shared" si="1"/>
        <v>Adur</v>
      </c>
      <c r="E88" s="482">
        <f>VLOOKUP(D88,'Raw data'!A$9:DU$334,86,FALSE)</f>
        <v>0</v>
      </c>
      <c r="F88" s="131" t="s">
        <v>421</v>
      </c>
      <c r="G88" s="131" t="s">
        <v>422</v>
      </c>
      <c r="H88" s="438" t="s">
        <v>423</v>
      </c>
      <c r="I88" s="451" t="s">
        <v>423</v>
      </c>
      <c r="J88" s="129" t="s">
        <v>642</v>
      </c>
      <c r="K88" s="209">
        <v>8.5714285714285715E-2</v>
      </c>
      <c r="L88" s="23" t="s">
        <v>441</v>
      </c>
    </row>
    <row r="89" spans="1:12" ht="16.5" customHeight="1" x14ac:dyDescent="0.3">
      <c r="A89" s="518" t="s">
        <v>439</v>
      </c>
      <c r="B89" s="519" t="s">
        <v>13</v>
      </c>
      <c r="C89" s="135" t="s">
        <v>448</v>
      </c>
      <c r="D89" s="119" t="str">
        <f t="shared" si="1"/>
        <v>Adur</v>
      </c>
      <c r="E89" s="482">
        <f>VLOOKUP(D89,'Raw data'!A$9:DU$334,87,FALSE)</f>
        <v>5.2391098501800002</v>
      </c>
      <c r="F89" s="131" t="s">
        <v>421</v>
      </c>
      <c r="G89" s="131" t="s">
        <v>422</v>
      </c>
      <c r="H89" s="438" t="s">
        <v>423</v>
      </c>
      <c r="I89" s="451" t="s">
        <v>423</v>
      </c>
      <c r="J89" s="129" t="s">
        <v>642</v>
      </c>
      <c r="K89" s="209">
        <v>5.7142857142857141E-2</v>
      </c>
      <c r="L89" s="23" t="s">
        <v>441</v>
      </c>
    </row>
    <row r="90" spans="1:12" ht="16.5" customHeight="1" x14ac:dyDescent="0.3">
      <c r="A90" s="518" t="s">
        <v>439</v>
      </c>
      <c r="B90" s="519" t="s">
        <v>13</v>
      </c>
      <c r="C90" s="135" t="s">
        <v>367</v>
      </c>
      <c r="D90" s="119" t="str">
        <f t="shared" si="1"/>
        <v>Adur</v>
      </c>
      <c r="E90" s="484">
        <f>VLOOKUP(D90,'Raw data'!A$9:DU$334,88,FALSE)</f>
        <v>0</v>
      </c>
      <c r="F90" s="131" t="s">
        <v>356</v>
      </c>
      <c r="G90" s="131" t="s">
        <v>368</v>
      </c>
      <c r="H90" s="438" t="s">
        <v>369</v>
      </c>
      <c r="I90" s="452"/>
      <c r="J90" s="130"/>
      <c r="K90" s="209">
        <v>0.11428571428571428</v>
      </c>
      <c r="L90" s="23" t="s">
        <v>441</v>
      </c>
    </row>
    <row r="91" spans="1:12" ht="16.5" customHeight="1" x14ac:dyDescent="0.3">
      <c r="A91" s="518" t="s">
        <v>439</v>
      </c>
      <c r="B91" s="519" t="s">
        <v>13</v>
      </c>
      <c r="C91" s="134" t="s">
        <v>449</v>
      </c>
      <c r="D91" s="119" t="str">
        <f t="shared" si="1"/>
        <v>Adur</v>
      </c>
      <c r="E91" s="482">
        <f>VLOOKUP(D91,'Raw data'!A$9:DU$334,89,FALSE)</f>
        <v>0</v>
      </c>
      <c r="F91" s="131" t="s">
        <v>356</v>
      </c>
      <c r="G91" s="131" t="s">
        <v>703</v>
      </c>
      <c r="H91" s="438" t="s">
        <v>451</v>
      </c>
      <c r="I91" s="451" t="s">
        <v>671</v>
      </c>
      <c r="J91" s="129" t="s">
        <v>452</v>
      </c>
      <c r="K91" s="209">
        <v>5.7142857142857141E-2</v>
      </c>
      <c r="L91" s="23" t="s">
        <v>441</v>
      </c>
    </row>
    <row r="92" spans="1:12" ht="16.5" customHeight="1" x14ac:dyDescent="0.3">
      <c r="A92" s="518" t="s">
        <v>439</v>
      </c>
      <c r="B92" s="519" t="s">
        <v>13</v>
      </c>
      <c r="C92" s="135" t="s">
        <v>453</v>
      </c>
      <c r="D92" s="119" t="str">
        <f t="shared" si="1"/>
        <v>Adur</v>
      </c>
      <c r="E92" s="482">
        <f>VLOOKUP(D92,'Raw data'!A$9:DU$334,90,FALSE)</f>
        <v>0</v>
      </c>
      <c r="F92" s="131" t="s">
        <v>454</v>
      </c>
      <c r="G92" s="131" t="s">
        <v>422</v>
      </c>
      <c r="H92" s="438" t="s">
        <v>423</v>
      </c>
      <c r="I92" s="129" t="s">
        <v>423</v>
      </c>
      <c r="J92" s="129" t="s">
        <v>642</v>
      </c>
      <c r="K92" s="209">
        <v>5.7142857142857141E-2</v>
      </c>
      <c r="L92" s="23" t="s">
        <v>441</v>
      </c>
    </row>
    <row r="93" spans="1:12" ht="16.5" customHeight="1" x14ac:dyDescent="0.3">
      <c r="A93" s="518" t="s">
        <v>439</v>
      </c>
      <c r="B93" s="519" t="s">
        <v>13</v>
      </c>
      <c r="C93" s="64" t="s">
        <v>629</v>
      </c>
      <c r="D93" s="119" t="str">
        <f t="shared" si="1"/>
        <v>Adur</v>
      </c>
      <c r="E93" s="482">
        <f>VLOOKUP(D93,'Raw data'!A$9:DU$334,91,FALSE)</f>
        <v>0</v>
      </c>
      <c r="F93" s="128" t="s">
        <v>356</v>
      </c>
      <c r="G93" s="64" t="s">
        <v>368</v>
      </c>
      <c r="H93" s="438" t="s">
        <v>630</v>
      </c>
      <c r="J93" s="453"/>
      <c r="K93" s="209">
        <v>0.11428571428571428</v>
      </c>
      <c r="L93" s="23" t="s">
        <v>441</v>
      </c>
    </row>
    <row r="94" spans="1:12" ht="16.5" customHeight="1" x14ac:dyDescent="0.3">
      <c r="A94" s="518" t="s">
        <v>439</v>
      </c>
      <c r="B94" s="519" t="s">
        <v>13</v>
      </c>
      <c r="C94" s="64" t="s">
        <v>633</v>
      </c>
      <c r="D94" s="119" t="str">
        <f t="shared" si="1"/>
        <v>Adur</v>
      </c>
      <c r="E94" s="482">
        <f>VLOOKUP(D94,'Raw data'!A$9:DU$334,92,FALSE)</f>
        <v>74.588703541969224</v>
      </c>
      <c r="F94" s="128" t="s">
        <v>634</v>
      </c>
      <c r="G94" s="64" t="s">
        <v>635</v>
      </c>
      <c r="H94" s="438" t="s">
        <v>636</v>
      </c>
      <c r="J94" s="453"/>
      <c r="K94" s="442">
        <v>2.8571428571428571E-2</v>
      </c>
      <c r="L94" s="23" t="s">
        <v>441</v>
      </c>
    </row>
    <row r="95" spans="1:12" ht="16.5" customHeight="1" x14ac:dyDescent="0.3">
      <c r="A95" s="518" t="s">
        <v>439</v>
      </c>
      <c r="B95" s="519" t="s">
        <v>13</v>
      </c>
      <c r="C95" s="64" t="s">
        <v>628</v>
      </c>
      <c r="D95" s="119" t="str">
        <f t="shared" si="1"/>
        <v>Adur</v>
      </c>
      <c r="E95" s="482">
        <f>VLOOKUP(D95,'Raw data'!A$9:DU$334,93,FALSE)</f>
        <v>9</v>
      </c>
      <c r="F95" s="128" t="s">
        <v>356</v>
      </c>
      <c r="G95" s="64" t="s">
        <v>631</v>
      </c>
      <c r="H95" s="438" t="s">
        <v>632</v>
      </c>
      <c r="J95" s="453"/>
      <c r="K95" s="442">
        <v>2.8571428571428571E-2</v>
      </c>
      <c r="L95" s="23" t="s">
        <v>441</v>
      </c>
    </row>
    <row r="96" spans="1:12" ht="16.5" customHeight="1" x14ac:dyDescent="0.3">
      <c r="A96" s="518" t="s">
        <v>439</v>
      </c>
      <c r="B96" s="519" t="s">
        <v>13</v>
      </c>
      <c r="C96" s="138" t="s">
        <v>637</v>
      </c>
      <c r="D96" s="119" t="str">
        <f t="shared" si="1"/>
        <v>Adur</v>
      </c>
      <c r="E96" s="482">
        <f>VLOOKUP(D96,'Raw data'!A$9:DU$334,94,FALSE)</f>
        <v>0</v>
      </c>
      <c r="F96" s="131" t="s">
        <v>356</v>
      </c>
      <c r="G96" s="131" t="s">
        <v>559</v>
      </c>
      <c r="H96" s="438" t="s">
        <v>573</v>
      </c>
      <c r="I96" s="451" t="s">
        <v>571</v>
      </c>
      <c r="J96" s="129" t="s">
        <v>572</v>
      </c>
      <c r="K96" s="442">
        <v>2.8571428571428571E-2</v>
      </c>
      <c r="L96" s="23" t="s">
        <v>441</v>
      </c>
    </row>
    <row r="97" spans="1:13" ht="21" customHeight="1" x14ac:dyDescent="0.25">
      <c r="A97" s="518" t="s">
        <v>439</v>
      </c>
      <c r="B97" s="520" t="s">
        <v>14</v>
      </c>
      <c r="C97" s="135" t="s">
        <v>455</v>
      </c>
      <c r="D97" s="119" t="str">
        <f t="shared" si="1"/>
        <v>Adur</v>
      </c>
      <c r="E97" s="443" t="str">
        <f>VLOOKUP(D97,'Raw data'!A$9:DU$334,95,FALSE)</f>
        <v>Not disclosed at local district level</v>
      </c>
      <c r="F97" s="131" t="s">
        <v>456</v>
      </c>
      <c r="G97" s="131" t="s">
        <v>684</v>
      </c>
      <c r="H97" s="438" t="s">
        <v>457</v>
      </c>
      <c r="I97" s="452"/>
      <c r="J97" s="130"/>
      <c r="K97" s="209">
        <v>8.3333333333333343E-2</v>
      </c>
      <c r="L97" s="23" t="s">
        <v>697</v>
      </c>
    </row>
    <row r="98" spans="1:13" ht="21" customHeight="1" x14ac:dyDescent="0.25">
      <c r="A98" s="518" t="s">
        <v>439</v>
      </c>
      <c r="B98" s="520" t="s">
        <v>14</v>
      </c>
      <c r="C98" s="135" t="s">
        <v>458</v>
      </c>
      <c r="D98" s="119" t="str">
        <f t="shared" si="1"/>
        <v>Adur</v>
      </c>
      <c r="E98" s="443" t="str">
        <f>VLOOKUP(D98,'Raw data'!A$9:DU$334,96,FALSE)</f>
        <v>Not disclosed at local district level</v>
      </c>
      <c r="F98" s="131" t="s">
        <v>459</v>
      </c>
      <c r="G98" s="131" t="s">
        <v>684</v>
      </c>
      <c r="H98" s="438" t="s">
        <v>457</v>
      </c>
      <c r="I98" s="452"/>
      <c r="J98" s="130"/>
      <c r="K98" s="209">
        <v>8.3333333333333343E-2</v>
      </c>
      <c r="L98" s="23" t="s">
        <v>697</v>
      </c>
    </row>
    <row r="99" spans="1:13" ht="21" customHeight="1" x14ac:dyDescent="0.25">
      <c r="A99" s="518" t="s">
        <v>439</v>
      </c>
      <c r="B99" s="520" t="s">
        <v>14</v>
      </c>
      <c r="C99" s="135" t="s">
        <v>638</v>
      </c>
      <c r="D99" s="119" t="str">
        <f t="shared" si="1"/>
        <v>Adur</v>
      </c>
      <c r="E99" s="443" t="str">
        <f>VLOOKUP(D99,'Raw data'!A$9:DU$334,97,FALSE)</f>
        <v>Not disclosed at local district level</v>
      </c>
      <c r="F99" s="131" t="s">
        <v>356</v>
      </c>
      <c r="G99" s="131" t="s">
        <v>684</v>
      </c>
      <c r="H99" s="438" t="s">
        <v>457</v>
      </c>
      <c r="I99" s="452"/>
      <c r="J99" s="130"/>
      <c r="K99" s="209">
        <v>0.16666666666666669</v>
      </c>
      <c r="L99" s="23" t="s">
        <v>697</v>
      </c>
    </row>
    <row r="100" spans="1:13" ht="16.5" customHeight="1" x14ac:dyDescent="0.3">
      <c r="A100" s="518" t="s">
        <v>439</v>
      </c>
      <c r="B100" s="520" t="s">
        <v>14</v>
      </c>
      <c r="C100" s="135" t="s">
        <v>567</v>
      </c>
      <c r="D100" s="119" t="str">
        <f t="shared" si="1"/>
        <v>Adur</v>
      </c>
      <c r="E100" s="480">
        <f>VLOOKUP(D100,'Raw data'!A$9:DU$334,98,FALSE)</f>
        <v>0</v>
      </c>
      <c r="F100" s="131" t="s">
        <v>356</v>
      </c>
      <c r="G100" s="131" t="s">
        <v>373</v>
      </c>
      <c r="H100" s="438" t="s">
        <v>375</v>
      </c>
      <c r="I100" s="451" t="s">
        <v>376</v>
      </c>
      <c r="J100" s="130"/>
      <c r="K100" s="209">
        <v>0.16666666666666669</v>
      </c>
      <c r="L100" s="23" t="s">
        <v>370</v>
      </c>
    </row>
    <row r="101" spans="1:13" ht="16.5" customHeight="1" x14ac:dyDescent="0.3">
      <c r="A101" s="518" t="s">
        <v>439</v>
      </c>
      <c r="B101" s="520" t="s">
        <v>14</v>
      </c>
      <c r="C101" s="135" t="s">
        <v>460</v>
      </c>
      <c r="D101" s="119" t="str">
        <f t="shared" si="1"/>
        <v>Adur</v>
      </c>
      <c r="E101" s="480">
        <f>VLOOKUP(D101,'Raw data'!A$9:DU$334,99,FALSE)</f>
        <v>0</v>
      </c>
      <c r="F101" s="131" t="s">
        <v>356</v>
      </c>
      <c r="G101" s="131" t="s">
        <v>702</v>
      </c>
      <c r="H101" s="438" t="s">
        <v>461</v>
      </c>
      <c r="I101" s="452" t="s">
        <v>384</v>
      </c>
      <c r="J101" s="129" t="s">
        <v>461</v>
      </c>
      <c r="K101" s="209">
        <v>0.12500000000000003</v>
      </c>
      <c r="L101" s="23" t="s">
        <v>370</v>
      </c>
    </row>
    <row r="102" spans="1:13" ht="16.5" customHeight="1" x14ac:dyDescent="0.3">
      <c r="A102" s="518" t="s">
        <v>439</v>
      </c>
      <c r="B102" s="520" t="s">
        <v>14</v>
      </c>
      <c r="C102" s="135" t="s">
        <v>462</v>
      </c>
      <c r="D102" s="119" t="str">
        <f t="shared" si="1"/>
        <v>Adur</v>
      </c>
      <c r="E102" s="480">
        <f>VLOOKUP(D102,'Raw data'!A$9:DU$334,100,FALSE)</f>
        <v>2</v>
      </c>
      <c r="F102" s="131" t="s">
        <v>356</v>
      </c>
      <c r="G102" s="131" t="s">
        <v>701</v>
      </c>
      <c r="H102" s="438" t="s">
        <v>464</v>
      </c>
      <c r="I102" s="452" t="s">
        <v>384</v>
      </c>
      <c r="J102" s="129" t="s">
        <v>465</v>
      </c>
      <c r="K102" s="209">
        <v>0.12500000000000003</v>
      </c>
      <c r="L102" s="23" t="s">
        <v>370</v>
      </c>
    </row>
    <row r="103" spans="1:13" ht="16.5" customHeight="1" x14ac:dyDescent="0.3">
      <c r="A103" s="518" t="s">
        <v>439</v>
      </c>
      <c r="B103" s="520" t="s">
        <v>14</v>
      </c>
      <c r="C103" s="134" t="s">
        <v>589</v>
      </c>
      <c r="D103" s="119" t="str">
        <f t="shared" si="1"/>
        <v>Adur</v>
      </c>
      <c r="E103" s="480">
        <f>VLOOKUP(D103,'Raw data'!A$9:DU$334,101,FALSE)</f>
        <v>0</v>
      </c>
      <c r="F103" s="131" t="s">
        <v>356</v>
      </c>
      <c r="G103" s="131" t="s">
        <v>596</v>
      </c>
      <c r="H103" s="438" t="s">
        <v>371</v>
      </c>
      <c r="I103" s="452"/>
      <c r="J103" s="130"/>
      <c r="K103" s="209">
        <v>5.000000000000001E-2</v>
      </c>
      <c r="L103" s="23" t="s">
        <v>370</v>
      </c>
    </row>
    <row r="104" spans="1:13" ht="16.5" customHeight="1" x14ac:dyDescent="0.3">
      <c r="A104" s="518" t="s">
        <v>439</v>
      </c>
      <c r="B104" s="520" t="s">
        <v>14</v>
      </c>
      <c r="C104" s="134" t="s">
        <v>560</v>
      </c>
      <c r="D104" s="119" t="str">
        <f t="shared" si="1"/>
        <v>Adur</v>
      </c>
      <c r="E104" s="440">
        <f>VLOOKUP(D104,'Raw data'!A$9:DU$334,102,FALSE)</f>
        <v>0</v>
      </c>
      <c r="F104" s="131" t="s">
        <v>597</v>
      </c>
      <c r="G104" s="131" t="s">
        <v>596</v>
      </c>
      <c r="H104" s="438" t="s">
        <v>371</v>
      </c>
      <c r="I104" s="452"/>
      <c r="J104" s="130"/>
      <c r="K104" s="209">
        <v>5.000000000000001E-2</v>
      </c>
      <c r="L104" s="23" t="s">
        <v>370</v>
      </c>
    </row>
    <row r="105" spans="1:13" ht="16.5" customHeight="1" x14ac:dyDescent="0.3">
      <c r="A105" s="518" t="s">
        <v>439</v>
      </c>
      <c r="B105" s="520" t="s">
        <v>14</v>
      </c>
      <c r="C105" s="134" t="s">
        <v>466</v>
      </c>
      <c r="D105" s="119" t="str">
        <f t="shared" si="1"/>
        <v>Adur</v>
      </c>
      <c r="E105" s="440">
        <f>VLOOKUP(D105,'Raw data'!A$9:DU$334,103,FALSE)*1000</f>
        <v>372000</v>
      </c>
      <c r="F105" s="131" t="s">
        <v>597</v>
      </c>
      <c r="G105" s="131" t="s">
        <v>624</v>
      </c>
      <c r="H105" s="438" t="s">
        <v>641</v>
      </c>
      <c r="I105" s="452"/>
      <c r="J105" s="130"/>
      <c r="K105" s="209">
        <v>5.000000000000001E-2</v>
      </c>
      <c r="L105" s="23" t="s">
        <v>370</v>
      </c>
      <c r="M105" s="34" t="s">
        <v>517</v>
      </c>
    </row>
    <row r="106" spans="1:13" ht="16.5" customHeight="1" x14ac:dyDescent="0.3">
      <c r="A106" s="518" t="s">
        <v>439</v>
      </c>
      <c r="B106" s="520" t="s">
        <v>14</v>
      </c>
      <c r="C106" s="134" t="s">
        <v>467</v>
      </c>
      <c r="D106" s="119" t="str">
        <f t="shared" si="1"/>
        <v>Adur</v>
      </c>
      <c r="E106" s="440">
        <f>VLOOKUP(D106,'Raw data'!A$9:DU$334,104,FALSE)*1000</f>
        <v>55000</v>
      </c>
      <c r="F106" s="131" t="s">
        <v>597</v>
      </c>
      <c r="G106" s="131" t="s">
        <v>624</v>
      </c>
      <c r="H106" s="438" t="s">
        <v>641</v>
      </c>
      <c r="I106" s="452"/>
      <c r="J106" s="130"/>
      <c r="K106" s="209">
        <v>5.000000000000001E-2</v>
      </c>
      <c r="L106" s="23" t="s">
        <v>370</v>
      </c>
      <c r="M106" s="34" t="s">
        <v>517</v>
      </c>
    </row>
    <row r="107" spans="1:13" ht="16.5" customHeight="1" x14ac:dyDescent="0.3">
      <c r="A107" s="518" t="s">
        <v>439</v>
      </c>
      <c r="B107" s="520" t="s">
        <v>14</v>
      </c>
      <c r="C107" s="134" t="s">
        <v>468</v>
      </c>
      <c r="D107" s="119" t="str">
        <f t="shared" si="1"/>
        <v>Adur</v>
      </c>
      <c r="E107" s="440">
        <f>VLOOKUP(D107,'Raw data'!A$9:DU$334,105,FALSE)*1000</f>
        <v>0</v>
      </c>
      <c r="F107" s="131" t="s">
        <v>597</v>
      </c>
      <c r="G107" s="131" t="s">
        <v>624</v>
      </c>
      <c r="H107" s="438" t="s">
        <v>641</v>
      </c>
      <c r="I107" s="452"/>
      <c r="J107" s="130"/>
      <c r="K107" s="209">
        <v>5.000000000000001E-2</v>
      </c>
      <c r="L107" s="23" t="s">
        <v>370</v>
      </c>
      <c r="M107" s="34" t="s">
        <v>518</v>
      </c>
    </row>
    <row r="108" spans="1:13" ht="16.5" customHeight="1" x14ac:dyDescent="0.3">
      <c r="A108" s="521" t="s">
        <v>469</v>
      </c>
      <c r="B108" s="521" t="s">
        <v>14</v>
      </c>
      <c r="C108" s="135" t="s">
        <v>470</v>
      </c>
      <c r="D108" s="119" t="str">
        <f t="shared" si="1"/>
        <v>Adur</v>
      </c>
      <c r="E108" s="480">
        <f>VLOOKUP(D108,'Raw data'!A$9:DU$334,106,FALSE)</f>
        <v>11</v>
      </c>
      <c r="F108" s="131" t="s">
        <v>356</v>
      </c>
      <c r="G108" s="131" t="s">
        <v>711</v>
      </c>
      <c r="H108" s="438" t="s">
        <v>471</v>
      </c>
      <c r="I108" s="451" t="s">
        <v>472</v>
      </c>
      <c r="J108" s="129" t="s">
        <v>473</v>
      </c>
      <c r="K108" s="209">
        <v>0.15</v>
      </c>
      <c r="L108" s="207" t="s">
        <v>370</v>
      </c>
    </row>
    <row r="109" spans="1:13" ht="16.5" customHeight="1" x14ac:dyDescent="0.3">
      <c r="A109" s="521" t="s">
        <v>469</v>
      </c>
      <c r="B109" s="521" t="s">
        <v>14</v>
      </c>
      <c r="C109" s="135" t="s">
        <v>474</v>
      </c>
      <c r="D109" s="119" t="str">
        <f t="shared" si="1"/>
        <v>Adur</v>
      </c>
      <c r="E109" s="441">
        <f>VLOOKUP(D109,'Raw data'!A$9:DU$334,107,FALSE)</f>
        <v>0.94343769527462351</v>
      </c>
      <c r="F109" s="131" t="s">
        <v>475</v>
      </c>
      <c r="G109" s="131" t="s">
        <v>679</v>
      </c>
      <c r="H109" s="438" t="s">
        <v>476</v>
      </c>
      <c r="I109" s="451" t="s">
        <v>477</v>
      </c>
      <c r="J109" s="129" t="s">
        <v>478</v>
      </c>
      <c r="K109" s="209">
        <v>0.15</v>
      </c>
      <c r="L109" s="207" t="s">
        <v>370</v>
      </c>
    </row>
    <row r="110" spans="1:13" ht="16.5" customHeight="1" x14ac:dyDescent="0.3">
      <c r="A110" s="521" t="s">
        <v>469</v>
      </c>
      <c r="B110" s="521" t="s">
        <v>14</v>
      </c>
      <c r="C110" s="134" t="s">
        <v>589</v>
      </c>
      <c r="D110" s="119" t="str">
        <f t="shared" si="1"/>
        <v>Adur</v>
      </c>
      <c r="E110" s="480">
        <f>VLOOKUP(D110,'Raw data'!A$9:DU$334,108,FALSE)</f>
        <v>6</v>
      </c>
      <c r="F110" s="131" t="s">
        <v>356</v>
      </c>
      <c r="G110" s="131" t="s">
        <v>596</v>
      </c>
      <c r="H110" s="438" t="s">
        <v>371</v>
      </c>
      <c r="I110" s="452"/>
      <c r="J110" s="130"/>
      <c r="K110" s="209">
        <v>0.05</v>
      </c>
      <c r="L110" s="207" t="s">
        <v>370</v>
      </c>
    </row>
    <row r="111" spans="1:13" ht="16.5" customHeight="1" x14ac:dyDescent="0.3">
      <c r="A111" s="521" t="s">
        <v>469</v>
      </c>
      <c r="B111" s="521" t="s">
        <v>14</v>
      </c>
      <c r="C111" s="134" t="s">
        <v>560</v>
      </c>
      <c r="D111" s="119" t="str">
        <f t="shared" si="1"/>
        <v>Adur</v>
      </c>
      <c r="E111" s="440">
        <f>VLOOKUP(D111,'Raw data'!A$9:DU$334,109,FALSE)</f>
        <v>95800</v>
      </c>
      <c r="F111" s="131" t="s">
        <v>597</v>
      </c>
      <c r="G111" s="131" t="s">
        <v>596</v>
      </c>
      <c r="H111" s="438" t="s">
        <v>371</v>
      </c>
      <c r="I111" s="452"/>
      <c r="J111" s="130"/>
      <c r="K111" s="209">
        <v>0.05</v>
      </c>
      <c r="L111" s="207" t="s">
        <v>370</v>
      </c>
    </row>
    <row r="112" spans="1:13" ht="16.5" customHeight="1" x14ac:dyDescent="0.3">
      <c r="A112" s="521" t="s">
        <v>469</v>
      </c>
      <c r="B112" s="521" t="s">
        <v>14</v>
      </c>
      <c r="C112" s="135" t="s">
        <v>567</v>
      </c>
      <c r="D112" s="119" t="str">
        <f t="shared" si="1"/>
        <v>Adur</v>
      </c>
      <c r="E112" s="480">
        <f>VLOOKUP(D112,'Raw data'!A$9:DU$334,110,FALSE)</f>
        <v>1</v>
      </c>
      <c r="F112" s="131" t="s">
        <v>356</v>
      </c>
      <c r="G112" s="131" t="s">
        <v>373</v>
      </c>
      <c r="H112" s="438" t="s">
        <v>375</v>
      </c>
      <c r="I112" s="452"/>
      <c r="J112" s="129" t="s">
        <v>376</v>
      </c>
      <c r="K112" s="209">
        <v>0.15</v>
      </c>
      <c r="L112" s="207" t="s">
        <v>370</v>
      </c>
    </row>
    <row r="113" spans="1:13" ht="16.5" customHeight="1" x14ac:dyDescent="0.3">
      <c r="A113" s="521" t="s">
        <v>469</v>
      </c>
      <c r="B113" s="521" t="s">
        <v>14</v>
      </c>
      <c r="C113" s="139" t="s">
        <v>479</v>
      </c>
      <c r="D113" s="119" t="str">
        <f t="shared" si="1"/>
        <v>Adur</v>
      </c>
      <c r="E113" s="486">
        <f>VLOOKUP(D113,'Raw data'!A$9:DU$334,111,FALSE)</f>
        <v>0</v>
      </c>
      <c r="F113" s="502" t="s">
        <v>356</v>
      </c>
      <c r="G113" s="502" t="s">
        <v>480</v>
      </c>
      <c r="H113" s="438" t="s">
        <v>481</v>
      </c>
      <c r="I113" s="32"/>
      <c r="J113" s="129" t="s">
        <v>482</v>
      </c>
      <c r="K113" s="209">
        <v>0.15</v>
      </c>
      <c r="L113" s="207" t="s">
        <v>370</v>
      </c>
      <c r="M113" s="444" t="s">
        <v>483</v>
      </c>
    </row>
    <row r="114" spans="1:13" ht="16.5" customHeight="1" x14ac:dyDescent="0.3">
      <c r="A114" s="521" t="s">
        <v>469</v>
      </c>
      <c r="B114" s="521" t="s">
        <v>14</v>
      </c>
      <c r="C114" s="135" t="s">
        <v>484</v>
      </c>
      <c r="D114" s="119" t="str">
        <f t="shared" si="1"/>
        <v>Adur</v>
      </c>
      <c r="E114" s="480">
        <f>VLOOKUP(D114,'Raw data'!A$9:DU$334,112,FALSE)</f>
        <v>1</v>
      </c>
      <c r="F114" s="131" t="s">
        <v>356</v>
      </c>
      <c r="G114" s="131" t="s">
        <v>706</v>
      </c>
      <c r="H114" s="438" t="s">
        <v>403</v>
      </c>
      <c r="I114" s="452"/>
      <c r="J114" s="130"/>
      <c r="K114" s="209">
        <v>0.15</v>
      </c>
      <c r="L114" s="207" t="s">
        <v>370</v>
      </c>
    </row>
    <row r="115" spans="1:13" ht="16.5" customHeight="1" x14ac:dyDescent="0.3">
      <c r="A115" s="521" t="s">
        <v>469</v>
      </c>
      <c r="B115" s="521" t="s">
        <v>14</v>
      </c>
      <c r="C115" s="135" t="s">
        <v>485</v>
      </c>
      <c r="D115" s="119" t="str">
        <f t="shared" si="1"/>
        <v>Adur</v>
      </c>
      <c r="E115" s="480">
        <f>VLOOKUP(D115,'Raw data'!A$9:DU$334,113,FALSE)</f>
        <v>0</v>
      </c>
      <c r="F115" s="131" t="s">
        <v>356</v>
      </c>
      <c r="G115" s="131" t="s">
        <v>486</v>
      </c>
      <c r="I115" s="452"/>
      <c r="J115" s="130"/>
      <c r="K115" s="209">
        <v>0.15</v>
      </c>
      <c r="L115" s="207" t="s">
        <v>370</v>
      </c>
    </row>
    <row r="116" spans="1:13" ht="16.5" customHeight="1" x14ac:dyDescent="0.3">
      <c r="A116" s="522" t="s">
        <v>487</v>
      </c>
      <c r="B116" s="522" t="s">
        <v>14</v>
      </c>
      <c r="C116" s="134" t="s">
        <v>488</v>
      </c>
      <c r="D116" s="119" t="str">
        <f t="shared" si="1"/>
        <v>Adur</v>
      </c>
      <c r="E116" s="480">
        <f>VLOOKUP(D116,'Raw data'!A$9:DU$334,114,FALSE)</f>
        <v>0</v>
      </c>
      <c r="F116" s="131" t="s">
        <v>356</v>
      </c>
      <c r="G116" s="131" t="s">
        <v>710</v>
      </c>
      <c r="H116" s="438" t="s">
        <v>489</v>
      </c>
      <c r="I116" s="451" t="s">
        <v>490</v>
      </c>
      <c r="J116" s="130"/>
      <c r="K116" s="445">
        <v>7.4999999999999997E-2</v>
      </c>
      <c r="L116" s="207" t="s">
        <v>370</v>
      </c>
    </row>
    <row r="117" spans="1:13" ht="16.5" customHeight="1" x14ac:dyDescent="0.3">
      <c r="A117" s="522" t="s">
        <v>487</v>
      </c>
      <c r="B117" s="522" t="s">
        <v>14</v>
      </c>
      <c r="C117" s="135" t="s">
        <v>491</v>
      </c>
      <c r="D117" s="119" t="str">
        <f t="shared" si="1"/>
        <v>Adur</v>
      </c>
      <c r="E117" s="480">
        <f>VLOOKUP(D117,'Raw data'!A$9:DU$334,115,FALSE)</f>
        <v>0</v>
      </c>
      <c r="F117" s="131" t="s">
        <v>356</v>
      </c>
      <c r="G117" s="131" t="s">
        <v>709</v>
      </c>
      <c r="H117" s="438" t="s">
        <v>492</v>
      </c>
      <c r="I117" s="452" t="s">
        <v>384</v>
      </c>
      <c r="J117" s="129" t="s">
        <v>493</v>
      </c>
      <c r="K117" s="445">
        <v>7.4999999999999997E-2</v>
      </c>
      <c r="L117" s="207" t="s">
        <v>370</v>
      </c>
    </row>
    <row r="118" spans="1:13" ht="16.5" customHeight="1" x14ac:dyDescent="0.3">
      <c r="A118" s="522" t="s">
        <v>487</v>
      </c>
      <c r="B118" s="522" t="s">
        <v>14</v>
      </c>
      <c r="C118" s="134" t="s">
        <v>494</v>
      </c>
      <c r="D118" s="119" t="str">
        <f t="shared" si="1"/>
        <v>Adur</v>
      </c>
      <c r="E118" s="480">
        <f>VLOOKUP(D118,'Raw data'!A$9:DU$334,116,FALSE)</f>
        <v>45</v>
      </c>
      <c r="F118" s="131" t="s">
        <v>356</v>
      </c>
      <c r="G118" s="131" t="s">
        <v>686</v>
      </c>
      <c r="H118" s="438" t="s">
        <v>495</v>
      </c>
      <c r="I118" s="451" t="s">
        <v>495</v>
      </c>
      <c r="J118" s="130"/>
      <c r="K118" s="445">
        <v>7.4999999999999997E-2</v>
      </c>
      <c r="L118" s="207" t="s">
        <v>370</v>
      </c>
    </row>
    <row r="119" spans="1:13" ht="16.5" customHeight="1" x14ac:dyDescent="0.3">
      <c r="A119" s="522" t="s">
        <v>487</v>
      </c>
      <c r="B119" s="522" t="s">
        <v>14</v>
      </c>
      <c r="C119" s="134" t="s">
        <v>496</v>
      </c>
      <c r="D119" s="119" t="str">
        <f t="shared" ref="D119:D123" si="2">$E$2</f>
        <v>Adur</v>
      </c>
      <c r="E119" s="480" t="str">
        <f>VLOOKUP(D119,'Raw data'!A$9:DU$334,117,FALSE)</f>
        <v>No estimate available</v>
      </c>
      <c r="F119" s="131" t="s">
        <v>356</v>
      </c>
      <c r="G119" s="131" t="s">
        <v>686</v>
      </c>
      <c r="H119" s="438" t="s">
        <v>495</v>
      </c>
      <c r="I119" s="451" t="s">
        <v>495</v>
      </c>
      <c r="J119" s="130"/>
      <c r="K119" s="445">
        <v>7.4999999999999997E-2</v>
      </c>
      <c r="L119" s="207" t="s">
        <v>370</v>
      </c>
    </row>
    <row r="120" spans="1:13" ht="16.5" customHeight="1" x14ac:dyDescent="0.3">
      <c r="A120" s="522" t="s">
        <v>487</v>
      </c>
      <c r="B120" s="522" t="s">
        <v>14</v>
      </c>
      <c r="C120" s="134" t="s">
        <v>497</v>
      </c>
      <c r="D120" s="119" t="str">
        <f t="shared" si="2"/>
        <v>Adur</v>
      </c>
      <c r="E120" s="440">
        <f>VLOOKUP(D120,'Raw data'!A$9:DU$334,118,FALSE)</f>
        <v>4433000</v>
      </c>
      <c r="F120" s="131" t="s">
        <v>639</v>
      </c>
      <c r="G120" s="131" t="s">
        <v>686</v>
      </c>
      <c r="H120" s="438" t="s">
        <v>495</v>
      </c>
      <c r="I120" s="451" t="s">
        <v>495</v>
      </c>
      <c r="J120" s="130"/>
      <c r="K120" s="445">
        <v>0.05</v>
      </c>
      <c r="L120" s="207" t="s">
        <v>370</v>
      </c>
    </row>
    <row r="121" spans="1:13" ht="16.5" customHeight="1" x14ac:dyDescent="0.3">
      <c r="A121" s="522" t="s">
        <v>487</v>
      </c>
      <c r="B121" s="522" t="s">
        <v>14</v>
      </c>
      <c r="C121" s="135" t="s">
        <v>498</v>
      </c>
      <c r="D121" s="119" t="str">
        <f t="shared" si="2"/>
        <v>Adur</v>
      </c>
      <c r="E121" s="481">
        <f>VLOOKUP(D121,'Raw data'!A$9:DU$334,119,FALSE)</f>
        <v>0</v>
      </c>
      <c r="F121" s="128" t="s">
        <v>691</v>
      </c>
      <c r="G121" s="503" t="s">
        <v>692</v>
      </c>
      <c r="H121" s="487" t="s">
        <v>687</v>
      </c>
      <c r="I121" s="452"/>
      <c r="J121" s="130"/>
      <c r="K121" s="445">
        <v>0.2</v>
      </c>
      <c r="L121" s="207" t="s">
        <v>370</v>
      </c>
      <c r="M121" s="34" t="s">
        <v>515</v>
      </c>
    </row>
    <row r="122" spans="1:13" ht="16.5" customHeight="1" x14ac:dyDescent="0.3">
      <c r="A122" s="522" t="s">
        <v>487</v>
      </c>
      <c r="B122" s="522" t="s">
        <v>14</v>
      </c>
      <c r="C122" s="135" t="s">
        <v>500</v>
      </c>
      <c r="D122" s="119" t="str">
        <f t="shared" si="2"/>
        <v>Adur</v>
      </c>
      <c r="E122" s="436">
        <f>VLOOKUP(D122,'Raw data'!A$9:DU$334,120,FALSE)</f>
        <v>0</v>
      </c>
      <c r="F122" s="131" t="s">
        <v>356</v>
      </c>
      <c r="G122" s="131" t="s">
        <v>373</v>
      </c>
      <c r="H122" s="438" t="s">
        <v>375</v>
      </c>
      <c r="I122" s="452"/>
      <c r="J122" s="129" t="s">
        <v>376</v>
      </c>
      <c r="K122" s="445">
        <v>7.4999999999999997E-2</v>
      </c>
      <c r="L122" s="207" t="s">
        <v>370</v>
      </c>
    </row>
    <row r="123" spans="1:13" ht="16.5" customHeight="1" x14ac:dyDescent="0.3">
      <c r="A123" s="522" t="s">
        <v>487</v>
      </c>
      <c r="B123" s="522" t="s">
        <v>14</v>
      </c>
      <c r="C123" s="135" t="s">
        <v>674</v>
      </c>
      <c r="D123" s="119" t="str">
        <f t="shared" si="2"/>
        <v>Adur</v>
      </c>
      <c r="E123" s="436">
        <f>VLOOKUP(D123,'Raw data'!A$9:DU$334,121,FALSE)</f>
        <v>0</v>
      </c>
      <c r="F123" s="131" t="s">
        <v>356</v>
      </c>
      <c r="G123" s="131" t="s">
        <v>673</v>
      </c>
      <c r="H123" s="438" t="s">
        <v>502</v>
      </c>
      <c r="I123" s="452" t="s">
        <v>384</v>
      </c>
      <c r="J123" s="129" t="s">
        <v>503</v>
      </c>
      <c r="K123" s="445">
        <v>7.4999999999999997E-2</v>
      </c>
      <c r="L123" s="207" t="s">
        <v>370</v>
      </c>
    </row>
    <row r="124" spans="1:13" ht="16.5" customHeight="1" x14ac:dyDescent="0.3">
      <c r="A124" s="522" t="s">
        <v>487</v>
      </c>
      <c r="B124" s="522" t="s">
        <v>14</v>
      </c>
      <c r="C124" s="135" t="s">
        <v>672</v>
      </c>
      <c r="D124" s="119" t="str">
        <f t="shared" ref="D124:D127" si="3">$E$2</f>
        <v>Adur</v>
      </c>
      <c r="E124" s="436">
        <f>VLOOKUP(D124,'Raw data'!A$9:DU$334,122,FALSE)</f>
        <v>0</v>
      </c>
      <c r="F124" s="131" t="s">
        <v>356</v>
      </c>
      <c r="G124" s="131" t="s">
        <v>676</v>
      </c>
      <c r="H124" s="126" t="s">
        <v>675</v>
      </c>
      <c r="I124" s="452"/>
      <c r="J124" s="130"/>
      <c r="K124" s="445">
        <v>0.15</v>
      </c>
      <c r="L124" s="207" t="s">
        <v>370</v>
      </c>
    </row>
    <row r="125" spans="1:13" ht="16.5" customHeight="1" x14ac:dyDescent="0.3">
      <c r="A125" s="522" t="s">
        <v>487</v>
      </c>
      <c r="B125" s="522" t="s">
        <v>14</v>
      </c>
      <c r="C125" s="134" t="s">
        <v>505</v>
      </c>
      <c r="D125" s="119" t="str">
        <f t="shared" si="3"/>
        <v>Adur</v>
      </c>
      <c r="E125" s="440">
        <f>VLOOKUP(D125,'Raw data'!A$9:DU$334,123,FALSE)*1000</f>
        <v>5000</v>
      </c>
      <c r="F125" s="131" t="s">
        <v>597</v>
      </c>
      <c r="G125" s="131" t="s">
        <v>624</v>
      </c>
      <c r="H125" s="438" t="s">
        <v>641</v>
      </c>
      <c r="I125" s="452"/>
      <c r="J125" s="130"/>
      <c r="K125" s="445">
        <v>0.05</v>
      </c>
      <c r="L125" s="207" t="s">
        <v>370</v>
      </c>
    </row>
    <row r="126" spans="1:13" ht="16.5" customHeight="1" x14ac:dyDescent="0.3">
      <c r="A126" s="522" t="s">
        <v>487</v>
      </c>
      <c r="B126" s="522" t="s">
        <v>14</v>
      </c>
      <c r="C126" s="134" t="s">
        <v>506</v>
      </c>
      <c r="D126" s="119" t="str">
        <f t="shared" si="3"/>
        <v>Adur</v>
      </c>
      <c r="E126" s="440">
        <f>VLOOKUP(D126,'Raw data'!A$9:DU$334,124,FALSE)*1000</f>
        <v>0</v>
      </c>
      <c r="F126" s="131" t="s">
        <v>639</v>
      </c>
      <c r="G126" s="131" t="s">
        <v>624</v>
      </c>
      <c r="H126" s="438" t="s">
        <v>641</v>
      </c>
      <c r="I126" s="452"/>
      <c r="J126" s="130"/>
      <c r="K126" s="445">
        <v>0.05</v>
      </c>
      <c r="L126" s="207" t="s">
        <v>370</v>
      </c>
    </row>
    <row r="127" spans="1:13" ht="16.5" customHeight="1" x14ac:dyDescent="0.3">
      <c r="A127" s="522" t="s">
        <v>487</v>
      </c>
      <c r="B127" s="522" t="s">
        <v>14</v>
      </c>
      <c r="C127" s="134" t="s">
        <v>507</v>
      </c>
      <c r="D127" s="119" t="str">
        <f t="shared" si="3"/>
        <v>Adur</v>
      </c>
      <c r="E127" s="440">
        <f>VLOOKUP(D127,'Raw data'!A$9:DU$334,125,FALSE)*1000</f>
        <v>0</v>
      </c>
      <c r="F127" s="131" t="s">
        <v>597</v>
      </c>
      <c r="G127" s="131" t="s">
        <v>624</v>
      </c>
      <c r="H127" s="438" t="s">
        <v>641</v>
      </c>
      <c r="I127" s="452"/>
      <c r="J127" s="130"/>
      <c r="K127" s="445">
        <v>0.05</v>
      </c>
      <c r="L127" s="207" t="s">
        <v>370</v>
      </c>
    </row>
    <row r="128" spans="1:13" ht="16.5" customHeight="1" x14ac:dyDescent="0.3">
      <c r="A128" s="523">
        <v>151</v>
      </c>
      <c r="B128" s="523"/>
      <c r="C128" s="134"/>
      <c r="H128" s="130"/>
      <c r="I128" s="452"/>
      <c r="J128" s="131"/>
    </row>
    <row r="129" spans="1:10" ht="16.5" customHeight="1" x14ac:dyDescent="0.3">
      <c r="A129" s="523">
        <v>152</v>
      </c>
      <c r="B129" s="523"/>
      <c r="C129" s="134"/>
      <c r="H129" s="130"/>
      <c r="I129" s="452"/>
      <c r="J129" s="131"/>
    </row>
  </sheetData>
  <sheetProtection sheet="1" objects="1" scenarios="1" formatCells="0" formatColumns="0" formatRows="0" insertColumns="0" insertRows="0" sort="0" autoFilter="0" pivotTables="0"/>
  <mergeCells count="1">
    <mergeCell ref="E2:F2"/>
  </mergeCells>
  <conditionalFormatting sqref="J123 G74 I74:J74 J114 C12 L19 J7 J45:J46 C69:C71 F48 G72:J72 G75:J75 G112:J113 G114:H114 G12:I12 G100:J102 G123:G124 G62:J62 G61:I61 F69:J69 I90:J90 G57:J58 G108:J109 L108:L127 G128:J129 C61:C62 F61:F62 D128:E129 F40:F41 C126:C129 F126:F129 F36:F37 F55:F56 F76:F77 F109:F111 C79:C81 C26:C28 C19:C24 G26:J26 G23:J24 H27:J28 G38:J39 G47:J48 G42:J44 F45:G46 F19:J19 C106:C124 C74:C77 C50:C58 J49 G48:H49 J60 I59:J59 G52 I50:J52 G53:J53 I73 I93:I95 F97:F98 C83:C95 C97:C104 L72:L81 F106:F107 F103:F104 F79:F95 G82:I89 G91:J91 G92:I92 I124:J124 G20:J21 H97:J99 G115:J120 G122:J122 I121:J121 L57:L60 G29:J34 C36:C48 C33:C34 G35">
    <cfRule type="cellIs" dxfId="220" priority="145" operator="equal">
      <formula>0</formula>
    </cfRule>
  </conditionalFormatting>
  <conditionalFormatting sqref="I22:J22">
    <cfRule type="cellIs" dxfId="219" priority="141" operator="equal">
      <formula>0</formula>
    </cfRule>
  </conditionalFormatting>
  <conditionalFormatting sqref="C78">
    <cfRule type="cellIs" dxfId="218" priority="142" operator="equal">
      <formula>0</formula>
    </cfRule>
  </conditionalFormatting>
  <conditionalFormatting sqref="I78:J78">
    <cfRule type="cellIs" dxfId="217" priority="144" operator="equal">
      <formula>0</formula>
    </cfRule>
  </conditionalFormatting>
  <conditionalFormatting sqref="C105">
    <cfRule type="cellIs" dxfId="216" priority="134" operator="equal">
      <formula>0</formula>
    </cfRule>
  </conditionalFormatting>
  <conditionalFormatting sqref="C125">
    <cfRule type="cellIs" dxfId="215" priority="131" operator="equal">
      <formula>0</formula>
    </cfRule>
  </conditionalFormatting>
  <conditionalFormatting sqref="F125">
    <cfRule type="cellIs" dxfId="214" priority="133" operator="equal">
      <formula>0</formula>
    </cfRule>
  </conditionalFormatting>
  <conditionalFormatting sqref="F38">
    <cfRule type="cellIs" dxfId="213" priority="130" operator="equal">
      <formula>0</formula>
    </cfRule>
  </conditionalFormatting>
  <conditionalFormatting sqref="I40:J40">
    <cfRule type="cellIs" dxfId="212" priority="129" operator="equal">
      <formula>0</formula>
    </cfRule>
  </conditionalFormatting>
  <conditionalFormatting sqref="I41:J41">
    <cfRule type="cellIs" dxfId="211" priority="128" operator="equal">
      <formula>0</formula>
    </cfRule>
  </conditionalFormatting>
  <conditionalFormatting sqref="I79:J79">
    <cfRule type="cellIs" dxfId="210" priority="127" operator="equal">
      <formula>0</formula>
    </cfRule>
  </conditionalFormatting>
  <conditionalFormatting sqref="I80:J80 J81">
    <cfRule type="cellIs" dxfId="209" priority="126" operator="equal">
      <formula>0</formula>
    </cfRule>
  </conditionalFormatting>
  <conditionalFormatting sqref="I106:J106">
    <cfRule type="cellIs" dxfId="208" priority="125" operator="equal">
      <formula>0</formula>
    </cfRule>
  </conditionalFormatting>
  <conditionalFormatting sqref="I107:J107">
    <cfRule type="cellIs" dxfId="207" priority="124" operator="equal">
      <formula>0</formula>
    </cfRule>
  </conditionalFormatting>
  <conditionalFormatting sqref="I126:J126">
    <cfRule type="cellIs" dxfId="206" priority="123" operator="equal">
      <formula>0</formula>
    </cfRule>
  </conditionalFormatting>
  <conditionalFormatting sqref="I127:J127">
    <cfRule type="cellIs" dxfId="205" priority="122" operator="equal">
      <formula>0</formula>
    </cfRule>
  </conditionalFormatting>
  <conditionalFormatting sqref="H36:J37">
    <cfRule type="cellIs" dxfId="204" priority="121" operator="equal">
      <formula>0</formula>
    </cfRule>
  </conditionalFormatting>
  <conditionalFormatting sqref="H55:J56">
    <cfRule type="cellIs" dxfId="203" priority="120" operator="equal">
      <formula>0</formula>
    </cfRule>
  </conditionalFormatting>
  <conditionalFormatting sqref="H76:J77">
    <cfRule type="cellIs" dxfId="202" priority="119" operator="equal">
      <formula>0</formula>
    </cfRule>
  </conditionalFormatting>
  <conditionalFormatting sqref="H103:J104">
    <cfRule type="cellIs" dxfId="201" priority="118" operator="equal">
      <formula>0</formula>
    </cfRule>
  </conditionalFormatting>
  <conditionalFormatting sqref="H110:J111">
    <cfRule type="cellIs" dxfId="200" priority="117" operator="equal">
      <formula>0</formula>
    </cfRule>
  </conditionalFormatting>
  <conditionalFormatting sqref="I125:J125">
    <cfRule type="cellIs" dxfId="199" priority="104" operator="equal">
      <formula>0</formula>
    </cfRule>
  </conditionalFormatting>
  <conditionalFormatting sqref="F120">
    <cfRule type="cellIs" dxfId="198" priority="101" operator="equal">
      <formula>0</formula>
    </cfRule>
  </conditionalFormatting>
  <conditionalFormatting sqref="C82">
    <cfRule type="cellIs" dxfId="197" priority="100" operator="equal">
      <formula>0</formula>
    </cfRule>
  </conditionalFormatting>
  <conditionalFormatting sqref="L21">
    <cfRule type="cellIs" dxfId="196" priority="98" operator="equal">
      <formula>0</formula>
    </cfRule>
  </conditionalFormatting>
  <conditionalFormatting sqref="I105:J105">
    <cfRule type="cellIs" dxfId="195" priority="106" operator="equal">
      <formula>0</formula>
    </cfRule>
  </conditionalFormatting>
  <conditionalFormatting sqref="L22:L28">
    <cfRule type="cellIs" dxfId="194" priority="97" operator="equal">
      <formula>0</formula>
    </cfRule>
  </conditionalFormatting>
  <conditionalFormatting sqref="L20">
    <cfRule type="cellIs" dxfId="193" priority="99" operator="equal">
      <formula>0</formula>
    </cfRule>
  </conditionalFormatting>
  <conditionalFormatting sqref="C60 G60">
    <cfRule type="cellIs" dxfId="192" priority="85" operator="equal">
      <formula>0</formula>
    </cfRule>
  </conditionalFormatting>
  <conditionalFormatting sqref="C29:C32 C35">
    <cfRule type="cellIs" dxfId="191" priority="80" operator="equal">
      <formula>0</formula>
    </cfRule>
  </conditionalFormatting>
  <conditionalFormatting sqref="G25">
    <cfRule type="cellIs" dxfId="190" priority="78" operator="equal">
      <formula>0</formula>
    </cfRule>
  </conditionalFormatting>
  <conditionalFormatting sqref="H25">
    <cfRule type="cellIs" dxfId="189" priority="77" operator="equal">
      <formula>0</formula>
    </cfRule>
  </conditionalFormatting>
  <conditionalFormatting sqref="C25">
    <cfRule type="cellIs" dxfId="188" priority="76" operator="equal">
      <formula>0</formula>
    </cfRule>
  </conditionalFormatting>
  <conditionalFormatting sqref="G27:G28">
    <cfRule type="cellIs" dxfId="187" priority="75" operator="equal">
      <formula>0</formula>
    </cfRule>
  </conditionalFormatting>
  <conditionalFormatting sqref="H35:I35">
    <cfRule type="cellIs" dxfId="186" priority="74" operator="equal">
      <formula>0</formula>
    </cfRule>
  </conditionalFormatting>
  <conditionalFormatting sqref="H22">
    <cfRule type="cellIs" dxfId="185" priority="73" operator="equal">
      <formula>0</formula>
    </cfRule>
  </conditionalFormatting>
  <conditionalFormatting sqref="H45:I45">
    <cfRule type="cellIs" dxfId="184" priority="72" operator="equal">
      <formula>0</formula>
    </cfRule>
  </conditionalFormatting>
  <conditionalFormatting sqref="H46:I46">
    <cfRule type="cellIs" dxfId="183" priority="71" operator="equal">
      <formula>0</formula>
    </cfRule>
  </conditionalFormatting>
  <conditionalFormatting sqref="G36">
    <cfRule type="cellIs" dxfId="182" priority="70" operator="equal">
      <formula>0</formula>
    </cfRule>
  </conditionalFormatting>
  <conditionalFormatting sqref="G37">
    <cfRule type="cellIs" dxfId="181" priority="69" operator="equal">
      <formula>0</formula>
    </cfRule>
  </conditionalFormatting>
  <conditionalFormatting sqref="G55">
    <cfRule type="cellIs" dxfId="180" priority="68" operator="equal">
      <formula>0</formula>
    </cfRule>
  </conditionalFormatting>
  <conditionalFormatting sqref="G56">
    <cfRule type="cellIs" dxfId="179" priority="67" operator="equal">
      <formula>0</formula>
    </cfRule>
  </conditionalFormatting>
  <conditionalFormatting sqref="G76">
    <cfRule type="cellIs" dxfId="178" priority="66" operator="equal">
      <formula>0</formula>
    </cfRule>
  </conditionalFormatting>
  <conditionalFormatting sqref="G77">
    <cfRule type="cellIs" dxfId="177" priority="65" operator="equal">
      <formula>0</formula>
    </cfRule>
  </conditionalFormatting>
  <conditionalFormatting sqref="G103">
    <cfRule type="cellIs" dxfId="176" priority="64" operator="equal">
      <formula>0</formula>
    </cfRule>
  </conditionalFormatting>
  <conditionalFormatting sqref="G104">
    <cfRule type="cellIs" dxfId="175" priority="63" operator="equal">
      <formula>0</formula>
    </cfRule>
  </conditionalFormatting>
  <conditionalFormatting sqref="G110">
    <cfRule type="cellIs" dxfId="174" priority="62" operator="equal">
      <formula>0</formula>
    </cfRule>
  </conditionalFormatting>
  <conditionalFormatting sqref="G111">
    <cfRule type="cellIs" dxfId="173" priority="61" operator="equal">
      <formula>0</formula>
    </cfRule>
  </conditionalFormatting>
  <conditionalFormatting sqref="F39">
    <cfRule type="cellIs" dxfId="172" priority="60" operator="equal">
      <formula>0</formula>
    </cfRule>
  </conditionalFormatting>
  <conditionalFormatting sqref="C49">
    <cfRule type="cellIs" dxfId="171" priority="59" operator="equal">
      <formula>0</formula>
    </cfRule>
  </conditionalFormatting>
  <conditionalFormatting sqref="C59">
    <cfRule type="cellIs" dxfId="170" priority="57" operator="equal">
      <formula>0</formula>
    </cfRule>
  </conditionalFormatting>
  <conditionalFormatting sqref="H59">
    <cfRule type="cellIs" dxfId="169" priority="56" operator="equal">
      <formula>0</formula>
    </cfRule>
  </conditionalFormatting>
  <conditionalFormatting sqref="G59">
    <cfRule type="cellIs" dxfId="168" priority="55" operator="equal">
      <formula>0</formula>
    </cfRule>
  </conditionalFormatting>
  <conditionalFormatting sqref="G51">
    <cfRule type="cellIs" dxfId="167" priority="54" operator="equal">
      <formula>0</formula>
    </cfRule>
  </conditionalFormatting>
  <conditionalFormatting sqref="H51">
    <cfRule type="cellIs" dxfId="166" priority="53" operator="equal">
      <formula>0</formula>
    </cfRule>
  </conditionalFormatting>
  <conditionalFormatting sqref="G50">
    <cfRule type="cellIs" dxfId="165" priority="52" operator="equal">
      <formula>0</formula>
    </cfRule>
  </conditionalFormatting>
  <conditionalFormatting sqref="H50">
    <cfRule type="cellIs" dxfId="164" priority="51" operator="equal">
      <formula>0</formula>
    </cfRule>
  </conditionalFormatting>
  <conditionalFormatting sqref="H54:I54">
    <cfRule type="cellIs" dxfId="163" priority="49" operator="equal">
      <formula>0</formula>
    </cfRule>
  </conditionalFormatting>
  <conditionalFormatting sqref="F59">
    <cfRule type="cellIs" dxfId="162" priority="48" operator="equal">
      <formula>0</formula>
    </cfRule>
  </conditionalFormatting>
  <conditionalFormatting sqref="H60:I60">
    <cfRule type="cellIs" dxfId="161" priority="47" operator="equal">
      <formula>0</formula>
    </cfRule>
  </conditionalFormatting>
  <conditionalFormatting sqref="C73">
    <cfRule type="cellIs" dxfId="160" priority="46" operator="equal">
      <formula>0</formula>
    </cfRule>
  </conditionalFormatting>
  <conditionalFormatting sqref="G73">
    <cfRule type="cellIs" dxfId="159" priority="45" operator="equal">
      <formula>0</formula>
    </cfRule>
  </conditionalFormatting>
  <conditionalFormatting sqref="H73">
    <cfRule type="cellIs" dxfId="158" priority="44" operator="equal">
      <formula>0</formula>
    </cfRule>
  </conditionalFormatting>
  <conditionalFormatting sqref="F73">
    <cfRule type="cellIs" dxfId="157" priority="43" operator="equal">
      <formula>0</formula>
    </cfRule>
  </conditionalFormatting>
  <conditionalFormatting sqref="H70:I70 I71">
    <cfRule type="cellIs" dxfId="156" priority="41" operator="equal">
      <formula>0</formula>
    </cfRule>
  </conditionalFormatting>
  <conditionalFormatting sqref="G22">
    <cfRule type="cellIs" dxfId="155" priority="40" operator="equal">
      <formula>0</formula>
    </cfRule>
  </conditionalFormatting>
  <conditionalFormatting sqref="G40">
    <cfRule type="cellIs" dxfId="154" priority="39" operator="equal">
      <formula>0</formula>
    </cfRule>
  </conditionalFormatting>
  <conditionalFormatting sqref="G41">
    <cfRule type="cellIs" dxfId="153" priority="38" operator="equal">
      <formula>0</formula>
    </cfRule>
  </conditionalFormatting>
  <conditionalFormatting sqref="G78">
    <cfRule type="cellIs" dxfId="152" priority="37" operator="equal">
      <formula>0</formula>
    </cfRule>
  </conditionalFormatting>
  <conditionalFormatting sqref="G127">
    <cfRule type="cellIs" dxfId="151" priority="36" operator="equal">
      <formula>0</formula>
    </cfRule>
  </conditionalFormatting>
  <conditionalFormatting sqref="G126">
    <cfRule type="cellIs" dxfId="150" priority="35" operator="equal">
      <formula>0</formula>
    </cfRule>
  </conditionalFormatting>
  <conditionalFormatting sqref="G125">
    <cfRule type="cellIs" dxfId="149" priority="34" operator="equal">
      <formula>0</formula>
    </cfRule>
  </conditionalFormatting>
  <conditionalFormatting sqref="G105">
    <cfRule type="cellIs" dxfId="148" priority="33" operator="equal">
      <formula>0</formula>
    </cfRule>
  </conditionalFormatting>
  <conditionalFormatting sqref="G106">
    <cfRule type="cellIs" dxfId="147" priority="32" operator="equal">
      <formula>0</formula>
    </cfRule>
  </conditionalFormatting>
  <conditionalFormatting sqref="G107">
    <cfRule type="cellIs" dxfId="146" priority="31" operator="equal">
      <formula>0</formula>
    </cfRule>
  </conditionalFormatting>
  <conditionalFormatting sqref="G80">
    <cfRule type="cellIs" dxfId="145" priority="30" operator="equal">
      <formula>0</formula>
    </cfRule>
  </conditionalFormatting>
  <conditionalFormatting sqref="G79">
    <cfRule type="cellIs" dxfId="144" priority="29" operator="equal">
      <formula>0</formula>
    </cfRule>
  </conditionalFormatting>
  <conditionalFormatting sqref="G71:H71">
    <cfRule type="cellIs" dxfId="143" priority="28" operator="equal">
      <formula>0</formula>
    </cfRule>
  </conditionalFormatting>
  <conditionalFormatting sqref="F71">
    <cfRule type="cellIs" dxfId="142" priority="27" operator="equal">
      <formula>0</formula>
    </cfRule>
  </conditionalFormatting>
  <conditionalFormatting sqref="C96">
    <cfRule type="cellIs" dxfId="141" priority="24" operator="equal">
      <formula>0</formula>
    </cfRule>
  </conditionalFormatting>
  <conditionalFormatting sqref="H96:I96">
    <cfRule type="cellIs" dxfId="140" priority="22" operator="equal">
      <formula>0</formula>
    </cfRule>
  </conditionalFormatting>
  <conditionalFormatting sqref="G97:G99">
    <cfRule type="cellIs" dxfId="139" priority="21" operator="equal">
      <formula>0</formula>
    </cfRule>
  </conditionalFormatting>
  <conditionalFormatting sqref="G81:I81">
    <cfRule type="cellIs" dxfId="138" priority="20" operator="equal">
      <formula>0</formula>
    </cfRule>
  </conditionalFormatting>
  <conditionalFormatting sqref="F105">
    <cfRule type="cellIs" dxfId="137" priority="19" operator="equal">
      <formula>0</formula>
    </cfRule>
  </conditionalFormatting>
  <conditionalFormatting sqref="F78">
    <cfRule type="cellIs" dxfId="136" priority="18" operator="equal">
      <formula>0</formula>
    </cfRule>
  </conditionalFormatting>
  <conditionalFormatting sqref="H40">
    <cfRule type="cellIs" dxfId="135" priority="17" operator="equal">
      <formula>0</formula>
    </cfRule>
  </conditionalFormatting>
  <conditionalFormatting sqref="H41">
    <cfRule type="cellIs" dxfId="134" priority="16" operator="equal">
      <formula>0</formula>
    </cfRule>
  </conditionalFormatting>
  <conditionalFormatting sqref="H78">
    <cfRule type="cellIs" dxfId="133" priority="15" operator="equal">
      <formula>0</formula>
    </cfRule>
  </conditionalFormatting>
  <conditionalFormatting sqref="H79">
    <cfRule type="cellIs" dxfId="132" priority="14" operator="equal">
      <formula>0</formula>
    </cfRule>
  </conditionalFormatting>
  <conditionalFormatting sqref="H80">
    <cfRule type="cellIs" dxfId="131" priority="13" operator="equal">
      <formula>0</formula>
    </cfRule>
  </conditionalFormatting>
  <conditionalFormatting sqref="H105">
    <cfRule type="cellIs" dxfId="130" priority="12" operator="equal">
      <formula>0</formula>
    </cfRule>
  </conditionalFormatting>
  <conditionalFormatting sqref="H106">
    <cfRule type="cellIs" dxfId="129" priority="11" operator="equal">
      <formula>0</formula>
    </cfRule>
  </conditionalFormatting>
  <conditionalFormatting sqref="H107">
    <cfRule type="cellIs" dxfId="128" priority="10" operator="equal">
      <formula>0</formula>
    </cfRule>
  </conditionalFormatting>
  <conditionalFormatting sqref="H125">
    <cfRule type="cellIs" dxfId="127" priority="9" operator="equal">
      <formula>0</formula>
    </cfRule>
  </conditionalFormatting>
  <conditionalFormatting sqref="H126">
    <cfRule type="cellIs" dxfId="126" priority="8" operator="equal">
      <formula>0</formula>
    </cfRule>
  </conditionalFormatting>
  <conditionalFormatting sqref="H127">
    <cfRule type="cellIs" dxfId="125" priority="7" operator="equal">
      <formula>0</formula>
    </cfRule>
  </conditionalFormatting>
  <conditionalFormatting sqref="F20:F22">
    <cfRule type="cellIs" dxfId="124" priority="6" operator="equal">
      <formula>0</formula>
    </cfRule>
  </conditionalFormatting>
  <conditionalFormatting sqref="G121">
    <cfRule type="cellIs" dxfId="123" priority="5" operator="equal">
      <formula>0</formula>
    </cfRule>
  </conditionalFormatting>
  <conditionalFormatting sqref="H121">
    <cfRule type="cellIs" dxfId="122" priority="4" operator="equal">
      <formula>0</formula>
    </cfRule>
  </conditionalFormatting>
  <conditionalFormatting sqref="G54">
    <cfRule type="cellIs" dxfId="121" priority="3" operator="equal">
      <formula>0</formula>
    </cfRule>
  </conditionalFormatting>
  <conditionalFormatting sqref="G70">
    <cfRule type="cellIs" dxfId="120" priority="2" operator="equal">
      <formula>0</formula>
    </cfRule>
  </conditionalFormatting>
  <conditionalFormatting sqref="G96">
    <cfRule type="cellIs" dxfId="119" priority="1" operator="equal">
      <formula>0</formula>
    </cfRule>
  </conditionalFormatting>
  <dataValidations count="1">
    <dataValidation type="list" allowBlank="1" showInputMessage="1" showErrorMessage="1" sqref="H2:I2 E2" xr:uid="{00000000-0002-0000-0400-000000000000}">
      <formula1>LocalAuthorityDistrict</formula1>
    </dataValidation>
  </dataValidations>
  <hyperlinks>
    <hyperlink ref="J123" r:id="rId1" xr:uid="{00000000-0004-0000-0400-000000000000}"/>
    <hyperlink ref="H109" r:id="rId2" xr:uid="{00000000-0004-0000-0400-000001000000}"/>
    <hyperlink ref="H19" r:id="rId3" location=".VVxRmflViko" xr:uid="{00000000-0004-0000-0400-000002000000}"/>
    <hyperlink ref="H20" r:id="rId4" location=".VVxRmflViko" xr:uid="{00000000-0004-0000-0400-000003000000}"/>
    <hyperlink ref="H27" r:id="rId5" xr:uid="{00000000-0004-0000-0400-000004000000}"/>
    <hyperlink ref="H24" r:id="rId6" xr:uid="{00000000-0004-0000-0400-000005000000}"/>
    <hyperlink ref="H26" r:id="rId7" xr:uid="{00000000-0004-0000-0400-000006000000}"/>
    <hyperlink ref="H30" r:id="rId8" xr:uid="{00000000-0004-0000-0400-000007000000}"/>
    <hyperlink ref="H33" r:id="rId9" xr:uid="{00000000-0004-0000-0400-000008000000}"/>
    <hyperlink ref="H34" r:id="rId10" xr:uid="{00000000-0004-0000-0400-000009000000}"/>
    <hyperlink ref="H36" r:id="rId11" location=".VVxRmflViko" xr:uid="{00000000-0004-0000-0400-00000A000000}"/>
    <hyperlink ref="H37" r:id="rId12" location=".VVxRmflViko" xr:uid="{00000000-0004-0000-0400-00000B000000}"/>
    <hyperlink ref="H42" r:id="rId13" xr:uid="{00000000-0004-0000-0400-00000C000000}"/>
    <hyperlink ref="H38" r:id="rId14" xr:uid="{00000000-0004-0000-0400-00000D000000}"/>
    <hyperlink ref="H44" r:id="rId15" xr:uid="{00000000-0004-0000-0400-00000E000000}"/>
    <hyperlink ref="H43" r:id="rId16" xr:uid="{00000000-0004-0000-0400-00000F000000}"/>
    <hyperlink ref="H47" r:id="rId17" xr:uid="{00000000-0004-0000-0400-000010000000}"/>
    <hyperlink ref="H55" r:id="rId18" location=".VVxRmflViko" xr:uid="{00000000-0004-0000-0400-000011000000}"/>
    <hyperlink ref="H56" r:id="rId19" location=".VVxRmflViko" xr:uid="{00000000-0004-0000-0400-000012000000}"/>
    <hyperlink ref="H57" r:id="rId20" xr:uid="{00000000-0004-0000-0400-000013000000}"/>
    <hyperlink ref="H58" r:id="rId21" xr:uid="{00000000-0004-0000-0400-000014000000}"/>
    <hyperlink ref="H61" r:id="rId22" xr:uid="{00000000-0004-0000-0400-000015000000}"/>
    <hyperlink ref="H62" r:id="rId23" xr:uid="{00000000-0004-0000-0400-000016000000}"/>
    <hyperlink ref="H63" r:id="rId24" xr:uid="{00000000-0004-0000-0400-000017000000}"/>
    <hyperlink ref="H69" r:id="rId25" xr:uid="{00000000-0004-0000-0400-000018000000}"/>
    <hyperlink ref="H72" r:id="rId26" xr:uid="{00000000-0004-0000-0400-000019000000}"/>
    <hyperlink ref="H74" r:id="rId27" xr:uid="{00000000-0004-0000-0400-00001A000000}"/>
    <hyperlink ref="H75" r:id="rId28" xr:uid="{00000000-0004-0000-0400-00001B000000}"/>
    <hyperlink ref="H76" r:id="rId29" location=".VVxRmflViko" xr:uid="{00000000-0004-0000-0400-00001C000000}"/>
    <hyperlink ref="H77" r:id="rId30" location=".VVxRmflViko" xr:uid="{00000000-0004-0000-0400-00001D000000}"/>
    <hyperlink ref="H82" r:id="rId31" xr:uid="{00000000-0004-0000-0400-00001E000000}"/>
    <hyperlink ref="H91" r:id="rId32" xr:uid="{00000000-0004-0000-0400-00001F000000}"/>
    <hyperlink ref="H90" r:id="rId33" xr:uid="{00000000-0004-0000-0400-000020000000}"/>
    <hyperlink ref="H97" r:id="rId34" xr:uid="{00000000-0004-0000-0400-000021000000}"/>
    <hyperlink ref="H98" r:id="rId35" xr:uid="{00000000-0004-0000-0400-000022000000}"/>
    <hyperlink ref="H99" r:id="rId36" xr:uid="{00000000-0004-0000-0400-000023000000}"/>
    <hyperlink ref="H100" r:id="rId37" xr:uid="{00000000-0004-0000-0400-000024000000}"/>
    <hyperlink ref="H101" r:id="rId38" xr:uid="{00000000-0004-0000-0400-000025000000}"/>
    <hyperlink ref="H102" r:id="rId39" xr:uid="{00000000-0004-0000-0400-000026000000}"/>
    <hyperlink ref="H104" r:id="rId40" location=".VVxRmflViko" xr:uid="{00000000-0004-0000-0400-000027000000}"/>
    <hyperlink ref="H103" r:id="rId41" location=".VVxRmflViko" xr:uid="{00000000-0004-0000-0400-000028000000}"/>
    <hyperlink ref="H108" r:id="rId42" xr:uid="{00000000-0004-0000-0400-000029000000}"/>
    <hyperlink ref="H110" r:id="rId43" location=".VVxRmflViko" xr:uid="{00000000-0004-0000-0400-00002A000000}"/>
    <hyperlink ref="H111" r:id="rId44" location=".VVxRmflViko" xr:uid="{00000000-0004-0000-0400-00002B000000}"/>
    <hyperlink ref="H112" r:id="rId45" xr:uid="{00000000-0004-0000-0400-00002C000000}"/>
    <hyperlink ref="H113" r:id="rId46" xr:uid="{00000000-0004-0000-0400-00002D000000}"/>
    <hyperlink ref="H114" r:id="rId47" xr:uid="{00000000-0004-0000-0400-00002E000000}"/>
    <hyperlink ref="H116" r:id="rId48" xr:uid="{00000000-0004-0000-0400-00002F000000}"/>
    <hyperlink ref="H117" r:id="rId49" xr:uid="{00000000-0004-0000-0400-000030000000}"/>
    <hyperlink ref="H118" r:id="rId50" xr:uid="{00000000-0004-0000-0400-000031000000}"/>
    <hyperlink ref="H119" r:id="rId51" xr:uid="{00000000-0004-0000-0400-000032000000}"/>
    <hyperlink ref="H120" r:id="rId52" xr:uid="{00000000-0004-0000-0400-000033000000}"/>
    <hyperlink ref="H122" r:id="rId53" xr:uid="{00000000-0004-0000-0400-000034000000}"/>
    <hyperlink ref="H123" r:id="rId54" xr:uid="{00000000-0004-0000-0400-000035000000}"/>
    <hyperlink ref="I42" r:id="rId55" xr:uid="{00000000-0004-0000-0400-000036000000}"/>
    <hyperlink ref="I61" r:id="rId56" xr:uid="{00000000-0004-0000-0400-000037000000}"/>
    <hyperlink ref="I62" r:id="rId57" xr:uid="{00000000-0004-0000-0400-000038000000}"/>
    <hyperlink ref="I69" r:id="rId58" xr:uid="{00000000-0004-0000-0400-000039000000}"/>
    <hyperlink ref="I75" r:id="rId59" xr:uid="{00000000-0004-0000-0400-00003A000000}"/>
    <hyperlink ref="I78" r:id="rId60" xr:uid="{00000000-0004-0000-0400-00003B000000}"/>
    <hyperlink ref="I79" r:id="rId61" xr:uid="{00000000-0004-0000-0400-00003C000000}"/>
    <hyperlink ref="I80" r:id="rId62" xr:uid="{00000000-0004-0000-0400-00003D000000}"/>
    <hyperlink ref="I100" r:id="rId63" xr:uid="{00000000-0004-0000-0400-00003E000000}"/>
    <hyperlink ref="I108" r:id="rId64" xr:uid="{00000000-0004-0000-0400-00003F000000}"/>
    <hyperlink ref="I109" r:id="rId65" xr:uid="{00000000-0004-0000-0400-000040000000}"/>
    <hyperlink ref="I116" r:id="rId66" xr:uid="{00000000-0004-0000-0400-000041000000}"/>
    <hyperlink ref="I118" r:id="rId67" xr:uid="{00000000-0004-0000-0400-000042000000}"/>
    <hyperlink ref="I119" r:id="rId68" xr:uid="{00000000-0004-0000-0400-000043000000}"/>
    <hyperlink ref="I120" r:id="rId69" xr:uid="{00000000-0004-0000-0400-000044000000}"/>
    <hyperlink ref="J6" r:id="rId70" xr:uid="{00000000-0004-0000-0400-000045000000}"/>
    <hyperlink ref="J8" r:id="rId71" xr:uid="{00000000-0004-0000-0400-000046000000}"/>
    <hyperlink ref="J10" r:id="rId72" xr:uid="{00000000-0004-0000-0400-000047000000}"/>
    <hyperlink ref="J24" r:id="rId73" xr:uid="{00000000-0004-0000-0400-000048000000}"/>
    <hyperlink ref="J26" r:id="rId74" xr:uid="{00000000-0004-0000-0400-000049000000}"/>
    <hyperlink ref="J31" r:id="rId75" location="find-archives-near-you" xr:uid="{00000000-0004-0000-0400-00004A000000}"/>
    <hyperlink ref="J34" r:id="rId76" xr:uid="{00000000-0004-0000-0400-00004B000000}"/>
    <hyperlink ref="J38" r:id="rId77" xr:uid="{00000000-0004-0000-0400-00004C000000}"/>
    <hyperlink ref="J43" r:id="rId78" xr:uid="{00000000-0004-0000-0400-00004D000000}"/>
    <hyperlink ref="J44" r:id="rId79" xr:uid="{00000000-0004-0000-0400-00004E000000}"/>
    <hyperlink ref="J102" r:id="rId80" xr:uid="{00000000-0004-0000-0400-00004F000000}"/>
    <hyperlink ref="J101" r:id="rId81" xr:uid="{00000000-0004-0000-0400-000050000000}"/>
    <hyperlink ref="J91" r:id="rId82" xr:uid="{00000000-0004-0000-0400-000051000000}"/>
    <hyperlink ref="J108" r:id="rId83" xr:uid="{00000000-0004-0000-0400-000052000000}"/>
    <hyperlink ref="J109" r:id="rId84" xr:uid="{00000000-0004-0000-0400-000053000000}"/>
    <hyperlink ref="J112" r:id="rId85" xr:uid="{00000000-0004-0000-0400-000054000000}"/>
    <hyperlink ref="J113" r:id="rId86" xr:uid="{00000000-0004-0000-0400-000055000000}"/>
    <hyperlink ref="J117" r:id="rId87" xr:uid="{00000000-0004-0000-0400-000056000000}"/>
    <hyperlink ref="J122" r:id="rId88" xr:uid="{00000000-0004-0000-0400-000057000000}"/>
    <hyperlink ref="J57" r:id="rId89" xr:uid="{00000000-0004-0000-0400-000058000000}"/>
    <hyperlink ref="J69" r:id="rId90" xr:uid="{00000000-0004-0000-0400-000059000000}"/>
    <hyperlink ref="J72" r:id="rId91" xr:uid="{00000000-0004-0000-0400-00005A000000}"/>
    <hyperlink ref="J74" r:id="rId92" xr:uid="{00000000-0004-0000-0400-00005B000000}"/>
    <hyperlink ref="J75" r:id="rId93" xr:uid="{00000000-0004-0000-0400-00005C000000}"/>
    <hyperlink ref="H4" r:id="rId94" xr:uid="{00000000-0004-0000-0400-00005D000000}"/>
    <hyperlink ref="H25" r:id="rId95" xr:uid="{00000000-0004-0000-0400-00005E000000}"/>
    <hyperlink ref="H28" r:id="rId96" xr:uid="{00000000-0004-0000-0400-00005F000000}"/>
    <hyperlink ref="H15" r:id="rId97" xr:uid="{00000000-0004-0000-0400-000060000000}"/>
    <hyperlink ref="H16" r:id="rId98" xr:uid="{00000000-0004-0000-0400-000061000000}"/>
    <hyperlink ref="H13" r:id="rId99" xr:uid="{00000000-0004-0000-0400-000062000000}"/>
    <hyperlink ref="H5:H11" r:id="rId100" display="http://hc.historicengland.org.uk/indicator-data/" xr:uid="{00000000-0004-0000-0400-000063000000}"/>
    <hyperlink ref="H14" r:id="rId101" xr:uid="{00000000-0004-0000-0400-000064000000}"/>
    <hyperlink ref="H17" r:id="rId102" xr:uid="{00000000-0004-0000-0400-000065000000}"/>
    <hyperlink ref="J12" r:id="rId103" location="visualize" xr:uid="{00000000-0004-0000-0400-000066000000}"/>
    <hyperlink ref="I23" r:id="rId104" location="how-to-access-survey-data" xr:uid="{00000000-0004-0000-0400-000067000000}"/>
    <hyperlink ref="J33" r:id="rId105" xr:uid="{00000000-0004-0000-0400-000068000000}"/>
    <hyperlink ref="I33" r:id="rId106" xr:uid="{00000000-0004-0000-0400-000069000000}"/>
    <hyperlink ref="H31" r:id="rId107" xr:uid="{00000000-0004-0000-0400-00006A000000}"/>
    <hyperlink ref="I31" r:id="rId108" xr:uid="{00000000-0004-0000-0400-00006B000000}"/>
    <hyperlink ref="H32" r:id="rId109" xr:uid="{00000000-0004-0000-0400-00006C000000}"/>
    <hyperlink ref="J35" r:id="rId110" location="visualize" xr:uid="{00000000-0004-0000-0400-00006D000000}"/>
    <hyperlink ref="I45" r:id="rId111" location="how-to-access-survey-data" xr:uid="{00000000-0004-0000-0400-00006E000000}"/>
    <hyperlink ref="I46" r:id="rId112" location="how-to-access-survey-data" xr:uid="{00000000-0004-0000-0400-00006F000000}"/>
    <hyperlink ref="H49" r:id="rId113" xr:uid="{00000000-0004-0000-0400-000070000000}"/>
    <hyperlink ref="H48" r:id="rId114" xr:uid="{00000000-0004-0000-0400-000071000000}"/>
    <hyperlink ref="H59" r:id="rId115" xr:uid="{00000000-0004-0000-0400-000072000000}"/>
    <hyperlink ref="H51" r:id="rId116" location="start_content" xr:uid="{00000000-0004-0000-0400-000073000000}"/>
    <hyperlink ref="H50" r:id="rId117" xr:uid="{00000000-0004-0000-0400-000074000000}"/>
    <hyperlink ref="H52" r:id="rId118" xr:uid="{00000000-0004-0000-0400-000075000000}"/>
    <hyperlink ref="J54" r:id="rId119" location="visualize" xr:uid="{00000000-0004-0000-0400-000076000000}"/>
    <hyperlink ref="I60" r:id="rId120" location="how-to-access-survey-data" xr:uid="{00000000-0004-0000-0400-000077000000}"/>
    <hyperlink ref="H73" r:id="rId121" xr:uid="{00000000-0004-0000-0400-000078000000}"/>
    <hyperlink ref="H64" r:id="rId122" xr:uid="{00000000-0004-0000-0400-000079000000}"/>
    <hyperlink ref="H65" r:id="rId123" xr:uid="{00000000-0004-0000-0400-00007A000000}"/>
    <hyperlink ref="H66" r:id="rId124" xr:uid="{00000000-0004-0000-0400-00007B000000}"/>
    <hyperlink ref="H67" r:id="rId125" xr:uid="{00000000-0004-0000-0400-00007C000000}"/>
    <hyperlink ref="H68" r:id="rId126" xr:uid="{00000000-0004-0000-0400-00007D000000}"/>
    <hyperlink ref="J70" r:id="rId127" location="visualize" xr:uid="{00000000-0004-0000-0400-00007E000000}"/>
    <hyperlink ref="H95" r:id="rId128" xr:uid="{00000000-0004-0000-0400-00007F000000}"/>
    <hyperlink ref="H94" r:id="rId129" xr:uid="{00000000-0004-0000-0400-000080000000}"/>
    <hyperlink ref="H93" r:id="rId130" xr:uid="{00000000-0004-0000-0400-000081000000}"/>
    <hyperlink ref="J96" r:id="rId131" location="visualize" xr:uid="{00000000-0004-0000-0400-000082000000}"/>
    <hyperlink ref="I81" r:id="rId132" location="how-to-access-survey-data" xr:uid="{00000000-0004-0000-0400-000083000000}"/>
    <hyperlink ref="H83" r:id="rId133" xr:uid="{00000000-0004-0000-0400-000084000000}"/>
    <hyperlink ref="H84" r:id="rId134" xr:uid="{00000000-0004-0000-0400-000085000000}"/>
    <hyperlink ref="H85" r:id="rId135" xr:uid="{00000000-0004-0000-0400-000086000000}"/>
    <hyperlink ref="H86" r:id="rId136" xr:uid="{00000000-0004-0000-0400-000087000000}"/>
    <hyperlink ref="H87" r:id="rId137" xr:uid="{00000000-0004-0000-0400-000088000000}"/>
    <hyperlink ref="H88" r:id="rId138" xr:uid="{00000000-0004-0000-0400-000089000000}"/>
    <hyperlink ref="H89" r:id="rId139" xr:uid="{00000000-0004-0000-0400-00008A000000}"/>
    <hyperlink ref="H92" r:id="rId140" xr:uid="{00000000-0004-0000-0400-00008B000000}"/>
    <hyperlink ref="I92" r:id="rId141" xr:uid="{00000000-0004-0000-0400-00008C000000}"/>
    <hyperlink ref="I91" r:id="rId142" xr:uid="{00000000-0004-0000-0400-00008D000000}"/>
    <hyperlink ref="H124" r:id="rId143" xr:uid="{00000000-0004-0000-0400-00008E000000}"/>
    <hyperlink ref="H121" r:id="rId144" xr:uid="{00000000-0004-0000-0400-00008F000000}"/>
  </hyperlinks>
  <pageMargins left="0.7" right="0.7" top="0.75" bottom="0.75" header="0.3" footer="0.3"/>
  <pageSetup paperSize="9" orientation="portrait" verticalDpi="0" r:id="rId14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U334"/>
  <sheetViews>
    <sheetView zoomScale="85" zoomScaleNormal="85" workbookViewId="0">
      <pane xSplit="1" topLeftCell="BD1" activePane="topRight" state="frozen"/>
      <selection pane="topRight" activeCell="BK3" sqref="BK3"/>
    </sheetView>
  </sheetViews>
  <sheetFormatPr defaultColWidth="9.1796875" defaultRowHeight="14" x14ac:dyDescent="0.3"/>
  <cols>
    <col min="1" max="1" width="24.1796875" style="3" customWidth="1"/>
    <col min="2" max="17" width="9.26953125" style="3" bestFit="1" customWidth="1"/>
    <col min="18" max="18" width="15.453125" style="3" bestFit="1" customWidth="1"/>
    <col min="19" max="34" width="9.26953125" style="3" bestFit="1" customWidth="1"/>
    <col min="35" max="35" width="14.26953125" style="3" bestFit="1" customWidth="1"/>
    <col min="36" max="36" width="12.81640625" style="3" bestFit="1" customWidth="1"/>
    <col min="37" max="37" width="12.54296875" style="3" customWidth="1"/>
    <col min="38" max="38" width="10" style="3" bestFit="1" customWidth="1"/>
    <col min="39" max="53" width="9.26953125" style="3" bestFit="1" customWidth="1"/>
    <col min="54" max="54" width="10" style="3" bestFit="1" customWidth="1"/>
    <col min="55" max="74" width="9.26953125" style="3" bestFit="1" customWidth="1"/>
    <col min="75" max="75" width="14.26953125" style="3" bestFit="1" customWidth="1"/>
    <col min="76" max="76" width="9.26953125" style="3" bestFit="1" customWidth="1"/>
    <col min="77" max="77" width="10" style="3" bestFit="1" customWidth="1"/>
    <col min="78" max="94" width="9.26953125" style="3" bestFit="1" customWidth="1"/>
    <col min="95" max="97" width="9.1796875" style="3"/>
    <col min="98" max="101" width="9.26953125" style="3" bestFit="1" customWidth="1"/>
    <col min="102" max="102" width="12.81640625" style="3" bestFit="1" customWidth="1"/>
    <col min="103" max="103" width="10" style="3" bestFit="1" customWidth="1"/>
    <col min="104" max="108" width="9.26953125" style="3" bestFit="1" customWidth="1"/>
    <col min="109" max="109" width="12.81640625" style="3" bestFit="1" customWidth="1"/>
    <col min="110" max="116" width="9.26953125" style="3" bestFit="1" customWidth="1"/>
    <col min="117" max="117" width="9.26953125" style="23" bestFit="1" customWidth="1"/>
    <col min="118" max="118" width="15.81640625" style="23" customWidth="1"/>
    <col min="119" max="119" width="17" style="23" bestFit="1" customWidth="1"/>
    <col min="120" max="120" width="15" style="23" bestFit="1" customWidth="1"/>
    <col min="121" max="122" width="9.26953125" style="23" bestFit="1" customWidth="1"/>
    <col min="123" max="124" width="10" style="23" bestFit="1" customWidth="1"/>
    <col min="125" max="125" width="10" style="3" bestFit="1" customWidth="1"/>
    <col min="126" max="16384" width="9.1796875" style="3"/>
  </cols>
  <sheetData>
    <row r="1" spans="1:125" ht="16.5" x14ac:dyDescent="0.3">
      <c r="A1" s="122" t="s">
        <v>344</v>
      </c>
      <c r="B1" s="41" t="s">
        <v>354</v>
      </c>
      <c r="C1" s="41"/>
      <c r="D1" s="41" t="s">
        <v>354</v>
      </c>
      <c r="E1" s="41"/>
      <c r="F1" s="41" t="s">
        <v>354</v>
      </c>
      <c r="G1" s="41"/>
      <c r="H1" s="41" t="s">
        <v>354</v>
      </c>
      <c r="I1" s="41"/>
      <c r="J1" s="41" t="s">
        <v>354</v>
      </c>
      <c r="K1" s="41" t="s">
        <v>354</v>
      </c>
      <c r="L1" s="41"/>
      <c r="M1" s="41" t="s">
        <v>354</v>
      </c>
      <c r="N1" s="41" t="s">
        <v>354</v>
      </c>
      <c r="O1" s="41"/>
      <c r="P1" s="41" t="s">
        <v>354</v>
      </c>
      <c r="Q1" s="41" t="s">
        <v>354</v>
      </c>
      <c r="R1" s="41" t="s">
        <v>354</v>
      </c>
      <c r="S1" s="41" t="s">
        <v>354</v>
      </c>
      <c r="T1" s="41" t="s">
        <v>354</v>
      </c>
      <c r="U1" s="41" t="s">
        <v>354</v>
      </c>
      <c r="V1" s="41" t="s">
        <v>354</v>
      </c>
      <c r="W1" s="41"/>
      <c r="X1" s="41" t="s">
        <v>354</v>
      </c>
      <c r="Y1" s="41" t="s">
        <v>354</v>
      </c>
      <c r="Z1" s="41" t="s">
        <v>354</v>
      </c>
      <c r="AA1" s="44" t="s">
        <v>389</v>
      </c>
      <c r="AB1" s="44" t="s">
        <v>389</v>
      </c>
      <c r="AC1" s="44" t="s">
        <v>389</v>
      </c>
      <c r="AD1" s="44"/>
      <c r="AE1" s="44" t="s">
        <v>389</v>
      </c>
      <c r="AF1" s="44" t="s">
        <v>389</v>
      </c>
      <c r="AG1" s="44"/>
      <c r="AH1" s="44" t="s">
        <v>389</v>
      </c>
      <c r="AI1" s="44" t="s">
        <v>389</v>
      </c>
      <c r="AJ1" s="44" t="s">
        <v>389</v>
      </c>
      <c r="AK1" s="44"/>
      <c r="AL1" s="44" t="s">
        <v>389</v>
      </c>
      <c r="AM1" s="44" t="s">
        <v>389</v>
      </c>
      <c r="AN1" s="44" t="s">
        <v>389</v>
      </c>
      <c r="AO1" s="44" t="s">
        <v>389</v>
      </c>
      <c r="AP1" s="44" t="s">
        <v>389</v>
      </c>
      <c r="AQ1" s="44" t="s">
        <v>389</v>
      </c>
      <c r="AR1" s="44" t="s">
        <v>389</v>
      </c>
      <c r="AS1" s="16" t="s">
        <v>413</v>
      </c>
      <c r="AT1" s="16" t="s">
        <v>413</v>
      </c>
      <c r="AU1" s="16"/>
      <c r="AV1" s="16" t="s">
        <v>413</v>
      </c>
      <c r="AW1" s="16" t="s">
        <v>413</v>
      </c>
      <c r="AX1" s="16"/>
      <c r="AY1" s="16"/>
      <c r="AZ1" s="16"/>
      <c r="BA1" s="16" t="s">
        <v>413</v>
      </c>
      <c r="BB1" s="16" t="s">
        <v>413</v>
      </c>
      <c r="BC1" s="16" t="s">
        <v>413</v>
      </c>
      <c r="BD1" s="16" t="s">
        <v>413</v>
      </c>
      <c r="BE1" s="16"/>
      <c r="BF1" s="16" t="s">
        <v>413</v>
      </c>
      <c r="BG1" s="19" t="s">
        <v>419</v>
      </c>
      <c r="BH1" s="19" t="s">
        <v>419</v>
      </c>
      <c r="BI1" s="19" t="s">
        <v>419</v>
      </c>
      <c r="BJ1" s="19"/>
      <c r="BK1" s="19" t="s">
        <v>419</v>
      </c>
      <c r="BL1" s="19"/>
      <c r="BM1" s="19" t="s">
        <v>419</v>
      </c>
      <c r="BN1" s="19"/>
      <c r="BO1" s="19" t="s">
        <v>419</v>
      </c>
      <c r="BP1" s="19" t="s">
        <v>419</v>
      </c>
      <c r="BQ1" s="19"/>
      <c r="BR1" s="19" t="s">
        <v>419</v>
      </c>
      <c r="BS1" s="19"/>
      <c r="BT1" s="19" t="s">
        <v>419</v>
      </c>
      <c r="BU1" s="19" t="s">
        <v>419</v>
      </c>
      <c r="BV1" s="19" t="s">
        <v>419</v>
      </c>
      <c r="BW1" s="19" t="s">
        <v>419</v>
      </c>
      <c r="BX1" s="19" t="s">
        <v>419</v>
      </c>
      <c r="BY1" s="19" t="s">
        <v>419</v>
      </c>
      <c r="BZ1" s="19" t="s">
        <v>419</v>
      </c>
      <c r="CA1" s="19" t="s">
        <v>419</v>
      </c>
      <c r="CB1" s="22" t="s">
        <v>439</v>
      </c>
      <c r="CC1" s="22" t="s">
        <v>439</v>
      </c>
      <c r="CD1" s="22" t="s">
        <v>439</v>
      </c>
      <c r="CE1" s="22" t="s">
        <v>439</v>
      </c>
      <c r="CF1" s="22" t="s">
        <v>439</v>
      </c>
      <c r="CG1" s="22" t="s">
        <v>439</v>
      </c>
      <c r="CH1" s="22" t="s">
        <v>439</v>
      </c>
      <c r="CI1" s="22" t="s">
        <v>439</v>
      </c>
      <c r="CJ1" s="22" t="s">
        <v>439</v>
      </c>
      <c r="CK1" s="22" t="s">
        <v>439</v>
      </c>
      <c r="CL1" s="22" t="s">
        <v>439</v>
      </c>
      <c r="CM1" s="22"/>
      <c r="CN1" s="22"/>
      <c r="CO1" s="22"/>
      <c r="CP1" s="22"/>
      <c r="CQ1" s="22" t="s">
        <v>439</v>
      </c>
      <c r="CR1" s="22" t="s">
        <v>439</v>
      </c>
      <c r="CS1" s="22" t="s">
        <v>439</v>
      </c>
      <c r="CT1" s="22" t="s">
        <v>439</v>
      </c>
      <c r="CU1" s="22" t="s">
        <v>439</v>
      </c>
      <c r="CV1" s="22" t="s">
        <v>439</v>
      </c>
      <c r="CW1" s="22" t="s">
        <v>439</v>
      </c>
      <c r="CX1" s="22" t="s">
        <v>439</v>
      </c>
      <c r="CY1" s="22" t="s">
        <v>439</v>
      </c>
      <c r="CZ1" s="22" t="s">
        <v>439</v>
      </c>
      <c r="DA1" s="22" t="s">
        <v>439</v>
      </c>
      <c r="DB1" s="35" t="s">
        <v>469</v>
      </c>
      <c r="DC1" s="35" t="s">
        <v>469</v>
      </c>
      <c r="DD1" s="35" t="s">
        <v>469</v>
      </c>
      <c r="DE1" s="35" t="s">
        <v>469</v>
      </c>
      <c r="DF1" s="35" t="s">
        <v>469</v>
      </c>
      <c r="DG1" s="35" t="s">
        <v>469</v>
      </c>
      <c r="DH1" s="35" t="s">
        <v>469</v>
      </c>
      <c r="DI1" s="35" t="s">
        <v>469</v>
      </c>
      <c r="DJ1" s="60" t="s">
        <v>487</v>
      </c>
      <c r="DK1" s="60" t="s">
        <v>487</v>
      </c>
      <c r="DL1" s="60" t="s">
        <v>487</v>
      </c>
      <c r="DM1" s="60" t="s">
        <v>487</v>
      </c>
      <c r="DN1" s="60" t="s">
        <v>487</v>
      </c>
      <c r="DO1" s="60" t="s">
        <v>487</v>
      </c>
      <c r="DP1" s="60" t="s">
        <v>487</v>
      </c>
      <c r="DQ1" s="60" t="s">
        <v>487</v>
      </c>
      <c r="DR1" s="60" t="s">
        <v>487</v>
      </c>
      <c r="DS1" s="60" t="s">
        <v>487</v>
      </c>
      <c r="DT1" s="60" t="s">
        <v>487</v>
      </c>
      <c r="DU1" s="60" t="s">
        <v>487</v>
      </c>
    </row>
    <row r="2" spans="1:125" x14ac:dyDescent="0.3">
      <c r="A2" s="123" t="s">
        <v>532</v>
      </c>
      <c r="B2" s="7" t="s">
        <v>13</v>
      </c>
      <c r="C2" s="7" t="s">
        <v>13</v>
      </c>
      <c r="D2" s="7" t="s">
        <v>13</v>
      </c>
      <c r="E2" s="7" t="s">
        <v>13</v>
      </c>
      <c r="F2" s="7" t="s">
        <v>13</v>
      </c>
      <c r="G2" s="7" t="s">
        <v>13</v>
      </c>
      <c r="H2" s="7" t="s">
        <v>13</v>
      </c>
      <c r="I2" s="7" t="s">
        <v>13</v>
      </c>
      <c r="J2" s="7" t="s">
        <v>13</v>
      </c>
      <c r="K2" s="7" t="s">
        <v>13</v>
      </c>
      <c r="L2" s="7" t="s">
        <v>13</v>
      </c>
      <c r="M2" s="7" t="s">
        <v>13</v>
      </c>
      <c r="N2" s="7" t="s">
        <v>13</v>
      </c>
      <c r="O2" s="7" t="s">
        <v>13</v>
      </c>
      <c r="P2" s="7" t="s">
        <v>13</v>
      </c>
      <c r="Q2" s="8" t="s">
        <v>14</v>
      </c>
      <c r="R2" s="8" t="s">
        <v>14</v>
      </c>
      <c r="S2" s="8" t="s">
        <v>14</v>
      </c>
      <c r="T2" s="8" t="s">
        <v>14</v>
      </c>
      <c r="U2" s="8" t="s">
        <v>14</v>
      </c>
      <c r="V2" s="8" t="s">
        <v>14</v>
      </c>
      <c r="W2" s="8" t="s">
        <v>14</v>
      </c>
      <c r="X2" s="8" t="s">
        <v>14</v>
      </c>
      <c r="Y2" s="8" t="s">
        <v>14</v>
      </c>
      <c r="Z2" s="8" t="s">
        <v>14</v>
      </c>
      <c r="AA2" s="10" t="s">
        <v>13</v>
      </c>
      <c r="AB2" s="10" t="s">
        <v>13</v>
      </c>
      <c r="AC2" s="10" t="s">
        <v>13</v>
      </c>
      <c r="AD2" s="10" t="s">
        <v>13</v>
      </c>
      <c r="AE2" s="10" t="s">
        <v>13</v>
      </c>
      <c r="AF2" s="10" t="s">
        <v>13</v>
      </c>
      <c r="AG2" s="10" t="s">
        <v>13</v>
      </c>
      <c r="AH2" s="11" t="s">
        <v>14</v>
      </c>
      <c r="AI2" s="11" t="s">
        <v>14</v>
      </c>
      <c r="AJ2" s="11" t="s">
        <v>14</v>
      </c>
      <c r="AK2" s="11" t="s">
        <v>14</v>
      </c>
      <c r="AL2" s="11" t="s">
        <v>14</v>
      </c>
      <c r="AM2" s="11" t="s">
        <v>14</v>
      </c>
      <c r="AN2" s="11" t="s">
        <v>14</v>
      </c>
      <c r="AO2" s="11" t="s">
        <v>14</v>
      </c>
      <c r="AP2" s="11" t="s">
        <v>14</v>
      </c>
      <c r="AQ2" s="11" t="s">
        <v>14</v>
      </c>
      <c r="AR2" s="11" t="s">
        <v>14</v>
      </c>
      <c r="AS2" s="14" t="s">
        <v>13</v>
      </c>
      <c r="AT2" s="14" t="s">
        <v>13</v>
      </c>
      <c r="AU2" s="14" t="s">
        <v>13</v>
      </c>
      <c r="AV2" s="14" t="s">
        <v>13</v>
      </c>
      <c r="AW2" s="14" t="s">
        <v>13</v>
      </c>
      <c r="AX2" s="14" t="s">
        <v>13</v>
      </c>
      <c r="AY2" s="14" t="s">
        <v>13</v>
      </c>
      <c r="AZ2" s="14" t="s">
        <v>13</v>
      </c>
      <c r="BA2" s="15" t="s">
        <v>14</v>
      </c>
      <c r="BB2" s="15" t="s">
        <v>14</v>
      </c>
      <c r="BC2" s="15" t="s">
        <v>14</v>
      </c>
      <c r="BD2" s="15" t="s">
        <v>14</v>
      </c>
      <c r="BE2" s="15" t="s">
        <v>14</v>
      </c>
      <c r="BF2" s="15" t="s">
        <v>14</v>
      </c>
      <c r="BG2" s="17" t="s">
        <v>13</v>
      </c>
      <c r="BH2" s="17" t="s">
        <v>13</v>
      </c>
      <c r="BI2" s="17" t="s">
        <v>13</v>
      </c>
      <c r="BJ2" s="17" t="s">
        <v>13</v>
      </c>
      <c r="BK2" s="17" t="s">
        <v>13</v>
      </c>
      <c r="BL2" s="17" t="s">
        <v>13</v>
      </c>
      <c r="BM2" s="17" t="s">
        <v>13</v>
      </c>
      <c r="BN2" s="17" t="s">
        <v>13</v>
      </c>
      <c r="BO2" s="17" t="s">
        <v>13</v>
      </c>
      <c r="BP2" s="17" t="s">
        <v>13</v>
      </c>
      <c r="BQ2" s="17" t="s">
        <v>13</v>
      </c>
      <c r="BR2" s="18" t="s">
        <v>14</v>
      </c>
      <c r="BS2" s="18" t="s">
        <v>14</v>
      </c>
      <c r="BT2" s="18" t="s">
        <v>14</v>
      </c>
      <c r="BU2" s="18" t="s">
        <v>14</v>
      </c>
      <c r="BV2" s="18" t="s">
        <v>14</v>
      </c>
      <c r="BW2" s="18" t="s">
        <v>14</v>
      </c>
      <c r="BX2" s="18" t="s">
        <v>14</v>
      </c>
      <c r="BY2" s="18" t="s">
        <v>14</v>
      </c>
      <c r="BZ2" s="18" t="s">
        <v>14</v>
      </c>
      <c r="CA2" s="18" t="s">
        <v>14</v>
      </c>
      <c r="CB2" s="208" t="s">
        <v>13</v>
      </c>
      <c r="CC2" s="208" t="s">
        <v>13</v>
      </c>
      <c r="CD2" s="208" t="s">
        <v>13</v>
      </c>
      <c r="CE2" s="208" t="s">
        <v>13</v>
      </c>
      <c r="CF2" s="208" t="s">
        <v>13</v>
      </c>
      <c r="CG2" s="208" t="s">
        <v>13</v>
      </c>
      <c r="CH2" s="208" t="s">
        <v>13</v>
      </c>
      <c r="CI2" s="208" t="s">
        <v>13</v>
      </c>
      <c r="CJ2" s="208" t="s">
        <v>13</v>
      </c>
      <c r="CK2" s="208" t="s">
        <v>13</v>
      </c>
      <c r="CL2" s="208" t="s">
        <v>13</v>
      </c>
      <c r="CM2" s="208" t="s">
        <v>13</v>
      </c>
      <c r="CN2" s="208" t="s">
        <v>13</v>
      </c>
      <c r="CO2" s="208" t="s">
        <v>13</v>
      </c>
      <c r="CP2" s="208" t="s">
        <v>13</v>
      </c>
      <c r="CQ2" s="20" t="s">
        <v>14</v>
      </c>
      <c r="CR2" s="20" t="s">
        <v>14</v>
      </c>
      <c r="CS2" s="20" t="s">
        <v>14</v>
      </c>
      <c r="CT2" s="20" t="s">
        <v>14</v>
      </c>
      <c r="CU2" s="20" t="s">
        <v>14</v>
      </c>
      <c r="CV2" s="20" t="s">
        <v>14</v>
      </c>
      <c r="CW2" s="20" t="s">
        <v>14</v>
      </c>
      <c r="CX2" s="20" t="s">
        <v>14</v>
      </c>
      <c r="CY2" s="20" t="s">
        <v>14</v>
      </c>
      <c r="CZ2" s="20" t="s">
        <v>14</v>
      </c>
      <c r="DA2" s="20" t="s">
        <v>14</v>
      </c>
      <c r="DB2" s="35" t="s">
        <v>14</v>
      </c>
      <c r="DC2" s="35" t="s">
        <v>14</v>
      </c>
      <c r="DD2" s="35" t="s">
        <v>14</v>
      </c>
      <c r="DE2" s="35" t="s">
        <v>14</v>
      </c>
      <c r="DF2" s="35" t="s">
        <v>14</v>
      </c>
      <c r="DG2" s="35" t="s">
        <v>14</v>
      </c>
      <c r="DH2" s="35" t="s">
        <v>14</v>
      </c>
      <c r="DI2" s="35" t="s">
        <v>14</v>
      </c>
      <c r="DJ2" s="60" t="s">
        <v>14</v>
      </c>
      <c r="DK2" s="60" t="s">
        <v>14</v>
      </c>
      <c r="DL2" s="60" t="s">
        <v>14</v>
      </c>
      <c r="DM2" s="60" t="s">
        <v>14</v>
      </c>
      <c r="DN2" s="60" t="s">
        <v>14</v>
      </c>
      <c r="DO2" s="60" t="s">
        <v>14</v>
      </c>
      <c r="DP2" s="60" t="s">
        <v>14</v>
      </c>
      <c r="DQ2" s="60" t="s">
        <v>14</v>
      </c>
      <c r="DR2" s="60" t="s">
        <v>14</v>
      </c>
      <c r="DS2" s="60" t="s">
        <v>14</v>
      </c>
      <c r="DT2" s="60" t="s">
        <v>14</v>
      </c>
      <c r="DU2" s="60" t="s">
        <v>14</v>
      </c>
    </row>
    <row r="3" spans="1:125" s="459" customFormat="1" ht="64.5" customHeight="1" x14ac:dyDescent="0.35">
      <c r="A3" s="457" t="s">
        <v>346</v>
      </c>
      <c r="B3" s="458" t="s">
        <v>355</v>
      </c>
      <c r="C3" s="458" t="s">
        <v>623</v>
      </c>
      <c r="D3" s="458" t="s">
        <v>362</v>
      </c>
      <c r="E3" s="458" t="s">
        <v>623</v>
      </c>
      <c r="F3" s="458" t="s">
        <v>363</v>
      </c>
      <c r="G3" s="458" t="s">
        <v>623</v>
      </c>
      <c r="H3" s="458" t="s">
        <v>364</v>
      </c>
      <c r="I3" s="458" t="s">
        <v>558</v>
      </c>
      <c r="J3" s="201" t="s">
        <v>557</v>
      </c>
      <c r="K3" s="458" t="s">
        <v>365</v>
      </c>
      <c r="L3" s="459" t="s">
        <v>558</v>
      </c>
      <c r="M3" s="458" t="s">
        <v>367</v>
      </c>
      <c r="N3" s="458" t="s">
        <v>366</v>
      </c>
      <c r="O3" s="459" t="s">
        <v>558</v>
      </c>
      <c r="P3" s="458" t="s">
        <v>556</v>
      </c>
      <c r="Q3" s="458" t="s">
        <v>589</v>
      </c>
      <c r="R3" s="458" t="s">
        <v>560</v>
      </c>
      <c r="S3" s="458" t="s">
        <v>377</v>
      </c>
      <c r="T3" s="458" t="s">
        <v>379</v>
      </c>
      <c r="U3" s="201" t="s">
        <v>386</v>
      </c>
      <c r="V3" s="201" t="s">
        <v>567</v>
      </c>
      <c r="W3" s="201" t="s">
        <v>563</v>
      </c>
      <c r="X3" s="201" t="s">
        <v>380</v>
      </c>
      <c r="Y3" s="201" t="s">
        <v>561</v>
      </c>
      <c r="Z3" s="201" t="s">
        <v>562</v>
      </c>
      <c r="AA3" s="201" t="s">
        <v>555</v>
      </c>
      <c r="AB3" s="201" t="s">
        <v>391</v>
      </c>
      <c r="AC3" s="201" t="s">
        <v>394</v>
      </c>
      <c r="AD3" s="201" t="s">
        <v>587</v>
      </c>
      <c r="AE3" s="201" t="s">
        <v>396</v>
      </c>
      <c r="AF3" s="201" t="s">
        <v>398</v>
      </c>
      <c r="AG3" s="201" t="s">
        <v>586</v>
      </c>
      <c r="AH3" s="458" t="s">
        <v>589</v>
      </c>
      <c r="AI3" s="458" t="s">
        <v>560</v>
      </c>
      <c r="AJ3" s="201" t="s">
        <v>400</v>
      </c>
      <c r="AK3" s="201" t="s">
        <v>598</v>
      </c>
      <c r="AL3" s="458" t="s">
        <v>405</v>
      </c>
      <c r="AM3" s="458" t="s">
        <v>406</v>
      </c>
      <c r="AN3" s="201" t="s">
        <v>402</v>
      </c>
      <c r="AO3" s="201" t="s">
        <v>567</v>
      </c>
      <c r="AP3" s="201" t="s">
        <v>410</v>
      </c>
      <c r="AQ3" s="201" t="s">
        <v>407</v>
      </c>
      <c r="AR3" s="201" t="s">
        <v>409</v>
      </c>
      <c r="AS3" s="201" t="s">
        <v>414</v>
      </c>
      <c r="AT3" s="201" t="s">
        <v>604</v>
      </c>
      <c r="AU3" s="201" t="s">
        <v>599</v>
      </c>
      <c r="AV3" s="201" t="s">
        <v>610</v>
      </c>
      <c r="AW3" s="201" t="s">
        <v>417</v>
      </c>
      <c r="AX3" s="201" t="s">
        <v>612</v>
      </c>
      <c r="AY3" s="201" t="s">
        <v>613</v>
      </c>
      <c r="AZ3" s="201" t="s">
        <v>616</v>
      </c>
      <c r="BA3" s="458" t="s">
        <v>589</v>
      </c>
      <c r="BB3" s="458" t="s">
        <v>560</v>
      </c>
      <c r="BC3" s="201" t="s">
        <v>567</v>
      </c>
      <c r="BD3" s="201" t="s">
        <v>510</v>
      </c>
      <c r="BE3" s="201" t="s">
        <v>605</v>
      </c>
      <c r="BF3" s="201" t="s">
        <v>418</v>
      </c>
      <c r="BG3" s="460" t="s">
        <v>420</v>
      </c>
      <c r="BH3" s="461" t="s">
        <v>424</v>
      </c>
      <c r="BI3" s="458" t="s">
        <v>425</v>
      </c>
      <c r="BJ3" s="458" t="s">
        <v>623</v>
      </c>
      <c r="BK3" s="458" t="s">
        <v>426</v>
      </c>
      <c r="BL3" s="458" t="s">
        <v>623</v>
      </c>
      <c r="BM3" s="458" t="s">
        <v>427</v>
      </c>
      <c r="BN3" s="458" t="s">
        <v>623</v>
      </c>
      <c r="BO3" s="201" t="s">
        <v>428</v>
      </c>
      <c r="BP3" s="462" t="s">
        <v>618</v>
      </c>
      <c r="BQ3" s="462" t="s">
        <v>625</v>
      </c>
      <c r="BR3" s="459" t="s">
        <v>511</v>
      </c>
      <c r="BS3" s="201" t="s">
        <v>619</v>
      </c>
      <c r="BT3" s="461" t="s">
        <v>432</v>
      </c>
      <c r="BU3" s="201" t="s">
        <v>567</v>
      </c>
      <c r="BV3" s="458" t="s">
        <v>589</v>
      </c>
      <c r="BW3" s="458" t="s">
        <v>560</v>
      </c>
      <c r="BX3" s="458" t="s">
        <v>435</v>
      </c>
      <c r="BY3" s="458" t="s">
        <v>528</v>
      </c>
      <c r="BZ3" s="458" t="s">
        <v>512</v>
      </c>
      <c r="CA3" s="201" t="s">
        <v>437</v>
      </c>
      <c r="CB3" s="460" t="s">
        <v>440</v>
      </c>
      <c r="CC3" s="201" t="s">
        <v>442</v>
      </c>
      <c r="CD3" s="201" t="s">
        <v>444</v>
      </c>
      <c r="CE3" s="201" t="s">
        <v>443</v>
      </c>
      <c r="CF3" s="201" t="s">
        <v>447</v>
      </c>
      <c r="CG3" s="201" t="s">
        <v>446</v>
      </c>
      <c r="CH3" s="201" t="s">
        <v>445</v>
      </c>
      <c r="CI3" s="201" t="s">
        <v>448</v>
      </c>
      <c r="CJ3" s="201" t="s">
        <v>367</v>
      </c>
      <c r="CK3" s="458" t="s">
        <v>449</v>
      </c>
      <c r="CL3" s="201" t="s">
        <v>453</v>
      </c>
      <c r="CM3" s="201" t="s">
        <v>629</v>
      </c>
      <c r="CN3" s="201" t="s">
        <v>633</v>
      </c>
      <c r="CO3" s="201" t="s">
        <v>628</v>
      </c>
      <c r="CP3" s="462" t="s">
        <v>637</v>
      </c>
      <c r="CQ3" s="201" t="s">
        <v>455</v>
      </c>
      <c r="CR3" s="201" t="s">
        <v>458</v>
      </c>
      <c r="CS3" s="201" t="s">
        <v>638</v>
      </c>
      <c r="CT3" s="201" t="s">
        <v>567</v>
      </c>
      <c r="CU3" s="201" t="s">
        <v>460</v>
      </c>
      <c r="CV3" s="201" t="s">
        <v>462</v>
      </c>
      <c r="CW3" s="458" t="s">
        <v>589</v>
      </c>
      <c r="CX3" s="458" t="s">
        <v>560</v>
      </c>
      <c r="CY3" s="458" t="s">
        <v>466</v>
      </c>
      <c r="CZ3" s="458" t="s">
        <v>467</v>
      </c>
      <c r="DA3" s="458" t="s">
        <v>468</v>
      </c>
      <c r="DB3" s="201" t="s">
        <v>470</v>
      </c>
      <c r="DC3" s="201" t="s">
        <v>474</v>
      </c>
      <c r="DD3" s="458" t="s">
        <v>589</v>
      </c>
      <c r="DE3" s="458" t="s">
        <v>560</v>
      </c>
      <c r="DF3" s="201" t="s">
        <v>567</v>
      </c>
      <c r="DG3" s="463" t="s">
        <v>479</v>
      </c>
      <c r="DH3" s="201" t="s">
        <v>484</v>
      </c>
      <c r="DI3" s="201" t="s">
        <v>485</v>
      </c>
      <c r="DJ3" s="458" t="s">
        <v>488</v>
      </c>
      <c r="DK3" s="201" t="s">
        <v>491</v>
      </c>
      <c r="DL3" s="458" t="s">
        <v>494</v>
      </c>
      <c r="DM3" s="458" t="s">
        <v>496</v>
      </c>
      <c r="DN3" s="458" t="s">
        <v>497</v>
      </c>
      <c r="DO3" s="201" t="s">
        <v>498</v>
      </c>
      <c r="DP3" s="201" t="s">
        <v>500</v>
      </c>
      <c r="DQ3" s="201" t="s">
        <v>501</v>
      </c>
      <c r="DR3" s="201" t="s">
        <v>504</v>
      </c>
      <c r="DS3" s="458" t="s">
        <v>505</v>
      </c>
      <c r="DT3" s="458" t="s">
        <v>506</v>
      </c>
      <c r="DU3" s="458" t="s">
        <v>507</v>
      </c>
    </row>
    <row r="4" spans="1:125" s="459" customFormat="1" ht="43.5" customHeight="1" x14ac:dyDescent="0.35">
      <c r="A4" s="464" t="s">
        <v>349</v>
      </c>
      <c r="B4" s="206" t="s">
        <v>358</v>
      </c>
      <c r="C4" s="206" t="s">
        <v>358</v>
      </c>
      <c r="D4" s="206" t="s">
        <v>358</v>
      </c>
      <c r="E4" s="206" t="s">
        <v>358</v>
      </c>
      <c r="F4" s="206" t="s">
        <v>358</v>
      </c>
      <c r="G4" s="206" t="s">
        <v>358</v>
      </c>
      <c r="H4" s="206" t="s">
        <v>358</v>
      </c>
      <c r="I4" s="206" t="s">
        <v>358</v>
      </c>
      <c r="J4" s="206" t="s">
        <v>559</v>
      </c>
      <c r="K4" s="206" t="s">
        <v>358</v>
      </c>
      <c r="L4" s="206" t="s">
        <v>358</v>
      </c>
      <c r="M4" s="206" t="s">
        <v>368</v>
      </c>
      <c r="N4" s="206" t="s">
        <v>358</v>
      </c>
      <c r="O4" s="206" t="s">
        <v>358</v>
      </c>
      <c r="P4" s="201" t="s">
        <v>574</v>
      </c>
      <c r="Q4" s="206" t="s">
        <v>596</v>
      </c>
      <c r="R4" s="206" t="s">
        <v>596</v>
      </c>
      <c r="S4" s="206" t="s">
        <v>624</v>
      </c>
      <c r="T4" s="206" t="s">
        <v>624</v>
      </c>
      <c r="U4" s="206" t="s">
        <v>388</v>
      </c>
      <c r="V4" s="206" t="s">
        <v>374</v>
      </c>
      <c r="W4" s="201" t="s">
        <v>564</v>
      </c>
      <c r="X4" s="206" t="s">
        <v>382</v>
      </c>
      <c r="Y4" s="201" t="s">
        <v>566</v>
      </c>
      <c r="Z4" s="201" t="s">
        <v>566</v>
      </c>
      <c r="AA4" s="206" t="s">
        <v>590</v>
      </c>
      <c r="AB4" s="206" t="s">
        <v>392</v>
      </c>
      <c r="AC4" s="206" t="s">
        <v>591</v>
      </c>
      <c r="AD4" s="206" t="s">
        <v>590</v>
      </c>
      <c r="AE4" s="206" t="s">
        <v>680</v>
      </c>
      <c r="AF4" s="206" t="s">
        <v>582</v>
      </c>
      <c r="AG4" s="206" t="s">
        <v>595</v>
      </c>
      <c r="AH4" s="206" t="s">
        <v>596</v>
      </c>
      <c r="AI4" s="206" t="s">
        <v>596</v>
      </c>
      <c r="AJ4" s="206" t="s">
        <v>590</v>
      </c>
      <c r="AK4" s="206" t="s">
        <v>590</v>
      </c>
      <c r="AL4" s="206" t="s">
        <v>624</v>
      </c>
      <c r="AM4" s="206" t="s">
        <v>624</v>
      </c>
      <c r="AN4" s="206" t="s">
        <v>681</v>
      </c>
      <c r="AO4" s="206" t="s">
        <v>373</v>
      </c>
      <c r="AP4" s="206" t="s">
        <v>682</v>
      </c>
      <c r="AQ4" s="206" t="s">
        <v>388</v>
      </c>
      <c r="AR4" s="206" t="s">
        <v>388</v>
      </c>
      <c r="AS4" s="206" t="s">
        <v>683</v>
      </c>
      <c r="AT4" s="201" t="s">
        <v>601</v>
      </c>
      <c r="AU4" s="201" t="s">
        <v>601</v>
      </c>
      <c r="AV4" s="201" t="s">
        <v>608</v>
      </c>
      <c r="AW4" s="201" t="s">
        <v>606</v>
      </c>
      <c r="AX4" s="206" t="s">
        <v>358</v>
      </c>
      <c r="AY4" s="206" t="s">
        <v>358</v>
      </c>
      <c r="AZ4" s="206" t="s">
        <v>595</v>
      </c>
      <c r="BA4" s="206" t="s">
        <v>596</v>
      </c>
      <c r="BB4" s="206" t="s">
        <v>596</v>
      </c>
      <c r="BC4" s="206" t="s">
        <v>373</v>
      </c>
      <c r="BD4" s="206" t="s">
        <v>681</v>
      </c>
      <c r="BE4" s="201" t="s">
        <v>601</v>
      </c>
      <c r="BF4" s="206" t="s">
        <v>388</v>
      </c>
      <c r="BG4" s="206" t="s">
        <v>422</v>
      </c>
      <c r="BH4" s="206" t="s">
        <v>622</v>
      </c>
      <c r="BI4" s="206" t="s">
        <v>358</v>
      </c>
      <c r="BJ4" s="206" t="s">
        <v>358</v>
      </c>
      <c r="BK4" s="206" t="s">
        <v>358</v>
      </c>
      <c r="BL4" s="206" t="s">
        <v>358</v>
      </c>
      <c r="BM4" s="206" t="s">
        <v>358</v>
      </c>
      <c r="BN4" s="206" t="s">
        <v>358</v>
      </c>
      <c r="BO4" s="206" t="s">
        <v>422</v>
      </c>
      <c r="BP4" s="206" t="s">
        <v>595</v>
      </c>
      <c r="BQ4" s="206" t="s">
        <v>626</v>
      </c>
      <c r="BR4" s="206" t="s">
        <v>677</v>
      </c>
      <c r="BS4" s="201" t="s">
        <v>620</v>
      </c>
      <c r="BT4" s="206" t="s">
        <v>678</v>
      </c>
      <c r="BU4" s="206" t="s">
        <v>373</v>
      </c>
      <c r="BV4" s="206" t="s">
        <v>596</v>
      </c>
      <c r="BW4" s="206" t="s">
        <v>596</v>
      </c>
      <c r="BX4" s="206" t="s">
        <v>624</v>
      </c>
      <c r="BY4" s="206" t="s">
        <v>624</v>
      </c>
      <c r="BZ4" s="206" t="s">
        <v>624</v>
      </c>
      <c r="CA4" s="206" t="s">
        <v>388</v>
      </c>
      <c r="CB4" s="206" t="s">
        <v>422</v>
      </c>
      <c r="CC4" s="206" t="s">
        <v>422</v>
      </c>
      <c r="CD4" s="206" t="s">
        <v>422</v>
      </c>
      <c r="CE4" s="206" t="s">
        <v>422</v>
      </c>
      <c r="CF4" s="206" t="s">
        <v>422</v>
      </c>
      <c r="CG4" s="206" t="s">
        <v>422</v>
      </c>
      <c r="CH4" s="206" t="s">
        <v>422</v>
      </c>
      <c r="CI4" s="206" t="s">
        <v>422</v>
      </c>
      <c r="CJ4" s="206" t="s">
        <v>368</v>
      </c>
      <c r="CK4" s="206" t="s">
        <v>688</v>
      </c>
      <c r="CL4" s="206" t="s">
        <v>422</v>
      </c>
      <c r="CM4" s="201" t="s">
        <v>368</v>
      </c>
      <c r="CN4" s="201" t="s">
        <v>635</v>
      </c>
      <c r="CO4" s="201" t="s">
        <v>631</v>
      </c>
      <c r="CP4" s="206" t="s">
        <v>595</v>
      </c>
      <c r="CQ4" s="206" t="s">
        <v>684</v>
      </c>
      <c r="CR4" s="206" t="s">
        <v>684</v>
      </c>
      <c r="CS4" s="206" t="s">
        <v>684</v>
      </c>
      <c r="CT4" s="206" t="s">
        <v>373</v>
      </c>
      <c r="CU4" s="206" t="s">
        <v>450</v>
      </c>
      <c r="CV4" s="206" t="s">
        <v>463</v>
      </c>
      <c r="CW4" s="206" t="s">
        <v>596</v>
      </c>
      <c r="CX4" s="206" t="s">
        <v>596</v>
      </c>
      <c r="CY4" s="206" t="s">
        <v>624</v>
      </c>
      <c r="CZ4" s="206" t="s">
        <v>624</v>
      </c>
      <c r="DA4" s="206" t="s">
        <v>624</v>
      </c>
      <c r="DB4" s="206" t="s">
        <v>685</v>
      </c>
      <c r="DC4" s="206" t="s">
        <v>679</v>
      </c>
      <c r="DD4" s="206" t="s">
        <v>596</v>
      </c>
      <c r="DE4" s="206" t="s">
        <v>596</v>
      </c>
      <c r="DF4" s="206" t="s">
        <v>373</v>
      </c>
      <c r="DG4" s="497" t="s">
        <v>480</v>
      </c>
      <c r="DH4" s="206" t="s">
        <v>681</v>
      </c>
      <c r="DI4" s="206" t="s">
        <v>486</v>
      </c>
      <c r="DJ4" s="206" t="s">
        <v>689</v>
      </c>
      <c r="DK4" s="206" t="s">
        <v>690</v>
      </c>
      <c r="DL4" s="206" t="s">
        <v>686</v>
      </c>
      <c r="DM4" s="206" t="s">
        <v>686</v>
      </c>
      <c r="DN4" s="206" t="s">
        <v>686</v>
      </c>
      <c r="DO4" s="463" t="s">
        <v>692</v>
      </c>
      <c r="DP4" s="206" t="s">
        <v>373</v>
      </c>
      <c r="DQ4" s="206" t="s">
        <v>673</v>
      </c>
      <c r="DR4" s="206" t="s">
        <v>676</v>
      </c>
      <c r="DS4" s="206" t="s">
        <v>624</v>
      </c>
      <c r="DT4" s="206" t="s">
        <v>624</v>
      </c>
      <c r="DU4" s="206" t="s">
        <v>624</v>
      </c>
    </row>
    <row r="5" spans="1:125" s="207" customFormat="1" ht="18" customHeight="1" x14ac:dyDescent="0.3">
      <c r="A5" s="123" t="s">
        <v>350</v>
      </c>
      <c r="B5" s="448" t="s">
        <v>359</v>
      </c>
      <c r="C5" s="448" t="s">
        <v>359</v>
      </c>
      <c r="D5" s="448" t="s">
        <v>359</v>
      </c>
      <c r="E5" s="448" t="s">
        <v>359</v>
      </c>
      <c r="F5" s="448" t="s">
        <v>359</v>
      </c>
      <c r="G5" s="448" t="s">
        <v>359</v>
      </c>
      <c r="H5" s="448" t="s">
        <v>359</v>
      </c>
      <c r="I5" s="448" t="s">
        <v>359</v>
      </c>
      <c r="J5" s="448" t="s">
        <v>573</v>
      </c>
      <c r="K5" s="448" t="s">
        <v>359</v>
      </c>
      <c r="L5" s="448" t="s">
        <v>359</v>
      </c>
      <c r="M5" s="448" t="s">
        <v>369</v>
      </c>
      <c r="N5" s="448" t="s">
        <v>359</v>
      </c>
      <c r="O5" s="448" t="s">
        <v>359</v>
      </c>
      <c r="P5" s="448" t="s">
        <v>575</v>
      </c>
      <c r="Q5" s="448" t="s">
        <v>371</v>
      </c>
      <c r="R5" s="448" t="s">
        <v>371</v>
      </c>
      <c r="S5" s="448" t="s">
        <v>641</v>
      </c>
      <c r="T5" s="448" t="s">
        <v>641</v>
      </c>
      <c r="U5" s="448" t="s">
        <v>579</v>
      </c>
      <c r="V5" s="448" t="s">
        <v>375</v>
      </c>
      <c r="W5" s="448" t="s">
        <v>565</v>
      </c>
      <c r="X5" s="448" t="s">
        <v>581</v>
      </c>
      <c r="Y5" s="448" t="s">
        <v>372</v>
      </c>
      <c r="Z5" s="448" t="s">
        <v>372</v>
      </c>
      <c r="AA5" s="448" t="s">
        <v>578</v>
      </c>
      <c r="AB5" s="448" t="s">
        <v>393</v>
      </c>
      <c r="AC5" s="448" t="s">
        <v>592</v>
      </c>
      <c r="AD5" s="448" t="s">
        <v>594</v>
      </c>
      <c r="AE5" s="448" t="s">
        <v>397</v>
      </c>
      <c r="AF5" s="448" t="s">
        <v>399</v>
      </c>
      <c r="AG5" s="448" t="s">
        <v>573</v>
      </c>
      <c r="AH5" s="448" t="s">
        <v>371</v>
      </c>
      <c r="AI5" s="448" t="s">
        <v>371</v>
      </c>
      <c r="AJ5" s="448" t="s">
        <v>393</v>
      </c>
      <c r="AK5" s="448" t="s">
        <v>588</v>
      </c>
      <c r="AL5" s="448" t="s">
        <v>641</v>
      </c>
      <c r="AM5" s="448" t="s">
        <v>641</v>
      </c>
      <c r="AN5" s="448" t="s">
        <v>403</v>
      </c>
      <c r="AO5" s="448" t="s">
        <v>375</v>
      </c>
      <c r="AP5" s="448" t="s">
        <v>411</v>
      </c>
      <c r="AQ5" s="448" t="s">
        <v>579</v>
      </c>
      <c r="AR5" s="448" t="s">
        <v>579</v>
      </c>
      <c r="AS5" s="448" t="s">
        <v>415</v>
      </c>
      <c r="AT5" s="448" t="s">
        <v>602</v>
      </c>
      <c r="AU5" s="448" t="s">
        <v>602</v>
      </c>
      <c r="AV5" s="449" t="s">
        <v>609</v>
      </c>
      <c r="AW5" s="448" t="s">
        <v>607</v>
      </c>
      <c r="AX5" s="448" t="s">
        <v>615</v>
      </c>
      <c r="AY5" s="448" t="s">
        <v>614</v>
      </c>
      <c r="AZ5" s="448" t="s">
        <v>573</v>
      </c>
      <c r="BA5" s="448" t="s">
        <v>371</v>
      </c>
      <c r="BB5" s="448" t="s">
        <v>371</v>
      </c>
      <c r="BC5" s="448" t="s">
        <v>375</v>
      </c>
      <c r="BD5" s="448" t="s">
        <v>403</v>
      </c>
      <c r="BE5" s="448" t="s">
        <v>603</v>
      </c>
      <c r="BF5" s="448" t="s">
        <v>579</v>
      </c>
      <c r="BG5" s="448" t="s">
        <v>423</v>
      </c>
      <c r="BH5" s="448" t="s">
        <v>416</v>
      </c>
      <c r="BI5" s="448" t="s">
        <v>359</v>
      </c>
      <c r="BJ5" s="448" t="s">
        <v>359</v>
      </c>
      <c r="BK5" s="448" t="s">
        <v>359</v>
      </c>
      <c r="BL5" s="448" t="s">
        <v>359</v>
      </c>
      <c r="BM5" s="448" t="s">
        <v>359</v>
      </c>
      <c r="BN5" s="448" t="s">
        <v>359</v>
      </c>
      <c r="BO5" s="448" t="s">
        <v>429</v>
      </c>
      <c r="BP5" s="448" t="s">
        <v>573</v>
      </c>
      <c r="BQ5" s="448" t="s">
        <v>627</v>
      </c>
      <c r="BR5" s="448" t="s">
        <v>431</v>
      </c>
      <c r="BS5" s="448" t="s">
        <v>621</v>
      </c>
      <c r="BT5" s="448" t="s">
        <v>433</v>
      </c>
      <c r="BU5" s="448" t="s">
        <v>375</v>
      </c>
      <c r="BV5" s="448" t="s">
        <v>371</v>
      </c>
      <c r="BW5" s="448" t="s">
        <v>371</v>
      </c>
      <c r="BX5" s="448" t="s">
        <v>641</v>
      </c>
      <c r="BY5" s="448" t="s">
        <v>641</v>
      </c>
      <c r="BZ5" s="448" t="s">
        <v>641</v>
      </c>
      <c r="CA5" s="448" t="s">
        <v>579</v>
      </c>
      <c r="CB5" s="448" t="s">
        <v>423</v>
      </c>
      <c r="CC5" s="448" t="s">
        <v>423</v>
      </c>
      <c r="CD5" s="448" t="s">
        <v>423</v>
      </c>
      <c r="CE5" s="448" t="s">
        <v>423</v>
      </c>
      <c r="CF5" s="448" t="s">
        <v>423</v>
      </c>
      <c r="CG5" s="448" t="s">
        <v>423</v>
      </c>
      <c r="CH5" s="448" t="s">
        <v>423</v>
      </c>
      <c r="CI5" s="448" t="s">
        <v>423</v>
      </c>
      <c r="CJ5" s="448" t="s">
        <v>369</v>
      </c>
      <c r="CK5" s="448" t="s">
        <v>451</v>
      </c>
      <c r="CL5" s="448" t="s">
        <v>423</v>
      </c>
      <c r="CM5" s="448" t="s">
        <v>630</v>
      </c>
      <c r="CN5" s="448" t="s">
        <v>636</v>
      </c>
      <c r="CO5" s="448" t="s">
        <v>632</v>
      </c>
      <c r="CP5" s="448" t="s">
        <v>573</v>
      </c>
      <c r="CQ5" s="448" t="s">
        <v>457</v>
      </c>
      <c r="CR5" s="448" t="s">
        <v>457</v>
      </c>
      <c r="CS5" s="448" t="s">
        <v>457</v>
      </c>
      <c r="CT5" s="448" t="s">
        <v>375</v>
      </c>
      <c r="CU5" s="448" t="s">
        <v>461</v>
      </c>
      <c r="CV5" s="448" t="s">
        <v>464</v>
      </c>
      <c r="CW5" s="448" t="s">
        <v>371</v>
      </c>
      <c r="CX5" s="448" t="s">
        <v>371</v>
      </c>
      <c r="CY5" s="448" t="s">
        <v>641</v>
      </c>
      <c r="CZ5" s="448" t="s">
        <v>641</v>
      </c>
      <c r="DA5" s="448" t="s">
        <v>641</v>
      </c>
      <c r="DB5" s="448" t="s">
        <v>471</v>
      </c>
      <c r="DC5" s="448" t="s">
        <v>476</v>
      </c>
      <c r="DD5" s="448" t="s">
        <v>371</v>
      </c>
      <c r="DE5" s="448" t="s">
        <v>371</v>
      </c>
      <c r="DF5" s="448" t="s">
        <v>375</v>
      </c>
      <c r="DG5" s="448" t="s">
        <v>481</v>
      </c>
      <c r="DH5" s="448" t="s">
        <v>403</v>
      </c>
      <c r="DI5" s="450"/>
      <c r="DJ5" s="448" t="s">
        <v>489</v>
      </c>
      <c r="DK5" s="448" t="s">
        <v>492</v>
      </c>
      <c r="DL5" s="448" t="s">
        <v>495</v>
      </c>
      <c r="DM5" s="448" t="s">
        <v>495</v>
      </c>
      <c r="DN5" s="448" t="s">
        <v>495</v>
      </c>
      <c r="DO5" s="448" t="s">
        <v>499</v>
      </c>
      <c r="DP5" s="448" t="s">
        <v>375</v>
      </c>
      <c r="DQ5" s="448" t="s">
        <v>502</v>
      </c>
      <c r="DR5" s="448" t="s">
        <v>675</v>
      </c>
      <c r="DS5" s="448" t="s">
        <v>641</v>
      </c>
      <c r="DT5" s="448" t="s">
        <v>641</v>
      </c>
      <c r="DU5" s="448" t="s">
        <v>641</v>
      </c>
    </row>
    <row r="6" spans="1:125" s="499" customFormat="1" ht="64.5" customHeight="1" x14ac:dyDescent="0.35">
      <c r="A6" s="464" t="s">
        <v>347</v>
      </c>
      <c r="B6" s="206" t="s">
        <v>356</v>
      </c>
      <c r="C6" s="206" t="s">
        <v>356</v>
      </c>
      <c r="D6" s="206" t="s">
        <v>356</v>
      </c>
      <c r="E6" s="206" t="s">
        <v>356</v>
      </c>
      <c r="F6" s="206" t="s">
        <v>356</v>
      </c>
      <c r="G6" s="206" t="s">
        <v>356</v>
      </c>
      <c r="H6" s="206" t="s">
        <v>356</v>
      </c>
      <c r="I6" s="206" t="s">
        <v>356</v>
      </c>
      <c r="J6" s="206" t="s">
        <v>356</v>
      </c>
      <c r="K6" s="206" t="s">
        <v>356</v>
      </c>
      <c r="L6" s="206" t="s">
        <v>356</v>
      </c>
      <c r="M6" s="206" t="s">
        <v>356</v>
      </c>
      <c r="N6" s="206" t="s">
        <v>356</v>
      </c>
      <c r="O6" s="206" t="s">
        <v>356</v>
      </c>
      <c r="P6" s="206" t="s">
        <v>356</v>
      </c>
      <c r="Q6" s="206" t="s">
        <v>356</v>
      </c>
      <c r="R6" s="206" t="s">
        <v>597</v>
      </c>
      <c r="S6" s="206" t="s">
        <v>597</v>
      </c>
      <c r="T6" s="206" t="s">
        <v>597</v>
      </c>
      <c r="U6" s="206" t="s">
        <v>387</v>
      </c>
      <c r="V6" s="206" t="s">
        <v>356</v>
      </c>
      <c r="W6" s="206" t="s">
        <v>356</v>
      </c>
      <c r="X6" s="206" t="s">
        <v>381</v>
      </c>
      <c r="Y6" s="206" t="s">
        <v>356</v>
      </c>
      <c r="Z6" s="206" t="s">
        <v>356</v>
      </c>
      <c r="AA6" s="206" t="s">
        <v>356</v>
      </c>
      <c r="AB6" s="206" t="s">
        <v>356</v>
      </c>
      <c r="AC6" s="206" t="s">
        <v>356</v>
      </c>
      <c r="AD6" s="206" t="s">
        <v>356</v>
      </c>
      <c r="AE6" s="206" t="s">
        <v>356</v>
      </c>
      <c r="AF6" s="206" t="s">
        <v>356</v>
      </c>
      <c r="AG6" s="206" t="s">
        <v>356</v>
      </c>
      <c r="AH6" s="206" t="s">
        <v>356</v>
      </c>
      <c r="AI6" s="206" t="s">
        <v>597</v>
      </c>
      <c r="AJ6" s="206" t="s">
        <v>597</v>
      </c>
      <c r="AK6" s="206" t="s">
        <v>597</v>
      </c>
      <c r="AL6" s="206" t="s">
        <v>639</v>
      </c>
      <c r="AM6" s="206" t="s">
        <v>639</v>
      </c>
      <c r="AN6" s="206" t="s">
        <v>356</v>
      </c>
      <c r="AO6" s="206" t="s">
        <v>356</v>
      </c>
      <c r="AP6" s="206" t="s">
        <v>356</v>
      </c>
      <c r="AQ6" s="206" t="s">
        <v>408</v>
      </c>
      <c r="AR6" s="206" t="s">
        <v>516</v>
      </c>
      <c r="AS6" s="206" t="s">
        <v>356</v>
      </c>
      <c r="AT6" s="206" t="s">
        <v>617</v>
      </c>
      <c r="AU6" s="206" t="s">
        <v>600</v>
      </c>
      <c r="AV6" s="206" t="s">
        <v>356</v>
      </c>
      <c r="AW6" s="206" t="s">
        <v>356</v>
      </c>
      <c r="AX6" s="206" t="s">
        <v>611</v>
      </c>
      <c r="AY6" s="206" t="s">
        <v>611</v>
      </c>
      <c r="AZ6" s="206" t="s">
        <v>356</v>
      </c>
      <c r="BA6" s="206" t="s">
        <v>356</v>
      </c>
      <c r="BB6" s="206" t="s">
        <v>597</v>
      </c>
      <c r="BC6" s="206" t="s">
        <v>356</v>
      </c>
      <c r="BD6" s="206" t="s">
        <v>356</v>
      </c>
      <c r="BE6" s="206" t="s">
        <v>617</v>
      </c>
      <c r="BF6" s="206" t="s">
        <v>509</v>
      </c>
      <c r="BG6" s="498" t="s">
        <v>513</v>
      </c>
      <c r="BH6" s="206" t="s">
        <v>421</v>
      </c>
      <c r="BI6" s="206" t="s">
        <v>356</v>
      </c>
      <c r="BJ6" s="206" t="s">
        <v>356</v>
      </c>
      <c r="BK6" s="206" t="s">
        <v>356</v>
      </c>
      <c r="BL6" s="206" t="s">
        <v>356</v>
      </c>
      <c r="BM6" s="206" t="s">
        <v>356</v>
      </c>
      <c r="BN6" s="206" t="s">
        <v>356</v>
      </c>
      <c r="BO6" s="206" t="s">
        <v>421</v>
      </c>
      <c r="BP6" s="206" t="s">
        <v>356</v>
      </c>
      <c r="BQ6" s="206" t="s">
        <v>421</v>
      </c>
      <c r="BR6" s="206" t="s">
        <v>356</v>
      </c>
      <c r="BS6" s="206" t="s">
        <v>356</v>
      </c>
      <c r="BT6" s="206" t="s">
        <v>356</v>
      </c>
      <c r="BU6" s="206" t="s">
        <v>356</v>
      </c>
      <c r="BV6" s="206" t="s">
        <v>356</v>
      </c>
      <c r="BW6" s="206" t="s">
        <v>597</v>
      </c>
      <c r="BX6" s="206" t="s">
        <v>597</v>
      </c>
      <c r="BY6" s="206" t="s">
        <v>597</v>
      </c>
      <c r="BZ6" s="206" t="s">
        <v>597</v>
      </c>
      <c r="CA6" s="206" t="s">
        <v>438</v>
      </c>
      <c r="CB6" s="498" t="s">
        <v>421</v>
      </c>
      <c r="CC6" s="206" t="s">
        <v>421</v>
      </c>
      <c r="CD6" s="206" t="s">
        <v>421</v>
      </c>
      <c r="CE6" s="206" t="s">
        <v>421</v>
      </c>
      <c r="CF6" s="206" t="s">
        <v>421</v>
      </c>
      <c r="CG6" s="206" t="s">
        <v>421</v>
      </c>
      <c r="CH6" s="206" t="s">
        <v>421</v>
      </c>
      <c r="CI6" s="206" t="s">
        <v>421</v>
      </c>
      <c r="CJ6" s="206" t="s">
        <v>356</v>
      </c>
      <c r="CK6" s="206" t="s">
        <v>356</v>
      </c>
      <c r="CL6" s="206" t="s">
        <v>454</v>
      </c>
      <c r="CM6" s="206" t="s">
        <v>356</v>
      </c>
      <c r="CN6" s="206" t="s">
        <v>634</v>
      </c>
      <c r="CO6" s="206" t="s">
        <v>356</v>
      </c>
      <c r="CP6" s="206" t="s">
        <v>356</v>
      </c>
      <c r="CQ6" s="206" t="s">
        <v>456</v>
      </c>
      <c r="CR6" s="206" t="s">
        <v>459</v>
      </c>
      <c r="CS6" s="206" t="s">
        <v>356</v>
      </c>
      <c r="CT6" s="206" t="s">
        <v>356</v>
      </c>
      <c r="CU6" s="206" t="s">
        <v>356</v>
      </c>
      <c r="CV6" s="206" t="s">
        <v>356</v>
      </c>
      <c r="CW6" s="206" t="s">
        <v>356</v>
      </c>
      <c r="CX6" s="206" t="s">
        <v>597</v>
      </c>
      <c r="CY6" s="206" t="s">
        <v>597</v>
      </c>
      <c r="CZ6" s="206" t="s">
        <v>597</v>
      </c>
      <c r="DA6" s="206" t="s">
        <v>597</v>
      </c>
      <c r="DB6" s="206" t="s">
        <v>356</v>
      </c>
      <c r="DC6" s="206" t="s">
        <v>475</v>
      </c>
      <c r="DD6" s="206" t="s">
        <v>356</v>
      </c>
      <c r="DE6" s="206" t="s">
        <v>597</v>
      </c>
      <c r="DF6" s="206" t="s">
        <v>356</v>
      </c>
      <c r="DG6" s="497" t="s">
        <v>356</v>
      </c>
      <c r="DH6" s="206" t="s">
        <v>356</v>
      </c>
      <c r="DI6" s="206" t="s">
        <v>356</v>
      </c>
      <c r="DJ6" s="206" t="s">
        <v>356</v>
      </c>
      <c r="DK6" s="206" t="s">
        <v>356</v>
      </c>
      <c r="DL6" s="206" t="s">
        <v>356</v>
      </c>
      <c r="DM6" s="206" t="s">
        <v>356</v>
      </c>
      <c r="DN6" s="206" t="s">
        <v>639</v>
      </c>
      <c r="DO6" s="206" t="s">
        <v>691</v>
      </c>
      <c r="DP6" s="206" t="s">
        <v>356</v>
      </c>
      <c r="DQ6" s="206" t="s">
        <v>356</v>
      </c>
      <c r="DR6" s="206" t="s">
        <v>356</v>
      </c>
      <c r="DS6" s="206" t="s">
        <v>597</v>
      </c>
      <c r="DT6" s="206" t="s">
        <v>639</v>
      </c>
      <c r="DU6" s="206" t="s">
        <v>597</v>
      </c>
    </row>
    <row r="7" spans="1:125" s="65" customFormat="1" ht="22.5" customHeight="1" x14ac:dyDescent="0.3">
      <c r="A7" s="454" t="s">
        <v>508</v>
      </c>
      <c r="B7" s="439">
        <v>0.23529411764705882</v>
      </c>
      <c r="C7" s="439">
        <v>-0.11764705882352941</v>
      </c>
      <c r="D7" s="439">
        <v>0.11764705882352941</v>
      </c>
      <c r="E7" s="439">
        <v>-5.8823529411764705E-2</v>
      </c>
      <c r="F7" s="439">
        <v>5.8823529411764705E-2</v>
      </c>
      <c r="G7" s="439">
        <v>-2.9411764705882353E-2</v>
      </c>
      <c r="H7" s="439">
        <v>0.23529411764705882</v>
      </c>
      <c r="I7" s="439">
        <v>-0.11764705882352941</v>
      </c>
      <c r="J7" s="439">
        <v>5.8823529411764705E-2</v>
      </c>
      <c r="K7" s="439">
        <v>0.11764705882352941</v>
      </c>
      <c r="L7" s="439">
        <v>-5.8823529411764705E-2</v>
      </c>
      <c r="M7" s="439">
        <v>0.35294117647058826</v>
      </c>
      <c r="N7" s="439">
        <v>0.23529411764705882</v>
      </c>
      <c r="O7" s="439">
        <v>-0.11764705882352941</v>
      </c>
      <c r="P7" s="439">
        <v>8.8235294117647065E-2</v>
      </c>
      <c r="Q7" s="439">
        <v>4.9999999999999996E-2</v>
      </c>
      <c r="R7" s="439">
        <v>4.9999999999999996E-2</v>
      </c>
      <c r="S7" s="439">
        <v>4.9928876244665722E-2</v>
      </c>
      <c r="T7" s="439">
        <v>4.9928876244665722E-2</v>
      </c>
      <c r="U7" s="439">
        <v>0.2</v>
      </c>
      <c r="V7" s="439">
        <v>0.1</v>
      </c>
      <c r="W7" s="439">
        <v>0.1</v>
      </c>
      <c r="X7" s="439">
        <v>0.15</v>
      </c>
      <c r="Y7" s="439">
        <v>0.15</v>
      </c>
      <c r="Z7" s="439">
        <v>0.1</v>
      </c>
      <c r="AA7" s="209">
        <v>0.22222222222222221</v>
      </c>
      <c r="AB7" s="209">
        <v>0.16666666666666666</v>
      </c>
      <c r="AC7" s="209">
        <v>0.1111111111111111</v>
      </c>
      <c r="AD7" s="209">
        <v>0.16666666666666666</v>
      </c>
      <c r="AE7" s="209">
        <v>0.1111111111111111</v>
      </c>
      <c r="AF7" s="209">
        <v>0.1111111111111111</v>
      </c>
      <c r="AG7" s="209">
        <v>0.1111111111111111</v>
      </c>
      <c r="AH7" s="439">
        <v>4.9999999999999996E-2</v>
      </c>
      <c r="AI7" s="439">
        <v>4.9999999999999996E-2</v>
      </c>
      <c r="AJ7" s="439">
        <v>0.05</v>
      </c>
      <c r="AK7" s="439">
        <v>0.05</v>
      </c>
      <c r="AL7" s="439">
        <v>0.05</v>
      </c>
      <c r="AM7" s="439">
        <v>0.05</v>
      </c>
      <c r="AN7" s="439">
        <v>0.1</v>
      </c>
      <c r="AO7" s="439">
        <v>0.1</v>
      </c>
      <c r="AP7" s="439">
        <v>0.1</v>
      </c>
      <c r="AQ7" s="439">
        <v>0.2</v>
      </c>
      <c r="AR7" s="439">
        <v>0.2</v>
      </c>
      <c r="AS7" s="209">
        <v>0.14814814814814814</v>
      </c>
      <c r="AT7" s="209">
        <v>0.14814814814814814</v>
      </c>
      <c r="AU7" s="209">
        <v>3.7037037037037035E-2</v>
      </c>
      <c r="AV7" s="209">
        <v>0.14814814814814814</v>
      </c>
      <c r="AW7" s="209">
        <v>0.14814814814814814</v>
      </c>
      <c r="AX7" s="209">
        <v>7.407407407407407E-2</v>
      </c>
      <c r="AY7" s="209">
        <v>0.22222222222222221</v>
      </c>
      <c r="AZ7" s="209">
        <v>7.407407407407407E-2</v>
      </c>
      <c r="BA7" s="209">
        <v>0.05</v>
      </c>
      <c r="BB7" s="209">
        <v>0.05</v>
      </c>
      <c r="BC7" s="209">
        <v>0.15</v>
      </c>
      <c r="BD7" s="209">
        <v>0.3</v>
      </c>
      <c r="BE7" s="209">
        <v>0.15</v>
      </c>
      <c r="BF7" s="209">
        <v>0.3</v>
      </c>
      <c r="BG7" s="209">
        <v>0.34375</v>
      </c>
      <c r="BH7" s="209">
        <v>0.125</v>
      </c>
      <c r="BI7" s="209">
        <v>0.25</v>
      </c>
      <c r="BJ7" s="209">
        <v>-0.125</v>
      </c>
      <c r="BK7" s="209">
        <v>0.125</v>
      </c>
      <c r="BL7" s="209">
        <v>-6.25E-2</v>
      </c>
      <c r="BM7" s="209">
        <v>6.25E-2</v>
      </c>
      <c r="BN7" s="209">
        <v>-3.125E-2</v>
      </c>
      <c r="BO7" s="209">
        <v>0.125</v>
      </c>
      <c r="BP7" s="209">
        <v>6.25E-2</v>
      </c>
      <c r="BQ7" s="209">
        <v>0.125</v>
      </c>
      <c r="BR7" s="209">
        <v>0.1</v>
      </c>
      <c r="BS7" s="209">
        <v>0.1</v>
      </c>
      <c r="BT7" s="209">
        <v>0.1</v>
      </c>
      <c r="BU7" s="209">
        <v>0.15</v>
      </c>
      <c r="BV7" s="209">
        <v>0.05</v>
      </c>
      <c r="BW7" s="209">
        <v>0.05</v>
      </c>
      <c r="BX7" s="209">
        <v>0.05</v>
      </c>
      <c r="BY7" s="209">
        <v>0.05</v>
      </c>
      <c r="BZ7" s="209">
        <v>0.05</v>
      </c>
      <c r="CA7" s="209">
        <v>0.3</v>
      </c>
      <c r="CB7" s="209">
        <v>8.5714285714285715E-2</v>
      </c>
      <c r="CC7" s="209">
        <v>8.5714285714285715E-2</v>
      </c>
      <c r="CD7" s="209">
        <v>8.5714285714285715E-2</v>
      </c>
      <c r="CE7" s="209">
        <v>5.7142857142857141E-2</v>
      </c>
      <c r="CF7" s="442">
        <v>2.8571428571428571E-2</v>
      </c>
      <c r="CG7" s="209">
        <v>8.5714285714285715E-2</v>
      </c>
      <c r="CH7" s="209">
        <v>8.5714285714285715E-2</v>
      </c>
      <c r="CI7" s="209">
        <v>5.7142857142857141E-2</v>
      </c>
      <c r="CJ7" s="209">
        <v>0.11428571428571428</v>
      </c>
      <c r="CK7" s="209">
        <v>5.7142857142857141E-2</v>
      </c>
      <c r="CL7" s="209">
        <v>5.7142857142857141E-2</v>
      </c>
      <c r="CM7" s="209">
        <v>0.11428571428571428</v>
      </c>
      <c r="CN7" s="442">
        <v>2.8571428571428571E-2</v>
      </c>
      <c r="CO7" s="442">
        <v>2.8571428571428571E-2</v>
      </c>
      <c r="CP7" s="442">
        <v>2.8571428571428571E-2</v>
      </c>
      <c r="CQ7" s="209">
        <v>8.3333333333333343E-2</v>
      </c>
      <c r="CR7" s="209">
        <v>8.3333333333333343E-2</v>
      </c>
      <c r="CS7" s="209">
        <v>0.16666666666666669</v>
      </c>
      <c r="CT7" s="209">
        <v>0.16666666666666669</v>
      </c>
      <c r="CU7" s="209">
        <v>0.12500000000000003</v>
      </c>
      <c r="CV7" s="209">
        <v>0.12500000000000003</v>
      </c>
      <c r="CW7" s="209">
        <v>5.000000000000001E-2</v>
      </c>
      <c r="CX7" s="209">
        <v>5.000000000000001E-2</v>
      </c>
      <c r="CY7" s="209">
        <v>5.000000000000001E-2</v>
      </c>
      <c r="CZ7" s="209">
        <v>5.000000000000001E-2</v>
      </c>
      <c r="DA7" s="209">
        <v>5.000000000000001E-2</v>
      </c>
      <c r="DB7" s="209">
        <v>0.15</v>
      </c>
      <c r="DC7" s="209">
        <v>0.15</v>
      </c>
      <c r="DD7" s="209">
        <v>0.05</v>
      </c>
      <c r="DE7" s="209">
        <v>0.05</v>
      </c>
      <c r="DF7" s="209">
        <v>0.15</v>
      </c>
      <c r="DG7" s="209">
        <v>0.15</v>
      </c>
      <c r="DH7" s="209">
        <v>0.15</v>
      </c>
      <c r="DI7" s="209">
        <v>0.15</v>
      </c>
      <c r="DJ7" s="445">
        <v>7.4999999999999997E-2</v>
      </c>
      <c r="DK7" s="445">
        <v>7.4999999999999997E-2</v>
      </c>
      <c r="DL7" s="445">
        <v>7.4999999999999997E-2</v>
      </c>
      <c r="DM7" s="445">
        <v>7.4999999999999997E-2</v>
      </c>
      <c r="DN7" s="445">
        <v>0.05</v>
      </c>
      <c r="DO7" s="445">
        <v>0.2</v>
      </c>
      <c r="DP7" s="445">
        <v>7.4999999999999997E-2</v>
      </c>
      <c r="DQ7" s="445">
        <v>7.4999999999999997E-2</v>
      </c>
      <c r="DR7" s="445">
        <v>0.15</v>
      </c>
      <c r="DS7" s="445">
        <v>0.05</v>
      </c>
      <c r="DT7" s="445">
        <v>0.05</v>
      </c>
      <c r="DU7" s="445">
        <v>0.05</v>
      </c>
    </row>
    <row r="8" spans="1:125" s="65" customFormat="1" ht="9" customHeight="1" x14ac:dyDescent="0.3">
      <c r="BG8" s="66"/>
      <c r="CB8" s="66"/>
      <c r="DG8" s="67"/>
    </row>
    <row r="9" spans="1:125" s="469" customFormat="1" ht="15" customHeight="1" x14ac:dyDescent="0.25">
      <c r="A9" s="474" t="s">
        <v>254</v>
      </c>
      <c r="B9" s="469">
        <v>7</v>
      </c>
      <c r="C9" s="469">
        <v>1</v>
      </c>
      <c r="D9" s="469">
        <v>7</v>
      </c>
      <c r="E9" s="469">
        <v>0</v>
      </c>
      <c r="F9" s="469">
        <v>105</v>
      </c>
      <c r="G9" s="469">
        <v>0</v>
      </c>
      <c r="H9" s="469">
        <v>9</v>
      </c>
      <c r="I9" s="469">
        <v>0</v>
      </c>
      <c r="J9" s="469">
        <v>2</v>
      </c>
      <c r="K9" s="469">
        <v>7</v>
      </c>
      <c r="L9" s="469">
        <v>1</v>
      </c>
      <c r="M9" s="469">
        <v>0</v>
      </c>
      <c r="N9" s="469">
        <v>0</v>
      </c>
      <c r="O9" s="469">
        <v>0</v>
      </c>
      <c r="P9" s="469">
        <v>28</v>
      </c>
      <c r="Q9" s="469">
        <v>0</v>
      </c>
      <c r="R9" s="475">
        <v>0</v>
      </c>
      <c r="S9" s="475">
        <v>0</v>
      </c>
      <c r="T9" s="475">
        <v>0</v>
      </c>
      <c r="U9" s="468">
        <v>0.83333333333333337</v>
      </c>
      <c r="V9" s="469">
        <v>0</v>
      </c>
      <c r="W9" s="469">
        <v>1</v>
      </c>
      <c r="X9" s="469">
        <v>0.8</v>
      </c>
      <c r="Y9" s="469">
        <v>524</v>
      </c>
      <c r="Z9" s="469">
        <v>72</v>
      </c>
      <c r="AA9" s="473">
        <v>1</v>
      </c>
      <c r="AB9" s="474">
        <f t="shared" ref="AB9:AB40" si="0">BI9+BM9</f>
        <v>0</v>
      </c>
      <c r="AC9" s="469">
        <v>1</v>
      </c>
      <c r="AD9" s="469">
        <v>0</v>
      </c>
      <c r="AE9" s="469">
        <v>323</v>
      </c>
      <c r="AF9" s="469">
        <v>34</v>
      </c>
      <c r="AG9" s="469">
        <v>0</v>
      </c>
      <c r="AH9" s="469">
        <v>0</v>
      </c>
      <c r="AI9" s="475">
        <v>0</v>
      </c>
      <c r="AJ9" s="475">
        <v>0</v>
      </c>
      <c r="AK9" s="475">
        <v>0</v>
      </c>
      <c r="AL9" s="475">
        <v>0</v>
      </c>
      <c r="AM9" s="475">
        <v>0</v>
      </c>
      <c r="AN9" s="469">
        <v>0</v>
      </c>
      <c r="AO9" s="469">
        <v>0</v>
      </c>
      <c r="AP9" s="469">
        <v>0</v>
      </c>
      <c r="AQ9" s="468">
        <v>0.70731707317073167</v>
      </c>
      <c r="AR9" s="468">
        <v>4.878048780487805E-2</v>
      </c>
      <c r="AS9" s="469">
        <v>0</v>
      </c>
      <c r="AT9" s="469">
        <v>0</v>
      </c>
      <c r="AU9" s="469">
        <v>0</v>
      </c>
      <c r="AV9" s="469">
        <v>0</v>
      </c>
      <c r="AW9" s="469">
        <v>1</v>
      </c>
      <c r="AX9" s="469">
        <v>13</v>
      </c>
      <c r="AY9" s="469">
        <v>0</v>
      </c>
      <c r="AZ9" s="469">
        <v>0</v>
      </c>
      <c r="BA9" s="469">
        <v>0</v>
      </c>
      <c r="BB9" s="475">
        <v>0</v>
      </c>
      <c r="BC9" s="470">
        <v>0</v>
      </c>
      <c r="BD9" s="470">
        <v>12</v>
      </c>
      <c r="BE9" s="469">
        <v>0</v>
      </c>
      <c r="BF9" s="468">
        <v>0.29268292682926828</v>
      </c>
      <c r="BG9" s="469">
        <v>2324.0632103500002</v>
      </c>
      <c r="BH9" s="469">
        <v>0</v>
      </c>
      <c r="BI9" s="469">
        <v>0</v>
      </c>
      <c r="BJ9" s="469">
        <v>0</v>
      </c>
      <c r="BK9" s="469">
        <v>0</v>
      </c>
      <c r="BL9" s="469">
        <v>0</v>
      </c>
      <c r="BM9" s="469">
        <v>0</v>
      </c>
      <c r="BN9" s="469">
        <v>0</v>
      </c>
      <c r="BO9" s="471">
        <v>0.58565292689999993</v>
      </c>
      <c r="BP9" s="469">
        <v>0</v>
      </c>
      <c r="BQ9" s="469">
        <v>49.940320782240001</v>
      </c>
      <c r="BR9" s="469">
        <v>0</v>
      </c>
      <c r="BS9" s="469">
        <v>0</v>
      </c>
      <c r="BT9" s="469">
        <v>0</v>
      </c>
      <c r="BU9" s="469">
        <v>0</v>
      </c>
      <c r="BV9" s="469">
        <v>0</v>
      </c>
      <c r="BW9" s="475">
        <v>0</v>
      </c>
      <c r="BX9" s="475">
        <v>24</v>
      </c>
      <c r="BY9" s="475">
        <v>3044</v>
      </c>
      <c r="BZ9" s="475">
        <v>148</v>
      </c>
      <c r="CA9" s="468">
        <v>0.70731707317073167</v>
      </c>
      <c r="CB9" s="469">
        <v>0</v>
      </c>
      <c r="CC9" s="476">
        <v>0</v>
      </c>
      <c r="CD9" s="476">
        <v>0</v>
      </c>
      <c r="CE9" s="476">
        <v>85.965236977101</v>
      </c>
      <c r="CF9" s="476">
        <v>77.819023258310011</v>
      </c>
      <c r="CG9" s="476">
        <v>0</v>
      </c>
      <c r="CH9" s="476">
        <v>0</v>
      </c>
      <c r="CI9" s="476">
        <v>5.2391098501800002</v>
      </c>
      <c r="CJ9" s="485">
        <v>0</v>
      </c>
      <c r="CK9" s="469">
        <v>0</v>
      </c>
      <c r="CL9" s="469">
        <v>0</v>
      </c>
      <c r="CM9" s="469">
        <v>0</v>
      </c>
      <c r="CN9" s="477">
        <v>74.588703541969224</v>
      </c>
      <c r="CO9" s="469">
        <v>9</v>
      </c>
      <c r="CP9" s="469">
        <v>0</v>
      </c>
      <c r="CQ9" s="469" t="s">
        <v>514</v>
      </c>
      <c r="CR9" s="469" t="s">
        <v>514</v>
      </c>
      <c r="CS9" s="469" t="s">
        <v>514</v>
      </c>
      <c r="CT9" s="469">
        <v>0</v>
      </c>
      <c r="CU9" s="469">
        <v>0</v>
      </c>
      <c r="CV9" s="469">
        <v>2</v>
      </c>
      <c r="CW9" s="469">
        <v>0</v>
      </c>
      <c r="CX9" s="475">
        <v>0</v>
      </c>
      <c r="CY9" s="475">
        <v>372</v>
      </c>
      <c r="CZ9" s="475">
        <v>55</v>
      </c>
      <c r="DA9" s="475">
        <v>0</v>
      </c>
      <c r="DB9" s="478">
        <v>11</v>
      </c>
      <c r="DC9" s="472">
        <v>0.94343769527462351</v>
      </c>
      <c r="DD9" s="469">
        <v>6</v>
      </c>
      <c r="DE9" s="475">
        <v>95800</v>
      </c>
      <c r="DF9" s="470">
        <v>1</v>
      </c>
      <c r="DG9" s="474">
        <v>0</v>
      </c>
      <c r="DH9" s="469">
        <v>1</v>
      </c>
      <c r="DI9" s="470">
        <v>0</v>
      </c>
      <c r="DJ9" s="469">
        <v>0</v>
      </c>
      <c r="DK9" s="469">
        <v>0</v>
      </c>
      <c r="DL9" s="476">
        <v>45</v>
      </c>
      <c r="DM9" s="465" t="s">
        <v>640</v>
      </c>
      <c r="DN9" s="466">
        <v>4433000</v>
      </c>
      <c r="DO9" s="467">
        <v>0</v>
      </c>
      <c r="DP9" s="469">
        <v>0</v>
      </c>
      <c r="DQ9" s="469">
        <v>0</v>
      </c>
      <c r="DR9" s="469">
        <v>0</v>
      </c>
      <c r="DS9" s="475">
        <v>5</v>
      </c>
      <c r="DT9" s="475">
        <v>0</v>
      </c>
      <c r="DU9" s="475">
        <v>0</v>
      </c>
    </row>
    <row r="10" spans="1:125" s="469" customFormat="1" ht="15" customHeight="1" x14ac:dyDescent="0.25">
      <c r="A10" s="474" t="s">
        <v>160</v>
      </c>
      <c r="B10" s="469">
        <v>29</v>
      </c>
      <c r="C10" s="469">
        <v>1</v>
      </c>
      <c r="D10" s="469">
        <v>49</v>
      </c>
      <c r="E10" s="469">
        <v>2</v>
      </c>
      <c r="F10" s="469">
        <v>1104</v>
      </c>
      <c r="G10" s="469">
        <v>3</v>
      </c>
      <c r="H10" s="469">
        <v>142</v>
      </c>
      <c r="I10" s="469">
        <v>10</v>
      </c>
      <c r="J10" s="469">
        <v>11</v>
      </c>
      <c r="K10" s="469">
        <v>21</v>
      </c>
      <c r="L10" s="469">
        <v>3</v>
      </c>
      <c r="M10" s="469">
        <v>0.14000000000000001</v>
      </c>
      <c r="N10" s="469">
        <v>0</v>
      </c>
      <c r="O10" s="469">
        <v>0</v>
      </c>
      <c r="P10" s="469">
        <v>159</v>
      </c>
      <c r="Q10" s="469">
        <v>2</v>
      </c>
      <c r="R10" s="475">
        <v>54000</v>
      </c>
      <c r="S10" s="475">
        <v>0</v>
      </c>
      <c r="T10" s="475">
        <v>0</v>
      </c>
      <c r="U10" s="468">
        <v>0.45945945945945948</v>
      </c>
      <c r="V10" s="469">
        <v>9</v>
      </c>
      <c r="W10" s="469">
        <v>7</v>
      </c>
      <c r="X10" s="469">
        <v>1</v>
      </c>
      <c r="Y10" s="469">
        <v>2487</v>
      </c>
      <c r="Z10" s="469">
        <v>547</v>
      </c>
      <c r="AA10" s="473">
        <v>4</v>
      </c>
      <c r="AB10" s="474">
        <f t="shared" si="0"/>
        <v>1</v>
      </c>
      <c r="AC10" s="469">
        <v>2</v>
      </c>
      <c r="AD10" s="469">
        <v>0</v>
      </c>
      <c r="AE10" s="469">
        <v>898</v>
      </c>
      <c r="AF10" s="469">
        <v>254</v>
      </c>
      <c r="AG10" s="469">
        <v>0</v>
      </c>
      <c r="AH10" s="469">
        <v>1</v>
      </c>
      <c r="AI10" s="475">
        <v>508300</v>
      </c>
      <c r="AJ10" s="475">
        <v>0</v>
      </c>
      <c r="AK10" s="475">
        <v>0</v>
      </c>
      <c r="AL10" s="475">
        <v>399</v>
      </c>
      <c r="AM10" s="475">
        <v>4</v>
      </c>
      <c r="AN10" s="469">
        <v>0</v>
      </c>
      <c r="AO10" s="469">
        <v>4</v>
      </c>
      <c r="AP10" s="469">
        <v>0</v>
      </c>
      <c r="AQ10" s="468">
        <v>0.37254901960784315</v>
      </c>
      <c r="AR10" s="468">
        <v>4.8000000000000001E-2</v>
      </c>
      <c r="AS10" s="469">
        <v>2</v>
      </c>
      <c r="AT10" s="469">
        <v>0</v>
      </c>
      <c r="AU10" s="469">
        <v>0</v>
      </c>
      <c r="AV10" s="469">
        <v>0</v>
      </c>
      <c r="AW10" s="469">
        <v>9</v>
      </c>
      <c r="AX10" s="469">
        <v>5</v>
      </c>
      <c r="AY10" s="469">
        <v>0</v>
      </c>
      <c r="AZ10" s="469">
        <v>0</v>
      </c>
      <c r="BA10" s="469">
        <v>1</v>
      </c>
      <c r="BB10" s="475">
        <v>41.8</v>
      </c>
      <c r="BC10" s="470">
        <v>0</v>
      </c>
      <c r="BD10" s="470">
        <v>10</v>
      </c>
      <c r="BE10" s="469">
        <v>0</v>
      </c>
      <c r="BF10" s="468">
        <v>0.17647058823529413</v>
      </c>
      <c r="BG10" s="469">
        <v>55787.112930700001</v>
      </c>
      <c r="BH10" s="469">
        <v>1217.5290452700001</v>
      </c>
      <c r="BI10" s="469">
        <v>0</v>
      </c>
      <c r="BJ10" s="469">
        <v>0</v>
      </c>
      <c r="BK10" s="469">
        <v>0</v>
      </c>
      <c r="BL10" s="469">
        <v>0</v>
      </c>
      <c r="BM10" s="469">
        <v>1</v>
      </c>
      <c r="BN10" s="469">
        <v>0</v>
      </c>
      <c r="BO10" s="471">
        <v>17.4046110695</v>
      </c>
      <c r="BP10" s="469">
        <v>4</v>
      </c>
      <c r="BQ10" s="469">
        <v>12283.23606837809</v>
      </c>
      <c r="BR10" s="469">
        <v>1</v>
      </c>
      <c r="BS10" s="469">
        <v>0</v>
      </c>
      <c r="BT10" s="469">
        <v>0</v>
      </c>
      <c r="BU10" s="469">
        <v>0</v>
      </c>
      <c r="BV10" s="469">
        <v>0</v>
      </c>
      <c r="BW10" s="475">
        <v>0</v>
      </c>
      <c r="BX10" s="475">
        <v>3</v>
      </c>
      <c r="BY10" s="475">
        <v>1252</v>
      </c>
      <c r="BZ10" s="475">
        <v>0</v>
      </c>
      <c r="CA10" s="468">
        <v>0.5490196078431373</v>
      </c>
      <c r="CB10" s="469">
        <v>8709.3927338800004</v>
      </c>
      <c r="CC10" s="476">
        <v>26810.464267314499</v>
      </c>
      <c r="CD10" s="476">
        <v>6855.3459134499999</v>
      </c>
      <c r="CE10" s="476">
        <v>27453.945078409175</v>
      </c>
      <c r="CF10" s="476">
        <v>30.513374882300003</v>
      </c>
      <c r="CG10" s="476">
        <v>1723.428861893085</v>
      </c>
      <c r="CH10" s="476">
        <v>6855.3458495799996</v>
      </c>
      <c r="CI10" s="476">
        <v>2402.1402916579382</v>
      </c>
      <c r="CJ10" s="485">
        <v>0</v>
      </c>
      <c r="CK10" s="469">
        <v>5</v>
      </c>
      <c r="CL10" s="469">
        <v>0</v>
      </c>
      <c r="CM10" s="469">
        <v>0</v>
      </c>
      <c r="CN10" s="477">
        <v>5479.4269870517237</v>
      </c>
      <c r="CO10" s="469">
        <v>546</v>
      </c>
      <c r="CP10" s="469">
        <v>2</v>
      </c>
      <c r="CQ10" s="469" t="s">
        <v>514</v>
      </c>
      <c r="CR10" s="469" t="s">
        <v>514</v>
      </c>
      <c r="CS10" s="469" t="s">
        <v>514</v>
      </c>
      <c r="CT10" s="469">
        <v>0</v>
      </c>
      <c r="CU10" s="469">
        <v>1</v>
      </c>
      <c r="CV10" s="469">
        <v>0</v>
      </c>
      <c r="CW10" s="469">
        <v>1</v>
      </c>
      <c r="CX10" s="475">
        <v>395000</v>
      </c>
      <c r="CY10" s="475">
        <v>0</v>
      </c>
      <c r="CZ10" s="475">
        <v>100</v>
      </c>
      <c r="DA10" s="475">
        <v>0</v>
      </c>
      <c r="DB10" s="478">
        <v>7</v>
      </c>
      <c r="DC10" s="472">
        <v>0.96978248417876256</v>
      </c>
      <c r="DD10" s="469">
        <v>12</v>
      </c>
      <c r="DE10" s="475">
        <v>167700</v>
      </c>
      <c r="DF10" s="470">
        <v>1</v>
      </c>
      <c r="DG10" s="474">
        <v>0</v>
      </c>
      <c r="DH10" s="469">
        <v>4</v>
      </c>
      <c r="DI10" s="470">
        <v>0</v>
      </c>
      <c r="DJ10" s="469">
        <v>0</v>
      </c>
      <c r="DK10" s="469">
        <v>0</v>
      </c>
      <c r="DL10" s="476">
        <v>6.666666666666667</v>
      </c>
      <c r="DM10" s="465">
        <v>90</v>
      </c>
      <c r="DN10" s="466">
        <v>9419666.666666666</v>
      </c>
      <c r="DO10" s="467">
        <v>2627448.1481481479</v>
      </c>
      <c r="DP10" s="469">
        <v>1</v>
      </c>
      <c r="DQ10" s="469">
        <v>2</v>
      </c>
      <c r="DR10" s="469">
        <v>4</v>
      </c>
      <c r="DS10" s="475">
        <v>148</v>
      </c>
      <c r="DT10" s="475">
        <v>155</v>
      </c>
      <c r="DU10" s="475">
        <v>0</v>
      </c>
    </row>
    <row r="11" spans="1:125" s="469" customFormat="1" ht="15" customHeight="1" x14ac:dyDescent="0.25">
      <c r="A11" s="474" t="s">
        <v>221</v>
      </c>
      <c r="B11" s="469">
        <v>16</v>
      </c>
      <c r="C11" s="469">
        <v>2</v>
      </c>
      <c r="D11" s="469">
        <v>48</v>
      </c>
      <c r="E11" s="469">
        <v>3</v>
      </c>
      <c r="F11" s="469">
        <v>711</v>
      </c>
      <c r="G11" s="469">
        <v>1</v>
      </c>
      <c r="H11" s="469">
        <v>19</v>
      </c>
      <c r="I11" s="469">
        <v>2</v>
      </c>
      <c r="J11" s="469">
        <v>10</v>
      </c>
      <c r="K11" s="469">
        <v>29</v>
      </c>
      <c r="L11" s="469">
        <v>0</v>
      </c>
      <c r="M11" s="469">
        <v>0.25</v>
      </c>
      <c r="N11" s="469">
        <v>0</v>
      </c>
      <c r="O11" s="469">
        <v>0</v>
      </c>
      <c r="P11" s="469">
        <v>183</v>
      </c>
      <c r="Q11" s="469">
        <v>1</v>
      </c>
      <c r="R11" s="475">
        <v>9600</v>
      </c>
      <c r="S11" s="475">
        <v>3</v>
      </c>
      <c r="T11" s="475">
        <v>0</v>
      </c>
      <c r="U11" s="468">
        <v>0.64500000000000002</v>
      </c>
      <c r="V11" s="469">
        <v>0</v>
      </c>
      <c r="W11" s="469">
        <v>0</v>
      </c>
      <c r="X11" s="469">
        <v>4.5</v>
      </c>
      <c r="Y11" s="469">
        <v>1673</v>
      </c>
      <c r="Z11" s="469">
        <v>191</v>
      </c>
      <c r="AA11" s="473">
        <v>4</v>
      </c>
      <c r="AB11" s="474">
        <f t="shared" si="0"/>
        <v>2</v>
      </c>
      <c r="AC11" s="469">
        <v>2</v>
      </c>
      <c r="AD11" s="469">
        <v>1</v>
      </c>
      <c r="AE11" s="469">
        <v>285</v>
      </c>
      <c r="AF11" s="469">
        <v>30</v>
      </c>
      <c r="AG11" s="469">
        <v>0</v>
      </c>
      <c r="AH11" s="469">
        <v>3</v>
      </c>
      <c r="AI11" s="475">
        <v>74300</v>
      </c>
      <c r="AJ11" s="475">
        <v>0</v>
      </c>
      <c r="AK11" s="475">
        <v>59314</v>
      </c>
      <c r="AL11" s="475">
        <v>88</v>
      </c>
      <c r="AM11" s="475">
        <v>44</v>
      </c>
      <c r="AN11" s="469">
        <v>0</v>
      </c>
      <c r="AO11" s="469">
        <v>0</v>
      </c>
      <c r="AP11" s="469">
        <v>0</v>
      </c>
      <c r="AQ11" s="468">
        <v>0.51700000000000002</v>
      </c>
      <c r="AR11" s="468">
        <v>4.8000000000000001E-2</v>
      </c>
      <c r="AS11" s="469">
        <v>1</v>
      </c>
      <c r="AT11" s="469">
        <v>25476.358615573001</v>
      </c>
      <c r="AU11" s="469">
        <v>27</v>
      </c>
      <c r="AV11" s="469">
        <v>4</v>
      </c>
      <c r="AW11" s="469">
        <v>5</v>
      </c>
      <c r="AX11" s="469">
        <v>0</v>
      </c>
      <c r="AY11" s="469">
        <v>0</v>
      </c>
      <c r="AZ11" s="469">
        <v>0</v>
      </c>
      <c r="BA11" s="469">
        <v>3</v>
      </c>
      <c r="BB11" s="475">
        <v>51.6</v>
      </c>
      <c r="BC11" s="470">
        <v>0</v>
      </c>
      <c r="BD11" s="470">
        <v>7</v>
      </c>
      <c r="BE11" s="469">
        <v>23868.619443269999</v>
      </c>
      <c r="BF11" s="468">
        <v>0.216</v>
      </c>
      <c r="BG11" s="469">
        <v>0</v>
      </c>
      <c r="BH11" s="469">
        <v>374.35073716259996</v>
      </c>
      <c r="BI11" s="469">
        <v>1</v>
      </c>
      <c r="BJ11" s="469">
        <v>0</v>
      </c>
      <c r="BK11" s="469">
        <v>1</v>
      </c>
      <c r="BL11" s="469">
        <v>0</v>
      </c>
      <c r="BM11" s="469">
        <v>1</v>
      </c>
      <c r="BN11" s="469">
        <v>0</v>
      </c>
      <c r="BO11" s="471">
        <v>18.017317828299998</v>
      </c>
      <c r="BP11" s="469">
        <v>2</v>
      </c>
      <c r="BQ11" s="469">
        <v>3.444958694291</v>
      </c>
      <c r="BR11" s="469">
        <v>0</v>
      </c>
      <c r="BS11" s="469">
        <v>0</v>
      </c>
      <c r="BT11" s="469">
        <v>0</v>
      </c>
      <c r="BU11" s="469">
        <v>0</v>
      </c>
      <c r="BV11" s="469">
        <v>0</v>
      </c>
      <c r="BW11" s="475">
        <v>0</v>
      </c>
      <c r="BX11" s="475">
        <v>97</v>
      </c>
      <c r="BY11" s="475">
        <v>1472</v>
      </c>
      <c r="BZ11" s="475">
        <v>48</v>
      </c>
      <c r="CA11" s="468">
        <v>0.439</v>
      </c>
      <c r="CB11" s="469">
        <v>0</v>
      </c>
      <c r="CC11" s="476">
        <v>0</v>
      </c>
      <c r="CD11" s="476">
        <v>0</v>
      </c>
      <c r="CE11" s="476">
        <v>357.27559147580104</v>
      </c>
      <c r="CF11" s="476">
        <v>49.147608905278005</v>
      </c>
      <c r="CG11" s="476">
        <v>0</v>
      </c>
      <c r="CH11" s="476">
        <v>0</v>
      </c>
      <c r="CI11" s="476">
        <v>521.5996295636719</v>
      </c>
      <c r="CJ11" s="485">
        <v>0</v>
      </c>
      <c r="CK11" s="469">
        <v>10</v>
      </c>
      <c r="CL11" s="469">
        <v>0</v>
      </c>
      <c r="CM11" s="469">
        <v>0</v>
      </c>
      <c r="CN11" s="477">
        <v>904.9412628893831</v>
      </c>
      <c r="CO11" s="469">
        <v>677</v>
      </c>
      <c r="CP11" s="469">
        <v>1</v>
      </c>
      <c r="CQ11" s="469" t="s">
        <v>514</v>
      </c>
      <c r="CR11" s="469" t="s">
        <v>514</v>
      </c>
      <c r="CS11" s="469" t="s">
        <v>514</v>
      </c>
      <c r="CT11" s="469">
        <v>0</v>
      </c>
      <c r="CU11" s="469">
        <v>0</v>
      </c>
      <c r="CV11" s="469">
        <v>2</v>
      </c>
      <c r="CW11" s="469">
        <v>1</v>
      </c>
      <c r="CX11" s="475">
        <v>63500</v>
      </c>
      <c r="CY11" s="475">
        <v>0</v>
      </c>
      <c r="CZ11" s="475">
        <v>36</v>
      </c>
      <c r="DA11" s="475">
        <v>0</v>
      </c>
      <c r="DB11" s="478">
        <v>4</v>
      </c>
      <c r="DC11" s="472">
        <v>0.96044726118427559</v>
      </c>
      <c r="DD11" s="469">
        <v>7</v>
      </c>
      <c r="DE11" s="475">
        <v>69200</v>
      </c>
      <c r="DF11" s="470">
        <v>0</v>
      </c>
      <c r="DG11" s="474">
        <f>1/3</f>
        <v>0.33333333333333331</v>
      </c>
      <c r="DH11" s="469">
        <v>1</v>
      </c>
      <c r="DI11" s="470">
        <v>0</v>
      </c>
      <c r="DJ11" s="469">
        <v>1</v>
      </c>
      <c r="DK11" s="469">
        <v>0</v>
      </c>
      <c r="DL11" s="476">
        <v>60</v>
      </c>
      <c r="DM11" s="465">
        <v>82</v>
      </c>
      <c r="DN11" s="466">
        <v>4754000</v>
      </c>
      <c r="DO11" s="467">
        <v>146800</v>
      </c>
      <c r="DP11" s="469">
        <v>0</v>
      </c>
      <c r="DQ11" s="469">
        <v>0</v>
      </c>
      <c r="DR11" s="469">
        <v>0</v>
      </c>
      <c r="DS11" s="475">
        <v>6</v>
      </c>
      <c r="DT11" s="475">
        <v>93</v>
      </c>
      <c r="DU11" s="475">
        <v>2</v>
      </c>
    </row>
    <row r="12" spans="1:125" s="469" customFormat="1" ht="15" customHeight="1" x14ac:dyDescent="0.25">
      <c r="A12" s="474" t="s">
        <v>72</v>
      </c>
      <c r="B12" s="469">
        <v>24</v>
      </c>
      <c r="C12" s="469">
        <v>2</v>
      </c>
      <c r="D12" s="469">
        <v>28</v>
      </c>
      <c r="E12" s="469">
        <v>0</v>
      </c>
      <c r="F12" s="469">
        <v>923</v>
      </c>
      <c r="G12" s="469">
        <v>1</v>
      </c>
      <c r="H12" s="469">
        <v>42</v>
      </c>
      <c r="I12" s="469">
        <v>3</v>
      </c>
      <c r="J12" s="469">
        <v>54</v>
      </c>
      <c r="K12" s="469">
        <v>29</v>
      </c>
      <c r="L12" s="469">
        <v>0</v>
      </c>
      <c r="M12" s="469">
        <v>0</v>
      </c>
      <c r="N12" s="469">
        <v>0</v>
      </c>
      <c r="O12" s="469">
        <v>0</v>
      </c>
      <c r="P12" s="469">
        <v>72</v>
      </c>
      <c r="Q12" s="469">
        <v>7</v>
      </c>
      <c r="R12" s="475">
        <v>728800</v>
      </c>
      <c r="S12" s="475">
        <v>0</v>
      </c>
      <c r="T12" s="475">
        <v>0</v>
      </c>
      <c r="U12" s="468">
        <v>0.64500000000000002</v>
      </c>
      <c r="V12" s="469">
        <v>0</v>
      </c>
      <c r="W12" s="469">
        <v>7</v>
      </c>
      <c r="X12" s="469">
        <v>19.099999999999998</v>
      </c>
      <c r="Y12" s="469">
        <v>2437</v>
      </c>
      <c r="Z12" s="469">
        <v>177</v>
      </c>
      <c r="AA12" s="473">
        <v>3</v>
      </c>
      <c r="AB12" s="474">
        <f t="shared" si="0"/>
        <v>0</v>
      </c>
      <c r="AC12" s="469">
        <v>4</v>
      </c>
      <c r="AD12" s="469">
        <v>0</v>
      </c>
      <c r="AE12" s="469">
        <v>4058</v>
      </c>
      <c r="AF12" s="469">
        <v>34</v>
      </c>
      <c r="AG12" s="469">
        <v>2</v>
      </c>
      <c r="AH12" s="469">
        <v>4</v>
      </c>
      <c r="AI12" s="475">
        <v>121300</v>
      </c>
      <c r="AJ12" s="475">
        <v>0</v>
      </c>
      <c r="AK12" s="475">
        <v>0</v>
      </c>
      <c r="AL12" s="475">
        <v>0</v>
      </c>
      <c r="AM12" s="475">
        <v>0</v>
      </c>
      <c r="AN12" s="469">
        <v>0</v>
      </c>
      <c r="AO12" s="469">
        <v>4</v>
      </c>
      <c r="AP12" s="469">
        <v>0</v>
      </c>
      <c r="AQ12" s="468">
        <v>0.51700000000000002</v>
      </c>
      <c r="AR12" s="468">
        <v>4.8000000000000001E-2</v>
      </c>
      <c r="AS12" s="469">
        <v>0</v>
      </c>
      <c r="AT12" s="469">
        <v>17452.96216607</v>
      </c>
      <c r="AU12" s="469">
        <v>0</v>
      </c>
      <c r="AV12" s="469">
        <v>0</v>
      </c>
      <c r="AW12" s="469">
        <v>3</v>
      </c>
      <c r="AX12" s="469">
        <v>100</v>
      </c>
      <c r="AY12" s="469">
        <v>0</v>
      </c>
      <c r="AZ12" s="469">
        <v>0</v>
      </c>
      <c r="BA12" s="469">
        <v>0</v>
      </c>
      <c r="BB12" s="475">
        <v>0</v>
      </c>
      <c r="BC12" s="470">
        <v>0</v>
      </c>
      <c r="BD12" s="470">
        <v>19</v>
      </c>
      <c r="BE12" s="469">
        <v>17452.962107179999</v>
      </c>
      <c r="BF12" s="468">
        <v>0.216</v>
      </c>
      <c r="BG12" s="469">
        <v>10324.094375999999</v>
      </c>
      <c r="BH12" s="469">
        <v>0</v>
      </c>
      <c r="BI12" s="469">
        <v>0</v>
      </c>
      <c r="BJ12" s="469">
        <v>0</v>
      </c>
      <c r="BK12" s="469">
        <v>1</v>
      </c>
      <c r="BL12" s="469">
        <v>0</v>
      </c>
      <c r="BM12" s="469">
        <v>0</v>
      </c>
      <c r="BN12" s="469">
        <v>0</v>
      </c>
      <c r="BO12" s="471">
        <v>26.954469808200002</v>
      </c>
      <c r="BP12" s="469">
        <v>12</v>
      </c>
      <c r="BQ12" s="469">
        <v>235.21683105318499</v>
      </c>
      <c r="BR12" s="469">
        <v>0</v>
      </c>
      <c r="BS12" s="469">
        <v>0</v>
      </c>
      <c r="BT12" s="469">
        <v>0</v>
      </c>
      <c r="BU12" s="469">
        <v>0</v>
      </c>
      <c r="BV12" s="469">
        <v>0</v>
      </c>
      <c r="BW12" s="475">
        <v>0</v>
      </c>
      <c r="BX12" s="475">
        <v>0</v>
      </c>
      <c r="BY12" s="475">
        <v>2166</v>
      </c>
      <c r="BZ12" s="475">
        <v>961</v>
      </c>
      <c r="CA12" s="468">
        <v>0.439</v>
      </c>
      <c r="CB12" s="469">
        <v>0</v>
      </c>
      <c r="CC12" s="476">
        <v>0</v>
      </c>
      <c r="CD12" s="476">
        <v>134.18873798800001</v>
      </c>
      <c r="CE12" s="476">
        <v>447.87436404878872</v>
      </c>
      <c r="CF12" s="476">
        <v>218.3167959015</v>
      </c>
      <c r="CG12" s="476">
        <v>0</v>
      </c>
      <c r="CH12" s="476">
        <v>134.18872855800001</v>
      </c>
      <c r="CI12" s="476">
        <v>1998.5177841814286</v>
      </c>
      <c r="CJ12" s="485">
        <v>0</v>
      </c>
      <c r="CK12" s="469">
        <v>0</v>
      </c>
      <c r="CL12" s="469">
        <v>0</v>
      </c>
      <c r="CM12" s="469">
        <v>0</v>
      </c>
      <c r="CN12" s="477">
        <v>1140.797816249265</v>
      </c>
      <c r="CO12" s="469">
        <v>486</v>
      </c>
      <c r="CP12" s="469">
        <v>0</v>
      </c>
      <c r="CQ12" s="469" t="s">
        <v>514</v>
      </c>
      <c r="CR12" s="469" t="s">
        <v>514</v>
      </c>
      <c r="CS12" s="469" t="s">
        <v>514</v>
      </c>
      <c r="CT12" s="469">
        <v>0</v>
      </c>
      <c r="CU12" s="469">
        <v>0</v>
      </c>
      <c r="CV12" s="469">
        <v>11</v>
      </c>
      <c r="CW12" s="469">
        <v>0</v>
      </c>
      <c r="CX12" s="475">
        <v>0</v>
      </c>
      <c r="CY12" s="475">
        <v>1323</v>
      </c>
      <c r="CZ12" s="475">
        <v>687</v>
      </c>
      <c r="DA12" s="475">
        <v>1</v>
      </c>
      <c r="DB12" s="478">
        <v>30</v>
      </c>
      <c r="DC12" s="472">
        <v>0.94889148390286315</v>
      </c>
      <c r="DD12" s="469">
        <v>4</v>
      </c>
      <c r="DE12" s="475">
        <v>90800</v>
      </c>
      <c r="DF12" s="470">
        <v>0</v>
      </c>
      <c r="DG12" s="474">
        <v>0</v>
      </c>
      <c r="DH12" s="469">
        <v>5</v>
      </c>
      <c r="DI12" s="470">
        <v>0</v>
      </c>
      <c r="DJ12" s="469">
        <v>1</v>
      </c>
      <c r="DK12" s="469">
        <v>0</v>
      </c>
      <c r="DL12" s="476">
        <v>5</v>
      </c>
      <c r="DM12" s="465">
        <v>173.33333333333334</v>
      </c>
      <c r="DN12" s="466">
        <v>8226000</v>
      </c>
      <c r="DO12" s="467">
        <v>1130903.7037037038</v>
      </c>
      <c r="DP12" s="469">
        <v>0</v>
      </c>
      <c r="DQ12" s="469">
        <v>0</v>
      </c>
      <c r="DR12" s="469">
        <v>1</v>
      </c>
      <c r="DS12" s="475">
        <v>0</v>
      </c>
      <c r="DT12" s="475">
        <v>160</v>
      </c>
      <c r="DU12" s="475">
        <v>10</v>
      </c>
    </row>
    <row r="13" spans="1:125" s="469" customFormat="1" ht="15" customHeight="1" x14ac:dyDescent="0.25">
      <c r="A13" s="474" t="s">
        <v>316</v>
      </c>
      <c r="B13" s="469">
        <v>2</v>
      </c>
      <c r="C13" s="469">
        <v>0</v>
      </c>
      <c r="D13" s="469">
        <v>4</v>
      </c>
      <c r="E13" s="469">
        <v>1</v>
      </c>
      <c r="F13" s="469">
        <v>72</v>
      </c>
      <c r="G13" s="469">
        <v>0</v>
      </c>
      <c r="H13" s="469">
        <v>9</v>
      </c>
      <c r="I13" s="469">
        <v>1</v>
      </c>
      <c r="J13" s="469">
        <v>2</v>
      </c>
      <c r="K13" s="469">
        <v>5</v>
      </c>
      <c r="L13" s="469">
        <v>1</v>
      </c>
      <c r="M13" s="469">
        <v>0</v>
      </c>
      <c r="N13" s="469">
        <v>0</v>
      </c>
      <c r="O13" s="469">
        <v>0</v>
      </c>
      <c r="P13" s="469">
        <v>45</v>
      </c>
      <c r="Q13" s="469">
        <v>2</v>
      </c>
      <c r="R13" s="475">
        <v>148400</v>
      </c>
      <c r="S13" s="475">
        <v>2</v>
      </c>
      <c r="T13" s="475">
        <v>0</v>
      </c>
      <c r="U13" s="468">
        <v>0.6588235294117647</v>
      </c>
      <c r="V13" s="469">
        <v>2</v>
      </c>
      <c r="W13" s="469">
        <v>0</v>
      </c>
      <c r="X13" s="469">
        <v>0.5</v>
      </c>
      <c r="Y13" s="469" t="s">
        <v>568</v>
      </c>
      <c r="Z13" s="469" t="s">
        <v>568</v>
      </c>
      <c r="AA13" s="473">
        <v>0</v>
      </c>
      <c r="AB13" s="474">
        <f t="shared" si="0"/>
        <v>0</v>
      </c>
      <c r="AC13" s="469">
        <v>0</v>
      </c>
      <c r="AD13" s="469">
        <v>0</v>
      </c>
      <c r="AE13" s="469">
        <v>102</v>
      </c>
      <c r="AF13" s="469">
        <v>10</v>
      </c>
      <c r="AG13" s="469">
        <v>0</v>
      </c>
      <c r="AH13" s="469">
        <v>0</v>
      </c>
      <c r="AI13" s="475">
        <v>0</v>
      </c>
      <c r="AJ13" s="475">
        <v>0</v>
      </c>
      <c r="AK13" s="475">
        <v>0</v>
      </c>
      <c r="AL13" s="475">
        <v>0</v>
      </c>
      <c r="AM13" s="475">
        <v>0</v>
      </c>
      <c r="AN13" s="469">
        <v>0</v>
      </c>
      <c r="AO13" s="469">
        <v>0</v>
      </c>
      <c r="AP13" s="469">
        <v>0</v>
      </c>
      <c r="AQ13" s="468">
        <v>0.50413223140495866</v>
      </c>
      <c r="AR13" s="468">
        <v>3.3333333333333333E-2</v>
      </c>
      <c r="AS13" s="469">
        <v>0</v>
      </c>
      <c r="AT13" s="469">
        <v>4481.8006895500002</v>
      </c>
      <c r="AU13" s="469">
        <v>0</v>
      </c>
      <c r="AV13" s="469">
        <v>0</v>
      </c>
      <c r="AW13" s="469">
        <v>0</v>
      </c>
      <c r="AX13" s="469">
        <v>0</v>
      </c>
      <c r="AY13" s="469">
        <v>0</v>
      </c>
      <c r="AZ13" s="469">
        <v>0</v>
      </c>
      <c r="BA13" s="469">
        <v>0</v>
      </c>
      <c r="BB13" s="475">
        <v>0</v>
      </c>
      <c r="BC13" s="470">
        <v>3</v>
      </c>
      <c r="BD13" s="470">
        <v>5</v>
      </c>
      <c r="BE13" s="469">
        <v>4481.8006895500002</v>
      </c>
      <c r="BF13" s="468">
        <v>0.14049586776859505</v>
      </c>
      <c r="BG13" s="469">
        <v>0</v>
      </c>
      <c r="BH13" s="469">
        <v>115.53044380371199</v>
      </c>
      <c r="BI13" s="469">
        <v>0</v>
      </c>
      <c r="BJ13" s="469">
        <v>0</v>
      </c>
      <c r="BK13" s="469">
        <v>1</v>
      </c>
      <c r="BL13" s="469">
        <v>1</v>
      </c>
      <c r="BM13" s="469">
        <v>0</v>
      </c>
      <c r="BN13" s="469">
        <v>0</v>
      </c>
      <c r="BO13" s="471">
        <v>4.6702768717600005</v>
      </c>
      <c r="BP13" s="469">
        <v>0</v>
      </c>
      <c r="BQ13" s="469">
        <v>0</v>
      </c>
      <c r="BR13" s="469">
        <v>0</v>
      </c>
      <c r="BS13" s="469">
        <v>0</v>
      </c>
      <c r="BT13" s="469">
        <v>0</v>
      </c>
      <c r="BU13" s="469">
        <v>0</v>
      </c>
      <c r="BV13" s="469">
        <v>0</v>
      </c>
      <c r="BW13" s="475">
        <v>0</v>
      </c>
      <c r="BX13" s="475">
        <v>29</v>
      </c>
      <c r="BY13" s="475">
        <v>1882</v>
      </c>
      <c r="BZ13" s="475">
        <v>265</v>
      </c>
      <c r="CA13" s="468">
        <v>0.41322314049586778</v>
      </c>
      <c r="CB13" s="469">
        <v>0</v>
      </c>
      <c r="CC13" s="476">
        <v>0</v>
      </c>
      <c r="CD13" s="476">
        <v>0</v>
      </c>
      <c r="CE13" s="476">
        <v>122.026402223738</v>
      </c>
      <c r="CF13" s="476">
        <v>116.1862540550168</v>
      </c>
      <c r="CG13" s="476">
        <v>0</v>
      </c>
      <c r="CH13" s="476">
        <v>0</v>
      </c>
      <c r="CI13" s="476">
        <v>168.31084942743462</v>
      </c>
      <c r="CJ13" s="485">
        <v>0</v>
      </c>
      <c r="CK13" s="469">
        <v>4</v>
      </c>
      <c r="CL13" s="469">
        <v>0</v>
      </c>
      <c r="CM13" s="469">
        <v>0</v>
      </c>
      <c r="CN13" s="477">
        <v>332.96771357226334</v>
      </c>
      <c r="CO13" s="469">
        <v>14</v>
      </c>
      <c r="CP13" s="469">
        <v>1</v>
      </c>
      <c r="CQ13" s="469" t="s">
        <v>514</v>
      </c>
      <c r="CR13" s="469" t="s">
        <v>514</v>
      </c>
      <c r="CS13" s="469" t="s">
        <v>514</v>
      </c>
      <c r="CT13" s="469">
        <v>0</v>
      </c>
      <c r="CU13" s="469">
        <v>0</v>
      </c>
      <c r="CV13" s="469">
        <v>0</v>
      </c>
      <c r="CW13" s="469">
        <v>2</v>
      </c>
      <c r="CX13" s="475">
        <v>38300</v>
      </c>
      <c r="CY13" s="475">
        <v>55</v>
      </c>
      <c r="CZ13" s="475">
        <v>37</v>
      </c>
      <c r="DA13" s="475">
        <v>0</v>
      </c>
      <c r="DB13" s="478">
        <v>1</v>
      </c>
      <c r="DC13" s="472">
        <v>0.95621422123701683</v>
      </c>
      <c r="DD13" s="469">
        <v>1</v>
      </c>
      <c r="DE13" s="475">
        <v>9400</v>
      </c>
      <c r="DF13" s="470">
        <v>0</v>
      </c>
      <c r="DG13" s="474">
        <v>0</v>
      </c>
      <c r="DH13" s="469">
        <v>3</v>
      </c>
      <c r="DI13" s="470">
        <v>1</v>
      </c>
      <c r="DJ13" s="469">
        <v>0</v>
      </c>
      <c r="DK13" s="469">
        <v>0</v>
      </c>
      <c r="DL13" s="476">
        <v>40</v>
      </c>
      <c r="DM13" s="465" t="s">
        <v>640</v>
      </c>
      <c r="DN13" s="466" t="s">
        <v>640</v>
      </c>
      <c r="DO13" s="467">
        <v>61166.666666666672</v>
      </c>
      <c r="DP13" s="469">
        <v>1</v>
      </c>
      <c r="DQ13" s="469">
        <v>0</v>
      </c>
      <c r="DR13" s="469">
        <v>0</v>
      </c>
      <c r="DS13" s="475">
        <v>51</v>
      </c>
      <c r="DT13" s="475">
        <v>7</v>
      </c>
      <c r="DU13" s="475">
        <v>0</v>
      </c>
    </row>
    <row r="14" spans="1:125" s="469" customFormat="1" ht="15" customHeight="1" x14ac:dyDescent="0.25">
      <c r="A14" s="474" t="s">
        <v>320</v>
      </c>
      <c r="B14" s="469">
        <v>52</v>
      </c>
      <c r="C14" s="469">
        <v>2</v>
      </c>
      <c r="D14" s="469">
        <v>129</v>
      </c>
      <c r="E14" s="469">
        <v>0</v>
      </c>
      <c r="F14" s="469">
        <v>2212</v>
      </c>
      <c r="G14" s="469">
        <v>0</v>
      </c>
      <c r="H14" s="469">
        <v>42</v>
      </c>
      <c r="I14" s="469">
        <v>3</v>
      </c>
      <c r="J14" s="469">
        <v>4</v>
      </c>
      <c r="K14" s="469">
        <v>43</v>
      </c>
      <c r="L14" s="469">
        <v>0</v>
      </c>
      <c r="M14" s="469">
        <v>0</v>
      </c>
      <c r="N14" s="469">
        <v>0</v>
      </c>
      <c r="O14" s="469">
        <v>0</v>
      </c>
      <c r="P14" s="469">
        <v>119</v>
      </c>
      <c r="Q14" s="469">
        <v>3</v>
      </c>
      <c r="R14" s="475">
        <v>408300</v>
      </c>
      <c r="S14" s="475">
        <v>0</v>
      </c>
      <c r="T14" s="475">
        <v>0</v>
      </c>
      <c r="U14" s="468">
        <v>0.64500000000000002</v>
      </c>
      <c r="V14" s="469">
        <v>1</v>
      </c>
      <c r="W14" s="469">
        <v>7</v>
      </c>
      <c r="X14" s="469">
        <v>2.5000000000000004</v>
      </c>
      <c r="Y14" s="469">
        <v>8012</v>
      </c>
      <c r="Z14" s="469">
        <v>596</v>
      </c>
      <c r="AA14" s="473">
        <v>3</v>
      </c>
      <c r="AB14" s="474">
        <f t="shared" si="0"/>
        <v>3</v>
      </c>
      <c r="AC14" s="469">
        <v>4</v>
      </c>
      <c r="AD14" s="469">
        <v>0</v>
      </c>
      <c r="AE14" s="469">
        <v>2974</v>
      </c>
      <c r="AF14" s="469">
        <v>23</v>
      </c>
      <c r="AG14" s="469">
        <v>0</v>
      </c>
      <c r="AH14" s="469">
        <v>1</v>
      </c>
      <c r="AI14" s="475">
        <v>34400</v>
      </c>
      <c r="AJ14" s="475">
        <v>0</v>
      </c>
      <c r="AK14" s="475">
        <v>0</v>
      </c>
      <c r="AL14" s="475">
        <v>8</v>
      </c>
      <c r="AM14" s="475">
        <v>4</v>
      </c>
      <c r="AN14" s="469">
        <v>0</v>
      </c>
      <c r="AO14" s="469">
        <v>0</v>
      </c>
      <c r="AP14" s="469">
        <v>0</v>
      </c>
      <c r="AQ14" s="468">
        <v>0.51700000000000002</v>
      </c>
      <c r="AR14" s="468">
        <v>4.8000000000000001E-2</v>
      </c>
      <c r="AS14" s="469">
        <v>0</v>
      </c>
      <c r="AT14" s="469">
        <v>18850.0753444</v>
      </c>
      <c r="AU14" s="469">
        <v>0</v>
      </c>
      <c r="AV14" s="469">
        <v>2</v>
      </c>
      <c r="AW14" s="469">
        <v>1</v>
      </c>
      <c r="AX14" s="469">
        <v>0</v>
      </c>
      <c r="AY14" s="469">
        <v>0</v>
      </c>
      <c r="AZ14" s="469">
        <v>0</v>
      </c>
      <c r="BA14" s="469">
        <v>0</v>
      </c>
      <c r="BB14" s="475">
        <v>0</v>
      </c>
      <c r="BC14" s="470">
        <v>0</v>
      </c>
      <c r="BD14" s="470">
        <v>2</v>
      </c>
      <c r="BE14" s="469">
        <v>18850.0753444</v>
      </c>
      <c r="BF14" s="468">
        <v>0.216</v>
      </c>
      <c r="BG14" s="469">
        <v>0</v>
      </c>
      <c r="BH14" s="469">
        <v>0</v>
      </c>
      <c r="BI14" s="469">
        <v>0</v>
      </c>
      <c r="BJ14" s="469">
        <v>0</v>
      </c>
      <c r="BK14" s="469">
        <v>3</v>
      </c>
      <c r="BL14" s="469">
        <v>0</v>
      </c>
      <c r="BM14" s="469">
        <v>3</v>
      </c>
      <c r="BN14" s="469">
        <v>0</v>
      </c>
      <c r="BO14" s="471">
        <v>109.66632671799999</v>
      </c>
      <c r="BP14" s="469">
        <v>0</v>
      </c>
      <c r="BQ14" s="469">
        <v>22.6320527124</v>
      </c>
      <c r="BR14" s="469">
        <v>0</v>
      </c>
      <c r="BS14" s="469">
        <v>0</v>
      </c>
      <c r="BT14" s="469">
        <v>0</v>
      </c>
      <c r="BU14" s="469">
        <v>0</v>
      </c>
      <c r="BV14" s="469">
        <v>0</v>
      </c>
      <c r="BW14" s="475">
        <v>0</v>
      </c>
      <c r="BX14" s="475">
        <v>20</v>
      </c>
      <c r="BY14" s="475">
        <v>1945</v>
      </c>
      <c r="BZ14" s="475">
        <v>23</v>
      </c>
      <c r="CA14" s="468">
        <v>0.439</v>
      </c>
      <c r="CB14" s="469">
        <v>20729.968370540002</v>
      </c>
      <c r="CC14" s="476">
        <v>113.12491141655001</v>
      </c>
      <c r="CD14" s="476">
        <v>0.167778970566</v>
      </c>
      <c r="CE14" s="476">
        <v>1528.5812676455312</v>
      </c>
      <c r="CF14" s="476">
        <v>114.18505258156999</v>
      </c>
      <c r="CG14" s="476">
        <v>237.19594247872999</v>
      </c>
      <c r="CH14" s="476">
        <v>342.381174686029</v>
      </c>
      <c r="CI14" s="476">
        <v>6182.7907092129717</v>
      </c>
      <c r="CJ14" s="485">
        <v>0</v>
      </c>
      <c r="CK14" s="469">
        <v>6</v>
      </c>
      <c r="CL14" s="469">
        <v>0</v>
      </c>
      <c r="CM14" s="469">
        <v>0</v>
      </c>
      <c r="CN14" s="477">
        <v>2052.48693959396</v>
      </c>
      <c r="CO14" s="469">
        <v>253</v>
      </c>
      <c r="CP14" s="469">
        <v>0</v>
      </c>
      <c r="CQ14" s="469" t="s">
        <v>514</v>
      </c>
      <c r="CR14" s="469" t="s">
        <v>514</v>
      </c>
      <c r="CS14" s="469" t="s">
        <v>514</v>
      </c>
      <c r="CT14" s="469">
        <v>1</v>
      </c>
      <c r="CU14" s="469">
        <v>0</v>
      </c>
      <c r="CV14" s="469">
        <v>0</v>
      </c>
      <c r="CW14" s="469">
        <v>3</v>
      </c>
      <c r="CX14" s="475">
        <v>184100</v>
      </c>
      <c r="CY14" s="475">
        <v>0</v>
      </c>
      <c r="CZ14" s="475">
        <v>0</v>
      </c>
      <c r="DA14" s="475">
        <v>0</v>
      </c>
      <c r="DB14" s="478">
        <v>3</v>
      </c>
      <c r="DC14" s="472">
        <v>0.95030501240925014</v>
      </c>
      <c r="DD14" s="469">
        <v>3</v>
      </c>
      <c r="DE14" s="475">
        <v>47100</v>
      </c>
      <c r="DF14" s="470">
        <v>1</v>
      </c>
      <c r="DG14" s="474">
        <f>3/12</f>
        <v>0.25</v>
      </c>
      <c r="DH14" s="469">
        <v>3</v>
      </c>
      <c r="DI14" s="470">
        <v>0</v>
      </c>
      <c r="DJ14" s="469">
        <v>0</v>
      </c>
      <c r="DK14" s="469">
        <v>0</v>
      </c>
      <c r="DL14" s="476">
        <v>41.666666666666664</v>
      </c>
      <c r="DM14" s="465">
        <v>59.333333333333336</v>
      </c>
      <c r="DN14" s="466">
        <v>10379666.666666666</v>
      </c>
      <c r="DO14" s="467">
        <v>282725.92592592596</v>
      </c>
      <c r="DP14" s="469">
        <v>0</v>
      </c>
      <c r="DQ14" s="469">
        <v>0</v>
      </c>
      <c r="DR14" s="469">
        <v>2</v>
      </c>
      <c r="DS14" s="475">
        <v>73</v>
      </c>
      <c r="DT14" s="475">
        <v>238</v>
      </c>
      <c r="DU14" s="475">
        <v>41</v>
      </c>
    </row>
    <row r="15" spans="1:125" s="469" customFormat="1" ht="15" customHeight="1" x14ac:dyDescent="0.25">
      <c r="A15" s="474" t="s">
        <v>156</v>
      </c>
      <c r="B15" s="469">
        <v>84</v>
      </c>
      <c r="C15" s="469">
        <v>7</v>
      </c>
      <c r="D15" s="469">
        <v>150</v>
      </c>
      <c r="E15" s="469">
        <v>1</v>
      </c>
      <c r="F15" s="469">
        <v>2648</v>
      </c>
      <c r="G15" s="469">
        <v>0</v>
      </c>
      <c r="H15" s="469">
        <v>67</v>
      </c>
      <c r="I15" s="469">
        <v>1</v>
      </c>
      <c r="J15" s="469">
        <v>61</v>
      </c>
      <c r="K15" s="469">
        <v>124</v>
      </c>
      <c r="L15" s="469">
        <v>0</v>
      </c>
      <c r="M15" s="469">
        <v>0</v>
      </c>
      <c r="N15" s="469">
        <v>0</v>
      </c>
      <c r="O15" s="469">
        <v>0</v>
      </c>
      <c r="P15" s="469">
        <v>118</v>
      </c>
      <c r="Q15" s="469">
        <v>11</v>
      </c>
      <c r="R15" s="475">
        <v>2192040</v>
      </c>
      <c r="S15" s="475">
        <v>0</v>
      </c>
      <c r="T15" s="475">
        <v>0</v>
      </c>
      <c r="U15" s="468">
        <v>0.51470588235294112</v>
      </c>
      <c r="V15" s="469">
        <v>9</v>
      </c>
      <c r="W15" s="469">
        <v>11</v>
      </c>
      <c r="X15" s="469">
        <v>14.499999999999989</v>
      </c>
      <c r="Y15" s="469">
        <v>15012</v>
      </c>
      <c r="Z15" s="469">
        <v>1496</v>
      </c>
      <c r="AA15" s="473">
        <v>4</v>
      </c>
      <c r="AB15" s="474">
        <f t="shared" si="0"/>
        <v>5</v>
      </c>
      <c r="AC15" s="469">
        <v>6</v>
      </c>
      <c r="AD15" s="469">
        <v>1</v>
      </c>
      <c r="AE15" s="469">
        <v>5332</v>
      </c>
      <c r="AF15" s="469">
        <v>97</v>
      </c>
      <c r="AG15" s="469">
        <v>0</v>
      </c>
      <c r="AH15" s="469">
        <v>7</v>
      </c>
      <c r="AI15" s="475">
        <v>1381100</v>
      </c>
      <c r="AJ15" s="475">
        <v>0</v>
      </c>
      <c r="AK15" s="475">
        <v>132750</v>
      </c>
      <c r="AL15" s="475">
        <v>0</v>
      </c>
      <c r="AM15" s="475">
        <v>0</v>
      </c>
      <c r="AN15" s="469">
        <v>0</v>
      </c>
      <c r="AO15" s="469">
        <v>4</v>
      </c>
      <c r="AP15" s="469">
        <v>1</v>
      </c>
      <c r="AQ15" s="468">
        <v>0.64130434782608692</v>
      </c>
      <c r="AR15" s="468">
        <v>2.1739130434782608E-2</v>
      </c>
      <c r="AS15" s="469">
        <v>1</v>
      </c>
      <c r="AT15" s="469">
        <v>38871.58743367</v>
      </c>
      <c r="AU15" s="469">
        <v>87</v>
      </c>
      <c r="AV15" s="469">
        <v>1</v>
      </c>
      <c r="AW15" s="469">
        <v>2</v>
      </c>
      <c r="AX15" s="469">
        <v>0</v>
      </c>
      <c r="AY15" s="469">
        <v>0</v>
      </c>
      <c r="AZ15" s="469">
        <v>0</v>
      </c>
      <c r="BA15" s="469">
        <v>1</v>
      </c>
      <c r="BB15" s="475">
        <v>10</v>
      </c>
      <c r="BC15" s="470">
        <v>0</v>
      </c>
      <c r="BD15" s="470">
        <v>8</v>
      </c>
      <c r="BE15" s="469">
        <v>12541.31535171</v>
      </c>
      <c r="BF15" s="468">
        <v>0.20430107526881722</v>
      </c>
      <c r="BG15" s="469">
        <v>0</v>
      </c>
      <c r="BH15" s="469">
        <v>4.9393054545800004</v>
      </c>
      <c r="BI15" s="469">
        <v>2</v>
      </c>
      <c r="BJ15" s="469">
        <v>0</v>
      </c>
      <c r="BK15" s="469">
        <v>4</v>
      </c>
      <c r="BL15" s="469">
        <v>0.5</v>
      </c>
      <c r="BM15" s="469">
        <v>3</v>
      </c>
      <c r="BN15" s="469">
        <v>1</v>
      </c>
      <c r="BO15" s="471">
        <v>88.760648887100004</v>
      </c>
      <c r="BP15" s="469">
        <v>5</v>
      </c>
      <c r="BQ15" s="469">
        <v>457.91005650124998</v>
      </c>
      <c r="BR15" s="469">
        <v>0</v>
      </c>
      <c r="BS15" s="469">
        <v>1</v>
      </c>
      <c r="BT15" s="469">
        <v>0</v>
      </c>
      <c r="BU15" s="469">
        <v>2</v>
      </c>
      <c r="BV15" s="469">
        <v>0</v>
      </c>
      <c r="BW15" s="475">
        <v>0</v>
      </c>
      <c r="BX15" s="475">
        <v>0</v>
      </c>
      <c r="BY15" s="475">
        <v>1538</v>
      </c>
      <c r="BZ15" s="475">
        <v>153</v>
      </c>
      <c r="CA15" s="468">
        <v>0.36559139784946237</v>
      </c>
      <c r="CB15" s="469">
        <v>4676.8073414800001</v>
      </c>
      <c r="CC15" s="476">
        <v>194.92646391493582</v>
      </c>
      <c r="CD15" s="476">
        <v>0</v>
      </c>
      <c r="CE15" s="476">
        <v>1253.7141000060485</v>
      </c>
      <c r="CF15" s="476">
        <v>28.656277856862001</v>
      </c>
      <c r="CG15" s="476">
        <v>6.2755775721600002E-2</v>
      </c>
      <c r="CH15" s="476">
        <v>0</v>
      </c>
      <c r="CI15" s="476">
        <v>2187.2767290929146</v>
      </c>
      <c r="CJ15" s="485">
        <v>0</v>
      </c>
      <c r="CK15" s="469">
        <v>9</v>
      </c>
      <c r="CL15" s="469">
        <v>0</v>
      </c>
      <c r="CM15" s="469">
        <v>0</v>
      </c>
      <c r="CN15" s="477">
        <v>5274.4063388681234</v>
      </c>
      <c r="CO15" s="469">
        <v>1241</v>
      </c>
      <c r="CP15" s="469">
        <v>2</v>
      </c>
      <c r="CQ15" s="469" t="s">
        <v>514</v>
      </c>
      <c r="CR15" s="469" t="s">
        <v>514</v>
      </c>
      <c r="CS15" s="469" t="s">
        <v>514</v>
      </c>
      <c r="CT15" s="469">
        <v>0</v>
      </c>
      <c r="CU15" s="469">
        <v>2</v>
      </c>
      <c r="CV15" s="469">
        <v>4</v>
      </c>
      <c r="CW15" s="469">
        <v>2</v>
      </c>
      <c r="CX15" s="475">
        <v>120800</v>
      </c>
      <c r="CY15" s="475">
        <v>0</v>
      </c>
      <c r="CZ15" s="475">
        <v>90</v>
      </c>
      <c r="DA15" s="475">
        <v>0</v>
      </c>
      <c r="DB15" s="478">
        <v>2</v>
      </c>
      <c r="DC15" s="472">
        <v>0.94088156533382017</v>
      </c>
      <c r="DD15" s="469">
        <v>7</v>
      </c>
      <c r="DE15" s="475">
        <v>87900</v>
      </c>
      <c r="DF15" s="470">
        <v>4</v>
      </c>
      <c r="DG15" s="474">
        <v>0</v>
      </c>
      <c r="DH15" s="469">
        <v>11</v>
      </c>
      <c r="DI15" s="470">
        <v>0</v>
      </c>
      <c r="DJ15" s="469">
        <v>0</v>
      </c>
      <c r="DK15" s="469">
        <v>4</v>
      </c>
      <c r="DL15" s="476">
        <v>138.33333333333334</v>
      </c>
      <c r="DM15" s="465">
        <v>77</v>
      </c>
      <c r="DN15" s="466">
        <v>9647666.666666666</v>
      </c>
      <c r="DO15" s="467">
        <v>187577.77777777778</v>
      </c>
      <c r="DP15" s="469">
        <v>1</v>
      </c>
      <c r="DQ15" s="469">
        <v>1</v>
      </c>
      <c r="DR15" s="469">
        <v>3</v>
      </c>
      <c r="DS15" s="475">
        <v>0</v>
      </c>
      <c r="DT15" s="475">
        <v>377</v>
      </c>
      <c r="DU15" s="475">
        <v>4</v>
      </c>
    </row>
    <row r="16" spans="1:125" s="469" customFormat="1" ht="15" customHeight="1" x14ac:dyDescent="0.25">
      <c r="A16" s="474" t="s">
        <v>203</v>
      </c>
      <c r="B16" s="469">
        <v>88</v>
      </c>
      <c r="C16" s="469">
        <v>1</v>
      </c>
      <c r="D16" s="469">
        <v>188</v>
      </c>
      <c r="E16" s="469">
        <v>3</v>
      </c>
      <c r="F16" s="469">
        <v>2705</v>
      </c>
      <c r="G16" s="469">
        <v>0</v>
      </c>
      <c r="H16" s="469">
        <v>34</v>
      </c>
      <c r="I16" s="469">
        <v>4</v>
      </c>
      <c r="J16" s="469">
        <v>12</v>
      </c>
      <c r="K16" s="469">
        <v>29</v>
      </c>
      <c r="L16" s="469">
        <v>0</v>
      </c>
      <c r="M16" s="469">
        <v>0</v>
      </c>
      <c r="N16" s="469">
        <v>0</v>
      </c>
      <c r="O16" s="469">
        <v>0</v>
      </c>
      <c r="P16" s="469">
        <v>124</v>
      </c>
      <c r="Q16" s="469">
        <v>3</v>
      </c>
      <c r="R16" s="475">
        <v>117000</v>
      </c>
      <c r="S16" s="475">
        <v>217</v>
      </c>
      <c r="T16" s="475">
        <v>0</v>
      </c>
      <c r="U16" s="468">
        <v>0.62222222222222223</v>
      </c>
      <c r="V16" s="469">
        <v>2</v>
      </c>
      <c r="W16" s="469">
        <v>7</v>
      </c>
      <c r="X16" s="469">
        <v>2.4000000000000004</v>
      </c>
      <c r="Y16" s="469">
        <v>4967</v>
      </c>
      <c r="Z16" s="469">
        <v>1287</v>
      </c>
      <c r="AA16" s="473">
        <v>4</v>
      </c>
      <c r="AB16" s="474">
        <f t="shared" si="0"/>
        <v>3</v>
      </c>
      <c r="AC16" s="469">
        <v>4</v>
      </c>
      <c r="AD16" s="469">
        <v>0</v>
      </c>
      <c r="AE16" s="469">
        <v>5622</v>
      </c>
      <c r="AF16" s="469">
        <v>57</v>
      </c>
      <c r="AG16" s="469">
        <v>0</v>
      </c>
      <c r="AH16" s="469">
        <v>0</v>
      </c>
      <c r="AI16" s="475">
        <v>0</v>
      </c>
      <c r="AJ16" s="475">
        <v>0</v>
      </c>
      <c r="AK16" s="475">
        <v>275000</v>
      </c>
      <c r="AL16" s="475">
        <v>0</v>
      </c>
      <c r="AM16" s="475">
        <v>0</v>
      </c>
      <c r="AN16" s="469">
        <v>0</v>
      </c>
      <c r="AO16" s="469">
        <v>1</v>
      </c>
      <c r="AP16" s="469">
        <v>0</v>
      </c>
      <c r="AQ16" s="468">
        <v>0.42622950819672129</v>
      </c>
      <c r="AR16" s="468">
        <v>4.9180327868852458E-2</v>
      </c>
      <c r="AS16" s="469">
        <v>1</v>
      </c>
      <c r="AT16" s="469">
        <v>22260.418684979999</v>
      </c>
      <c r="AU16" s="469">
        <v>0</v>
      </c>
      <c r="AV16" s="469">
        <v>0</v>
      </c>
      <c r="AW16" s="469">
        <v>1</v>
      </c>
      <c r="AX16" s="469">
        <v>0</v>
      </c>
      <c r="AY16" s="469">
        <v>0</v>
      </c>
      <c r="AZ16" s="469">
        <v>0</v>
      </c>
      <c r="BA16" s="469">
        <v>0</v>
      </c>
      <c r="BB16" s="475">
        <v>0</v>
      </c>
      <c r="BC16" s="470">
        <v>0</v>
      </c>
      <c r="BD16" s="470">
        <v>17</v>
      </c>
      <c r="BE16" s="469">
        <v>22260.376086240001</v>
      </c>
      <c r="BF16" s="468">
        <v>0.18032786885245902</v>
      </c>
      <c r="BG16" s="469">
        <v>0</v>
      </c>
      <c r="BH16" s="469">
        <v>14.899037639807</v>
      </c>
      <c r="BI16" s="469">
        <v>0</v>
      </c>
      <c r="BJ16" s="469">
        <v>0</v>
      </c>
      <c r="BK16" s="469">
        <v>2</v>
      </c>
      <c r="BL16" s="469">
        <v>0</v>
      </c>
      <c r="BM16" s="469">
        <v>3</v>
      </c>
      <c r="BN16" s="469">
        <v>0</v>
      </c>
      <c r="BO16" s="471">
        <v>61.337646855999992</v>
      </c>
      <c r="BP16" s="469">
        <v>0</v>
      </c>
      <c r="BQ16" s="469">
        <v>34.867295341249999</v>
      </c>
      <c r="BR16" s="469">
        <v>1</v>
      </c>
      <c r="BS16" s="469">
        <v>0</v>
      </c>
      <c r="BT16" s="469">
        <v>0</v>
      </c>
      <c r="BU16" s="469">
        <v>0</v>
      </c>
      <c r="BV16" s="469">
        <v>0</v>
      </c>
      <c r="BW16" s="475">
        <v>0</v>
      </c>
      <c r="BX16" s="475">
        <v>0</v>
      </c>
      <c r="BY16" s="475">
        <v>932</v>
      </c>
      <c r="BZ16" s="475">
        <v>3</v>
      </c>
      <c r="CA16" s="468">
        <v>0.60655737704918034</v>
      </c>
      <c r="CB16" s="469">
        <v>9177.3782628499994</v>
      </c>
      <c r="CC16" s="476">
        <v>0</v>
      </c>
      <c r="CD16" s="476">
        <v>1893.2831356948</v>
      </c>
      <c r="CE16" s="476">
        <v>2581.2161817514757</v>
      </c>
      <c r="CF16" s="476">
        <v>150.87929428302115</v>
      </c>
      <c r="CG16" s="476">
        <v>0</v>
      </c>
      <c r="CH16" s="476">
        <v>1893.2831711453</v>
      </c>
      <c r="CI16" s="476">
        <v>1390.7046109652026</v>
      </c>
      <c r="CJ16" s="485">
        <v>0</v>
      </c>
      <c r="CK16" s="469">
        <v>4</v>
      </c>
      <c r="CL16" s="469">
        <v>0</v>
      </c>
      <c r="CM16" s="469">
        <v>0</v>
      </c>
      <c r="CN16" s="477">
        <v>1318.8983720604572</v>
      </c>
      <c r="CO16" s="469">
        <v>719</v>
      </c>
      <c r="CP16" s="469">
        <v>0</v>
      </c>
      <c r="CQ16" s="469" t="s">
        <v>514</v>
      </c>
      <c r="CR16" s="469" t="s">
        <v>514</v>
      </c>
      <c r="CS16" s="469" t="s">
        <v>514</v>
      </c>
      <c r="CT16" s="469">
        <v>0</v>
      </c>
      <c r="CU16" s="469">
        <v>1</v>
      </c>
      <c r="CV16" s="469">
        <v>2</v>
      </c>
      <c r="CW16" s="469">
        <v>2</v>
      </c>
      <c r="CX16" s="475">
        <v>438500</v>
      </c>
      <c r="CY16" s="475">
        <v>0</v>
      </c>
      <c r="CZ16" s="475">
        <v>0</v>
      </c>
      <c r="DA16" s="475">
        <v>0</v>
      </c>
      <c r="DB16" s="478">
        <v>0</v>
      </c>
      <c r="DC16" s="472">
        <v>0.9463708514803405</v>
      </c>
      <c r="DD16" s="469">
        <v>5</v>
      </c>
      <c r="DE16" s="475">
        <v>175800</v>
      </c>
      <c r="DF16" s="470">
        <v>2</v>
      </c>
      <c r="DG16" s="474">
        <f>1/8</f>
        <v>0.125</v>
      </c>
      <c r="DH16" s="469">
        <v>2</v>
      </c>
      <c r="DI16" s="470">
        <v>0</v>
      </c>
      <c r="DJ16" s="469">
        <v>0</v>
      </c>
      <c r="DK16" s="469">
        <v>1</v>
      </c>
      <c r="DL16" s="476">
        <v>25</v>
      </c>
      <c r="DM16" s="465">
        <v>72</v>
      </c>
      <c r="DN16" s="466">
        <v>6890666.666666667</v>
      </c>
      <c r="DO16" s="467">
        <v>135925.92592592593</v>
      </c>
      <c r="DP16" s="469">
        <v>2</v>
      </c>
      <c r="DQ16" s="469">
        <v>0</v>
      </c>
      <c r="DR16" s="469">
        <v>2</v>
      </c>
      <c r="DS16" s="475">
        <v>0</v>
      </c>
      <c r="DT16" s="475">
        <v>152</v>
      </c>
      <c r="DU16" s="475">
        <v>0</v>
      </c>
    </row>
    <row r="17" spans="1:125" s="469" customFormat="1" ht="15" customHeight="1" x14ac:dyDescent="0.25">
      <c r="A17" s="474" t="s">
        <v>125</v>
      </c>
      <c r="B17" s="469">
        <v>3</v>
      </c>
      <c r="C17" s="469">
        <v>0</v>
      </c>
      <c r="D17" s="469">
        <v>4</v>
      </c>
      <c r="E17" s="469">
        <v>1</v>
      </c>
      <c r="F17" s="469">
        <v>40</v>
      </c>
      <c r="G17" s="469">
        <v>5</v>
      </c>
      <c r="H17" s="469">
        <v>1</v>
      </c>
      <c r="I17" s="469">
        <v>1</v>
      </c>
      <c r="J17" s="469">
        <v>2</v>
      </c>
      <c r="K17" s="469">
        <v>4</v>
      </c>
      <c r="L17" s="469">
        <v>1</v>
      </c>
      <c r="M17" s="469">
        <v>0</v>
      </c>
      <c r="N17" s="469">
        <v>0</v>
      </c>
      <c r="O17" s="469">
        <v>0</v>
      </c>
      <c r="P17" s="469">
        <v>30</v>
      </c>
      <c r="Q17" s="469">
        <v>5</v>
      </c>
      <c r="R17" s="475">
        <v>2294300</v>
      </c>
      <c r="S17" s="475">
        <v>0</v>
      </c>
      <c r="T17" s="475">
        <v>0</v>
      </c>
      <c r="U17" s="468">
        <v>0.64500000000000002</v>
      </c>
      <c r="V17" s="469">
        <v>7</v>
      </c>
      <c r="W17" s="469">
        <v>0</v>
      </c>
      <c r="X17" s="469">
        <v>0</v>
      </c>
      <c r="Y17" s="469">
        <v>764</v>
      </c>
      <c r="Z17" s="469">
        <v>278</v>
      </c>
      <c r="AA17" s="473">
        <v>1</v>
      </c>
      <c r="AB17" s="474">
        <f t="shared" si="0"/>
        <v>0</v>
      </c>
      <c r="AC17" s="469">
        <v>2</v>
      </c>
      <c r="AD17" s="469">
        <v>0</v>
      </c>
      <c r="AE17" s="469">
        <v>1</v>
      </c>
      <c r="AF17" s="469">
        <v>444</v>
      </c>
      <c r="AG17" s="469">
        <v>0</v>
      </c>
      <c r="AH17" s="469">
        <v>3</v>
      </c>
      <c r="AI17" s="475">
        <v>118700</v>
      </c>
      <c r="AJ17" s="475">
        <v>0</v>
      </c>
      <c r="AK17" s="475">
        <v>0</v>
      </c>
      <c r="AL17" s="475">
        <v>1232</v>
      </c>
      <c r="AM17" s="475">
        <v>131</v>
      </c>
      <c r="AN17" s="469">
        <v>0</v>
      </c>
      <c r="AO17" s="469">
        <v>0</v>
      </c>
      <c r="AP17" s="469">
        <v>0</v>
      </c>
      <c r="AQ17" s="468">
        <v>0.6216216216216216</v>
      </c>
      <c r="AR17" s="468">
        <v>8.1081081081081086E-2</v>
      </c>
      <c r="AS17" s="469">
        <v>0</v>
      </c>
      <c r="AT17" s="469">
        <v>0</v>
      </c>
      <c r="AU17" s="469">
        <v>0</v>
      </c>
      <c r="AV17" s="469">
        <v>0</v>
      </c>
      <c r="AW17" s="469">
        <v>5</v>
      </c>
      <c r="AX17" s="469">
        <v>0</v>
      </c>
      <c r="AY17" s="469">
        <v>0</v>
      </c>
      <c r="AZ17" s="469">
        <v>0</v>
      </c>
      <c r="BA17" s="469">
        <v>0</v>
      </c>
      <c r="BB17" s="475">
        <v>0</v>
      </c>
      <c r="BC17" s="470">
        <v>2</v>
      </c>
      <c r="BD17" s="470">
        <v>3</v>
      </c>
      <c r="BE17" s="469">
        <v>0</v>
      </c>
      <c r="BF17" s="468">
        <v>0.45945945945945948</v>
      </c>
      <c r="BG17" s="469">
        <v>0</v>
      </c>
      <c r="BH17" s="469">
        <v>193.1081554562</v>
      </c>
      <c r="BI17" s="469">
        <v>0</v>
      </c>
      <c r="BJ17" s="469">
        <v>0</v>
      </c>
      <c r="BK17" s="469">
        <v>0</v>
      </c>
      <c r="BL17" s="469">
        <v>0</v>
      </c>
      <c r="BM17" s="469">
        <v>0</v>
      </c>
      <c r="BN17" s="469">
        <v>0</v>
      </c>
      <c r="BO17" s="471">
        <v>0.30665045544700004</v>
      </c>
      <c r="BP17" s="469">
        <v>0</v>
      </c>
      <c r="BQ17" s="469">
        <v>0</v>
      </c>
      <c r="BR17" s="469">
        <v>0</v>
      </c>
      <c r="BS17" s="469">
        <v>0</v>
      </c>
      <c r="BT17" s="469">
        <v>0</v>
      </c>
      <c r="BU17" s="469">
        <v>0</v>
      </c>
      <c r="BV17" s="469">
        <v>1</v>
      </c>
      <c r="BW17" s="475">
        <v>7500</v>
      </c>
      <c r="BX17" s="475">
        <v>97</v>
      </c>
      <c r="BY17" s="475">
        <v>7872</v>
      </c>
      <c r="BZ17" s="475">
        <v>432</v>
      </c>
      <c r="CA17" s="468">
        <v>0.51351351351351349</v>
      </c>
      <c r="CB17" s="469">
        <v>0</v>
      </c>
      <c r="CC17" s="476">
        <v>0</v>
      </c>
      <c r="CD17" s="476">
        <v>0</v>
      </c>
      <c r="CE17" s="476">
        <v>0</v>
      </c>
      <c r="CF17" s="476">
        <v>178.40988530336369</v>
      </c>
      <c r="CG17" s="476">
        <v>0</v>
      </c>
      <c r="CH17" s="476">
        <v>0</v>
      </c>
      <c r="CI17" s="476">
        <v>0</v>
      </c>
      <c r="CJ17" s="485">
        <v>0</v>
      </c>
      <c r="CK17" s="469">
        <v>0</v>
      </c>
      <c r="CL17" s="469">
        <v>0</v>
      </c>
      <c r="CM17" s="469">
        <v>0</v>
      </c>
      <c r="CN17" s="477">
        <v>128.08972768249669</v>
      </c>
      <c r="CO17" s="469">
        <v>3</v>
      </c>
      <c r="CP17" s="469">
        <v>0</v>
      </c>
      <c r="CQ17" s="469" t="s">
        <v>514</v>
      </c>
      <c r="CR17" s="469" t="s">
        <v>514</v>
      </c>
      <c r="CS17" s="469" t="s">
        <v>514</v>
      </c>
      <c r="CT17" s="469">
        <v>0</v>
      </c>
      <c r="CU17" s="469">
        <v>0</v>
      </c>
      <c r="CV17" s="469">
        <v>0</v>
      </c>
      <c r="CW17" s="469">
        <v>0</v>
      </c>
      <c r="CX17" s="475">
        <v>0</v>
      </c>
      <c r="CY17" s="475">
        <v>0</v>
      </c>
      <c r="CZ17" s="475">
        <v>110</v>
      </c>
      <c r="DA17" s="475">
        <v>18</v>
      </c>
      <c r="DB17" s="478">
        <v>3</v>
      </c>
      <c r="DC17" s="472">
        <v>0.92285933648523055</v>
      </c>
      <c r="DD17" s="469">
        <v>16</v>
      </c>
      <c r="DE17" s="475">
        <v>467400</v>
      </c>
      <c r="DF17" s="470">
        <v>0</v>
      </c>
      <c r="DG17" s="474">
        <v>0</v>
      </c>
      <c r="DH17" s="469">
        <v>0</v>
      </c>
      <c r="DI17" s="470">
        <v>0</v>
      </c>
      <c r="DJ17" s="469">
        <v>0</v>
      </c>
      <c r="DK17" s="469">
        <v>0</v>
      </c>
      <c r="DL17" s="476">
        <v>33.333333333333336</v>
      </c>
      <c r="DM17" s="465">
        <v>15</v>
      </c>
      <c r="DN17" s="466" t="s">
        <v>640</v>
      </c>
      <c r="DO17" s="467">
        <v>215619.44777911168</v>
      </c>
      <c r="DP17" s="469">
        <v>0</v>
      </c>
      <c r="DQ17" s="469">
        <v>0</v>
      </c>
      <c r="DR17" s="469">
        <v>0</v>
      </c>
      <c r="DS17" s="475">
        <v>96</v>
      </c>
      <c r="DT17" s="475">
        <v>370</v>
      </c>
      <c r="DU17" s="475">
        <v>14</v>
      </c>
    </row>
    <row r="18" spans="1:125" s="469" customFormat="1" ht="15" customHeight="1" x14ac:dyDescent="0.25">
      <c r="A18" s="474" t="s">
        <v>248</v>
      </c>
      <c r="B18" s="469">
        <v>2</v>
      </c>
      <c r="C18" s="469">
        <v>1</v>
      </c>
      <c r="D18" s="469">
        <v>33</v>
      </c>
      <c r="E18" s="469">
        <v>0</v>
      </c>
      <c r="F18" s="469">
        <v>604</v>
      </c>
      <c r="G18" s="469">
        <v>10</v>
      </c>
      <c r="H18" s="469">
        <v>2</v>
      </c>
      <c r="I18" s="469">
        <v>1</v>
      </c>
      <c r="J18" s="469">
        <v>6</v>
      </c>
      <c r="K18" s="469">
        <v>16</v>
      </c>
      <c r="L18" s="469">
        <v>1</v>
      </c>
      <c r="M18" s="469">
        <v>0</v>
      </c>
      <c r="N18" s="469">
        <v>1</v>
      </c>
      <c r="O18" s="469">
        <v>0</v>
      </c>
      <c r="P18" s="469">
        <v>118</v>
      </c>
      <c r="Q18" s="469">
        <v>3</v>
      </c>
      <c r="R18" s="475">
        <v>1391900</v>
      </c>
      <c r="S18" s="475">
        <v>0</v>
      </c>
      <c r="T18" s="475">
        <v>0</v>
      </c>
      <c r="U18" s="468">
        <v>0.64500000000000002</v>
      </c>
      <c r="V18" s="469">
        <v>9</v>
      </c>
      <c r="W18" s="469">
        <v>0</v>
      </c>
      <c r="X18" s="469">
        <v>0.2</v>
      </c>
      <c r="Y18" s="469">
        <v>1289</v>
      </c>
      <c r="Z18" s="469">
        <v>340</v>
      </c>
      <c r="AA18" s="473">
        <v>2</v>
      </c>
      <c r="AB18" s="474">
        <f t="shared" si="0"/>
        <v>2</v>
      </c>
      <c r="AC18" s="469">
        <v>7</v>
      </c>
      <c r="AD18" s="469">
        <v>1</v>
      </c>
      <c r="AE18" s="469">
        <v>70</v>
      </c>
      <c r="AF18" s="469">
        <v>203</v>
      </c>
      <c r="AG18" s="469">
        <v>4</v>
      </c>
      <c r="AH18" s="469">
        <v>1</v>
      </c>
      <c r="AI18" s="475">
        <v>4898200</v>
      </c>
      <c r="AJ18" s="475">
        <v>0</v>
      </c>
      <c r="AK18" s="475">
        <v>0</v>
      </c>
      <c r="AL18" s="475">
        <v>121</v>
      </c>
      <c r="AM18" s="475">
        <v>1</v>
      </c>
      <c r="AN18" s="469">
        <v>0</v>
      </c>
      <c r="AO18" s="469">
        <v>0</v>
      </c>
      <c r="AP18" s="469">
        <v>0</v>
      </c>
      <c r="AQ18" s="468">
        <v>0.51700000000000002</v>
      </c>
      <c r="AR18" s="468">
        <v>4.8000000000000001E-2</v>
      </c>
      <c r="AS18" s="469">
        <v>0</v>
      </c>
      <c r="AT18" s="469">
        <v>0</v>
      </c>
      <c r="AU18" s="469">
        <v>0</v>
      </c>
      <c r="AV18" s="469">
        <v>0</v>
      </c>
      <c r="AW18" s="469">
        <v>3</v>
      </c>
      <c r="AX18" s="469">
        <v>0</v>
      </c>
      <c r="AY18" s="469">
        <v>0</v>
      </c>
      <c r="AZ18" s="469">
        <v>0</v>
      </c>
      <c r="BA18" s="469">
        <v>1</v>
      </c>
      <c r="BB18" s="475">
        <v>973</v>
      </c>
      <c r="BC18" s="470">
        <v>0</v>
      </c>
      <c r="BD18" s="470">
        <v>3</v>
      </c>
      <c r="BE18" s="469">
        <v>0</v>
      </c>
      <c r="BF18" s="468">
        <v>0.216</v>
      </c>
      <c r="BG18" s="469">
        <v>0</v>
      </c>
      <c r="BH18" s="469">
        <v>0</v>
      </c>
      <c r="BI18" s="469">
        <v>1</v>
      </c>
      <c r="BJ18" s="469">
        <v>0</v>
      </c>
      <c r="BK18" s="469">
        <v>2</v>
      </c>
      <c r="BL18" s="469">
        <v>0</v>
      </c>
      <c r="BM18" s="469">
        <v>1</v>
      </c>
      <c r="BN18" s="469">
        <v>0</v>
      </c>
      <c r="BO18" s="471">
        <v>5.82961156004</v>
      </c>
      <c r="BP18" s="469">
        <v>2</v>
      </c>
      <c r="BQ18" s="469">
        <v>0</v>
      </c>
      <c r="BR18" s="469">
        <v>1</v>
      </c>
      <c r="BS18" s="469">
        <v>1</v>
      </c>
      <c r="BT18" s="469">
        <v>0</v>
      </c>
      <c r="BU18" s="469">
        <v>0</v>
      </c>
      <c r="BV18" s="469">
        <v>1</v>
      </c>
      <c r="BW18" s="475">
        <v>2256300</v>
      </c>
      <c r="BX18" s="475">
        <v>1563</v>
      </c>
      <c r="BY18" s="475">
        <v>4661</v>
      </c>
      <c r="BZ18" s="475">
        <v>1341</v>
      </c>
      <c r="CA18" s="468">
        <v>0.439</v>
      </c>
      <c r="CB18" s="469">
        <v>0</v>
      </c>
      <c r="CC18" s="476">
        <v>0</v>
      </c>
      <c r="CD18" s="476">
        <v>0</v>
      </c>
      <c r="CE18" s="476">
        <v>32.841330614920899</v>
      </c>
      <c r="CF18" s="476">
        <v>152.73718915275199</v>
      </c>
      <c r="CG18" s="476">
        <v>0</v>
      </c>
      <c r="CH18" s="476">
        <v>0</v>
      </c>
      <c r="CI18" s="476">
        <v>71.589759912096994</v>
      </c>
      <c r="CJ18" s="485">
        <v>0</v>
      </c>
      <c r="CK18" s="469">
        <v>3</v>
      </c>
      <c r="CL18" s="469">
        <v>0</v>
      </c>
      <c r="CM18" s="469">
        <v>0</v>
      </c>
      <c r="CN18" s="477">
        <v>282.87817249073629</v>
      </c>
      <c r="CO18" s="469">
        <v>68</v>
      </c>
      <c r="CP18" s="469">
        <v>3</v>
      </c>
      <c r="CQ18" s="469" t="s">
        <v>514</v>
      </c>
      <c r="CR18" s="469" t="s">
        <v>514</v>
      </c>
      <c r="CS18" s="469" t="s">
        <v>514</v>
      </c>
      <c r="CT18" s="469">
        <v>0</v>
      </c>
      <c r="CU18" s="469">
        <v>0</v>
      </c>
      <c r="CV18" s="469">
        <v>4</v>
      </c>
      <c r="CW18" s="469">
        <v>0</v>
      </c>
      <c r="CX18" s="475">
        <v>0</v>
      </c>
      <c r="CY18" s="475">
        <v>0</v>
      </c>
      <c r="CZ18" s="475">
        <v>937</v>
      </c>
      <c r="DA18" s="475">
        <v>2</v>
      </c>
      <c r="DB18" s="478">
        <v>56</v>
      </c>
      <c r="DC18" s="472">
        <v>0.92858101501236656</v>
      </c>
      <c r="DD18" s="469">
        <v>5</v>
      </c>
      <c r="DE18" s="475">
        <v>101300</v>
      </c>
      <c r="DF18" s="470">
        <v>0</v>
      </c>
      <c r="DG18" s="474">
        <v>0</v>
      </c>
      <c r="DH18" s="469">
        <v>25</v>
      </c>
      <c r="DI18" s="470">
        <v>0</v>
      </c>
      <c r="DJ18" s="469">
        <v>1</v>
      </c>
      <c r="DK18" s="469">
        <v>0</v>
      </c>
      <c r="DL18" s="476">
        <v>16.666666666666668</v>
      </c>
      <c r="DM18" s="465">
        <v>372.66666666666669</v>
      </c>
      <c r="DN18" s="466">
        <v>43857000</v>
      </c>
      <c r="DO18" s="467">
        <v>628538.98561695684</v>
      </c>
      <c r="DP18" s="469">
        <v>1</v>
      </c>
      <c r="DQ18" s="469">
        <v>1</v>
      </c>
      <c r="DR18" s="469">
        <v>0</v>
      </c>
      <c r="DS18" s="475">
        <v>0</v>
      </c>
      <c r="DT18" s="475">
        <v>0</v>
      </c>
      <c r="DU18" s="475">
        <v>0</v>
      </c>
    </row>
    <row r="19" spans="1:125" s="469" customFormat="1" ht="15" customHeight="1" x14ac:dyDescent="0.25">
      <c r="A19" s="474" t="s">
        <v>319</v>
      </c>
      <c r="B19" s="469">
        <v>13</v>
      </c>
      <c r="C19" s="469">
        <v>0</v>
      </c>
      <c r="D19" s="469">
        <v>28</v>
      </c>
      <c r="E19" s="469">
        <v>3</v>
      </c>
      <c r="F19" s="469">
        <v>627</v>
      </c>
      <c r="G19" s="469">
        <v>1</v>
      </c>
      <c r="H19" s="469">
        <v>23</v>
      </c>
      <c r="I19" s="469">
        <v>6</v>
      </c>
      <c r="J19" s="469">
        <v>0</v>
      </c>
      <c r="K19" s="469">
        <v>18</v>
      </c>
      <c r="L19" s="469">
        <v>1</v>
      </c>
      <c r="M19" s="469">
        <v>0</v>
      </c>
      <c r="N19" s="469">
        <v>0</v>
      </c>
      <c r="O19" s="469">
        <v>0</v>
      </c>
      <c r="P19" s="469">
        <v>99</v>
      </c>
      <c r="Q19" s="469">
        <v>3</v>
      </c>
      <c r="R19" s="475">
        <v>147900</v>
      </c>
      <c r="S19" s="475">
        <v>124</v>
      </c>
      <c r="T19" s="475">
        <v>0</v>
      </c>
      <c r="U19" s="468">
        <v>0.55072463768115942</v>
      </c>
      <c r="V19" s="469">
        <v>5</v>
      </c>
      <c r="W19" s="469">
        <v>6</v>
      </c>
      <c r="X19" s="469">
        <v>0.4</v>
      </c>
      <c r="Y19" s="469">
        <v>809</v>
      </c>
      <c r="Z19" s="469">
        <v>180</v>
      </c>
      <c r="AA19" s="473">
        <v>3</v>
      </c>
      <c r="AB19" s="474">
        <f t="shared" si="0"/>
        <v>4</v>
      </c>
      <c r="AC19" s="469">
        <v>5</v>
      </c>
      <c r="AD19" s="469">
        <v>0</v>
      </c>
      <c r="AE19" s="469">
        <v>143</v>
      </c>
      <c r="AF19" s="469">
        <v>34</v>
      </c>
      <c r="AG19" s="469">
        <v>0</v>
      </c>
      <c r="AH19" s="469">
        <v>9</v>
      </c>
      <c r="AI19" s="475">
        <v>1080400</v>
      </c>
      <c r="AJ19" s="475">
        <v>0</v>
      </c>
      <c r="AK19" s="475">
        <v>108500</v>
      </c>
      <c r="AL19" s="475">
        <v>1555</v>
      </c>
      <c r="AM19" s="475">
        <v>176</v>
      </c>
      <c r="AN19" s="469">
        <v>0</v>
      </c>
      <c r="AO19" s="469">
        <v>0</v>
      </c>
      <c r="AP19" s="469">
        <v>0</v>
      </c>
      <c r="AQ19" s="468">
        <v>0.61458333333333337</v>
      </c>
      <c r="AR19" s="468">
        <v>0.13541666666666666</v>
      </c>
      <c r="AS19" s="469">
        <v>2</v>
      </c>
      <c r="AT19" s="469">
        <v>25303.893589319996</v>
      </c>
      <c r="AU19" s="469">
        <v>0</v>
      </c>
      <c r="AV19" s="469">
        <v>1</v>
      </c>
      <c r="AW19" s="469">
        <v>0</v>
      </c>
      <c r="AX19" s="469">
        <v>0</v>
      </c>
      <c r="AY19" s="469">
        <v>0</v>
      </c>
      <c r="AZ19" s="469">
        <v>0</v>
      </c>
      <c r="BA19" s="469">
        <v>1</v>
      </c>
      <c r="BB19" s="475">
        <v>9.6999999999999993</v>
      </c>
      <c r="BC19" s="470">
        <v>1</v>
      </c>
      <c r="BD19" s="470">
        <v>4</v>
      </c>
      <c r="BE19" s="469">
        <v>25303.893589300002</v>
      </c>
      <c r="BF19" s="468">
        <v>0.22916666666666666</v>
      </c>
      <c r="BG19" s="469">
        <v>3055.5222525700001</v>
      </c>
      <c r="BH19" s="469">
        <v>252.26632610199999</v>
      </c>
      <c r="BI19" s="469">
        <v>1</v>
      </c>
      <c r="BJ19" s="469">
        <v>0</v>
      </c>
      <c r="BK19" s="469">
        <v>0</v>
      </c>
      <c r="BL19" s="469">
        <v>0</v>
      </c>
      <c r="BM19" s="469">
        <v>3</v>
      </c>
      <c r="BN19" s="469">
        <v>0</v>
      </c>
      <c r="BO19" s="471">
        <v>11.171509261799999</v>
      </c>
      <c r="BP19" s="469">
        <v>0</v>
      </c>
      <c r="BQ19" s="469">
        <v>5.66521099699</v>
      </c>
      <c r="BR19" s="469">
        <v>0</v>
      </c>
      <c r="BS19" s="469">
        <v>2</v>
      </c>
      <c r="BT19" s="469">
        <v>0</v>
      </c>
      <c r="BU19" s="469">
        <v>0</v>
      </c>
      <c r="BV19" s="469">
        <v>2</v>
      </c>
      <c r="BW19" s="475">
        <v>2912000</v>
      </c>
      <c r="BX19" s="475">
        <v>408</v>
      </c>
      <c r="BY19" s="475">
        <v>5270</v>
      </c>
      <c r="BZ19" s="475">
        <v>384</v>
      </c>
      <c r="CA19" s="468">
        <v>0.54166666666666663</v>
      </c>
      <c r="CB19" s="469">
        <v>0</v>
      </c>
      <c r="CC19" s="476">
        <v>1941.5664567821</v>
      </c>
      <c r="CD19" s="476">
        <v>1941.5664644260999</v>
      </c>
      <c r="CE19" s="476">
        <v>1976.502991615813</v>
      </c>
      <c r="CF19" s="476">
        <v>202.41131371912101</v>
      </c>
      <c r="CG19" s="476">
        <v>0</v>
      </c>
      <c r="CH19" s="476">
        <v>0</v>
      </c>
      <c r="CI19" s="476">
        <v>1268.6023052527337</v>
      </c>
      <c r="CJ19" s="485">
        <v>0</v>
      </c>
      <c r="CK19" s="469">
        <v>0</v>
      </c>
      <c r="CL19" s="469">
        <v>0</v>
      </c>
      <c r="CM19" s="469">
        <v>0</v>
      </c>
      <c r="CN19" s="477">
        <v>1241.1661227189315</v>
      </c>
      <c r="CO19" s="469">
        <v>57</v>
      </c>
      <c r="CP19" s="469">
        <v>0</v>
      </c>
      <c r="CQ19" s="469" t="s">
        <v>514</v>
      </c>
      <c r="CR19" s="469" t="s">
        <v>514</v>
      </c>
      <c r="CS19" s="469" t="s">
        <v>514</v>
      </c>
      <c r="CT19" s="469">
        <v>0</v>
      </c>
      <c r="CU19" s="469">
        <v>0</v>
      </c>
      <c r="CV19" s="469">
        <v>2</v>
      </c>
      <c r="CW19" s="469">
        <v>3</v>
      </c>
      <c r="CX19" s="475">
        <v>2561200</v>
      </c>
      <c r="CY19" s="475">
        <v>353</v>
      </c>
      <c r="CZ19" s="475">
        <v>626</v>
      </c>
      <c r="DA19" s="475">
        <v>10</v>
      </c>
      <c r="DB19" s="478">
        <v>7</v>
      </c>
      <c r="DC19" s="472">
        <v>0.9715529804437758</v>
      </c>
      <c r="DD19" s="469">
        <v>10</v>
      </c>
      <c r="DE19" s="475">
        <v>294500</v>
      </c>
      <c r="DF19" s="470">
        <v>3</v>
      </c>
      <c r="DG19" s="474">
        <v>0</v>
      </c>
      <c r="DH19" s="469">
        <v>6</v>
      </c>
      <c r="DI19" s="470">
        <v>0</v>
      </c>
      <c r="DJ19" s="469">
        <v>0</v>
      </c>
      <c r="DK19" s="469">
        <v>0</v>
      </c>
      <c r="DL19" s="476">
        <v>21.666666666666668</v>
      </c>
      <c r="DM19" s="465">
        <v>58</v>
      </c>
      <c r="DN19" s="466">
        <v>1789000</v>
      </c>
      <c r="DO19" s="467">
        <v>92429.629629629635</v>
      </c>
      <c r="DP19" s="469">
        <v>2</v>
      </c>
      <c r="DQ19" s="469">
        <v>1</v>
      </c>
      <c r="DR19" s="469">
        <v>0</v>
      </c>
      <c r="DS19" s="475">
        <v>761</v>
      </c>
      <c r="DT19" s="475">
        <v>1825</v>
      </c>
      <c r="DU19" s="475">
        <v>302</v>
      </c>
    </row>
    <row r="20" spans="1:125" s="469" customFormat="1" ht="15" customHeight="1" x14ac:dyDescent="0.25">
      <c r="A20" s="474" t="s">
        <v>26</v>
      </c>
      <c r="B20" s="469">
        <v>8</v>
      </c>
      <c r="C20" s="469">
        <v>0</v>
      </c>
      <c r="D20" s="469">
        <v>15</v>
      </c>
      <c r="E20" s="469">
        <v>0</v>
      </c>
      <c r="F20" s="469">
        <v>247</v>
      </c>
      <c r="G20" s="469">
        <v>1</v>
      </c>
      <c r="H20" s="469">
        <v>4</v>
      </c>
      <c r="I20" s="469">
        <v>0</v>
      </c>
      <c r="J20" s="469">
        <v>1</v>
      </c>
      <c r="K20" s="469">
        <v>11</v>
      </c>
      <c r="L20" s="469">
        <v>0</v>
      </c>
      <c r="M20" s="469">
        <v>0</v>
      </c>
      <c r="N20" s="469">
        <v>0</v>
      </c>
      <c r="O20" s="469">
        <v>0</v>
      </c>
      <c r="P20" s="469">
        <v>75</v>
      </c>
      <c r="Q20" s="469">
        <v>3</v>
      </c>
      <c r="R20" s="475">
        <v>254200</v>
      </c>
      <c r="S20" s="475">
        <v>0</v>
      </c>
      <c r="T20" s="475">
        <v>0</v>
      </c>
      <c r="U20" s="468">
        <v>0.71153846153846156</v>
      </c>
      <c r="V20" s="469">
        <v>1</v>
      </c>
      <c r="W20" s="469">
        <v>2</v>
      </c>
      <c r="X20" s="469">
        <v>0</v>
      </c>
      <c r="Y20" s="469">
        <v>779</v>
      </c>
      <c r="Z20" s="469">
        <v>136</v>
      </c>
      <c r="AA20" s="473">
        <v>2</v>
      </c>
      <c r="AB20" s="474">
        <f t="shared" si="0"/>
        <v>0</v>
      </c>
      <c r="AC20" s="469">
        <v>1</v>
      </c>
      <c r="AD20" s="469">
        <v>0</v>
      </c>
      <c r="AE20" s="469">
        <v>117</v>
      </c>
      <c r="AF20" s="469">
        <v>29</v>
      </c>
      <c r="AG20" s="469">
        <v>0</v>
      </c>
      <c r="AH20" s="469">
        <v>0</v>
      </c>
      <c r="AI20" s="475">
        <v>0</v>
      </c>
      <c r="AJ20" s="475">
        <v>0</v>
      </c>
      <c r="AK20" s="475">
        <v>0</v>
      </c>
      <c r="AL20" s="475">
        <v>408</v>
      </c>
      <c r="AM20" s="475">
        <v>22</v>
      </c>
      <c r="AN20" s="469">
        <v>0</v>
      </c>
      <c r="AO20" s="469">
        <v>1</v>
      </c>
      <c r="AP20" s="469">
        <v>0</v>
      </c>
      <c r="AQ20" s="468">
        <v>0.44285714285714284</v>
      </c>
      <c r="AR20" s="468">
        <v>4.2857142857142858E-2</v>
      </c>
      <c r="AS20" s="469">
        <v>1</v>
      </c>
      <c r="AT20" s="469">
        <v>0</v>
      </c>
      <c r="AU20" s="469">
        <v>0</v>
      </c>
      <c r="AV20" s="469">
        <v>0</v>
      </c>
      <c r="AW20" s="469">
        <v>5</v>
      </c>
      <c r="AX20" s="469">
        <v>19</v>
      </c>
      <c r="AY20" s="469">
        <v>0</v>
      </c>
      <c r="AZ20" s="469">
        <v>0</v>
      </c>
      <c r="BA20" s="469">
        <v>0</v>
      </c>
      <c r="BB20" s="475">
        <v>0</v>
      </c>
      <c r="BC20" s="470">
        <v>1</v>
      </c>
      <c r="BD20" s="470">
        <v>5</v>
      </c>
      <c r="BE20" s="469">
        <v>0</v>
      </c>
      <c r="BF20" s="468">
        <v>0.18571428571428572</v>
      </c>
      <c r="BG20" s="469">
        <v>0</v>
      </c>
      <c r="BH20" s="469">
        <v>0</v>
      </c>
      <c r="BI20" s="469">
        <v>0</v>
      </c>
      <c r="BJ20" s="469">
        <v>0</v>
      </c>
      <c r="BK20" s="469">
        <v>0</v>
      </c>
      <c r="BL20" s="469">
        <v>0</v>
      </c>
      <c r="BM20" s="469">
        <v>0</v>
      </c>
      <c r="BN20" s="469">
        <v>0</v>
      </c>
      <c r="BO20" s="471">
        <v>0.41109424781600001</v>
      </c>
      <c r="BP20" s="469">
        <v>0</v>
      </c>
      <c r="BQ20" s="469">
        <v>0</v>
      </c>
      <c r="BR20" s="469">
        <v>0</v>
      </c>
      <c r="BS20" s="469">
        <v>0</v>
      </c>
      <c r="BT20" s="469">
        <v>0</v>
      </c>
      <c r="BU20" s="469">
        <v>0</v>
      </c>
      <c r="BV20" s="469">
        <v>0</v>
      </c>
      <c r="BW20" s="475">
        <v>0</v>
      </c>
      <c r="BX20" s="475">
        <v>47</v>
      </c>
      <c r="BY20" s="475">
        <v>1499</v>
      </c>
      <c r="BZ20" s="475">
        <v>72</v>
      </c>
      <c r="CA20" s="468">
        <v>0.34285714285714286</v>
      </c>
      <c r="CB20" s="469">
        <v>0</v>
      </c>
      <c r="CC20" s="476">
        <v>6043.7212994700003</v>
      </c>
      <c r="CD20" s="476">
        <v>5760.8414890212498</v>
      </c>
      <c r="CE20" s="476">
        <v>5897.6119606850698</v>
      </c>
      <c r="CF20" s="476">
        <v>0</v>
      </c>
      <c r="CG20" s="476">
        <v>908.88110316492623</v>
      </c>
      <c r="CH20" s="476">
        <v>5760.8910298212486</v>
      </c>
      <c r="CI20" s="476">
        <v>50.295683610207902</v>
      </c>
      <c r="CJ20" s="485">
        <v>0</v>
      </c>
      <c r="CK20" s="469">
        <v>2</v>
      </c>
      <c r="CL20" s="469">
        <v>0</v>
      </c>
      <c r="CM20" s="469">
        <v>0</v>
      </c>
      <c r="CN20" s="477">
        <v>137.70064574917961</v>
      </c>
      <c r="CO20" s="469">
        <v>4</v>
      </c>
      <c r="CP20" s="469">
        <v>0</v>
      </c>
      <c r="CQ20" s="469" t="s">
        <v>514</v>
      </c>
      <c r="CR20" s="469" t="s">
        <v>514</v>
      </c>
      <c r="CS20" s="469" t="s">
        <v>514</v>
      </c>
      <c r="CT20" s="469">
        <v>0</v>
      </c>
      <c r="CU20" s="469">
        <v>0</v>
      </c>
      <c r="CV20" s="469">
        <v>0</v>
      </c>
      <c r="CW20" s="469">
        <v>0</v>
      </c>
      <c r="CX20" s="475">
        <v>0</v>
      </c>
      <c r="CY20" s="475">
        <v>194</v>
      </c>
      <c r="CZ20" s="475">
        <v>59</v>
      </c>
      <c r="DA20" s="475">
        <v>0</v>
      </c>
      <c r="DB20" s="478">
        <v>2</v>
      </c>
      <c r="DC20" s="472">
        <v>0.97806963456242035</v>
      </c>
      <c r="DD20" s="469">
        <v>3</v>
      </c>
      <c r="DE20" s="475">
        <v>133600</v>
      </c>
      <c r="DF20" s="470">
        <v>1</v>
      </c>
      <c r="DG20" s="474">
        <f>1/3</f>
        <v>0.33333333333333331</v>
      </c>
      <c r="DH20" s="469">
        <v>3</v>
      </c>
      <c r="DI20" s="470">
        <v>0</v>
      </c>
      <c r="DJ20" s="469">
        <v>0</v>
      </c>
      <c r="DK20" s="469">
        <v>0</v>
      </c>
      <c r="DL20" s="476">
        <v>66.666666666666671</v>
      </c>
      <c r="DM20" s="465" t="s">
        <v>640</v>
      </c>
      <c r="DN20" s="466" t="s">
        <v>640</v>
      </c>
      <c r="DO20" s="467">
        <v>57088.888888888891</v>
      </c>
      <c r="DP20" s="469">
        <v>0</v>
      </c>
      <c r="DQ20" s="469">
        <v>0</v>
      </c>
      <c r="DR20" s="469">
        <v>1</v>
      </c>
      <c r="DS20" s="475">
        <v>0</v>
      </c>
      <c r="DT20" s="475">
        <v>3</v>
      </c>
      <c r="DU20" s="475">
        <v>0</v>
      </c>
    </row>
    <row r="21" spans="1:125" s="469" customFormat="1" ht="15" customHeight="1" x14ac:dyDescent="0.25">
      <c r="A21" s="474" t="s">
        <v>330</v>
      </c>
      <c r="B21" s="469">
        <v>2</v>
      </c>
      <c r="C21" s="469">
        <v>0</v>
      </c>
      <c r="D21" s="469">
        <v>12</v>
      </c>
      <c r="E21" s="469">
        <v>0</v>
      </c>
      <c r="F21" s="469">
        <v>112</v>
      </c>
      <c r="G21" s="469">
        <v>0</v>
      </c>
      <c r="H21" s="469">
        <v>3</v>
      </c>
      <c r="I21" s="469">
        <v>0</v>
      </c>
      <c r="J21" s="469">
        <v>3</v>
      </c>
      <c r="K21" s="469">
        <v>4</v>
      </c>
      <c r="L21" s="469">
        <v>0</v>
      </c>
      <c r="M21" s="469">
        <v>0</v>
      </c>
      <c r="N21" s="469">
        <v>0</v>
      </c>
      <c r="O21" s="469">
        <v>0</v>
      </c>
      <c r="P21" s="469">
        <v>9</v>
      </c>
      <c r="Q21" s="469">
        <v>0</v>
      </c>
      <c r="R21" s="475">
        <v>0</v>
      </c>
      <c r="S21" s="475">
        <v>0</v>
      </c>
      <c r="T21" s="475">
        <v>394</v>
      </c>
      <c r="U21" s="468">
        <v>0.8571428571428571</v>
      </c>
      <c r="V21" s="469">
        <v>0</v>
      </c>
      <c r="W21" s="469">
        <v>1</v>
      </c>
      <c r="X21" s="469">
        <v>0</v>
      </c>
      <c r="Y21" s="469" t="s">
        <v>568</v>
      </c>
      <c r="Z21" s="469" t="s">
        <v>568</v>
      </c>
      <c r="AA21" s="473">
        <v>0</v>
      </c>
      <c r="AB21" s="474">
        <f t="shared" si="0"/>
        <v>0</v>
      </c>
      <c r="AC21" s="469">
        <v>0</v>
      </c>
      <c r="AD21" s="469">
        <v>0</v>
      </c>
      <c r="AE21" s="469">
        <v>220</v>
      </c>
      <c r="AF21" s="469">
        <v>140</v>
      </c>
      <c r="AG21" s="469">
        <v>1</v>
      </c>
      <c r="AH21" s="469">
        <v>0</v>
      </c>
      <c r="AI21" s="475">
        <v>0</v>
      </c>
      <c r="AJ21" s="475">
        <v>0</v>
      </c>
      <c r="AK21" s="475">
        <v>0</v>
      </c>
      <c r="AL21" s="475">
        <v>0</v>
      </c>
      <c r="AM21" s="475">
        <v>0</v>
      </c>
      <c r="AN21" s="469">
        <v>0</v>
      </c>
      <c r="AO21" s="469">
        <v>1</v>
      </c>
      <c r="AP21" s="469">
        <v>0</v>
      </c>
      <c r="AQ21" s="468">
        <v>0.52631578947368418</v>
      </c>
      <c r="AR21" s="468">
        <v>3.5087719298245612E-2</v>
      </c>
      <c r="AS21" s="469">
        <v>0</v>
      </c>
      <c r="AT21" s="469">
        <v>0</v>
      </c>
      <c r="AU21" s="469">
        <v>0</v>
      </c>
      <c r="AV21" s="469">
        <v>0</v>
      </c>
      <c r="AW21" s="469">
        <v>2</v>
      </c>
      <c r="AX21" s="469">
        <v>0</v>
      </c>
      <c r="AY21" s="469">
        <v>0</v>
      </c>
      <c r="AZ21" s="469">
        <v>0</v>
      </c>
      <c r="BA21" s="469">
        <v>0</v>
      </c>
      <c r="BB21" s="475">
        <v>0</v>
      </c>
      <c r="BC21" s="470">
        <v>1</v>
      </c>
      <c r="BD21" s="470">
        <v>10</v>
      </c>
      <c r="BE21" s="469">
        <v>0</v>
      </c>
      <c r="BF21" s="468">
        <v>0.31578947368421051</v>
      </c>
      <c r="BG21" s="469">
        <v>0</v>
      </c>
      <c r="BH21" s="469">
        <v>181.98820031437063</v>
      </c>
      <c r="BI21" s="469">
        <v>0</v>
      </c>
      <c r="BJ21" s="469">
        <v>0</v>
      </c>
      <c r="BK21" s="469">
        <v>0</v>
      </c>
      <c r="BL21" s="469">
        <v>0</v>
      </c>
      <c r="BM21" s="469">
        <v>0</v>
      </c>
      <c r="BN21" s="469">
        <v>0</v>
      </c>
      <c r="BO21" s="471">
        <v>10.7003799478</v>
      </c>
      <c r="BP21" s="469">
        <v>1</v>
      </c>
      <c r="BQ21" s="469">
        <v>0</v>
      </c>
      <c r="BR21" s="469">
        <v>0</v>
      </c>
      <c r="BS21" s="469">
        <v>1</v>
      </c>
      <c r="BT21" s="469">
        <v>0</v>
      </c>
      <c r="BU21" s="469">
        <v>0</v>
      </c>
      <c r="BV21" s="469">
        <v>1</v>
      </c>
      <c r="BW21" s="475">
        <v>41300</v>
      </c>
      <c r="BX21" s="475">
        <v>0</v>
      </c>
      <c r="BY21" s="475">
        <v>5933</v>
      </c>
      <c r="BZ21" s="475">
        <v>594</v>
      </c>
      <c r="CA21" s="468">
        <v>0.7192982456140351</v>
      </c>
      <c r="CB21" s="469">
        <v>0</v>
      </c>
      <c r="CC21" s="476">
        <v>0</v>
      </c>
      <c r="CD21" s="476">
        <v>0</v>
      </c>
      <c r="CE21" s="476">
        <v>233.14592721622122</v>
      </c>
      <c r="CF21" s="476">
        <v>113.9102379614</v>
      </c>
      <c r="CG21" s="476">
        <v>0</v>
      </c>
      <c r="CH21" s="476">
        <v>0</v>
      </c>
      <c r="CI21" s="476">
        <v>127.22880163706779</v>
      </c>
      <c r="CJ21" s="485">
        <v>0</v>
      </c>
      <c r="CK21" s="469">
        <v>1</v>
      </c>
      <c r="CL21" s="469">
        <v>0</v>
      </c>
      <c r="CM21" s="469">
        <v>0</v>
      </c>
      <c r="CN21" s="477">
        <v>275.32441787938427</v>
      </c>
      <c r="CO21" s="469">
        <v>23</v>
      </c>
      <c r="CP21" s="469">
        <v>1</v>
      </c>
      <c r="CQ21" s="469" t="s">
        <v>514</v>
      </c>
      <c r="CR21" s="469" t="s">
        <v>514</v>
      </c>
      <c r="CS21" s="469" t="s">
        <v>514</v>
      </c>
      <c r="CT21" s="469">
        <v>0</v>
      </c>
      <c r="CU21" s="469">
        <v>3</v>
      </c>
      <c r="CV21" s="469">
        <v>0</v>
      </c>
      <c r="CW21" s="469">
        <v>1</v>
      </c>
      <c r="CX21" s="475">
        <v>96900</v>
      </c>
      <c r="CY21" s="475">
        <v>10</v>
      </c>
      <c r="CZ21" s="475">
        <v>0</v>
      </c>
      <c r="DA21" s="475">
        <v>0</v>
      </c>
      <c r="DB21" s="478">
        <v>0</v>
      </c>
      <c r="DC21" s="472">
        <v>0.95605757315794493</v>
      </c>
      <c r="DD21" s="469">
        <v>7</v>
      </c>
      <c r="DE21" s="475">
        <v>117100</v>
      </c>
      <c r="DF21" s="470">
        <v>0</v>
      </c>
      <c r="DG21" s="474">
        <v>0</v>
      </c>
      <c r="DH21" s="469">
        <v>3</v>
      </c>
      <c r="DI21" s="470">
        <v>0</v>
      </c>
      <c r="DJ21" s="469">
        <v>0</v>
      </c>
      <c r="DK21" s="469">
        <v>4</v>
      </c>
      <c r="DL21" s="476">
        <v>103.33333333333333</v>
      </c>
      <c r="DM21" s="465">
        <v>85</v>
      </c>
      <c r="DN21" s="466">
        <v>4559000</v>
      </c>
      <c r="DO21" s="467">
        <v>46214.814814814818</v>
      </c>
      <c r="DP21" s="469">
        <v>0</v>
      </c>
      <c r="DQ21" s="469">
        <v>0</v>
      </c>
      <c r="DR21" s="469">
        <v>0</v>
      </c>
      <c r="DS21" s="475">
        <v>12</v>
      </c>
      <c r="DT21" s="475">
        <v>0</v>
      </c>
      <c r="DU21" s="475">
        <v>0</v>
      </c>
    </row>
    <row r="22" spans="1:125" s="469" customFormat="1" ht="15" customHeight="1" x14ac:dyDescent="0.25">
      <c r="A22" s="474" t="s">
        <v>335</v>
      </c>
      <c r="B22" s="469">
        <v>32</v>
      </c>
      <c r="C22" s="469">
        <v>1</v>
      </c>
      <c r="D22" s="469">
        <v>57</v>
      </c>
      <c r="E22" s="469">
        <v>0</v>
      </c>
      <c r="F22" s="469">
        <v>1518</v>
      </c>
      <c r="G22" s="469">
        <v>0</v>
      </c>
      <c r="H22" s="469">
        <v>64</v>
      </c>
      <c r="I22" s="469">
        <v>7</v>
      </c>
      <c r="J22" s="469">
        <v>9</v>
      </c>
      <c r="K22" s="469">
        <v>43</v>
      </c>
      <c r="L22" s="469">
        <v>0</v>
      </c>
      <c r="M22" s="469">
        <v>0</v>
      </c>
      <c r="N22" s="469">
        <v>0</v>
      </c>
      <c r="O22" s="469">
        <v>0</v>
      </c>
      <c r="P22" s="469">
        <v>49</v>
      </c>
      <c r="Q22" s="469">
        <v>4</v>
      </c>
      <c r="R22" s="475">
        <v>198900</v>
      </c>
      <c r="S22" s="475">
        <v>33</v>
      </c>
      <c r="T22" s="475">
        <v>0</v>
      </c>
      <c r="U22" s="468">
        <v>0.72972972972972971</v>
      </c>
      <c r="V22" s="469">
        <v>3</v>
      </c>
      <c r="W22" s="469">
        <v>1</v>
      </c>
      <c r="X22" s="469">
        <v>4.4000000000000012</v>
      </c>
      <c r="Y22" s="469" t="s">
        <v>568</v>
      </c>
      <c r="Z22" s="469" t="s">
        <v>568</v>
      </c>
      <c r="AA22" s="473">
        <v>3</v>
      </c>
      <c r="AB22" s="474">
        <f t="shared" si="0"/>
        <v>8</v>
      </c>
      <c r="AC22" s="469">
        <v>2</v>
      </c>
      <c r="AD22" s="469">
        <v>0</v>
      </c>
      <c r="AE22" s="469">
        <v>3227</v>
      </c>
      <c r="AF22" s="469">
        <v>82</v>
      </c>
      <c r="AG22" s="469">
        <v>0</v>
      </c>
      <c r="AH22" s="469">
        <v>1</v>
      </c>
      <c r="AI22" s="475">
        <v>9600</v>
      </c>
      <c r="AJ22" s="475">
        <v>0</v>
      </c>
      <c r="AK22" s="475">
        <v>0</v>
      </c>
      <c r="AL22" s="475">
        <v>281</v>
      </c>
      <c r="AM22" s="475">
        <v>0</v>
      </c>
      <c r="AN22" s="469">
        <v>0</v>
      </c>
      <c r="AO22" s="469">
        <v>0</v>
      </c>
      <c r="AP22" s="469">
        <v>0</v>
      </c>
      <c r="AQ22" s="468">
        <v>0.46666666666666667</v>
      </c>
      <c r="AR22" s="468">
        <v>4.7619047619047616E-2</v>
      </c>
      <c r="AS22" s="469">
        <v>0</v>
      </c>
      <c r="AT22" s="469">
        <v>1413.0141148299999</v>
      </c>
      <c r="AU22" s="469">
        <v>0</v>
      </c>
      <c r="AV22" s="469">
        <v>0</v>
      </c>
      <c r="AW22" s="469">
        <v>0</v>
      </c>
      <c r="AX22" s="469">
        <v>0</v>
      </c>
      <c r="AY22" s="469">
        <v>0</v>
      </c>
      <c r="AZ22" s="469">
        <v>0</v>
      </c>
      <c r="BA22" s="469">
        <v>1</v>
      </c>
      <c r="BB22" s="475">
        <v>3.2</v>
      </c>
      <c r="BC22" s="470">
        <v>0</v>
      </c>
      <c r="BD22" s="470">
        <v>12</v>
      </c>
      <c r="BE22" s="469">
        <v>2296.3823633869997</v>
      </c>
      <c r="BF22" s="468">
        <v>0.16190476190476191</v>
      </c>
      <c r="BG22" s="469">
        <v>0</v>
      </c>
      <c r="BH22" s="469">
        <v>0</v>
      </c>
      <c r="BI22" s="469">
        <v>2</v>
      </c>
      <c r="BJ22" s="469">
        <v>0</v>
      </c>
      <c r="BK22" s="469">
        <v>2</v>
      </c>
      <c r="BL22" s="469">
        <v>0</v>
      </c>
      <c r="BM22" s="469">
        <v>6</v>
      </c>
      <c r="BN22" s="469">
        <v>0</v>
      </c>
      <c r="BO22" s="471">
        <v>18.933820510699999</v>
      </c>
      <c r="BP22" s="469">
        <v>1</v>
      </c>
      <c r="BQ22" s="469">
        <v>52.470312187877603</v>
      </c>
      <c r="BR22" s="469">
        <v>2</v>
      </c>
      <c r="BS22" s="469">
        <v>0</v>
      </c>
      <c r="BT22" s="469">
        <v>0</v>
      </c>
      <c r="BU22" s="469">
        <v>0</v>
      </c>
      <c r="BV22" s="469">
        <v>0</v>
      </c>
      <c r="BW22" s="475">
        <v>0</v>
      </c>
      <c r="BX22" s="475">
        <v>248</v>
      </c>
      <c r="BY22" s="475">
        <v>4548</v>
      </c>
      <c r="BZ22" s="475">
        <v>115</v>
      </c>
      <c r="CA22" s="468">
        <v>0.30476190476190479</v>
      </c>
      <c r="CB22" s="469">
        <v>20332.143746199999</v>
      </c>
      <c r="CC22" s="476">
        <v>0</v>
      </c>
      <c r="CD22" s="476">
        <v>0</v>
      </c>
      <c r="CE22" s="476">
        <v>806.64907682893318</v>
      </c>
      <c r="CF22" s="476">
        <v>245.44548392893401</v>
      </c>
      <c r="CG22" s="476">
        <v>23.3883995174</v>
      </c>
      <c r="CH22" s="476">
        <v>0</v>
      </c>
      <c r="CI22" s="476">
        <v>4761.2753781554893</v>
      </c>
      <c r="CJ22" s="485">
        <v>0</v>
      </c>
      <c r="CK22" s="469">
        <v>6</v>
      </c>
      <c r="CL22" s="469">
        <v>0</v>
      </c>
      <c r="CM22" s="469">
        <v>0</v>
      </c>
      <c r="CN22" s="477">
        <v>2066.8188649388894</v>
      </c>
      <c r="CO22" s="469">
        <v>600</v>
      </c>
      <c r="CP22" s="469">
        <v>0</v>
      </c>
      <c r="CQ22" s="469" t="s">
        <v>514</v>
      </c>
      <c r="CR22" s="469" t="s">
        <v>514</v>
      </c>
      <c r="CS22" s="469" t="s">
        <v>514</v>
      </c>
      <c r="CT22" s="469">
        <v>0</v>
      </c>
      <c r="CU22" s="469">
        <v>1</v>
      </c>
      <c r="CV22" s="469">
        <v>10</v>
      </c>
      <c r="CW22" s="469">
        <v>0</v>
      </c>
      <c r="CX22" s="475">
        <v>0</v>
      </c>
      <c r="CY22" s="475">
        <v>0</v>
      </c>
      <c r="CZ22" s="475">
        <v>69</v>
      </c>
      <c r="DA22" s="475">
        <v>0</v>
      </c>
      <c r="DB22" s="478">
        <v>7</v>
      </c>
      <c r="DC22" s="472">
        <v>0.95556351908260173</v>
      </c>
      <c r="DD22" s="469">
        <v>8</v>
      </c>
      <c r="DE22" s="475">
        <v>152700</v>
      </c>
      <c r="DF22" s="470">
        <v>2</v>
      </c>
      <c r="DG22" s="474">
        <v>0</v>
      </c>
      <c r="DH22" s="469">
        <v>1</v>
      </c>
      <c r="DI22" s="470">
        <v>0</v>
      </c>
      <c r="DJ22" s="469">
        <v>0</v>
      </c>
      <c r="DK22" s="469">
        <v>0</v>
      </c>
      <c r="DL22" s="476">
        <v>26.666666666666668</v>
      </c>
      <c r="DM22" s="465">
        <v>120</v>
      </c>
      <c r="DN22" s="466">
        <v>6842000</v>
      </c>
      <c r="DO22" s="467">
        <v>140003.70370370371</v>
      </c>
      <c r="DP22" s="469">
        <v>1</v>
      </c>
      <c r="DQ22" s="469">
        <v>0</v>
      </c>
      <c r="DR22" s="469">
        <v>0</v>
      </c>
      <c r="DS22" s="475">
        <v>0</v>
      </c>
      <c r="DT22" s="475">
        <v>31</v>
      </c>
      <c r="DU22" s="475">
        <v>0</v>
      </c>
    </row>
    <row r="23" spans="1:125" s="469" customFormat="1" ht="15" customHeight="1" x14ac:dyDescent="0.25">
      <c r="A23" s="474" t="s">
        <v>190</v>
      </c>
      <c r="B23" s="469">
        <v>42</v>
      </c>
      <c r="C23" s="469">
        <v>7</v>
      </c>
      <c r="D23" s="469">
        <v>53</v>
      </c>
      <c r="E23" s="469">
        <v>7</v>
      </c>
      <c r="F23" s="469">
        <v>980</v>
      </c>
      <c r="G23" s="469">
        <v>0</v>
      </c>
      <c r="H23" s="469">
        <v>33</v>
      </c>
      <c r="I23" s="469">
        <v>2</v>
      </c>
      <c r="J23" s="469">
        <v>6</v>
      </c>
      <c r="K23" s="469">
        <v>31</v>
      </c>
      <c r="L23" s="469">
        <v>2</v>
      </c>
      <c r="M23" s="469">
        <v>0</v>
      </c>
      <c r="N23" s="469">
        <v>0</v>
      </c>
      <c r="O23" s="469">
        <v>0</v>
      </c>
      <c r="P23" s="469">
        <v>116</v>
      </c>
      <c r="Q23" s="469">
        <v>6</v>
      </c>
      <c r="R23" s="475">
        <v>1891500</v>
      </c>
      <c r="S23" s="475">
        <v>0</v>
      </c>
      <c r="T23" s="475">
        <v>0</v>
      </c>
      <c r="U23" s="468">
        <v>0.66666666666666663</v>
      </c>
      <c r="V23" s="469">
        <v>8</v>
      </c>
      <c r="W23" s="469">
        <v>5</v>
      </c>
      <c r="X23" s="469">
        <v>7.8000000000000034</v>
      </c>
      <c r="Y23" s="469" t="s">
        <v>568</v>
      </c>
      <c r="Z23" s="469" t="s">
        <v>568</v>
      </c>
      <c r="AA23" s="473">
        <v>2</v>
      </c>
      <c r="AB23" s="474">
        <f t="shared" si="0"/>
        <v>3</v>
      </c>
      <c r="AC23" s="469">
        <v>3</v>
      </c>
      <c r="AD23" s="469">
        <v>0</v>
      </c>
      <c r="AE23" s="469">
        <v>2930</v>
      </c>
      <c r="AF23" s="469">
        <v>812</v>
      </c>
      <c r="AG23" s="469">
        <v>0</v>
      </c>
      <c r="AH23" s="469">
        <v>2</v>
      </c>
      <c r="AI23" s="475">
        <v>1380800</v>
      </c>
      <c r="AJ23" s="475">
        <v>0</v>
      </c>
      <c r="AK23" s="475">
        <v>0</v>
      </c>
      <c r="AL23" s="475">
        <v>176</v>
      </c>
      <c r="AM23" s="475">
        <v>3</v>
      </c>
      <c r="AN23" s="469">
        <v>0</v>
      </c>
      <c r="AO23" s="469">
        <v>4</v>
      </c>
      <c r="AP23" s="469">
        <v>0</v>
      </c>
      <c r="AQ23" s="468">
        <v>0.34146341463414637</v>
      </c>
      <c r="AR23" s="468">
        <v>7.3170731707317069E-2</v>
      </c>
      <c r="AS23" s="469">
        <v>0</v>
      </c>
      <c r="AT23" s="469">
        <v>61757.273859085457</v>
      </c>
      <c r="AU23" s="469">
        <v>114</v>
      </c>
      <c r="AV23" s="469">
        <v>0</v>
      </c>
      <c r="AW23" s="469">
        <v>2</v>
      </c>
      <c r="AX23" s="469">
        <v>0</v>
      </c>
      <c r="AY23" s="469">
        <v>0</v>
      </c>
      <c r="AZ23" s="469">
        <v>0</v>
      </c>
      <c r="BA23" s="469">
        <v>0</v>
      </c>
      <c r="BB23" s="475">
        <v>0</v>
      </c>
      <c r="BC23" s="470">
        <v>0</v>
      </c>
      <c r="BD23" s="470">
        <v>3</v>
      </c>
      <c r="BE23" s="469">
        <v>0</v>
      </c>
      <c r="BF23" s="468">
        <v>9.7560975609756101E-2</v>
      </c>
      <c r="BG23" s="469">
        <v>0</v>
      </c>
      <c r="BH23" s="469">
        <v>1584.6524894335998</v>
      </c>
      <c r="BI23" s="469">
        <v>1</v>
      </c>
      <c r="BJ23" s="469">
        <v>0</v>
      </c>
      <c r="BK23" s="469">
        <v>1</v>
      </c>
      <c r="BL23" s="469">
        <v>1</v>
      </c>
      <c r="BM23" s="469">
        <v>2</v>
      </c>
      <c r="BN23" s="469">
        <v>0</v>
      </c>
      <c r="BO23" s="471">
        <v>59.599431573000004</v>
      </c>
      <c r="BP23" s="469">
        <v>2</v>
      </c>
      <c r="BQ23" s="469">
        <v>0</v>
      </c>
      <c r="BR23" s="469">
        <v>0</v>
      </c>
      <c r="BS23" s="469">
        <v>0</v>
      </c>
      <c r="BT23" s="469">
        <v>0</v>
      </c>
      <c r="BU23" s="469">
        <v>2</v>
      </c>
      <c r="BV23" s="469">
        <v>0</v>
      </c>
      <c r="BW23" s="475">
        <v>0</v>
      </c>
      <c r="BX23" s="475">
        <v>527</v>
      </c>
      <c r="BY23" s="475">
        <v>1369</v>
      </c>
      <c r="BZ23" s="475">
        <v>43</v>
      </c>
      <c r="CA23" s="468">
        <v>0.41463414634146339</v>
      </c>
      <c r="CB23" s="469">
        <v>0</v>
      </c>
      <c r="CC23" s="476">
        <v>0</v>
      </c>
      <c r="CD23" s="476">
        <v>0</v>
      </c>
      <c r="CE23" s="476">
        <v>1316.6263004480352</v>
      </c>
      <c r="CF23" s="476">
        <v>124.03674199444998</v>
      </c>
      <c r="CG23" s="476">
        <v>0</v>
      </c>
      <c r="CH23" s="476">
        <v>0</v>
      </c>
      <c r="CI23" s="476">
        <v>602.54292084443887</v>
      </c>
      <c r="CJ23" s="485">
        <v>0</v>
      </c>
      <c r="CK23" s="469">
        <v>12</v>
      </c>
      <c r="CL23" s="469">
        <v>0</v>
      </c>
      <c r="CM23" s="469">
        <v>0</v>
      </c>
      <c r="CN23" s="477">
        <v>2590.1254728787585</v>
      </c>
      <c r="CO23" s="469">
        <v>6</v>
      </c>
      <c r="CP23" s="469">
        <v>3</v>
      </c>
      <c r="CQ23" s="469" t="s">
        <v>514</v>
      </c>
      <c r="CR23" s="469" t="s">
        <v>514</v>
      </c>
      <c r="CS23" s="469" t="s">
        <v>514</v>
      </c>
      <c r="CT23" s="469">
        <v>1</v>
      </c>
      <c r="CU23" s="469">
        <v>2</v>
      </c>
      <c r="CV23" s="469">
        <v>0</v>
      </c>
      <c r="CW23" s="469">
        <v>2</v>
      </c>
      <c r="CX23" s="475">
        <v>76400</v>
      </c>
      <c r="CY23" s="475">
        <v>85</v>
      </c>
      <c r="CZ23" s="475">
        <v>59</v>
      </c>
      <c r="DA23" s="475">
        <v>0</v>
      </c>
      <c r="DB23" s="478">
        <v>0</v>
      </c>
      <c r="DC23" s="472">
        <v>0.9644769854289299</v>
      </c>
      <c r="DD23" s="469">
        <v>10</v>
      </c>
      <c r="DE23" s="475">
        <v>174600</v>
      </c>
      <c r="DF23" s="470">
        <v>3</v>
      </c>
      <c r="DG23" s="474">
        <v>0</v>
      </c>
      <c r="DH23" s="469">
        <v>4</v>
      </c>
      <c r="DI23" s="470">
        <v>0</v>
      </c>
      <c r="DJ23" s="469">
        <v>0</v>
      </c>
      <c r="DK23" s="469">
        <v>0</v>
      </c>
      <c r="DL23" s="476">
        <v>35</v>
      </c>
      <c r="DM23" s="465" t="s">
        <v>640</v>
      </c>
      <c r="DN23" s="466" t="s">
        <v>640</v>
      </c>
      <c r="DO23" s="467">
        <v>231074.07407407407</v>
      </c>
      <c r="DP23" s="469">
        <v>1</v>
      </c>
      <c r="DQ23" s="469">
        <v>0</v>
      </c>
      <c r="DR23" s="469">
        <v>1</v>
      </c>
      <c r="DS23" s="475">
        <v>23</v>
      </c>
      <c r="DT23" s="475">
        <v>108</v>
      </c>
      <c r="DU23" s="475">
        <v>8</v>
      </c>
    </row>
    <row r="24" spans="1:125" s="469" customFormat="1" ht="15" customHeight="1" x14ac:dyDescent="0.25">
      <c r="A24" s="474" t="s">
        <v>60</v>
      </c>
      <c r="B24" s="469">
        <v>131</v>
      </c>
      <c r="C24" s="469">
        <v>0</v>
      </c>
      <c r="D24" s="469">
        <v>212</v>
      </c>
      <c r="E24" s="469">
        <v>3</v>
      </c>
      <c r="F24" s="469">
        <v>3404</v>
      </c>
      <c r="G24" s="469">
        <v>0</v>
      </c>
      <c r="H24" s="469">
        <v>58</v>
      </c>
      <c r="I24" s="469">
        <v>9</v>
      </c>
      <c r="J24" s="469">
        <v>6</v>
      </c>
      <c r="K24" s="469">
        <v>36</v>
      </c>
      <c r="L24" s="469">
        <v>5</v>
      </c>
      <c r="M24" s="469">
        <v>1</v>
      </c>
      <c r="N24" s="469">
        <v>1</v>
      </c>
      <c r="O24" s="469">
        <v>0</v>
      </c>
      <c r="P24" s="469">
        <v>251</v>
      </c>
      <c r="Q24" s="469">
        <v>7</v>
      </c>
      <c r="R24" s="475">
        <v>19174100</v>
      </c>
      <c r="S24" s="475">
        <v>0</v>
      </c>
      <c r="T24" s="475">
        <v>1</v>
      </c>
      <c r="U24" s="468">
        <v>0.66153846153846152</v>
      </c>
      <c r="V24" s="469">
        <v>4</v>
      </c>
      <c r="W24" s="469">
        <v>6</v>
      </c>
      <c r="X24" s="469">
        <v>5.9000000000000012</v>
      </c>
      <c r="Y24" s="469" t="s">
        <v>568</v>
      </c>
      <c r="Z24" s="469" t="s">
        <v>568</v>
      </c>
      <c r="AA24" s="473">
        <v>13</v>
      </c>
      <c r="AB24" s="474">
        <f t="shared" si="0"/>
        <v>10</v>
      </c>
      <c r="AC24" s="469">
        <v>15</v>
      </c>
      <c r="AD24" s="469">
        <v>3</v>
      </c>
      <c r="AE24" s="469">
        <v>716</v>
      </c>
      <c r="AF24" s="469">
        <v>399</v>
      </c>
      <c r="AG24" s="469">
        <v>0</v>
      </c>
      <c r="AH24" s="469">
        <v>10</v>
      </c>
      <c r="AI24" s="475">
        <v>1810900</v>
      </c>
      <c r="AJ24" s="475">
        <v>0</v>
      </c>
      <c r="AK24" s="475">
        <v>140524.0625</v>
      </c>
      <c r="AL24" s="475">
        <v>182</v>
      </c>
      <c r="AM24" s="475">
        <v>2</v>
      </c>
      <c r="AN24" s="469">
        <v>0</v>
      </c>
      <c r="AO24" s="469">
        <v>4</v>
      </c>
      <c r="AP24" s="469">
        <v>0</v>
      </c>
      <c r="AQ24" s="468">
        <v>0.53409090909090906</v>
      </c>
      <c r="AR24" s="468">
        <v>2.2727272727272728E-2</v>
      </c>
      <c r="AS24" s="469">
        <v>1</v>
      </c>
      <c r="AT24" s="469">
        <v>42504.285338900001</v>
      </c>
      <c r="AU24" s="469">
        <v>51</v>
      </c>
      <c r="AV24" s="469">
        <v>1</v>
      </c>
      <c r="AW24" s="469">
        <v>2</v>
      </c>
      <c r="AX24" s="469">
        <v>0</v>
      </c>
      <c r="AY24" s="469">
        <v>0</v>
      </c>
      <c r="AZ24" s="469">
        <v>0</v>
      </c>
      <c r="BA24" s="469">
        <v>1</v>
      </c>
      <c r="BB24" s="475">
        <v>10</v>
      </c>
      <c r="BC24" s="470">
        <v>1</v>
      </c>
      <c r="BD24" s="470">
        <v>4</v>
      </c>
      <c r="BE24" s="469">
        <v>18459.2157683</v>
      </c>
      <c r="BF24" s="468">
        <v>0.22727272727272727</v>
      </c>
      <c r="BG24" s="469">
        <v>0</v>
      </c>
      <c r="BH24" s="469">
        <v>0</v>
      </c>
      <c r="BI24" s="469">
        <v>2</v>
      </c>
      <c r="BJ24" s="469">
        <v>0</v>
      </c>
      <c r="BK24" s="469">
        <v>4</v>
      </c>
      <c r="BL24" s="469">
        <v>0.5</v>
      </c>
      <c r="BM24" s="469">
        <v>8</v>
      </c>
      <c r="BN24" s="469">
        <v>0</v>
      </c>
      <c r="BO24" s="471">
        <v>91.622596496600011</v>
      </c>
      <c r="BP24" s="469">
        <v>0</v>
      </c>
      <c r="BQ24" s="469">
        <v>32.271657370780005</v>
      </c>
      <c r="BR24" s="469">
        <v>0</v>
      </c>
      <c r="BS24" s="469">
        <v>1</v>
      </c>
      <c r="BT24" s="469">
        <v>0</v>
      </c>
      <c r="BU24" s="469">
        <v>2</v>
      </c>
      <c r="BV24" s="469">
        <v>1</v>
      </c>
      <c r="BW24" s="475">
        <v>48600</v>
      </c>
      <c r="BX24" s="475">
        <v>708</v>
      </c>
      <c r="BY24" s="475">
        <v>4147</v>
      </c>
      <c r="BZ24" s="475">
        <v>781</v>
      </c>
      <c r="CA24" s="468">
        <v>0.51136363636363635</v>
      </c>
      <c r="CB24" s="469">
        <v>11016.43523279</v>
      </c>
      <c r="CC24" s="476">
        <v>47.74901850740509</v>
      </c>
      <c r="CD24" s="476">
        <v>575.94064500699994</v>
      </c>
      <c r="CE24" s="476">
        <v>919.61710478344708</v>
      </c>
      <c r="CF24" s="476">
        <v>151.51824711849318</v>
      </c>
      <c r="CG24" s="476">
        <v>0</v>
      </c>
      <c r="CH24" s="476">
        <v>0</v>
      </c>
      <c r="CI24" s="476">
        <v>654.41123808445582</v>
      </c>
      <c r="CJ24" s="485">
        <v>0</v>
      </c>
      <c r="CK24" s="469">
        <v>6</v>
      </c>
      <c r="CL24" s="469">
        <v>0</v>
      </c>
      <c r="CM24" s="469">
        <v>0</v>
      </c>
      <c r="CN24" s="477">
        <v>1189.7336467630255</v>
      </c>
      <c r="CO24" s="469">
        <v>177</v>
      </c>
      <c r="CP24" s="469">
        <v>1</v>
      </c>
      <c r="CQ24" s="469" t="s">
        <v>514</v>
      </c>
      <c r="CR24" s="469" t="s">
        <v>514</v>
      </c>
      <c r="CS24" s="469" t="s">
        <v>514</v>
      </c>
      <c r="CT24" s="469">
        <v>0</v>
      </c>
      <c r="CU24" s="469">
        <v>0</v>
      </c>
      <c r="CV24" s="469">
        <v>0</v>
      </c>
      <c r="CW24" s="469">
        <v>0</v>
      </c>
      <c r="CX24" s="475">
        <v>0</v>
      </c>
      <c r="CY24" s="475">
        <v>492</v>
      </c>
      <c r="CZ24" s="475">
        <v>496</v>
      </c>
      <c r="DA24" s="475">
        <v>0</v>
      </c>
      <c r="DB24" s="478">
        <v>83</v>
      </c>
      <c r="DC24" s="472">
        <v>0.94541387024608503</v>
      </c>
      <c r="DD24" s="469">
        <v>9</v>
      </c>
      <c r="DE24" s="475">
        <v>104100</v>
      </c>
      <c r="DF24" s="470">
        <v>5</v>
      </c>
      <c r="DG24" s="474">
        <v>0</v>
      </c>
      <c r="DH24" s="469">
        <v>10</v>
      </c>
      <c r="DI24" s="470">
        <v>0</v>
      </c>
      <c r="DJ24" s="469">
        <v>0</v>
      </c>
      <c r="DK24" s="469">
        <v>0</v>
      </c>
      <c r="DL24" s="476">
        <v>8.3333333333333339</v>
      </c>
      <c r="DM24" s="465">
        <v>279.33333333333331</v>
      </c>
      <c r="DN24" s="466">
        <v>15879000</v>
      </c>
      <c r="DO24" s="467">
        <v>1512855.5555555555</v>
      </c>
      <c r="DP24" s="469">
        <v>2</v>
      </c>
      <c r="DQ24" s="469">
        <v>2</v>
      </c>
      <c r="DR24" s="469">
        <v>1</v>
      </c>
      <c r="DS24" s="475">
        <v>1224</v>
      </c>
      <c r="DT24" s="475">
        <v>13293</v>
      </c>
      <c r="DU24" s="475">
        <v>14583</v>
      </c>
    </row>
    <row r="25" spans="1:125" s="469" customFormat="1" ht="15" customHeight="1" x14ac:dyDescent="0.25">
      <c r="A25" s="474" t="s">
        <v>237</v>
      </c>
      <c r="B25" s="469">
        <v>50</v>
      </c>
      <c r="C25" s="469">
        <v>1</v>
      </c>
      <c r="D25" s="469">
        <v>41</v>
      </c>
      <c r="E25" s="469">
        <v>1</v>
      </c>
      <c r="F25" s="469">
        <v>1234</v>
      </c>
      <c r="G25" s="469">
        <v>0</v>
      </c>
      <c r="H25" s="469">
        <v>69</v>
      </c>
      <c r="I25" s="469">
        <v>7</v>
      </c>
      <c r="J25" s="469">
        <v>6</v>
      </c>
      <c r="K25" s="469">
        <v>27</v>
      </c>
      <c r="L25" s="469">
        <v>1</v>
      </c>
      <c r="M25" s="469">
        <v>0</v>
      </c>
      <c r="N25" s="469">
        <v>0</v>
      </c>
      <c r="O25" s="469">
        <v>0</v>
      </c>
      <c r="P25" s="469">
        <v>215</v>
      </c>
      <c r="Q25" s="469">
        <v>3</v>
      </c>
      <c r="R25" s="475">
        <v>237600</v>
      </c>
      <c r="S25" s="475">
        <v>59</v>
      </c>
      <c r="T25" s="475">
        <v>0</v>
      </c>
      <c r="U25" s="468">
        <v>0.64500000000000002</v>
      </c>
      <c r="V25" s="469">
        <v>2</v>
      </c>
      <c r="W25" s="469">
        <v>6</v>
      </c>
      <c r="X25" s="469">
        <v>5.1000000000000014</v>
      </c>
      <c r="Y25" s="469">
        <v>21860</v>
      </c>
      <c r="Z25" s="469">
        <v>1005</v>
      </c>
      <c r="AA25" s="473">
        <v>7</v>
      </c>
      <c r="AB25" s="474">
        <f t="shared" si="0"/>
        <v>4</v>
      </c>
      <c r="AC25" s="469">
        <v>9</v>
      </c>
      <c r="AD25" s="469">
        <v>0</v>
      </c>
      <c r="AE25" s="469">
        <v>3893</v>
      </c>
      <c r="AF25" s="469">
        <v>75</v>
      </c>
      <c r="AG25" s="469">
        <v>0</v>
      </c>
      <c r="AH25" s="469">
        <v>2</v>
      </c>
      <c r="AI25" s="475">
        <v>178200</v>
      </c>
      <c r="AJ25" s="475">
        <v>0</v>
      </c>
      <c r="AK25" s="475">
        <v>0</v>
      </c>
      <c r="AL25" s="475">
        <v>1213</v>
      </c>
      <c r="AM25" s="475">
        <v>65</v>
      </c>
      <c r="AN25" s="469">
        <v>0</v>
      </c>
      <c r="AO25" s="469">
        <v>5</v>
      </c>
      <c r="AP25" s="469">
        <v>1</v>
      </c>
      <c r="AQ25" s="468">
        <v>0.51700000000000002</v>
      </c>
      <c r="AR25" s="468">
        <v>4.8000000000000001E-2</v>
      </c>
      <c r="AS25" s="469">
        <v>1</v>
      </c>
      <c r="AT25" s="469">
        <v>0</v>
      </c>
      <c r="AU25" s="469">
        <v>0</v>
      </c>
      <c r="AV25" s="469">
        <v>0</v>
      </c>
      <c r="AW25" s="469">
        <v>1</v>
      </c>
      <c r="AX25" s="469">
        <v>0</v>
      </c>
      <c r="AY25" s="469">
        <v>0</v>
      </c>
      <c r="AZ25" s="469">
        <v>0</v>
      </c>
      <c r="BA25" s="469">
        <v>0</v>
      </c>
      <c r="BB25" s="475">
        <v>0</v>
      </c>
      <c r="BC25" s="470">
        <v>2</v>
      </c>
      <c r="BD25" s="470">
        <v>3</v>
      </c>
      <c r="BE25" s="469">
        <v>5886.4618723000003</v>
      </c>
      <c r="BF25" s="468">
        <v>0.216</v>
      </c>
      <c r="BG25" s="469">
        <v>0</v>
      </c>
      <c r="BH25" s="469">
        <v>165.0098191214</v>
      </c>
      <c r="BI25" s="469">
        <v>0</v>
      </c>
      <c r="BJ25" s="469">
        <v>0</v>
      </c>
      <c r="BK25" s="469">
        <v>0</v>
      </c>
      <c r="BL25" s="469">
        <v>0</v>
      </c>
      <c r="BM25" s="469">
        <v>4</v>
      </c>
      <c r="BN25" s="469">
        <v>0</v>
      </c>
      <c r="BO25" s="471">
        <v>43.942790864700001</v>
      </c>
      <c r="BP25" s="469">
        <v>2</v>
      </c>
      <c r="BQ25" s="469">
        <v>0</v>
      </c>
      <c r="BR25" s="469">
        <v>0</v>
      </c>
      <c r="BS25" s="469">
        <v>1</v>
      </c>
      <c r="BT25" s="469">
        <v>0</v>
      </c>
      <c r="BU25" s="469">
        <v>1</v>
      </c>
      <c r="BV25" s="469">
        <v>2</v>
      </c>
      <c r="BW25" s="475">
        <v>137200</v>
      </c>
      <c r="BX25" s="475">
        <v>1789</v>
      </c>
      <c r="BY25" s="475">
        <v>4792</v>
      </c>
      <c r="BZ25" s="475">
        <v>430</v>
      </c>
      <c r="CA25" s="468">
        <v>0.439</v>
      </c>
      <c r="CB25" s="469">
        <v>0</v>
      </c>
      <c r="CC25" s="476">
        <v>0</v>
      </c>
      <c r="CD25" s="476">
        <v>0</v>
      </c>
      <c r="CE25" s="476">
        <v>166.69465935551</v>
      </c>
      <c r="CF25" s="476">
        <v>114.53653185402801</v>
      </c>
      <c r="CG25" s="476">
        <v>0</v>
      </c>
      <c r="CH25" s="476">
        <v>0</v>
      </c>
      <c r="CI25" s="476">
        <v>1056.2321823657783</v>
      </c>
      <c r="CJ25" s="485">
        <v>0</v>
      </c>
      <c r="CK25" s="469">
        <v>6</v>
      </c>
      <c r="CL25" s="469">
        <v>0</v>
      </c>
      <c r="CM25" s="469">
        <v>0</v>
      </c>
      <c r="CN25" s="477">
        <v>1467.5713081259016</v>
      </c>
      <c r="CO25" s="469">
        <v>90</v>
      </c>
      <c r="CP25" s="469">
        <v>1</v>
      </c>
      <c r="CQ25" s="469" t="s">
        <v>514</v>
      </c>
      <c r="CR25" s="469" t="s">
        <v>514</v>
      </c>
      <c r="CS25" s="469" t="s">
        <v>514</v>
      </c>
      <c r="CT25" s="469">
        <v>1</v>
      </c>
      <c r="CU25" s="469">
        <v>0</v>
      </c>
      <c r="CV25" s="469">
        <v>1</v>
      </c>
      <c r="CW25" s="469">
        <v>0</v>
      </c>
      <c r="CX25" s="475">
        <v>0</v>
      </c>
      <c r="CY25" s="475">
        <v>0</v>
      </c>
      <c r="CZ25" s="475">
        <v>346</v>
      </c>
      <c r="DA25" s="475">
        <v>85</v>
      </c>
      <c r="DB25" s="478">
        <v>4</v>
      </c>
      <c r="DC25" s="472">
        <v>0.94907774131492584</v>
      </c>
      <c r="DD25" s="469">
        <v>7</v>
      </c>
      <c r="DE25" s="475">
        <v>84800</v>
      </c>
      <c r="DF25" s="470">
        <v>4</v>
      </c>
      <c r="DG25" s="474">
        <v>0</v>
      </c>
      <c r="DH25" s="469">
        <v>3</v>
      </c>
      <c r="DI25" s="470">
        <v>0</v>
      </c>
      <c r="DJ25" s="469">
        <v>0</v>
      </c>
      <c r="DK25" s="469">
        <v>0</v>
      </c>
      <c r="DL25" s="476">
        <v>16.666666666666668</v>
      </c>
      <c r="DM25" s="465">
        <v>6</v>
      </c>
      <c r="DN25" s="466">
        <v>681000</v>
      </c>
      <c r="DO25" s="467">
        <v>212044.44444444444</v>
      </c>
      <c r="DP25" s="469">
        <v>2</v>
      </c>
      <c r="DQ25" s="469">
        <v>1</v>
      </c>
      <c r="DR25" s="469">
        <v>1</v>
      </c>
      <c r="DS25" s="475">
        <v>1</v>
      </c>
      <c r="DT25" s="475">
        <v>1772</v>
      </c>
      <c r="DU25" s="475">
        <v>1375</v>
      </c>
    </row>
    <row r="26" spans="1:125" s="469" customFormat="1" ht="15" customHeight="1" x14ac:dyDescent="0.25">
      <c r="A26" s="474" t="s">
        <v>270</v>
      </c>
      <c r="B26" s="469">
        <v>6</v>
      </c>
      <c r="C26" s="469">
        <v>1</v>
      </c>
      <c r="D26" s="469">
        <v>9</v>
      </c>
      <c r="E26" s="469">
        <v>1</v>
      </c>
      <c r="F26" s="469">
        <v>97</v>
      </c>
      <c r="G26" s="469">
        <v>1</v>
      </c>
      <c r="H26" s="469">
        <v>4</v>
      </c>
      <c r="I26" s="469">
        <v>0</v>
      </c>
      <c r="J26" s="469">
        <v>9</v>
      </c>
      <c r="K26" s="469">
        <v>23</v>
      </c>
      <c r="L26" s="469">
        <v>0</v>
      </c>
      <c r="M26" s="469">
        <v>0</v>
      </c>
      <c r="N26" s="469">
        <v>0</v>
      </c>
      <c r="O26" s="469">
        <v>0</v>
      </c>
      <c r="P26" s="469">
        <v>57</v>
      </c>
      <c r="Q26" s="469">
        <v>1</v>
      </c>
      <c r="R26" s="475">
        <v>175800</v>
      </c>
      <c r="S26" s="475">
        <v>57</v>
      </c>
      <c r="T26" s="475">
        <v>0</v>
      </c>
      <c r="U26" s="468">
        <v>0.79591836734693877</v>
      </c>
      <c r="V26" s="469">
        <v>1</v>
      </c>
      <c r="W26" s="469">
        <v>0</v>
      </c>
      <c r="X26" s="469">
        <v>0.2</v>
      </c>
      <c r="Y26" s="469">
        <v>1325</v>
      </c>
      <c r="Z26" s="469">
        <v>339</v>
      </c>
      <c r="AA26" s="473">
        <v>2</v>
      </c>
      <c r="AB26" s="474">
        <f t="shared" si="0"/>
        <v>4</v>
      </c>
      <c r="AC26" s="469">
        <v>3</v>
      </c>
      <c r="AD26" s="469">
        <v>0</v>
      </c>
      <c r="AE26" s="469">
        <v>48</v>
      </c>
      <c r="AF26" s="469">
        <v>100</v>
      </c>
      <c r="AG26" s="469">
        <v>1</v>
      </c>
      <c r="AH26" s="469">
        <v>3</v>
      </c>
      <c r="AI26" s="475">
        <v>48600</v>
      </c>
      <c r="AJ26" s="475">
        <v>0</v>
      </c>
      <c r="AK26" s="475">
        <v>0</v>
      </c>
      <c r="AL26" s="475">
        <v>68</v>
      </c>
      <c r="AM26" s="475">
        <v>25</v>
      </c>
      <c r="AN26" s="469">
        <v>0</v>
      </c>
      <c r="AO26" s="469">
        <v>0</v>
      </c>
      <c r="AP26" s="469">
        <v>1</v>
      </c>
      <c r="AQ26" s="468">
        <v>0.41176470588235292</v>
      </c>
      <c r="AR26" s="468">
        <v>0.11764705882352941</v>
      </c>
      <c r="AS26" s="469">
        <v>0</v>
      </c>
      <c r="AT26" s="469">
        <v>0</v>
      </c>
      <c r="AU26" s="469">
        <v>0</v>
      </c>
      <c r="AV26" s="469">
        <v>0</v>
      </c>
      <c r="AW26" s="469">
        <v>2</v>
      </c>
      <c r="AX26" s="469">
        <v>0</v>
      </c>
      <c r="AY26" s="469">
        <v>0</v>
      </c>
      <c r="AZ26" s="469">
        <v>0</v>
      </c>
      <c r="BA26" s="469">
        <v>0</v>
      </c>
      <c r="BB26" s="475">
        <v>0</v>
      </c>
      <c r="BC26" s="470">
        <v>1</v>
      </c>
      <c r="BD26" s="470">
        <v>4</v>
      </c>
      <c r="BE26" s="469">
        <v>0</v>
      </c>
      <c r="BF26" s="468">
        <v>0.16176470588235295</v>
      </c>
      <c r="BG26" s="469">
        <v>0</v>
      </c>
      <c r="BH26" s="469">
        <v>0</v>
      </c>
      <c r="BI26" s="469">
        <v>0</v>
      </c>
      <c r="BJ26" s="469">
        <v>0</v>
      </c>
      <c r="BK26" s="469">
        <v>0</v>
      </c>
      <c r="BL26" s="469">
        <v>0</v>
      </c>
      <c r="BM26" s="469">
        <v>4</v>
      </c>
      <c r="BN26" s="469">
        <v>0</v>
      </c>
      <c r="BO26" s="471">
        <v>3.7953850520499994</v>
      </c>
      <c r="BP26" s="469">
        <v>37</v>
      </c>
      <c r="BQ26" s="469">
        <v>0</v>
      </c>
      <c r="BR26" s="469">
        <v>0</v>
      </c>
      <c r="BS26" s="469">
        <v>0</v>
      </c>
      <c r="BT26" s="469">
        <v>0</v>
      </c>
      <c r="BU26" s="469">
        <v>0</v>
      </c>
      <c r="BV26" s="469">
        <v>1</v>
      </c>
      <c r="BW26" s="475">
        <v>3688500</v>
      </c>
      <c r="BX26" s="475">
        <v>362</v>
      </c>
      <c r="BY26" s="475">
        <v>3983</v>
      </c>
      <c r="BZ26" s="475">
        <v>38</v>
      </c>
      <c r="CA26" s="468">
        <v>0.36764705882352944</v>
      </c>
      <c r="CB26" s="469">
        <v>0</v>
      </c>
      <c r="CC26" s="476">
        <v>0</v>
      </c>
      <c r="CD26" s="476">
        <v>0</v>
      </c>
      <c r="CE26" s="476">
        <v>8.1303856013368545</v>
      </c>
      <c r="CF26" s="476">
        <v>130.29173723912007</v>
      </c>
      <c r="CG26" s="476">
        <v>0</v>
      </c>
      <c r="CH26" s="476">
        <v>0</v>
      </c>
      <c r="CI26" s="476">
        <v>179.03363919232001</v>
      </c>
      <c r="CJ26" s="485">
        <v>0</v>
      </c>
      <c r="CK26" s="469">
        <v>1</v>
      </c>
      <c r="CL26" s="469">
        <v>0</v>
      </c>
      <c r="CM26" s="469">
        <v>0</v>
      </c>
      <c r="CN26" s="477">
        <v>214.90728902560849</v>
      </c>
      <c r="CO26" s="469">
        <v>86</v>
      </c>
      <c r="CP26" s="469">
        <v>1</v>
      </c>
      <c r="CQ26" s="469" t="s">
        <v>514</v>
      </c>
      <c r="CR26" s="469" t="s">
        <v>514</v>
      </c>
      <c r="CS26" s="469" t="s">
        <v>514</v>
      </c>
      <c r="CT26" s="469">
        <v>0</v>
      </c>
      <c r="CU26" s="469">
        <v>0</v>
      </c>
      <c r="CV26" s="469">
        <v>0</v>
      </c>
      <c r="CW26" s="469">
        <v>0</v>
      </c>
      <c r="CX26" s="475">
        <v>0</v>
      </c>
      <c r="CY26" s="475">
        <v>0</v>
      </c>
      <c r="CZ26" s="475">
        <v>0</v>
      </c>
      <c r="DA26" s="475">
        <v>0</v>
      </c>
      <c r="DB26" s="478">
        <v>5</v>
      </c>
      <c r="DC26" s="472">
        <v>0.94930719633566385</v>
      </c>
      <c r="DD26" s="469">
        <v>10</v>
      </c>
      <c r="DE26" s="475">
        <v>267200</v>
      </c>
      <c r="DF26" s="470">
        <v>0</v>
      </c>
      <c r="DG26" s="474">
        <v>0</v>
      </c>
      <c r="DH26" s="469">
        <v>5</v>
      </c>
      <c r="DI26" s="470">
        <v>0</v>
      </c>
      <c r="DJ26" s="469">
        <v>0</v>
      </c>
      <c r="DK26" s="469">
        <v>1</v>
      </c>
      <c r="DL26" s="476">
        <v>40</v>
      </c>
      <c r="DM26" s="465" t="s">
        <v>640</v>
      </c>
      <c r="DN26" s="466" t="s">
        <v>640</v>
      </c>
      <c r="DO26" s="467">
        <v>27912.275064267353</v>
      </c>
      <c r="DP26" s="469">
        <v>0</v>
      </c>
      <c r="DQ26" s="469">
        <v>0</v>
      </c>
      <c r="DR26" s="469">
        <v>1</v>
      </c>
      <c r="DS26" s="475">
        <v>72</v>
      </c>
      <c r="DT26" s="475">
        <v>642</v>
      </c>
      <c r="DU26" s="475">
        <v>0</v>
      </c>
    </row>
    <row r="27" spans="1:125" s="469" customFormat="1" ht="15" customHeight="1" x14ac:dyDescent="0.25">
      <c r="A27" s="474" t="s">
        <v>318</v>
      </c>
      <c r="B27" s="469">
        <v>23</v>
      </c>
      <c r="C27" s="469">
        <v>1</v>
      </c>
      <c r="D27" s="469">
        <v>105</v>
      </c>
      <c r="E27" s="469">
        <v>11</v>
      </c>
      <c r="F27" s="469">
        <v>1366</v>
      </c>
      <c r="G27" s="469">
        <v>4</v>
      </c>
      <c r="H27" s="469">
        <v>14</v>
      </c>
      <c r="I27" s="469">
        <v>1</v>
      </c>
      <c r="J27" s="469">
        <v>4</v>
      </c>
      <c r="K27" s="469">
        <v>30</v>
      </c>
      <c r="L27" s="469">
        <v>8</v>
      </c>
      <c r="M27" s="469">
        <v>0</v>
      </c>
      <c r="N27" s="469">
        <v>0</v>
      </c>
      <c r="O27" s="469">
        <v>0</v>
      </c>
      <c r="P27" s="469">
        <v>281</v>
      </c>
      <c r="Q27" s="469">
        <v>15</v>
      </c>
      <c r="R27" s="475">
        <v>8646100</v>
      </c>
      <c r="S27" s="475">
        <v>0</v>
      </c>
      <c r="T27" s="475">
        <v>0</v>
      </c>
      <c r="U27" s="468">
        <v>0.52380952380952384</v>
      </c>
      <c r="V27" s="469">
        <v>20</v>
      </c>
      <c r="W27" s="469">
        <v>8</v>
      </c>
      <c r="X27" s="469">
        <v>1.2</v>
      </c>
      <c r="Y27" s="469" t="s">
        <v>568</v>
      </c>
      <c r="Z27" s="469" t="s">
        <v>568</v>
      </c>
      <c r="AA27" s="473">
        <v>15</v>
      </c>
      <c r="AB27" s="474">
        <f t="shared" si="0"/>
        <v>11</v>
      </c>
      <c r="AC27" s="469">
        <v>27</v>
      </c>
      <c r="AD27" s="469">
        <v>11</v>
      </c>
      <c r="AE27" s="469">
        <v>43</v>
      </c>
      <c r="AF27" s="469">
        <v>738</v>
      </c>
      <c r="AG27" s="469">
        <v>0</v>
      </c>
      <c r="AH27" s="469">
        <v>12</v>
      </c>
      <c r="AI27" s="475">
        <v>3293600</v>
      </c>
      <c r="AJ27" s="475">
        <v>4998577</v>
      </c>
      <c r="AK27" s="475">
        <v>123662</v>
      </c>
      <c r="AL27" s="475">
        <v>7409</v>
      </c>
      <c r="AM27" s="475">
        <v>9</v>
      </c>
      <c r="AN27" s="469">
        <v>1</v>
      </c>
      <c r="AO27" s="469">
        <v>18</v>
      </c>
      <c r="AP27" s="469">
        <v>0</v>
      </c>
      <c r="AQ27" s="468">
        <v>0.54385964912280704</v>
      </c>
      <c r="AR27" s="468">
        <v>8.771929824561403E-2</v>
      </c>
      <c r="AS27" s="469">
        <v>7</v>
      </c>
      <c r="AT27" s="469">
        <v>61886.591432591151</v>
      </c>
      <c r="AU27" s="469">
        <v>340</v>
      </c>
      <c r="AV27" s="469">
        <v>0</v>
      </c>
      <c r="AW27" s="469">
        <v>19</v>
      </c>
      <c r="AX27" s="469">
        <v>0</v>
      </c>
      <c r="AY27" s="469">
        <v>0</v>
      </c>
      <c r="AZ27" s="469">
        <v>0</v>
      </c>
      <c r="BA27" s="469">
        <v>4</v>
      </c>
      <c r="BB27" s="475">
        <v>1134.5999999999999</v>
      </c>
      <c r="BC27" s="470">
        <v>1</v>
      </c>
      <c r="BD27" s="470">
        <v>12</v>
      </c>
      <c r="BE27" s="469">
        <v>5593.8682323800003</v>
      </c>
      <c r="BF27" s="468">
        <v>0.17543859649122806</v>
      </c>
      <c r="BG27" s="469">
        <v>0</v>
      </c>
      <c r="BH27" s="469">
        <v>1449.5801871240892</v>
      </c>
      <c r="BI27" s="469">
        <v>0</v>
      </c>
      <c r="BJ27" s="469">
        <v>0</v>
      </c>
      <c r="BK27" s="469">
        <v>3</v>
      </c>
      <c r="BL27" s="469">
        <v>0</v>
      </c>
      <c r="BM27" s="469">
        <v>11</v>
      </c>
      <c r="BN27" s="469">
        <v>0</v>
      </c>
      <c r="BO27" s="471">
        <v>5.6639068548099996</v>
      </c>
      <c r="BP27" s="469">
        <v>4</v>
      </c>
      <c r="BQ27" s="469">
        <v>0</v>
      </c>
      <c r="BR27" s="469">
        <v>1</v>
      </c>
      <c r="BS27" s="469">
        <v>1</v>
      </c>
      <c r="BT27" s="469">
        <v>0</v>
      </c>
      <c r="BU27" s="469">
        <v>5</v>
      </c>
      <c r="BV27" s="469">
        <v>3</v>
      </c>
      <c r="BW27" s="475">
        <v>1505600</v>
      </c>
      <c r="BX27" s="475">
        <v>3008</v>
      </c>
      <c r="BY27" s="475">
        <v>21518</v>
      </c>
      <c r="BZ27" s="475">
        <v>2793</v>
      </c>
      <c r="CA27" s="468">
        <v>0.49122807017543857</v>
      </c>
      <c r="CB27" s="469">
        <v>0</v>
      </c>
      <c r="CC27" s="476">
        <v>0</v>
      </c>
      <c r="CD27" s="476">
        <v>0</v>
      </c>
      <c r="CE27" s="476">
        <v>893.22662983229998</v>
      </c>
      <c r="CF27" s="476">
        <v>273.05263020426986</v>
      </c>
      <c r="CG27" s="476">
        <v>810.74034465058003</v>
      </c>
      <c r="CH27" s="476">
        <v>0</v>
      </c>
      <c r="CI27" s="476">
        <v>187.38102617352155</v>
      </c>
      <c r="CJ27" s="485">
        <v>0</v>
      </c>
      <c r="CK27" s="469">
        <v>5</v>
      </c>
      <c r="CL27" s="469">
        <v>0</v>
      </c>
      <c r="CM27" s="469">
        <v>0</v>
      </c>
      <c r="CN27" s="477">
        <v>907.85077795709401</v>
      </c>
      <c r="CO27" s="469">
        <v>597</v>
      </c>
      <c r="CP27" s="469">
        <v>1</v>
      </c>
      <c r="CQ27" s="469" t="s">
        <v>514</v>
      </c>
      <c r="CR27" s="469" t="s">
        <v>514</v>
      </c>
      <c r="CS27" s="469" t="s">
        <v>514</v>
      </c>
      <c r="CT27" s="469">
        <v>1</v>
      </c>
      <c r="CU27" s="469">
        <v>0</v>
      </c>
      <c r="CV27" s="469">
        <v>3</v>
      </c>
      <c r="CW27" s="469">
        <v>2</v>
      </c>
      <c r="CX27" s="475">
        <v>31700</v>
      </c>
      <c r="CY27" s="475">
        <v>0</v>
      </c>
      <c r="CZ27" s="475">
        <v>915</v>
      </c>
      <c r="DA27" s="475">
        <v>45</v>
      </c>
      <c r="DB27" s="478">
        <v>246</v>
      </c>
      <c r="DC27" s="472">
        <v>0.96238140974102448</v>
      </c>
      <c r="DD27" s="469">
        <v>125</v>
      </c>
      <c r="DE27" s="475">
        <v>3649500</v>
      </c>
      <c r="DF27" s="470">
        <v>4</v>
      </c>
      <c r="DG27" s="474">
        <v>0</v>
      </c>
      <c r="DH27" s="469">
        <v>46</v>
      </c>
      <c r="DI27" s="470">
        <v>0</v>
      </c>
      <c r="DJ27" s="469">
        <v>0</v>
      </c>
      <c r="DK27" s="469">
        <v>2</v>
      </c>
      <c r="DL27" s="476">
        <v>63.333333333333336</v>
      </c>
      <c r="DM27" s="465">
        <v>807.33333333333337</v>
      </c>
      <c r="DN27" s="466">
        <v>55981333.333333336</v>
      </c>
      <c r="DO27" s="467">
        <v>1489748.1481481481</v>
      </c>
      <c r="DP27" s="469">
        <v>2</v>
      </c>
      <c r="DQ27" s="469">
        <v>1</v>
      </c>
      <c r="DR27" s="469">
        <v>0</v>
      </c>
      <c r="DS27" s="475">
        <v>0</v>
      </c>
      <c r="DT27" s="475">
        <v>0</v>
      </c>
      <c r="DU27" s="475">
        <v>0</v>
      </c>
    </row>
    <row r="28" spans="1:125" s="469" customFormat="1" ht="15" customHeight="1" x14ac:dyDescent="0.25">
      <c r="A28" s="474" t="s">
        <v>301</v>
      </c>
      <c r="B28" s="469">
        <v>3</v>
      </c>
      <c r="C28" s="469">
        <v>1</v>
      </c>
      <c r="D28" s="469">
        <v>8</v>
      </c>
      <c r="E28" s="469">
        <v>0</v>
      </c>
      <c r="F28" s="469">
        <v>174</v>
      </c>
      <c r="G28" s="469">
        <v>0</v>
      </c>
      <c r="H28" s="469">
        <v>16</v>
      </c>
      <c r="I28" s="469">
        <v>0</v>
      </c>
      <c r="J28" s="469">
        <v>2</v>
      </c>
      <c r="K28" s="469">
        <v>9</v>
      </c>
      <c r="L28" s="469">
        <v>0</v>
      </c>
      <c r="M28" s="469">
        <v>0</v>
      </c>
      <c r="N28" s="469">
        <v>0</v>
      </c>
      <c r="O28" s="469">
        <v>0</v>
      </c>
      <c r="P28" s="469">
        <v>41</v>
      </c>
      <c r="Q28" s="469">
        <v>1</v>
      </c>
      <c r="R28" s="475">
        <v>58000</v>
      </c>
      <c r="S28" s="475">
        <v>56</v>
      </c>
      <c r="T28" s="475">
        <v>0</v>
      </c>
      <c r="U28" s="468">
        <v>0.63157894736842102</v>
      </c>
      <c r="V28" s="469">
        <v>0</v>
      </c>
      <c r="W28" s="469">
        <v>0</v>
      </c>
      <c r="X28" s="469">
        <v>1</v>
      </c>
      <c r="Y28" s="469">
        <v>1169</v>
      </c>
      <c r="Z28" s="469">
        <v>798</v>
      </c>
      <c r="AA28" s="473">
        <v>5</v>
      </c>
      <c r="AB28" s="474">
        <f t="shared" si="0"/>
        <v>0</v>
      </c>
      <c r="AC28" s="469">
        <v>1</v>
      </c>
      <c r="AD28" s="469">
        <v>0</v>
      </c>
      <c r="AE28" s="469">
        <v>1000</v>
      </c>
      <c r="AF28" s="469">
        <v>10</v>
      </c>
      <c r="AG28" s="469">
        <v>0</v>
      </c>
      <c r="AH28" s="469">
        <v>0</v>
      </c>
      <c r="AI28" s="475">
        <v>0</v>
      </c>
      <c r="AJ28" s="475">
        <v>0</v>
      </c>
      <c r="AK28" s="475">
        <v>0</v>
      </c>
      <c r="AL28" s="475">
        <v>0</v>
      </c>
      <c r="AM28" s="475">
        <v>0</v>
      </c>
      <c r="AN28" s="469">
        <v>0</v>
      </c>
      <c r="AO28" s="469">
        <v>0</v>
      </c>
      <c r="AP28" s="469">
        <v>0</v>
      </c>
      <c r="AQ28" s="468">
        <v>0.44230769230769229</v>
      </c>
      <c r="AR28" s="468">
        <v>3.8461538461538464E-2</v>
      </c>
      <c r="AS28" s="469">
        <v>0</v>
      </c>
      <c r="AT28" s="469">
        <v>4190.0073715999997</v>
      </c>
      <c r="AU28" s="469">
        <v>18</v>
      </c>
      <c r="AV28" s="469">
        <v>0</v>
      </c>
      <c r="AW28" s="469">
        <v>0</v>
      </c>
      <c r="AX28" s="469">
        <v>0</v>
      </c>
      <c r="AY28" s="469">
        <v>0</v>
      </c>
      <c r="AZ28" s="469">
        <v>0</v>
      </c>
      <c r="BA28" s="469">
        <v>0</v>
      </c>
      <c r="BB28" s="475">
        <v>0</v>
      </c>
      <c r="BC28" s="470">
        <v>0</v>
      </c>
      <c r="BD28" s="470">
        <v>4</v>
      </c>
      <c r="BE28" s="469">
        <v>0</v>
      </c>
      <c r="BF28" s="468">
        <v>0.15384615384615385</v>
      </c>
      <c r="BG28" s="469">
        <v>0</v>
      </c>
      <c r="BH28" s="469">
        <v>20.019582891100001</v>
      </c>
      <c r="BI28" s="469">
        <v>0</v>
      </c>
      <c r="BJ28" s="469">
        <v>0</v>
      </c>
      <c r="BK28" s="469">
        <v>0</v>
      </c>
      <c r="BL28" s="469">
        <v>0</v>
      </c>
      <c r="BM28" s="469">
        <v>0</v>
      </c>
      <c r="BN28" s="469">
        <v>0</v>
      </c>
      <c r="BO28" s="471">
        <v>1.5582343917899999</v>
      </c>
      <c r="BP28" s="469">
        <v>1</v>
      </c>
      <c r="BQ28" s="469">
        <v>0</v>
      </c>
      <c r="BR28" s="469">
        <v>0</v>
      </c>
      <c r="BS28" s="469">
        <v>0</v>
      </c>
      <c r="BT28" s="469">
        <v>0</v>
      </c>
      <c r="BU28" s="469">
        <v>0</v>
      </c>
      <c r="BV28" s="469">
        <v>0</v>
      </c>
      <c r="BW28" s="475">
        <v>0</v>
      </c>
      <c r="BX28" s="475">
        <v>290</v>
      </c>
      <c r="BY28" s="475">
        <v>487</v>
      </c>
      <c r="BZ28" s="475">
        <v>35</v>
      </c>
      <c r="CA28" s="468">
        <v>0.32692307692307693</v>
      </c>
      <c r="CB28" s="469">
        <v>0</v>
      </c>
      <c r="CC28" s="476">
        <v>0</v>
      </c>
      <c r="CD28" s="476">
        <v>0</v>
      </c>
      <c r="CE28" s="476">
        <v>84.125702054179996</v>
      </c>
      <c r="CF28" s="476">
        <v>38.59744399937</v>
      </c>
      <c r="CG28" s="476">
        <v>0</v>
      </c>
      <c r="CH28" s="476">
        <v>0</v>
      </c>
      <c r="CI28" s="476">
        <v>30.312442709325069</v>
      </c>
      <c r="CJ28" s="485">
        <v>0</v>
      </c>
      <c r="CK28" s="469">
        <v>2</v>
      </c>
      <c r="CL28" s="469">
        <v>0</v>
      </c>
      <c r="CM28" s="469">
        <v>0</v>
      </c>
      <c r="CN28" s="477">
        <v>438.3810303550411</v>
      </c>
      <c r="CO28" s="469">
        <v>4</v>
      </c>
      <c r="CP28" s="469">
        <v>3</v>
      </c>
      <c r="CQ28" s="469" t="s">
        <v>514</v>
      </c>
      <c r="CR28" s="469" t="s">
        <v>514</v>
      </c>
      <c r="CS28" s="469" t="s">
        <v>514</v>
      </c>
      <c r="CT28" s="469">
        <v>0</v>
      </c>
      <c r="CU28" s="469">
        <v>1</v>
      </c>
      <c r="CV28" s="469">
        <v>1</v>
      </c>
      <c r="CW28" s="469">
        <v>0</v>
      </c>
      <c r="CX28" s="475">
        <v>0</v>
      </c>
      <c r="CY28" s="475">
        <v>0</v>
      </c>
      <c r="CZ28" s="475">
        <v>52</v>
      </c>
      <c r="DA28" s="475">
        <v>0</v>
      </c>
      <c r="DB28" s="478">
        <v>0</v>
      </c>
      <c r="DC28" s="472">
        <v>0.9483082164097234</v>
      </c>
      <c r="DD28" s="469">
        <v>5</v>
      </c>
      <c r="DE28" s="475">
        <v>348300</v>
      </c>
      <c r="DF28" s="470">
        <v>0</v>
      </c>
      <c r="DG28" s="474">
        <v>0</v>
      </c>
      <c r="DH28" s="469">
        <v>2</v>
      </c>
      <c r="DI28" s="470">
        <v>0</v>
      </c>
      <c r="DJ28" s="469">
        <v>0</v>
      </c>
      <c r="DK28" s="469">
        <v>0</v>
      </c>
      <c r="DL28" s="476">
        <v>201.66666666666666</v>
      </c>
      <c r="DM28" s="465" t="s">
        <v>640</v>
      </c>
      <c r="DN28" s="466" t="s">
        <v>640</v>
      </c>
      <c r="DO28" s="467">
        <v>36700</v>
      </c>
      <c r="DP28" s="469">
        <v>0</v>
      </c>
      <c r="DQ28" s="469">
        <v>0</v>
      </c>
      <c r="DR28" s="469">
        <v>0</v>
      </c>
      <c r="DS28" s="475">
        <v>0</v>
      </c>
      <c r="DT28" s="475">
        <v>0</v>
      </c>
      <c r="DU28" s="475">
        <v>0</v>
      </c>
    </row>
    <row r="29" spans="1:125" s="469" customFormat="1" ht="15" customHeight="1" x14ac:dyDescent="0.25">
      <c r="A29" s="474" t="s">
        <v>206</v>
      </c>
      <c r="B29" s="469">
        <v>2</v>
      </c>
      <c r="C29" s="469">
        <v>0</v>
      </c>
      <c r="D29" s="469">
        <v>16</v>
      </c>
      <c r="E29" s="469">
        <v>1</v>
      </c>
      <c r="F29" s="469">
        <v>198</v>
      </c>
      <c r="G29" s="469">
        <v>1</v>
      </c>
      <c r="H29" s="469">
        <v>6</v>
      </c>
      <c r="I29" s="469">
        <v>0</v>
      </c>
      <c r="J29" s="469">
        <v>7</v>
      </c>
      <c r="K29" s="469">
        <v>13</v>
      </c>
      <c r="L29" s="469">
        <v>2</v>
      </c>
      <c r="M29" s="469">
        <v>0</v>
      </c>
      <c r="N29" s="469">
        <v>0</v>
      </c>
      <c r="O29" s="469">
        <v>0</v>
      </c>
      <c r="P29" s="469">
        <v>182</v>
      </c>
      <c r="Q29" s="469">
        <v>4</v>
      </c>
      <c r="R29" s="475">
        <v>1625000</v>
      </c>
      <c r="S29" s="475">
        <v>0</v>
      </c>
      <c r="T29" s="475">
        <v>0</v>
      </c>
      <c r="U29" s="468">
        <v>0.64500000000000002</v>
      </c>
      <c r="V29" s="469">
        <v>7</v>
      </c>
      <c r="W29" s="469">
        <v>1</v>
      </c>
      <c r="X29" s="469">
        <v>0</v>
      </c>
      <c r="Y29" s="469">
        <v>1525</v>
      </c>
      <c r="Z29" s="469">
        <v>150</v>
      </c>
      <c r="AA29" s="473">
        <v>2</v>
      </c>
      <c r="AB29" s="474">
        <f t="shared" si="0"/>
        <v>5</v>
      </c>
      <c r="AC29" s="469">
        <v>4</v>
      </c>
      <c r="AD29" s="469">
        <v>0</v>
      </c>
      <c r="AE29" s="469">
        <v>57</v>
      </c>
      <c r="AF29" s="469">
        <v>34</v>
      </c>
      <c r="AG29" s="469">
        <v>0</v>
      </c>
      <c r="AH29" s="469">
        <v>1</v>
      </c>
      <c r="AI29" s="475">
        <v>44400</v>
      </c>
      <c r="AJ29" s="475">
        <v>0</v>
      </c>
      <c r="AK29" s="475">
        <v>0</v>
      </c>
      <c r="AL29" s="475">
        <v>753</v>
      </c>
      <c r="AM29" s="475">
        <v>7</v>
      </c>
      <c r="AN29" s="469">
        <v>0</v>
      </c>
      <c r="AO29" s="469">
        <v>5</v>
      </c>
      <c r="AP29" s="469">
        <v>0</v>
      </c>
      <c r="AQ29" s="468">
        <v>0.60606060606060608</v>
      </c>
      <c r="AR29" s="468">
        <v>3.0303030303030304E-2</v>
      </c>
      <c r="AS29" s="469">
        <v>0</v>
      </c>
      <c r="AT29" s="469">
        <v>9662.8346303500002</v>
      </c>
      <c r="AU29" s="469">
        <v>34</v>
      </c>
      <c r="AV29" s="469">
        <v>0</v>
      </c>
      <c r="AW29" s="469">
        <v>0</v>
      </c>
      <c r="AX29" s="469">
        <v>0</v>
      </c>
      <c r="AY29" s="469">
        <v>0</v>
      </c>
      <c r="AZ29" s="469">
        <v>0</v>
      </c>
      <c r="BA29" s="469">
        <v>1</v>
      </c>
      <c r="BB29" s="475">
        <v>10</v>
      </c>
      <c r="BC29" s="470">
        <v>0</v>
      </c>
      <c r="BD29" s="470">
        <v>5</v>
      </c>
      <c r="BE29" s="469">
        <v>0</v>
      </c>
      <c r="BF29" s="468">
        <v>0.18181818181818182</v>
      </c>
      <c r="BG29" s="469">
        <v>0</v>
      </c>
      <c r="BH29" s="469">
        <v>201.07970505825134</v>
      </c>
      <c r="BI29" s="469">
        <v>0</v>
      </c>
      <c r="BJ29" s="469">
        <v>0</v>
      </c>
      <c r="BK29" s="469">
        <v>1</v>
      </c>
      <c r="BL29" s="469">
        <v>0</v>
      </c>
      <c r="BM29" s="469">
        <v>5</v>
      </c>
      <c r="BN29" s="469">
        <v>1</v>
      </c>
      <c r="BO29" s="471">
        <v>0</v>
      </c>
      <c r="BP29" s="469">
        <v>0</v>
      </c>
      <c r="BQ29" s="469">
        <v>0</v>
      </c>
      <c r="BR29" s="469">
        <v>2</v>
      </c>
      <c r="BS29" s="469">
        <v>1</v>
      </c>
      <c r="BT29" s="469">
        <v>0</v>
      </c>
      <c r="BU29" s="469">
        <v>4</v>
      </c>
      <c r="BV29" s="469">
        <v>0</v>
      </c>
      <c r="BW29" s="475">
        <v>0</v>
      </c>
      <c r="BX29" s="475">
        <v>35</v>
      </c>
      <c r="BY29" s="475">
        <v>3346</v>
      </c>
      <c r="BZ29" s="475">
        <v>0</v>
      </c>
      <c r="CA29" s="468">
        <v>0.60606060606060608</v>
      </c>
      <c r="CB29" s="469">
        <v>0</v>
      </c>
      <c r="CC29" s="476">
        <v>0</v>
      </c>
      <c r="CD29" s="476">
        <v>0</v>
      </c>
      <c r="CE29" s="476">
        <v>49.243396564989993</v>
      </c>
      <c r="CF29" s="476">
        <v>78.431011942097996</v>
      </c>
      <c r="CG29" s="476">
        <v>0</v>
      </c>
      <c r="CH29" s="476">
        <v>0</v>
      </c>
      <c r="CI29" s="476">
        <v>154.93619112784316</v>
      </c>
      <c r="CJ29" s="485">
        <v>0</v>
      </c>
      <c r="CK29" s="469">
        <v>2</v>
      </c>
      <c r="CL29" s="469">
        <v>0</v>
      </c>
      <c r="CM29" s="469">
        <v>0</v>
      </c>
      <c r="CN29" s="477">
        <v>267.674003071909</v>
      </c>
      <c r="CO29" s="469">
        <v>64</v>
      </c>
      <c r="CP29" s="469">
        <v>1</v>
      </c>
      <c r="CQ29" s="469" t="s">
        <v>514</v>
      </c>
      <c r="CR29" s="469" t="s">
        <v>514</v>
      </c>
      <c r="CS29" s="469" t="s">
        <v>514</v>
      </c>
      <c r="CT29" s="469">
        <v>0</v>
      </c>
      <c r="CU29" s="469">
        <v>0</v>
      </c>
      <c r="CV29" s="469">
        <v>2</v>
      </c>
      <c r="CW29" s="469">
        <v>0</v>
      </c>
      <c r="CX29" s="475">
        <v>0</v>
      </c>
      <c r="CY29" s="475">
        <v>0</v>
      </c>
      <c r="CZ29" s="475">
        <v>0</v>
      </c>
      <c r="DA29" s="475">
        <v>0</v>
      </c>
      <c r="DB29" s="478">
        <v>14</v>
      </c>
      <c r="DC29" s="472">
        <v>0.96745648676320029</v>
      </c>
      <c r="DD29" s="469">
        <v>12</v>
      </c>
      <c r="DE29" s="475">
        <v>209900</v>
      </c>
      <c r="DF29" s="470">
        <v>17</v>
      </c>
      <c r="DG29" s="474">
        <v>0</v>
      </c>
      <c r="DH29" s="469">
        <v>13</v>
      </c>
      <c r="DI29" s="470">
        <v>0</v>
      </c>
      <c r="DJ29" s="469">
        <v>0</v>
      </c>
      <c r="DK29" s="469">
        <v>1</v>
      </c>
      <c r="DL29" s="476">
        <v>30</v>
      </c>
      <c r="DM29" s="465" t="s">
        <v>640</v>
      </c>
      <c r="DN29" s="466" t="s">
        <v>640</v>
      </c>
      <c r="DO29" s="467">
        <v>44855.555555555555</v>
      </c>
      <c r="DP29" s="469">
        <v>0</v>
      </c>
      <c r="DQ29" s="469">
        <v>1</v>
      </c>
      <c r="DR29" s="469">
        <v>1</v>
      </c>
      <c r="DS29" s="475">
        <v>0</v>
      </c>
      <c r="DT29" s="475">
        <v>188</v>
      </c>
      <c r="DU29" s="475">
        <v>18</v>
      </c>
    </row>
    <row r="30" spans="1:125" s="469" customFormat="1" ht="15" customHeight="1" x14ac:dyDescent="0.25">
      <c r="A30" s="474" t="s">
        <v>47</v>
      </c>
      <c r="B30" s="469">
        <v>1</v>
      </c>
      <c r="C30" s="469">
        <v>0</v>
      </c>
      <c r="D30" s="469">
        <v>4</v>
      </c>
      <c r="E30" s="469">
        <v>2</v>
      </c>
      <c r="F30" s="469">
        <v>36</v>
      </c>
      <c r="G30" s="469">
        <v>0</v>
      </c>
      <c r="H30" s="469">
        <v>0</v>
      </c>
      <c r="I30" s="469">
        <v>0</v>
      </c>
      <c r="J30" s="469">
        <v>5</v>
      </c>
      <c r="K30" s="469">
        <v>4</v>
      </c>
      <c r="L30" s="469">
        <v>0</v>
      </c>
      <c r="M30" s="469">
        <v>0</v>
      </c>
      <c r="N30" s="469">
        <v>0</v>
      </c>
      <c r="O30" s="469">
        <v>0</v>
      </c>
      <c r="P30" s="469">
        <v>85</v>
      </c>
      <c r="Q30" s="469">
        <v>1</v>
      </c>
      <c r="R30" s="475">
        <v>163000</v>
      </c>
      <c r="S30" s="475">
        <v>0</v>
      </c>
      <c r="T30" s="475">
        <v>0</v>
      </c>
      <c r="U30" s="468">
        <v>0.70491803278688525</v>
      </c>
      <c r="V30" s="469">
        <v>12</v>
      </c>
      <c r="W30" s="469">
        <v>0</v>
      </c>
      <c r="X30" s="469">
        <v>0</v>
      </c>
      <c r="Y30" s="469">
        <v>522</v>
      </c>
      <c r="Z30" s="469">
        <v>29</v>
      </c>
      <c r="AA30" s="473">
        <v>1</v>
      </c>
      <c r="AB30" s="474">
        <f t="shared" si="0"/>
        <v>0</v>
      </c>
      <c r="AC30" s="469">
        <v>2</v>
      </c>
      <c r="AD30" s="469">
        <v>0</v>
      </c>
      <c r="AE30" s="469">
        <v>20</v>
      </c>
      <c r="AF30" s="469">
        <v>188</v>
      </c>
      <c r="AG30" s="469">
        <v>0</v>
      </c>
      <c r="AH30" s="469">
        <v>3</v>
      </c>
      <c r="AI30" s="475">
        <v>13775100</v>
      </c>
      <c r="AJ30" s="475">
        <v>0</v>
      </c>
      <c r="AK30" s="475">
        <v>0</v>
      </c>
      <c r="AL30" s="475">
        <v>531</v>
      </c>
      <c r="AM30" s="475">
        <v>0</v>
      </c>
      <c r="AN30" s="469">
        <v>0</v>
      </c>
      <c r="AO30" s="469">
        <v>2</v>
      </c>
      <c r="AP30" s="469">
        <v>0</v>
      </c>
      <c r="AQ30" s="468">
        <v>0.53658536585365857</v>
      </c>
      <c r="AR30" s="468">
        <v>2.4390243902439025E-2</v>
      </c>
      <c r="AS30" s="469">
        <v>1</v>
      </c>
      <c r="AT30" s="469">
        <v>0</v>
      </c>
      <c r="AU30" s="469">
        <v>0</v>
      </c>
      <c r="AV30" s="469">
        <v>0</v>
      </c>
      <c r="AW30" s="469">
        <v>1</v>
      </c>
      <c r="AX30" s="469">
        <v>3</v>
      </c>
      <c r="AY30" s="469">
        <v>0</v>
      </c>
      <c r="AZ30" s="469">
        <v>0</v>
      </c>
      <c r="BA30" s="469">
        <v>0</v>
      </c>
      <c r="BB30" s="475">
        <v>0</v>
      </c>
      <c r="BC30" s="470">
        <v>0</v>
      </c>
      <c r="BD30" s="470">
        <v>2</v>
      </c>
      <c r="BE30" s="469">
        <v>0</v>
      </c>
      <c r="BF30" s="468">
        <v>0.21951219512195122</v>
      </c>
      <c r="BG30" s="469">
        <v>0</v>
      </c>
      <c r="BH30" s="469">
        <v>0</v>
      </c>
      <c r="BI30" s="469">
        <v>0</v>
      </c>
      <c r="BJ30" s="469">
        <v>0</v>
      </c>
      <c r="BK30" s="469">
        <v>1</v>
      </c>
      <c r="BL30" s="469">
        <v>0</v>
      </c>
      <c r="BM30" s="469">
        <v>0</v>
      </c>
      <c r="BN30" s="469">
        <v>0</v>
      </c>
      <c r="BO30" s="471">
        <v>2.4719953909200001</v>
      </c>
      <c r="BP30" s="469">
        <v>0</v>
      </c>
      <c r="BQ30" s="469">
        <v>0</v>
      </c>
      <c r="BR30" s="469">
        <v>0</v>
      </c>
      <c r="BS30" s="469">
        <v>0</v>
      </c>
      <c r="BT30" s="469">
        <v>1</v>
      </c>
      <c r="BU30" s="469">
        <v>2</v>
      </c>
      <c r="BV30" s="469">
        <v>0</v>
      </c>
      <c r="BW30" s="475">
        <v>0</v>
      </c>
      <c r="BX30" s="475">
        <v>354</v>
      </c>
      <c r="BY30" s="475">
        <v>3833</v>
      </c>
      <c r="BZ30" s="475">
        <v>61</v>
      </c>
      <c r="CA30" s="468">
        <v>0.34146341463414637</v>
      </c>
      <c r="CB30" s="469">
        <v>0</v>
      </c>
      <c r="CC30" s="476">
        <v>0</v>
      </c>
      <c r="CD30" s="476">
        <v>276.53380216870153</v>
      </c>
      <c r="CE30" s="476">
        <v>39.477230484044597</v>
      </c>
      <c r="CF30" s="476">
        <v>39.803592937299996</v>
      </c>
      <c r="CG30" s="476">
        <v>0</v>
      </c>
      <c r="CH30" s="476">
        <v>7.9499119085900004E-4</v>
      </c>
      <c r="CI30" s="476">
        <v>0</v>
      </c>
      <c r="CJ30" s="485">
        <v>0</v>
      </c>
      <c r="CK30" s="469">
        <v>0</v>
      </c>
      <c r="CL30" s="469">
        <v>0</v>
      </c>
      <c r="CM30" s="469">
        <v>0</v>
      </c>
      <c r="CN30" s="477">
        <v>38.063869980702407</v>
      </c>
      <c r="CO30" s="469">
        <v>5</v>
      </c>
      <c r="CP30" s="469">
        <v>0</v>
      </c>
      <c r="CQ30" s="469" t="s">
        <v>514</v>
      </c>
      <c r="CR30" s="469" t="s">
        <v>514</v>
      </c>
      <c r="CS30" s="469" t="s">
        <v>514</v>
      </c>
      <c r="CT30" s="469">
        <v>1</v>
      </c>
      <c r="CU30" s="469">
        <v>0</v>
      </c>
      <c r="CV30" s="469">
        <v>0</v>
      </c>
      <c r="CW30" s="469">
        <v>1</v>
      </c>
      <c r="CX30" s="475">
        <v>258000</v>
      </c>
      <c r="CY30" s="475">
        <v>7304</v>
      </c>
      <c r="CZ30" s="475">
        <v>647</v>
      </c>
      <c r="DA30" s="475">
        <v>7</v>
      </c>
      <c r="DB30" s="478">
        <v>10</v>
      </c>
      <c r="DC30" s="472">
        <v>0.95016260080746651</v>
      </c>
      <c r="DD30" s="469">
        <v>3</v>
      </c>
      <c r="DE30" s="475">
        <v>112600</v>
      </c>
      <c r="DF30" s="470">
        <v>6</v>
      </c>
      <c r="DG30" s="474">
        <v>0</v>
      </c>
      <c r="DH30" s="469">
        <v>10</v>
      </c>
      <c r="DI30" s="470">
        <v>1</v>
      </c>
      <c r="DJ30" s="469">
        <v>0</v>
      </c>
      <c r="DK30" s="469">
        <v>2</v>
      </c>
      <c r="DL30" s="476">
        <v>63.333333333333336</v>
      </c>
      <c r="DM30" s="465">
        <v>187</v>
      </c>
      <c r="DN30" s="466">
        <v>15531000</v>
      </c>
      <c r="DO30" s="467">
        <v>4457011.111111111</v>
      </c>
      <c r="DP30" s="469">
        <v>1</v>
      </c>
      <c r="DQ30" s="469">
        <v>1</v>
      </c>
      <c r="DR30" s="469">
        <v>2</v>
      </c>
      <c r="DS30" s="475">
        <v>1570</v>
      </c>
      <c r="DT30" s="475">
        <v>8567</v>
      </c>
      <c r="DU30" s="475">
        <v>1350</v>
      </c>
    </row>
    <row r="31" spans="1:125" s="469" customFormat="1" ht="15" customHeight="1" x14ac:dyDescent="0.25">
      <c r="A31" s="474" t="s">
        <v>155</v>
      </c>
      <c r="B31" s="469">
        <v>7</v>
      </c>
      <c r="C31" s="469">
        <v>0</v>
      </c>
      <c r="D31" s="469">
        <v>23</v>
      </c>
      <c r="E31" s="469">
        <v>1</v>
      </c>
      <c r="F31" s="469">
        <v>158</v>
      </c>
      <c r="G31" s="469">
        <v>0</v>
      </c>
      <c r="H31" s="469">
        <v>14</v>
      </c>
      <c r="I31" s="469">
        <v>2</v>
      </c>
      <c r="J31" s="469">
        <v>2</v>
      </c>
      <c r="K31" s="469">
        <v>27</v>
      </c>
      <c r="L31" s="469">
        <v>2</v>
      </c>
      <c r="M31" s="469">
        <v>0</v>
      </c>
      <c r="N31" s="469">
        <v>0</v>
      </c>
      <c r="O31" s="469">
        <v>0</v>
      </c>
      <c r="P31" s="469">
        <v>87</v>
      </c>
      <c r="Q31" s="469">
        <v>3</v>
      </c>
      <c r="R31" s="475">
        <v>2180900</v>
      </c>
      <c r="S31" s="475">
        <v>92</v>
      </c>
      <c r="T31" s="475">
        <v>0</v>
      </c>
      <c r="U31" s="468">
        <v>0.64500000000000002</v>
      </c>
      <c r="V31" s="469">
        <v>1</v>
      </c>
      <c r="W31" s="469">
        <v>0</v>
      </c>
      <c r="X31" s="469">
        <v>0</v>
      </c>
      <c r="Y31" s="469">
        <v>758</v>
      </c>
      <c r="Z31" s="469">
        <v>262</v>
      </c>
      <c r="AA31" s="473">
        <v>2</v>
      </c>
      <c r="AB31" s="474">
        <f t="shared" si="0"/>
        <v>3</v>
      </c>
      <c r="AC31" s="469">
        <v>0</v>
      </c>
      <c r="AD31" s="469">
        <v>0</v>
      </c>
      <c r="AE31" s="469">
        <v>205</v>
      </c>
      <c r="AF31" s="469">
        <v>13</v>
      </c>
      <c r="AG31" s="469">
        <v>0</v>
      </c>
      <c r="AH31" s="469">
        <v>3</v>
      </c>
      <c r="AI31" s="475">
        <v>138200</v>
      </c>
      <c r="AJ31" s="475">
        <v>0</v>
      </c>
      <c r="AK31" s="475">
        <v>0</v>
      </c>
      <c r="AL31" s="475">
        <v>0</v>
      </c>
      <c r="AM31" s="475">
        <v>0</v>
      </c>
      <c r="AN31" s="469">
        <v>0</v>
      </c>
      <c r="AO31" s="469">
        <v>0</v>
      </c>
      <c r="AP31" s="469">
        <v>0</v>
      </c>
      <c r="AQ31" s="468">
        <v>0.51700000000000002</v>
      </c>
      <c r="AR31" s="468">
        <v>4.8000000000000001E-2</v>
      </c>
      <c r="AS31" s="469">
        <v>0</v>
      </c>
      <c r="AT31" s="469">
        <v>1532.8897985599999</v>
      </c>
      <c r="AU31" s="469">
        <v>1</v>
      </c>
      <c r="AV31" s="469">
        <v>0</v>
      </c>
      <c r="AW31" s="469">
        <v>0</v>
      </c>
      <c r="AX31" s="469">
        <v>0</v>
      </c>
      <c r="AY31" s="469">
        <v>0</v>
      </c>
      <c r="AZ31" s="469">
        <v>0</v>
      </c>
      <c r="BA31" s="469">
        <v>0</v>
      </c>
      <c r="BB31" s="475">
        <v>0</v>
      </c>
      <c r="BC31" s="470">
        <v>15</v>
      </c>
      <c r="BD31" s="470">
        <v>7</v>
      </c>
      <c r="BE31" s="469">
        <v>1532.8897985599999</v>
      </c>
      <c r="BF31" s="468">
        <v>0.216</v>
      </c>
      <c r="BG31" s="469">
        <v>0</v>
      </c>
      <c r="BH31" s="469">
        <v>258.78918470680003</v>
      </c>
      <c r="BI31" s="469">
        <v>2</v>
      </c>
      <c r="BJ31" s="469">
        <v>0</v>
      </c>
      <c r="BK31" s="469">
        <v>0</v>
      </c>
      <c r="BL31" s="469">
        <v>0</v>
      </c>
      <c r="BM31" s="469">
        <v>1</v>
      </c>
      <c r="BN31" s="469">
        <v>0</v>
      </c>
      <c r="BO31" s="471">
        <v>7.4881016171999999</v>
      </c>
      <c r="BP31" s="469">
        <v>0</v>
      </c>
      <c r="BQ31" s="469">
        <v>0</v>
      </c>
      <c r="BR31" s="469">
        <v>0</v>
      </c>
      <c r="BS31" s="469">
        <v>0</v>
      </c>
      <c r="BT31" s="469">
        <v>0</v>
      </c>
      <c r="BU31" s="469">
        <v>0</v>
      </c>
      <c r="BV31" s="469">
        <v>0</v>
      </c>
      <c r="BW31" s="475">
        <v>0</v>
      </c>
      <c r="BX31" s="475">
        <v>0</v>
      </c>
      <c r="BY31" s="475">
        <v>10</v>
      </c>
      <c r="BZ31" s="475">
        <v>0</v>
      </c>
      <c r="CA31" s="468">
        <v>0.439</v>
      </c>
      <c r="CB31" s="469">
        <v>0</v>
      </c>
      <c r="CC31" s="476">
        <v>0</v>
      </c>
      <c r="CD31" s="476">
        <v>0</v>
      </c>
      <c r="CE31" s="476">
        <v>39.234765704836498</v>
      </c>
      <c r="CF31" s="476">
        <v>96.272343814617031</v>
      </c>
      <c r="CG31" s="476">
        <v>0</v>
      </c>
      <c r="CH31" s="476">
        <v>0</v>
      </c>
      <c r="CI31" s="476">
        <v>627.44425877879883</v>
      </c>
      <c r="CJ31" s="485">
        <v>0</v>
      </c>
      <c r="CK31" s="469">
        <v>2</v>
      </c>
      <c r="CL31" s="469">
        <v>0</v>
      </c>
      <c r="CM31" s="469">
        <v>0</v>
      </c>
      <c r="CN31" s="477">
        <v>356.15296999831463</v>
      </c>
      <c r="CO31" s="469">
        <v>103</v>
      </c>
      <c r="CP31" s="469">
        <v>1</v>
      </c>
      <c r="CQ31" s="469" t="s">
        <v>514</v>
      </c>
      <c r="CR31" s="469" t="s">
        <v>514</v>
      </c>
      <c r="CS31" s="469" t="s">
        <v>514</v>
      </c>
      <c r="CT31" s="469">
        <v>0</v>
      </c>
      <c r="CU31" s="469">
        <v>1</v>
      </c>
      <c r="CV31" s="469">
        <v>0</v>
      </c>
      <c r="CW31" s="469">
        <v>1</v>
      </c>
      <c r="CX31" s="475">
        <v>51300</v>
      </c>
      <c r="CY31" s="475">
        <v>0</v>
      </c>
      <c r="CZ31" s="475">
        <v>0</v>
      </c>
      <c r="DA31" s="475">
        <v>0</v>
      </c>
      <c r="DB31" s="478">
        <v>1</v>
      </c>
      <c r="DC31" s="472">
        <v>0.95439891101877061</v>
      </c>
      <c r="DD31" s="469">
        <v>3</v>
      </c>
      <c r="DE31" s="475">
        <v>99300</v>
      </c>
      <c r="DF31" s="470">
        <v>0</v>
      </c>
      <c r="DG31" s="474">
        <v>0</v>
      </c>
      <c r="DH31" s="469">
        <v>2</v>
      </c>
      <c r="DI31" s="470">
        <v>0</v>
      </c>
      <c r="DJ31" s="469">
        <v>0</v>
      </c>
      <c r="DK31" s="469">
        <v>0</v>
      </c>
      <c r="DL31" s="476">
        <v>28.333333333333332</v>
      </c>
      <c r="DM31" s="465">
        <v>55</v>
      </c>
      <c r="DN31" s="466">
        <v>2982000</v>
      </c>
      <c r="DO31" s="467">
        <v>27185.185185185182</v>
      </c>
      <c r="DP31" s="469">
        <v>0</v>
      </c>
      <c r="DQ31" s="469">
        <v>0</v>
      </c>
      <c r="DR31" s="469">
        <v>0</v>
      </c>
      <c r="DS31" s="475">
        <v>7</v>
      </c>
      <c r="DT31" s="475">
        <v>163</v>
      </c>
      <c r="DU31" s="475">
        <v>0</v>
      </c>
    </row>
    <row r="32" spans="1:125" s="469" customFormat="1" ht="15" customHeight="1" x14ac:dyDescent="0.25">
      <c r="A32" s="474" t="s">
        <v>244</v>
      </c>
      <c r="B32" s="469">
        <v>3</v>
      </c>
      <c r="C32" s="469">
        <v>0</v>
      </c>
      <c r="D32" s="469">
        <v>16</v>
      </c>
      <c r="E32" s="469">
        <v>1</v>
      </c>
      <c r="F32" s="469">
        <v>332</v>
      </c>
      <c r="G32" s="469">
        <v>2</v>
      </c>
      <c r="H32" s="469">
        <v>4</v>
      </c>
      <c r="I32" s="469">
        <v>0</v>
      </c>
      <c r="J32" s="469">
        <v>0</v>
      </c>
      <c r="K32" s="469">
        <v>26</v>
      </c>
      <c r="L32" s="469">
        <v>2</v>
      </c>
      <c r="M32" s="469">
        <v>0</v>
      </c>
      <c r="N32" s="469">
        <v>0</v>
      </c>
      <c r="O32" s="469">
        <v>0</v>
      </c>
      <c r="P32" s="469">
        <v>248</v>
      </c>
      <c r="Q32" s="469">
        <v>4</v>
      </c>
      <c r="R32" s="475">
        <v>333400</v>
      </c>
      <c r="S32" s="475">
        <v>0</v>
      </c>
      <c r="T32" s="475">
        <v>0</v>
      </c>
      <c r="U32" s="468">
        <v>0.62616822429906538</v>
      </c>
      <c r="V32" s="469">
        <v>5</v>
      </c>
      <c r="W32" s="469">
        <v>0</v>
      </c>
      <c r="X32" s="469">
        <v>0.2</v>
      </c>
      <c r="Y32" s="469">
        <v>1163</v>
      </c>
      <c r="Z32" s="469">
        <v>77</v>
      </c>
      <c r="AA32" s="473">
        <v>4</v>
      </c>
      <c r="AB32" s="474">
        <f t="shared" si="0"/>
        <v>5</v>
      </c>
      <c r="AC32" s="469">
        <v>5</v>
      </c>
      <c r="AD32" s="469">
        <v>0</v>
      </c>
      <c r="AE32" s="469">
        <v>12</v>
      </c>
      <c r="AF32" s="469">
        <v>170</v>
      </c>
      <c r="AG32" s="469">
        <v>0</v>
      </c>
      <c r="AH32" s="469">
        <v>1</v>
      </c>
      <c r="AI32" s="475">
        <v>1999800</v>
      </c>
      <c r="AJ32" s="475">
        <v>0</v>
      </c>
      <c r="AK32" s="475">
        <v>0</v>
      </c>
      <c r="AL32" s="475">
        <v>602</v>
      </c>
      <c r="AM32" s="475">
        <v>58</v>
      </c>
      <c r="AN32" s="469">
        <v>0</v>
      </c>
      <c r="AO32" s="469">
        <v>3</v>
      </c>
      <c r="AP32" s="469">
        <v>0</v>
      </c>
      <c r="AQ32" s="468">
        <v>0.42957746478873238</v>
      </c>
      <c r="AR32" s="468">
        <v>2.1126760563380281E-2</v>
      </c>
      <c r="AS32" s="469">
        <v>1</v>
      </c>
      <c r="AT32" s="469">
        <v>12349.356333309999</v>
      </c>
      <c r="AU32" s="469">
        <v>17</v>
      </c>
      <c r="AV32" s="469">
        <v>0</v>
      </c>
      <c r="AW32" s="469">
        <v>0</v>
      </c>
      <c r="AX32" s="469">
        <v>0</v>
      </c>
      <c r="AY32" s="469">
        <v>0</v>
      </c>
      <c r="AZ32" s="469">
        <v>0</v>
      </c>
      <c r="BA32" s="469">
        <v>0</v>
      </c>
      <c r="BB32" s="475">
        <v>0</v>
      </c>
      <c r="BC32" s="470">
        <v>14</v>
      </c>
      <c r="BD32" s="470">
        <v>19</v>
      </c>
      <c r="BE32" s="469">
        <v>5124.3591628200002</v>
      </c>
      <c r="BF32" s="468">
        <v>0.16901408450704225</v>
      </c>
      <c r="BG32" s="469">
        <v>0</v>
      </c>
      <c r="BH32" s="469">
        <v>948.13506555229935</v>
      </c>
      <c r="BI32" s="469">
        <v>0</v>
      </c>
      <c r="BJ32" s="469">
        <v>0</v>
      </c>
      <c r="BK32" s="469">
        <v>0</v>
      </c>
      <c r="BL32" s="469">
        <v>0</v>
      </c>
      <c r="BM32" s="469">
        <v>5</v>
      </c>
      <c r="BN32" s="469">
        <v>0</v>
      </c>
      <c r="BO32" s="471">
        <v>0.10347196313199999</v>
      </c>
      <c r="BP32" s="469">
        <v>0</v>
      </c>
      <c r="BQ32" s="469">
        <v>0</v>
      </c>
      <c r="BR32" s="469">
        <v>0</v>
      </c>
      <c r="BS32" s="469">
        <v>0</v>
      </c>
      <c r="BT32" s="469">
        <v>0</v>
      </c>
      <c r="BU32" s="469">
        <v>0</v>
      </c>
      <c r="BV32" s="469">
        <v>0</v>
      </c>
      <c r="BW32" s="475">
        <v>0</v>
      </c>
      <c r="BX32" s="475">
        <v>653</v>
      </c>
      <c r="BY32" s="475">
        <v>3765</v>
      </c>
      <c r="BZ32" s="475">
        <v>114</v>
      </c>
      <c r="CA32" s="468">
        <v>0.62676056338028174</v>
      </c>
      <c r="CB32" s="469">
        <v>0</v>
      </c>
      <c r="CC32" s="476">
        <v>0</v>
      </c>
      <c r="CD32" s="476">
        <v>0</v>
      </c>
      <c r="CE32" s="476">
        <v>62.858627284577999</v>
      </c>
      <c r="CF32" s="476">
        <v>312.20130822903013</v>
      </c>
      <c r="CG32" s="476">
        <v>0</v>
      </c>
      <c r="CH32" s="476">
        <v>0</v>
      </c>
      <c r="CI32" s="476">
        <v>84.794427446241997</v>
      </c>
      <c r="CJ32" s="485">
        <v>0</v>
      </c>
      <c r="CK32" s="469">
        <v>0</v>
      </c>
      <c r="CL32" s="469">
        <v>0</v>
      </c>
      <c r="CM32" s="469">
        <v>0</v>
      </c>
      <c r="CN32" s="477">
        <v>273.09069875375417</v>
      </c>
      <c r="CO32" s="469">
        <v>12</v>
      </c>
      <c r="CP32" s="469">
        <v>0</v>
      </c>
      <c r="CQ32" s="469" t="s">
        <v>514</v>
      </c>
      <c r="CR32" s="469" t="s">
        <v>514</v>
      </c>
      <c r="CS32" s="469" t="s">
        <v>514</v>
      </c>
      <c r="CT32" s="469">
        <v>0</v>
      </c>
      <c r="CU32" s="469">
        <v>4</v>
      </c>
      <c r="CV32" s="469">
        <v>2</v>
      </c>
      <c r="CW32" s="469">
        <v>3</v>
      </c>
      <c r="CX32" s="475">
        <v>2000000</v>
      </c>
      <c r="CY32" s="475">
        <v>255</v>
      </c>
      <c r="CZ32" s="475">
        <v>0</v>
      </c>
      <c r="DA32" s="475">
        <v>0</v>
      </c>
      <c r="DB32" s="478">
        <v>8</v>
      </c>
      <c r="DC32" s="472">
        <v>0.96889295995812619</v>
      </c>
      <c r="DD32" s="469">
        <v>24</v>
      </c>
      <c r="DE32" s="475">
        <v>320700</v>
      </c>
      <c r="DF32" s="470">
        <v>1</v>
      </c>
      <c r="DG32" s="474">
        <v>0</v>
      </c>
      <c r="DH32" s="469">
        <v>11</v>
      </c>
      <c r="DI32" s="470">
        <v>0</v>
      </c>
      <c r="DJ32" s="469">
        <v>1</v>
      </c>
      <c r="DK32" s="469">
        <v>1</v>
      </c>
      <c r="DL32" s="476">
        <v>31.666666666666668</v>
      </c>
      <c r="DM32" s="465" t="s">
        <v>640</v>
      </c>
      <c r="DN32" s="466" t="s">
        <v>640</v>
      </c>
      <c r="DO32" s="467">
        <v>55729.629629629628</v>
      </c>
      <c r="DP32" s="469">
        <v>0</v>
      </c>
      <c r="DQ32" s="469">
        <v>0</v>
      </c>
      <c r="DR32" s="469">
        <v>1</v>
      </c>
      <c r="DS32" s="475">
        <v>87</v>
      </c>
      <c r="DT32" s="475">
        <v>0</v>
      </c>
      <c r="DU32" s="475">
        <v>0</v>
      </c>
    </row>
    <row r="33" spans="1:125" s="469" customFormat="1" ht="15" customHeight="1" x14ac:dyDescent="0.25">
      <c r="A33" s="474" t="s">
        <v>263</v>
      </c>
      <c r="B33" s="469">
        <v>21</v>
      </c>
      <c r="C33" s="469">
        <v>5</v>
      </c>
      <c r="D33" s="469">
        <v>24</v>
      </c>
      <c r="E33" s="469">
        <v>0</v>
      </c>
      <c r="F33" s="469">
        <v>451</v>
      </c>
      <c r="G33" s="469">
        <v>1</v>
      </c>
      <c r="H33" s="469">
        <v>14</v>
      </c>
      <c r="I33" s="469">
        <v>2</v>
      </c>
      <c r="J33" s="469">
        <v>1</v>
      </c>
      <c r="K33" s="469">
        <v>11</v>
      </c>
      <c r="L33" s="469">
        <v>2</v>
      </c>
      <c r="M33" s="469">
        <v>0</v>
      </c>
      <c r="N33" s="469">
        <v>0</v>
      </c>
      <c r="O33" s="469">
        <v>0</v>
      </c>
      <c r="P33" s="469">
        <v>50</v>
      </c>
      <c r="Q33" s="469">
        <v>6</v>
      </c>
      <c r="R33" s="475">
        <v>6774300</v>
      </c>
      <c r="S33" s="475">
        <v>0</v>
      </c>
      <c r="T33" s="475">
        <v>0</v>
      </c>
      <c r="U33" s="468">
        <v>0.65454545454545454</v>
      </c>
      <c r="V33" s="469">
        <v>3</v>
      </c>
      <c r="W33" s="469">
        <v>2</v>
      </c>
      <c r="X33" s="469">
        <v>0</v>
      </c>
      <c r="Y33" s="469">
        <v>2743</v>
      </c>
      <c r="Z33" s="469">
        <v>785</v>
      </c>
      <c r="AA33" s="473">
        <v>1</v>
      </c>
      <c r="AB33" s="474">
        <f t="shared" si="0"/>
        <v>1</v>
      </c>
      <c r="AC33" s="469">
        <v>2</v>
      </c>
      <c r="AD33" s="469">
        <v>0</v>
      </c>
      <c r="AE33" s="469">
        <v>666</v>
      </c>
      <c r="AF33" s="469">
        <v>27</v>
      </c>
      <c r="AG33" s="469">
        <v>0</v>
      </c>
      <c r="AH33" s="469">
        <v>0</v>
      </c>
      <c r="AI33" s="475">
        <v>0</v>
      </c>
      <c r="AJ33" s="475">
        <v>0</v>
      </c>
      <c r="AK33" s="475">
        <v>17914.285714285714</v>
      </c>
      <c r="AL33" s="475">
        <v>185</v>
      </c>
      <c r="AM33" s="475">
        <v>28</v>
      </c>
      <c r="AN33" s="469">
        <v>0</v>
      </c>
      <c r="AO33" s="469">
        <v>1</v>
      </c>
      <c r="AP33" s="469">
        <v>0</v>
      </c>
      <c r="AQ33" s="468">
        <v>0.55405405405405406</v>
      </c>
      <c r="AR33" s="468">
        <v>9.3333333333333338E-2</v>
      </c>
      <c r="AS33" s="469">
        <v>0</v>
      </c>
      <c r="AT33" s="469">
        <v>34524.00509744</v>
      </c>
      <c r="AU33" s="469">
        <v>8</v>
      </c>
      <c r="AV33" s="469">
        <v>0</v>
      </c>
      <c r="AW33" s="469">
        <v>5</v>
      </c>
      <c r="AX33" s="469">
        <v>12</v>
      </c>
      <c r="AY33" s="469">
        <v>0</v>
      </c>
      <c r="AZ33" s="469">
        <v>0</v>
      </c>
      <c r="BA33" s="469">
        <v>0</v>
      </c>
      <c r="BB33" s="475">
        <v>0</v>
      </c>
      <c r="BC33" s="470">
        <v>0</v>
      </c>
      <c r="BD33" s="470">
        <v>7</v>
      </c>
      <c r="BE33" s="469">
        <v>20003.959160619997</v>
      </c>
      <c r="BF33" s="468">
        <v>0.28000000000000003</v>
      </c>
      <c r="BG33" s="469">
        <v>0</v>
      </c>
      <c r="BH33" s="469">
        <v>30.454638500599998</v>
      </c>
      <c r="BI33" s="469">
        <v>0</v>
      </c>
      <c r="BJ33" s="469">
        <v>0</v>
      </c>
      <c r="BK33" s="469">
        <v>0</v>
      </c>
      <c r="BL33" s="469">
        <v>0</v>
      </c>
      <c r="BM33" s="469">
        <v>1</v>
      </c>
      <c r="BN33" s="469">
        <v>0</v>
      </c>
      <c r="BO33" s="471">
        <v>14.689838147699998</v>
      </c>
      <c r="BP33" s="469">
        <v>0</v>
      </c>
      <c r="BQ33" s="469">
        <v>0</v>
      </c>
      <c r="BR33" s="469">
        <v>0</v>
      </c>
      <c r="BS33" s="469">
        <v>0</v>
      </c>
      <c r="BT33" s="469">
        <v>0</v>
      </c>
      <c r="BU33" s="469">
        <v>2</v>
      </c>
      <c r="BV33" s="469">
        <v>0</v>
      </c>
      <c r="BW33" s="475">
        <v>0</v>
      </c>
      <c r="BX33" s="475">
        <v>14</v>
      </c>
      <c r="BY33" s="475">
        <v>1315</v>
      </c>
      <c r="BZ33" s="475">
        <v>16</v>
      </c>
      <c r="CA33" s="468">
        <v>0.64</v>
      </c>
      <c r="CB33" s="469">
        <v>0</v>
      </c>
      <c r="CC33" s="476">
        <v>4744.6622224800003</v>
      </c>
      <c r="CD33" s="476">
        <v>4744.7549327899997</v>
      </c>
      <c r="CE33" s="476">
        <v>4744.7550039799999</v>
      </c>
      <c r="CF33" s="476">
        <v>18.906478912299999</v>
      </c>
      <c r="CG33" s="476">
        <v>307.84839859300001</v>
      </c>
      <c r="CH33" s="476">
        <v>4744.7550039799999</v>
      </c>
      <c r="CI33" s="476">
        <v>0</v>
      </c>
      <c r="CJ33" s="485">
        <v>0</v>
      </c>
      <c r="CK33" s="469">
        <v>2</v>
      </c>
      <c r="CL33" s="469">
        <v>0</v>
      </c>
      <c r="CM33" s="469">
        <v>0</v>
      </c>
      <c r="CN33" s="477">
        <v>503.65391234061485</v>
      </c>
      <c r="CO33" s="469">
        <v>1</v>
      </c>
      <c r="CP33" s="469">
        <v>0</v>
      </c>
      <c r="CQ33" s="469" t="s">
        <v>514</v>
      </c>
      <c r="CR33" s="469" t="s">
        <v>514</v>
      </c>
      <c r="CS33" s="469" t="s">
        <v>514</v>
      </c>
      <c r="CT33" s="469">
        <v>0</v>
      </c>
      <c r="CU33" s="469">
        <v>0</v>
      </c>
      <c r="CV33" s="469">
        <v>0</v>
      </c>
      <c r="CW33" s="469">
        <v>0</v>
      </c>
      <c r="CX33" s="475">
        <v>0</v>
      </c>
      <c r="CY33" s="475">
        <v>1301</v>
      </c>
      <c r="CZ33" s="475">
        <v>309</v>
      </c>
      <c r="DA33" s="475">
        <v>0</v>
      </c>
      <c r="DB33" s="478">
        <v>0</v>
      </c>
      <c r="DC33" s="472">
        <v>0.95134697940645807</v>
      </c>
      <c r="DD33" s="469">
        <v>3</v>
      </c>
      <c r="DE33" s="475">
        <v>77600</v>
      </c>
      <c r="DF33" s="470">
        <v>6</v>
      </c>
      <c r="DG33" s="474">
        <v>0</v>
      </c>
      <c r="DH33" s="469">
        <v>4</v>
      </c>
      <c r="DI33" s="470">
        <v>0</v>
      </c>
      <c r="DJ33" s="469">
        <v>0</v>
      </c>
      <c r="DK33" s="469">
        <v>1</v>
      </c>
      <c r="DL33" s="476">
        <v>13.333333333333334</v>
      </c>
      <c r="DM33" s="465" t="s">
        <v>640</v>
      </c>
      <c r="DN33" s="466" t="s">
        <v>640</v>
      </c>
      <c r="DO33" s="467">
        <v>112818.51851851851</v>
      </c>
      <c r="DP33" s="469">
        <v>1</v>
      </c>
      <c r="DQ33" s="469">
        <v>0</v>
      </c>
      <c r="DR33" s="469">
        <v>1</v>
      </c>
      <c r="DS33" s="475">
        <v>107</v>
      </c>
      <c r="DT33" s="475">
        <v>0</v>
      </c>
      <c r="DU33" s="475">
        <v>0</v>
      </c>
    </row>
    <row r="34" spans="1:125" s="469" customFormat="1" ht="15" customHeight="1" x14ac:dyDescent="0.25">
      <c r="A34" s="474" t="s">
        <v>214</v>
      </c>
      <c r="B34" s="469">
        <v>3</v>
      </c>
      <c r="C34" s="469">
        <v>2</v>
      </c>
      <c r="D34" s="469">
        <v>9</v>
      </c>
      <c r="E34" s="469">
        <v>2</v>
      </c>
      <c r="F34" s="469">
        <v>220</v>
      </c>
      <c r="G34" s="469">
        <v>0</v>
      </c>
      <c r="H34" s="469">
        <v>3</v>
      </c>
      <c r="I34" s="469">
        <v>1</v>
      </c>
      <c r="J34" s="469">
        <v>9</v>
      </c>
      <c r="K34" s="469">
        <v>20</v>
      </c>
      <c r="L34" s="469">
        <v>1</v>
      </c>
      <c r="M34" s="469">
        <v>0</v>
      </c>
      <c r="N34" s="469">
        <v>0</v>
      </c>
      <c r="O34" s="469">
        <v>0</v>
      </c>
      <c r="P34" s="469">
        <v>175</v>
      </c>
      <c r="Q34" s="469">
        <v>0</v>
      </c>
      <c r="R34" s="475">
        <v>0</v>
      </c>
      <c r="S34" s="475">
        <v>822</v>
      </c>
      <c r="T34" s="475">
        <v>0</v>
      </c>
      <c r="U34" s="468">
        <v>0.64500000000000002</v>
      </c>
      <c r="V34" s="469">
        <v>2</v>
      </c>
      <c r="W34" s="469">
        <v>1</v>
      </c>
      <c r="X34" s="469">
        <v>0.2</v>
      </c>
      <c r="Y34" s="469">
        <v>1025</v>
      </c>
      <c r="Z34" s="469">
        <v>67</v>
      </c>
      <c r="AA34" s="473">
        <v>3</v>
      </c>
      <c r="AB34" s="474">
        <f t="shared" si="0"/>
        <v>2</v>
      </c>
      <c r="AC34" s="469">
        <v>2</v>
      </c>
      <c r="AD34" s="469">
        <v>0</v>
      </c>
      <c r="AE34" s="469">
        <v>27</v>
      </c>
      <c r="AF34" s="469">
        <v>82</v>
      </c>
      <c r="AG34" s="469">
        <v>0</v>
      </c>
      <c r="AH34" s="469">
        <v>2</v>
      </c>
      <c r="AI34" s="475">
        <v>19400</v>
      </c>
      <c r="AJ34" s="475">
        <v>0</v>
      </c>
      <c r="AK34" s="475">
        <v>0</v>
      </c>
      <c r="AL34" s="475">
        <v>896</v>
      </c>
      <c r="AM34" s="475">
        <v>142</v>
      </c>
      <c r="AN34" s="469">
        <v>0</v>
      </c>
      <c r="AO34" s="469">
        <v>0</v>
      </c>
      <c r="AP34" s="469">
        <v>0</v>
      </c>
      <c r="AQ34" s="468">
        <v>0.51700000000000002</v>
      </c>
      <c r="AR34" s="468">
        <v>4.8000000000000001E-2</v>
      </c>
      <c r="AS34" s="469">
        <v>0</v>
      </c>
      <c r="AT34" s="469">
        <v>0</v>
      </c>
      <c r="AU34" s="469">
        <v>0</v>
      </c>
      <c r="AV34" s="469">
        <v>0</v>
      </c>
      <c r="AW34" s="469">
        <v>1</v>
      </c>
      <c r="AX34" s="469">
        <v>10</v>
      </c>
      <c r="AY34" s="469">
        <v>0</v>
      </c>
      <c r="AZ34" s="469">
        <v>1</v>
      </c>
      <c r="BA34" s="469">
        <v>0</v>
      </c>
      <c r="BB34" s="475">
        <v>0</v>
      </c>
      <c r="BC34" s="470">
        <v>0</v>
      </c>
      <c r="BD34" s="470">
        <v>13</v>
      </c>
      <c r="BE34" s="469">
        <v>0</v>
      </c>
      <c r="BF34" s="468">
        <v>0.216</v>
      </c>
      <c r="BG34" s="469">
        <v>0</v>
      </c>
      <c r="BH34" s="469">
        <v>0</v>
      </c>
      <c r="BI34" s="469">
        <v>0</v>
      </c>
      <c r="BJ34" s="469">
        <v>0</v>
      </c>
      <c r="BK34" s="469">
        <v>0</v>
      </c>
      <c r="BL34" s="469">
        <v>0</v>
      </c>
      <c r="BM34" s="469">
        <v>2</v>
      </c>
      <c r="BN34" s="469">
        <v>0</v>
      </c>
      <c r="BO34" s="471">
        <v>0</v>
      </c>
      <c r="BP34" s="469">
        <v>1</v>
      </c>
      <c r="BQ34" s="469">
        <v>0</v>
      </c>
      <c r="BR34" s="469">
        <v>0</v>
      </c>
      <c r="BS34" s="469">
        <v>0</v>
      </c>
      <c r="BT34" s="469">
        <v>4</v>
      </c>
      <c r="BU34" s="469">
        <v>0</v>
      </c>
      <c r="BV34" s="469">
        <v>0</v>
      </c>
      <c r="BW34" s="475">
        <v>0</v>
      </c>
      <c r="BX34" s="475">
        <v>1275</v>
      </c>
      <c r="BY34" s="475">
        <v>8065</v>
      </c>
      <c r="BZ34" s="475">
        <v>1266</v>
      </c>
      <c r="CA34" s="468">
        <v>0.439</v>
      </c>
      <c r="CB34" s="469">
        <v>0</v>
      </c>
      <c r="CC34" s="476">
        <v>69.772607655841099</v>
      </c>
      <c r="CD34" s="476">
        <v>59.007049191535693</v>
      </c>
      <c r="CE34" s="476">
        <v>243.46093580177239</v>
      </c>
      <c r="CF34" s="476">
        <v>300.45492614078</v>
      </c>
      <c r="CG34" s="476">
        <v>0</v>
      </c>
      <c r="CH34" s="476">
        <v>33.562860776296503</v>
      </c>
      <c r="CI34" s="476">
        <v>0</v>
      </c>
      <c r="CJ34" s="485">
        <v>0</v>
      </c>
      <c r="CK34" s="469">
        <v>0</v>
      </c>
      <c r="CL34" s="469">
        <v>0</v>
      </c>
      <c r="CM34" s="469">
        <v>0</v>
      </c>
      <c r="CN34" s="477">
        <v>163.81478488820071</v>
      </c>
      <c r="CO34" s="469">
        <v>57</v>
      </c>
      <c r="CP34" s="469">
        <v>0</v>
      </c>
      <c r="CQ34" s="469" t="s">
        <v>514</v>
      </c>
      <c r="CR34" s="469" t="s">
        <v>514</v>
      </c>
      <c r="CS34" s="469" t="s">
        <v>514</v>
      </c>
      <c r="CT34" s="469">
        <v>0</v>
      </c>
      <c r="CU34" s="469">
        <v>0</v>
      </c>
      <c r="CV34" s="469">
        <v>0</v>
      </c>
      <c r="CW34" s="469">
        <v>2</v>
      </c>
      <c r="CX34" s="475">
        <v>107800</v>
      </c>
      <c r="CY34" s="475">
        <v>251</v>
      </c>
      <c r="CZ34" s="475">
        <v>374</v>
      </c>
      <c r="DA34" s="475">
        <v>0</v>
      </c>
      <c r="DB34" s="478">
        <v>35</v>
      </c>
      <c r="DC34" s="472">
        <v>0.92599805258033108</v>
      </c>
      <c r="DD34" s="469">
        <v>9</v>
      </c>
      <c r="DE34" s="475">
        <v>208900</v>
      </c>
      <c r="DF34" s="470">
        <v>1</v>
      </c>
      <c r="DG34" s="474">
        <v>0</v>
      </c>
      <c r="DH34" s="469">
        <v>9</v>
      </c>
      <c r="DI34" s="470">
        <v>0</v>
      </c>
      <c r="DJ34" s="469">
        <v>0</v>
      </c>
      <c r="DK34" s="469">
        <v>1</v>
      </c>
      <c r="DL34" s="476">
        <v>16.666666666666668</v>
      </c>
      <c r="DM34" s="465">
        <v>152</v>
      </c>
      <c r="DN34" s="466">
        <v>7877666.666666667</v>
      </c>
      <c r="DO34" s="467">
        <v>2104133.333333333</v>
      </c>
      <c r="DP34" s="469">
        <v>0</v>
      </c>
      <c r="DQ34" s="469">
        <v>1</v>
      </c>
      <c r="DR34" s="469">
        <v>0</v>
      </c>
      <c r="DS34" s="475">
        <v>5082</v>
      </c>
      <c r="DT34" s="475">
        <v>2916</v>
      </c>
      <c r="DU34" s="475">
        <v>229</v>
      </c>
    </row>
    <row r="35" spans="1:125" s="469" customFormat="1" ht="15" customHeight="1" x14ac:dyDescent="0.25">
      <c r="A35" s="474" t="s">
        <v>152</v>
      </c>
      <c r="B35" s="469">
        <v>1</v>
      </c>
      <c r="C35" s="469">
        <v>0</v>
      </c>
      <c r="D35" s="469">
        <v>9</v>
      </c>
      <c r="E35" s="469">
        <v>0</v>
      </c>
      <c r="F35" s="469">
        <v>255</v>
      </c>
      <c r="G35" s="469">
        <v>0</v>
      </c>
      <c r="H35" s="469">
        <v>12</v>
      </c>
      <c r="I35" s="469">
        <v>0</v>
      </c>
      <c r="J35" s="469">
        <v>3</v>
      </c>
      <c r="K35" s="469">
        <v>5</v>
      </c>
      <c r="L35" s="469">
        <v>0</v>
      </c>
      <c r="M35" s="469">
        <v>0</v>
      </c>
      <c r="N35" s="469">
        <v>0</v>
      </c>
      <c r="O35" s="469">
        <v>0</v>
      </c>
      <c r="P35" s="469">
        <v>32</v>
      </c>
      <c r="Q35" s="469">
        <v>0</v>
      </c>
      <c r="R35" s="475">
        <v>0</v>
      </c>
      <c r="S35" s="475">
        <v>0</v>
      </c>
      <c r="T35" s="475">
        <v>0</v>
      </c>
      <c r="U35" s="468">
        <v>0.74509803921568629</v>
      </c>
      <c r="V35" s="469">
        <v>7</v>
      </c>
      <c r="W35" s="469">
        <v>0</v>
      </c>
      <c r="X35" s="469">
        <v>1.9999999999999998</v>
      </c>
      <c r="Y35" s="469">
        <v>612</v>
      </c>
      <c r="Z35" s="469">
        <v>198</v>
      </c>
      <c r="AA35" s="473">
        <v>0</v>
      </c>
      <c r="AB35" s="474">
        <f t="shared" si="0"/>
        <v>2</v>
      </c>
      <c r="AC35" s="469">
        <v>7</v>
      </c>
      <c r="AD35" s="469">
        <v>0</v>
      </c>
      <c r="AE35" s="469">
        <v>244</v>
      </c>
      <c r="AF35" s="469">
        <v>24</v>
      </c>
      <c r="AG35" s="469">
        <v>0</v>
      </c>
      <c r="AH35" s="469">
        <v>0</v>
      </c>
      <c r="AI35" s="475">
        <v>0</v>
      </c>
      <c r="AJ35" s="475">
        <v>0</v>
      </c>
      <c r="AK35" s="475">
        <v>0</v>
      </c>
      <c r="AL35" s="475">
        <v>1048</v>
      </c>
      <c r="AM35" s="475">
        <v>877</v>
      </c>
      <c r="AN35" s="469">
        <v>0</v>
      </c>
      <c r="AO35" s="469">
        <v>0</v>
      </c>
      <c r="AP35" s="469">
        <v>0</v>
      </c>
      <c r="AQ35" s="468">
        <v>0.56521739130434778</v>
      </c>
      <c r="AR35" s="468">
        <v>2.8985507246376812E-2</v>
      </c>
      <c r="AS35" s="469">
        <v>0</v>
      </c>
      <c r="AT35" s="469">
        <v>0</v>
      </c>
      <c r="AU35" s="469">
        <v>0</v>
      </c>
      <c r="AV35" s="469">
        <v>0</v>
      </c>
      <c r="AW35" s="469">
        <v>0</v>
      </c>
      <c r="AX35" s="469">
        <v>0</v>
      </c>
      <c r="AY35" s="469">
        <v>0</v>
      </c>
      <c r="AZ35" s="469">
        <v>0</v>
      </c>
      <c r="BA35" s="469">
        <v>0</v>
      </c>
      <c r="BB35" s="475">
        <v>0</v>
      </c>
      <c r="BC35" s="470">
        <v>0</v>
      </c>
      <c r="BD35" s="470">
        <v>6</v>
      </c>
      <c r="BE35" s="469">
        <v>0</v>
      </c>
      <c r="BF35" s="468">
        <v>0.30434782608695654</v>
      </c>
      <c r="BG35" s="469">
        <v>0</v>
      </c>
      <c r="BH35" s="469">
        <v>0</v>
      </c>
      <c r="BI35" s="469">
        <v>0</v>
      </c>
      <c r="BJ35" s="469">
        <v>0</v>
      </c>
      <c r="BK35" s="469">
        <v>2</v>
      </c>
      <c r="BL35" s="469">
        <v>1</v>
      </c>
      <c r="BM35" s="469">
        <v>2</v>
      </c>
      <c r="BN35" s="469">
        <v>1</v>
      </c>
      <c r="BO35" s="471">
        <v>11.294053832099999</v>
      </c>
      <c r="BP35" s="469">
        <v>1</v>
      </c>
      <c r="BQ35" s="469">
        <v>4.8965701601699996</v>
      </c>
      <c r="BR35" s="469">
        <v>1</v>
      </c>
      <c r="BS35" s="469">
        <v>0</v>
      </c>
      <c r="BT35" s="469">
        <v>0</v>
      </c>
      <c r="BU35" s="469">
        <v>0</v>
      </c>
      <c r="BV35" s="469">
        <v>0</v>
      </c>
      <c r="BW35" s="475">
        <v>0</v>
      </c>
      <c r="BX35" s="475">
        <v>469</v>
      </c>
      <c r="BY35" s="475">
        <v>3369</v>
      </c>
      <c r="BZ35" s="475">
        <v>9</v>
      </c>
      <c r="CA35" s="468">
        <v>0.37681159420289856</v>
      </c>
      <c r="CB35" s="469">
        <v>0</v>
      </c>
      <c r="CC35" s="476">
        <v>331.79374720370004</v>
      </c>
      <c r="CD35" s="476">
        <v>1332.8568040354601</v>
      </c>
      <c r="CE35" s="476">
        <v>1826.4638866550499</v>
      </c>
      <c r="CF35" s="476">
        <v>87.113368357479615</v>
      </c>
      <c r="CG35" s="476">
        <v>0</v>
      </c>
      <c r="CH35" s="476">
        <v>0</v>
      </c>
      <c r="CI35" s="476">
        <v>360.94698398417012</v>
      </c>
      <c r="CJ35" s="485">
        <v>0</v>
      </c>
      <c r="CK35" s="469">
        <v>2</v>
      </c>
      <c r="CL35" s="469">
        <v>0</v>
      </c>
      <c r="CM35" s="469">
        <v>0</v>
      </c>
      <c r="CN35" s="477">
        <v>356.69174606719906</v>
      </c>
      <c r="CO35" s="469">
        <v>1813</v>
      </c>
      <c r="CP35" s="469">
        <v>0</v>
      </c>
      <c r="CQ35" s="469" t="s">
        <v>514</v>
      </c>
      <c r="CR35" s="469" t="s">
        <v>514</v>
      </c>
      <c r="CS35" s="469" t="s">
        <v>514</v>
      </c>
      <c r="CT35" s="469">
        <v>0</v>
      </c>
      <c r="CU35" s="469">
        <v>0</v>
      </c>
      <c r="CV35" s="469">
        <v>0</v>
      </c>
      <c r="CW35" s="469">
        <v>0</v>
      </c>
      <c r="CX35" s="475">
        <v>0</v>
      </c>
      <c r="CY35" s="475">
        <v>74</v>
      </c>
      <c r="CZ35" s="475">
        <v>190</v>
      </c>
      <c r="DA35" s="475">
        <v>0</v>
      </c>
      <c r="DB35" s="478">
        <v>1</v>
      </c>
      <c r="DC35" s="472">
        <v>0.94381461501930075</v>
      </c>
      <c r="DD35" s="469">
        <v>1</v>
      </c>
      <c r="DE35" s="475">
        <v>9800</v>
      </c>
      <c r="DF35" s="470">
        <v>3</v>
      </c>
      <c r="DG35" s="474">
        <v>0</v>
      </c>
      <c r="DH35" s="469">
        <v>1</v>
      </c>
      <c r="DI35" s="470">
        <v>0</v>
      </c>
      <c r="DJ35" s="469">
        <v>0</v>
      </c>
      <c r="DK35" s="469">
        <v>0</v>
      </c>
      <c r="DL35" s="476">
        <v>43.333333333333336</v>
      </c>
      <c r="DM35" s="465">
        <v>12</v>
      </c>
      <c r="DN35" s="466">
        <v>2102000</v>
      </c>
      <c r="DO35" s="467">
        <v>44855.555555555555</v>
      </c>
      <c r="DP35" s="469">
        <v>0</v>
      </c>
      <c r="DQ35" s="469">
        <v>0</v>
      </c>
      <c r="DR35" s="469">
        <v>1</v>
      </c>
      <c r="DS35" s="475">
        <v>30</v>
      </c>
      <c r="DT35" s="475">
        <v>0</v>
      </c>
      <c r="DU35" s="475">
        <v>0</v>
      </c>
    </row>
    <row r="36" spans="1:125" s="469" customFormat="1" ht="15" customHeight="1" x14ac:dyDescent="0.25">
      <c r="A36" s="474" t="s">
        <v>331</v>
      </c>
      <c r="B36" s="469">
        <v>22</v>
      </c>
      <c r="C36" s="469">
        <v>0</v>
      </c>
      <c r="D36" s="469">
        <v>68</v>
      </c>
      <c r="E36" s="469">
        <v>9</v>
      </c>
      <c r="F36" s="469">
        <v>2190</v>
      </c>
      <c r="G36" s="469">
        <v>6</v>
      </c>
      <c r="H36" s="469">
        <v>193</v>
      </c>
      <c r="I36" s="469">
        <v>4</v>
      </c>
      <c r="J36" s="469">
        <v>27</v>
      </c>
      <c r="K36" s="469">
        <v>59</v>
      </c>
      <c r="L36" s="469">
        <v>11</v>
      </c>
      <c r="M36" s="469">
        <v>1</v>
      </c>
      <c r="N36" s="469">
        <v>1</v>
      </c>
      <c r="O36" s="469">
        <v>1</v>
      </c>
      <c r="P36" s="469">
        <v>652</v>
      </c>
      <c r="Q36" s="469">
        <v>15</v>
      </c>
      <c r="R36" s="475">
        <v>3498300</v>
      </c>
      <c r="S36" s="475">
        <v>282</v>
      </c>
      <c r="T36" s="475">
        <v>0</v>
      </c>
      <c r="U36" s="468">
        <v>0.64375000000000004</v>
      </c>
      <c r="V36" s="469">
        <v>2</v>
      </c>
      <c r="W36" s="469">
        <v>3</v>
      </c>
      <c r="X36" s="469">
        <v>1.9999999999999998</v>
      </c>
      <c r="Y36" s="469" t="s">
        <v>568</v>
      </c>
      <c r="Z36" s="469" t="s">
        <v>568</v>
      </c>
      <c r="AA36" s="473">
        <v>10</v>
      </c>
      <c r="AB36" s="474">
        <f t="shared" si="0"/>
        <v>12</v>
      </c>
      <c r="AC36" s="469">
        <v>16</v>
      </c>
      <c r="AD36" s="469">
        <v>1</v>
      </c>
      <c r="AE36" s="469">
        <v>207</v>
      </c>
      <c r="AF36" s="469">
        <v>169</v>
      </c>
      <c r="AG36" s="469">
        <v>2</v>
      </c>
      <c r="AH36" s="469">
        <v>6</v>
      </c>
      <c r="AI36" s="475">
        <v>244900</v>
      </c>
      <c r="AJ36" s="475">
        <v>0</v>
      </c>
      <c r="AK36" s="475">
        <v>455103</v>
      </c>
      <c r="AL36" s="475">
        <v>3767</v>
      </c>
      <c r="AM36" s="475">
        <v>160</v>
      </c>
      <c r="AN36" s="469">
        <v>1</v>
      </c>
      <c r="AO36" s="469">
        <v>3</v>
      </c>
      <c r="AP36" s="469">
        <v>0</v>
      </c>
      <c r="AQ36" s="468">
        <v>0.5044642857142857</v>
      </c>
      <c r="AR36" s="468">
        <v>0.12053571428571429</v>
      </c>
      <c r="AS36" s="469">
        <v>3</v>
      </c>
      <c r="AT36" s="469">
        <v>23555.771282429996</v>
      </c>
      <c r="AU36" s="469">
        <v>83</v>
      </c>
      <c r="AV36" s="469">
        <v>3</v>
      </c>
      <c r="AW36" s="469">
        <v>0</v>
      </c>
      <c r="AX36" s="469">
        <v>0</v>
      </c>
      <c r="AY36" s="469">
        <v>0</v>
      </c>
      <c r="AZ36" s="469">
        <v>0</v>
      </c>
      <c r="BA36" s="469">
        <v>2</v>
      </c>
      <c r="BB36" s="475">
        <v>790.8</v>
      </c>
      <c r="BC36" s="470">
        <v>3</v>
      </c>
      <c r="BD36" s="470">
        <v>30</v>
      </c>
      <c r="BE36" s="469">
        <v>4777.4391097300004</v>
      </c>
      <c r="BF36" s="468">
        <v>0.19196428571428573</v>
      </c>
      <c r="BG36" s="469">
        <v>9.8752133183899998E-2</v>
      </c>
      <c r="BH36" s="469">
        <v>71.101582016099997</v>
      </c>
      <c r="BI36" s="469">
        <v>0</v>
      </c>
      <c r="BJ36" s="469">
        <v>0</v>
      </c>
      <c r="BK36" s="469">
        <v>2</v>
      </c>
      <c r="BL36" s="469">
        <v>0</v>
      </c>
      <c r="BM36" s="469">
        <v>12</v>
      </c>
      <c r="BN36" s="469">
        <v>1</v>
      </c>
      <c r="BO36" s="471">
        <v>4.1027335428300002</v>
      </c>
      <c r="BP36" s="469">
        <v>3</v>
      </c>
      <c r="BQ36" s="469">
        <v>0</v>
      </c>
      <c r="BR36" s="469">
        <v>0</v>
      </c>
      <c r="BS36" s="469">
        <v>0</v>
      </c>
      <c r="BT36" s="469">
        <v>0</v>
      </c>
      <c r="BU36" s="469">
        <v>1</v>
      </c>
      <c r="BV36" s="469">
        <v>2</v>
      </c>
      <c r="BW36" s="475">
        <v>19800</v>
      </c>
      <c r="BX36" s="475">
        <v>0</v>
      </c>
      <c r="BY36" s="475">
        <v>10430</v>
      </c>
      <c r="BZ36" s="475">
        <v>698</v>
      </c>
      <c r="CA36" s="468">
        <v>0.46875</v>
      </c>
      <c r="CB36" s="469">
        <v>0.35903254513600003</v>
      </c>
      <c r="CC36" s="476">
        <v>4488.3904504399998</v>
      </c>
      <c r="CD36" s="476">
        <v>4488.3904877719997</v>
      </c>
      <c r="CE36" s="476">
        <v>4498.2721936984808</v>
      </c>
      <c r="CF36" s="476">
        <v>13.373534723819239</v>
      </c>
      <c r="CG36" s="476">
        <v>0</v>
      </c>
      <c r="CH36" s="476">
        <v>0</v>
      </c>
      <c r="CI36" s="476">
        <v>644.20087586251452</v>
      </c>
      <c r="CJ36" s="485">
        <v>0</v>
      </c>
      <c r="CK36" s="469">
        <v>1</v>
      </c>
      <c r="CL36" s="469">
        <v>0</v>
      </c>
      <c r="CM36" s="469">
        <v>0</v>
      </c>
      <c r="CN36" s="477">
        <v>1485.1571959911628</v>
      </c>
      <c r="CO36" s="469">
        <v>25</v>
      </c>
      <c r="CP36" s="469">
        <v>7</v>
      </c>
      <c r="CQ36" s="469" t="s">
        <v>514</v>
      </c>
      <c r="CR36" s="469" t="s">
        <v>514</v>
      </c>
      <c r="CS36" s="469" t="s">
        <v>514</v>
      </c>
      <c r="CT36" s="469">
        <v>0</v>
      </c>
      <c r="CU36" s="469">
        <v>0</v>
      </c>
      <c r="CV36" s="469">
        <v>5</v>
      </c>
      <c r="CW36" s="469">
        <v>2</v>
      </c>
      <c r="CX36" s="475">
        <v>128900</v>
      </c>
      <c r="CY36" s="475">
        <v>3</v>
      </c>
      <c r="CZ36" s="475">
        <v>392</v>
      </c>
      <c r="DA36" s="475">
        <v>2</v>
      </c>
      <c r="DB36" s="478">
        <v>99</v>
      </c>
      <c r="DC36" s="472">
        <v>0.9689795017198104</v>
      </c>
      <c r="DD36" s="469">
        <v>36</v>
      </c>
      <c r="DE36" s="475">
        <v>1106600</v>
      </c>
      <c r="DF36" s="470">
        <v>2</v>
      </c>
      <c r="DG36" s="474">
        <v>0.25</v>
      </c>
      <c r="DH36" s="469">
        <v>30</v>
      </c>
      <c r="DI36" s="470">
        <v>0</v>
      </c>
      <c r="DJ36" s="469">
        <v>0</v>
      </c>
      <c r="DK36" s="469">
        <v>0</v>
      </c>
      <c r="DL36" s="476">
        <v>65</v>
      </c>
      <c r="DM36" s="465">
        <v>235.66666666666666</v>
      </c>
      <c r="DN36" s="466">
        <v>16827000</v>
      </c>
      <c r="DO36" s="467">
        <v>313988.88888888888</v>
      </c>
      <c r="DP36" s="469">
        <v>0</v>
      </c>
      <c r="DQ36" s="469">
        <v>2</v>
      </c>
      <c r="DR36" s="469">
        <v>3</v>
      </c>
      <c r="DS36" s="475">
        <v>1105</v>
      </c>
      <c r="DT36" s="475">
        <v>885</v>
      </c>
      <c r="DU36" s="475">
        <v>148</v>
      </c>
    </row>
    <row r="37" spans="1:125" s="469" customFormat="1" ht="15" customHeight="1" x14ac:dyDescent="0.25">
      <c r="A37" s="474" t="s">
        <v>266</v>
      </c>
      <c r="B37" s="469">
        <v>67</v>
      </c>
      <c r="C37" s="469">
        <v>2</v>
      </c>
      <c r="D37" s="469">
        <v>183</v>
      </c>
      <c r="E37" s="469">
        <v>0</v>
      </c>
      <c r="F37" s="469">
        <v>2933</v>
      </c>
      <c r="G37" s="469">
        <v>0</v>
      </c>
      <c r="H37" s="469">
        <v>40</v>
      </c>
      <c r="I37" s="469">
        <v>3</v>
      </c>
      <c r="J37" s="469">
        <v>15</v>
      </c>
      <c r="K37" s="469">
        <v>36</v>
      </c>
      <c r="L37" s="469">
        <v>2</v>
      </c>
      <c r="M37" s="469">
        <v>0</v>
      </c>
      <c r="N37" s="469">
        <v>0</v>
      </c>
      <c r="O37" s="469">
        <v>0</v>
      </c>
      <c r="P37" s="469">
        <v>91</v>
      </c>
      <c r="Q37" s="469">
        <v>4</v>
      </c>
      <c r="R37" s="475">
        <v>525000</v>
      </c>
      <c r="S37" s="475">
        <v>0</v>
      </c>
      <c r="T37" s="475">
        <v>0</v>
      </c>
      <c r="U37" s="468">
        <v>0.64500000000000002</v>
      </c>
      <c r="V37" s="469">
        <v>1</v>
      </c>
      <c r="W37" s="469">
        <v>4</v>
      </c>
      <c r="X37" s="469">
        <v>1</v>
      </c>
      <c r="Y37" s="469" t="s">
        <v>568</v>
      </c>
      <c r="Z37" s="469" t="s">
        <v>568</v>
      </c>
      <c r="AA37" s="473">
        <v>3</v>
      </c>
      <c r="AB37" s="474">
        <f t="shared" si="0"/>
        <v>7</v>
      </c>
      <c r="AC37" s="469">
        <v>1</v>
      </c>
      <c r="AD37" s="469">
        <v>0</v>
      </c>
      <c r="AE37" s="469">
        <v>3525</v>
      </c>
      <c r="AF37" s="469">
        <v>191</v>
      </c>
      <c r="AG37" s="469">
        <v>1</v>
      </c>
      <c r="AH37" s="469">
        <v>0</v>
      </c>
      <c r="AI37" s="475">
        <v>0</v>
      </c>
      <c r="AJ37" s="475">
        <v>0</v>
      </c>
      <c r="AK37" s="475">
        <v>0</v>
      </c>
      <c r="AL37" s="475">
        <v>290</v>
      </c>
      <c r="AM37" s="475">
        <v>0</v>
      </c>
      <c r="AN37" s="469">
        <v>0</v>
      </c>
      <c r="AO37" s="469">
        <v>5</v>
      </c>
      <c r="AP37" s="469">
        <v>0</v>
      </c>
      <c r="AQ37" s="468">
        <v>0.51700000000000002</v>
      </c>
      <c r="AR37" s="468">
        <v>4.8000000000000001E-2</v>
      </c>
      <c r="AS37" s="469">
        <v>2</v>
      </c>
      <c r="AT37" s="469">
        <v>9321.0123737699996</v>
      </c>
      <c r="AU37" s="469">
        <v>0</v>
      </c>
      <c r="AV37" s="469">
        <v>1</v>
      </c>
      <c r="AW37" s="469">
        <v>0</v>
      </c>
      <c r="AX37" s="469">
        <v>0</v>
      </c>
      <c r="AY37" s="469">
        <v>0</v>
      </c>
      <c r="AZ37" s="469">
        <v>0</v>
      </c>
      <c r="BA37" s="469">
        <v>1</v>
      </c>
      <c r="BB37" s="475">
        <v>1721.5</v>
      </c>
      <c r="BC37" s="470">
        <v>0</v>
      </c>
      <c r="BD37" s="470">
        <v>4</v>
      </c>
      <c r="BE37" s="469">
        <v>7956.7843047899996</v>
      </c>
      <c r="BF37" s="468">
        <v>0.216</v>
      </c>
      <c r="BG37" s="469">
        <v>0</v>
      </c>
      <c r="BH37" s="469">
        <v>51.901971488659996</v>
      </c>
      <c r="BI37" s="469">
        <v>0</v>
      </c>
      <c r="BJ37" s="469">
        <v>0</v>
      </c>
      <c r="BK37" s="469">
        <v>1</v>
      </c>
      <c r="BL37" s="469">
        <v>0</v>
      </c>
      <c r="BM37" s="469">
        <v>7</v>
      </c>
      <c r="BN37" s="469">
        <v>0</v>
      </c>
      <c r="BO37" s="471">
        <v>48.548855128600003</v>
      </c>
      <c r="BP37" s="469">
        <v>7</v>
      </c>
      <c r="BQ37" s="469">
        <v>0</v>
      </c>
      <c r="BR37" s="469">
        <v>0</v>
      </c>
      <c r="BS37" s="469">
        <v>0</v>
      </c>
      <c r="BT37" s="469">
        <v>0</v>
      </c>
      <c r="BU37" s="469">
        <v>0</v>
      </c>
      <c r="BV37" s="469">
        <v>0</v>
      </c>
      <c r="BW37" s="475">
        <v>0</v>
      </c>
      <c r="BX37" s="475">
        <v>550</v>
      </c>
      <c r="BY37" s="475">
        <v>2034</v>
      </c>
      <c r="BZ37" s="475">
        <v>58</v>
      </c>
      <c r="CA37" s="468">
        <v>0.439</v>
      </c>
      <c r="CB37" s="469">
        <v>0</v>
      </c>
      <c r="CC37" s="476">
        <v>0</v>
      </c>
      <c r="CD37" s="476">
        <v>0</v>
      </c>
      <c r="CE37" s="476">
        <v>181.62037197659262</v>
      </c>
      <c r="CF37" s="476">
        <v>59.214145497911538</v>
      </c>
      <c r="CG37" s="476">
        <v>0</v>
      </c>
      <c r="CH37" s="476">
        <v>0</v>
      </c>
      <c r="CI37" s="476">
        <v>1283.2336176185686</v>
      </c>
      <c r="CJ37" s="485">
        <v>0</v>
      </c>
      <c r="CK37" s="469">
        <v>1</v>
      </c>
      <c r="CL37" s="469">
        <v>0</v>
      </c>
      <c r="CM37" s="469">
        <v>0</v>
      </c>
      <c r="CN37" s="477">
        <v>1355.4578123521355</v>
      </c>
      <c r="CO37" s="469">
        <v>139</v>
      </c>
      <c r="CP37" s="469">
        <v>0</v>
      </c>
      <c r="CQ37" s="469" t="s">
        <v>514</v>
      </c>
      <c r="CR37" s="469" t="s">
        <v>514</v>
      </c>
      <c r="CS37" s="469" t="s">
        <v>514</v>
      </c>
      <c r="CT37" s="469">
        <v>0</v>
      </c>
      <c r="CU37" s="469">
        <v>0</v>
      </c>
      <c r="CV37" s="469">
        <v>2</v>
      </c>
      <c r="CW37" s="469">
        <v>0</v>
      </c>
      <c r="CX37" s="475">
        <v>0</v>
      </c>
      <c r="CY37" s="475">
        <v>12</v>
      </c>
      <c r="CZ37" s="475">
        <v>42</v>
      </c>
      <c r="DA37" s="475">
        <v>0</v>
      </c>
      <c r="DB37" s="478">
        <v>11</v>
      </c>
      <c r="DC37" s="472">
        <v>0.95216373287064249</v>
      </c>
      <c r="DD37" s="469">
        <v>5</v>
      </c>
      <c r="DE37" s="475">
        <v>38500</v>
      </c>
      <c r="DF37" s="470">
        <v>0</v>
      </c>
      <c r="DG37" s="474">
        <v>0</v>
      </c>
      <c r="DH37" s="469">
        <v>1</v>
      </c>
      <c r="DI37" s="470">
        <v>0</v>
      </c>
      <c r="DJ37" s="469">
        <v>0</v>
      </c>
      <c r="DK37" s="469">
        <v>0</v>
      </c>
      <c r="DL37" s="476">
        <v>16.666666666666668</v>
      </c>
      <c r="DM37" s="465">
        <v>34</v>
      </c>
      <c r="DN37" s="466">
        <v>9205500</v>
      </c>
      <c r="DO37" s="467">
        <v>59807.407407407409</v>
      </c>
      <c r="DP37" s="469">
        <v>0</v>
      </c>
      <c r="DQ37" s="469">
        <v>0</v>
      </c>
      <c r="DR37" s="469">
        <v>1</v>
      </c>
      <c r="DS37" s="475">
        <v>25</v>
      </c>
      <c r="DT37" s="475">
        <v>34</v>
      </c>
      <c r="DU37" s="475">
        <v>0</v>
      </c>
    </row>
    <row r="38" spans="1:125" s="469" customFormat="1" ht="15" customHeight="1" x14ac:dyDescent="0.25">
      <c r="A38" s="474" t="s">
        <v>279</v>
      </c>
      <c r="B38" s="469">
        <v>113</v>
      </c>
      <c r="C38" s="469">
        <v>17</v>
      </c>
      <c r="D38" s="469">
        <v>102</v>
      </c>
      <c r="E38" s="469">
        <v>6</v>
      </c>
      <c r="F38" s="469">
        <v>1324</v>
      </c>
      <c r="G38" s="469">
        <v>0</v>
      </c>
      <c r="H38" s="469">
        <v>130</v>
      </c>
      <c r="I38" s="469">
        <v>6</v>
      </c>
      <c r="J38" s="469">
        <v>9</v>
      </c>
      <c r="K38" s="469">
        <v>51</v>
      </c>
      <c r="L38" s="469">
        <v>2</v>
      </c>
      <c r="M38" s="469">
        <v>0</v>
      </c>
      <c r="N38" s="469">
        <v>0</v>
      </c>
      <c r="O38" s="469">
        <v>0</v>
      </c>
      <c r="P38" s="469">
        <v>76</v>
      </c>
      <c r="Q38" s="469">
        <v>27</v>
      </c>
      <c r="R38" s="475">
        <v>3392100</v>
      </c>
      <c r="S38" s="475">
        <v>50</v>
      </c>
      <c r="T38" s="475">
        <v>0</v>
      </c>
      <c r="U38" s="468">
        <v>0.64500000000000002</v>
      </c>
      <c r="V38" s="469">
        <v>3</v>
      </c>
      <c r="W38" s="469">
        <v>5</v>
      </c>
      <c r="X38" s="469">
        <v>2.1999999999999997</v>
      </c>
      <c r="Y38" s="469">
        <v>11503</v>
      </c>
      <c r="Z38" s="469">
        <v>15337</v>
      </c>
      <c r="AA38" s="473">
        <v>3</v>
      </c>
      <c r="AB38" s="474">
        <f t="shared" si="0"/>
        <v>9</v>
      </c>
      <c r="AC38" s="469">
        <v>2</v>
      </c>
      <c r="AD38" s="469">
        <v>0</v>
      </c>
      <c r="AE38" s="469">
        <v>19339</v>
      </c>
      <c r="AF38" s="469">
        <v>131</v>
      </c>
      <c r="AG38" s="469">
        <v>0</v>
      </c>
      <c r="AH38" s="469">
        <v>1</v>
      </c>
      <c r="AI38" s="475">
        <v>1552800</v>
      </c>
      <c r="AJ38" s="475">
        <v>0</v>
      </c>
      <c r="AK38" s="475">
        <v>0</v>
      </c>
      <c r="AL38" s="475">
        <v>0</v>
      </c>
      <c r="AM38" s="475">
        <v>0</v>
      </c>
      <c r="AN38" s="469">
        <v>0</v>
      </c>
      <c r="AO38" s="469">
        <v>7</v>
      </c>
      <c r="AP38" s="469">
        <v>0</v>
      </c>
      <c r="AQ38" s="468">
        <v>0.51700000000000002</v>
      </c>
      <c r="AR38" s="468">
        <v>4.8000000000000001E-2</v>
      </c>
      <c r="AS38" s="469">
        <v>2</v>
      </c>
      <c r="AT38" s="469">
        <v>9539.5659034799992</v>
      </c>
      <c r="AU38" s="469">
        <v>0</v>
      </c>
      <c r="AV38" s="469">
        <v>1</v>
      </c>
      <c r="AW38" s="469">
        <v>0</v>
      </c>
      <c r="AX38" s="469">
        <v>0</v>
      </c>
      <c r="AY38" s="469">
        <v>0</v>
      </c>
      <c r="AZ38" s="469">
        <v>0</v>
      </c>
      <c r="BA38" s="469">
        <v>0</v>
      </c>
      <c r="BB38" s="475">
        <v>0</v>
      </c>
      <c r="BC38" s="470">
        <v>0</v>
      </c>
      <c r="BD38" s="470">
        <v>6</v>
      </c>
      <c r="BE38" s="469">
        <v>9539.56337489</v>
      </c>
      <c r="BF38" s="468">
        <v>0.216</v>
      </c>
      <c r="BG38" s="469">
        <v>0</v>
      </c>
      <c r="BH38" s="469">
        <v>0</v>
      </c>
      <c r="BI38" s="469">
        <v>0</v>
      </c>
      <c r="BJ38" s="469">
        <v>0</v>
      </c>
      <c r="BK38" s="469">
        <v>0</v>
      </c>
      <c r="BL38" s="469">
        <v>0</v>
      </c>
      <c r="BM38" s="469">
        <v>9</v>
      </c>
      <c r="BN38" s="469">
        <v>0</v>
      </c>
      <c r="BO38" s="471">
        <v>40.549550248999999</v>
      </c>
      <c r="BP38" s="469">
        <v>0</v>
      </c>
      <c r="BQ38" s="469">
        <v>0</v>
      </c>
      <c r="BR38" s="469">
        <v>2</v>
      </c>
      <c r="BS38" s="469">
        <v>0</v>
      </c>
      <c r="BT38" s="469">
        <v>0</v>
      </c>
      <c r="BU38" s="469">
        <v>0</v>
      </c>
      <c r="BV38" s="469">
        <v>1</v>
      </c>
      <c r="BW38" s="475">
        <v>83200</v>
      </c>
      <c r="BX38" s="475">
        <v>0</v>
      </c>
      <c r="BY38" s="475">
        <v>840</v>
      </c>
      <c r="BZ38" s="475">
        <v>2</v>
      </c>
      <c r="CA38" s="468">
        <v>0.439</v>
      </c>
      <c r="CB38" s="469">
        <v>0</v>
      </c>
      <c r="CC38" s="476">
        <v>6290.372462392862</v>
      </c>
      <c r="CD38" s="476">
        <v>22048.536156578011</v>
      </c>
      <c r="CE38" s="476">
        <v>23436.389031258474</v>
      </c>
      <c r="CF38" s="476">
        <v>97.932995538779991</v>
      </c>
      <c r="CG38" s="476">
        <v>586.66491069180006</v>
      </c>
      <c r="CH38" s="476">
        <v>93.956625299400002</v>
      </c>
      <c r="CI38" s="476">
        <v>596.22128449703916</v>
      </c>
      <c r="CJ38" s="485">
        <v>0</v>
      </c>
      <c r="CK38" s="469">
        <v>12</v>
      </c>
      <c r="CL38" s="469">
        <v>0</v>
      </c>
      <c r="CM38" s="469">
        <v>0</v>
      </c>
      <c r="CN38" s="477">
        <v>3310.7008558007096</v>
      </c>
      <c r="CO38" s="469">
        <v>2219</v>
      </c>
      <c r="CP38" s="469">
        <v>0</v>
      </c>
      <c r="CQ38" s="469" t="s">
        <v>514</v>
      </c>
      <c r="CR38" s="469" t="s">
        <v>514</v>
      </c>
      <c r="CS38" s="469" t="s">
        <v>514</v>
      </c>
      <c r="CT38" s="469">
        <v>0</v>
      </c>
      <c r="CU38" s="469">
        <v>1</v>
      </c>
      <c r="CV38" s="469">
        <v>6</v>
      </c>
      <c r="CW38" s="469">
        <v>5</v>
      </c>
      <c r="CX38" s="475">
        <v>2413300</v>
      </c>
      <c r="CY38" s="475">
        <v>0</v>
      </c>
      <c r="CZ38" s="475">
        <v>29</v>
      </c>
      <c r="DA38" s="475">
        <v>0</v>
      </c>
      <c r="DB38" s="478">
        <v>11</v>
      </c>
      <c r="DC38" s="472">
        <v>0.94547178757705075</v>
      </c>
      <c r="DD38" s="469">
        <v>7</v>
      </c>
      <c r="DE38" s="475">
        <v>137100</v>
      </c>
      <c r="DF38" s="470">
        <v>7</v>
      </c>
      <c r="DG38" s="474">
        <v>0</v>
      </c>
      <c r="DH38" s="469">
        <v>2</v>
      </c>
      <c r="DI38" s="470">
        <v>0</v>
      </c>
      <c r="DJ38" s="469">
        <v>1</v>
      </c>
      <c r="DK38" s="469">
        <v>2</v>
      </c>
      <c r="DL38" s="476">
        <v>68.333333333333329</v>
      </c>
      <c r="DM38" s="465">
        <v>232.33333333333334</v>
      </c>
      <c r="DN38" s="466">
        <v>4727000</v>
      </c>
      <c r="DO38" s="467">
        <v>600792.5925925927</v>
      </c>
      <c r="DP38" s="469">
        <v>3</v>
      </c>
      <c r="DQ38" s="469">
        <v>0</v>
      </c>
      <c r="DR38" s="469">
        <v>1</v>
      </c>
      <c r="DS38" s="475">
        <v>186</v>
      </c>
      <c r="DT38" s="475">
        <v>0</v>
      </c>
      <c r="DU38" s="475">
        <v>0</v>
      </c>
    </row>
    <row r="39" spans="1:125" s="469" customFormat="1" ht="15" customHeight="1" x14ac:dyDescent="0.25">
      <c r="A39" s="474" t="s">
        <v>161</v>
      </c>
      <c r="B39" s="469">
        <v>1</v>
      </c>
      <c r="C39" s="469">
        <v>0</v>
      </c>
      <c r="D39" s="469">
        <v>8</v>
      </c>
      <c r="E39" s="469">
        <v>1</v>
      </c>
      <c r="F39" s="469">
        <v>76</v>
      </c>
      <c r="G39" s="469">
        <v>1</v>
      </c>
      <c r="H39" s="469">
        <v>0</v>
      </c>
      <c r="I39" s="469">
        <v>0</v>
      </c>
      <c r="J39" s="469">
        <v>4</v>
      </c>
      <c r="K39" s="469">
        <v>22</v>
      </c>
      <c r="L39" s="469">
        <v>0</v>
      </c>
      <c r="M39" s="469">
        <v>0</v>
      </c>
      <c r="N39" s="469">
        <v>0</v>
      </c>
      <c r="O39" s="469">
        <v>0</v>
      </c>
      <c r="P39" s="469">
        <v>118</v>
      </c>
      <c r="Q39" s="469">
        <v>0</v>
      </c>
      <c r="R39" s="475">
        <v>0</v>
      </c>
      <c r="S39" s="475">
        <v>0</v>
      </c>
      <c r="T39" s="475">
        <v>0</v>
      </c>
      <c r="U39" s="468">
        <v>0.64500000000000002</v>
      </c>
      <c r="V39" s="469">
        <v>5</v>
      </c>
      <c r="W39" s="469">
        <v>0</v>
      </c>
      <c r="X39" s="469">
        <v>1.7</v>
      </c>
      <c r="Y39" s="469">
        <v>368</v>
      </c>
      <c r="Z39" s="469">
        <v>101</v>
      </c>
      <c r="AA39" s="473">
        <v>1</v>
      </c>
      <c r="AB39" s="474">
        <f t="shared" si="0"/>
        <v>2</v>
      </c>
      <c r="AC39" s="469">
        <v>2</v>
      </c>
      <c r="AD39" s="469">
        <v>0</v>
      </c>
      <c r="AE39" s="469">
        <v>0</v>
      </c>
      <c r="AF39" s="469">
        <v>316</v>
      </c>
      <c r="AG39" s="469">
        <v>3</v>
      </c>
      <c r="AH39" s="469">
        <v>0</v>
      </c>
      <c r="AI39" s="475">
        <v>0</v>
      </c>
      <c r="AJ39" s="475">
        <v>0</v>
      </c>
      <c r="AK39" s="475">
        <v>0</v>
      </c>
      <c r="AL39" s="475">
        <v>0</v>
      </c>
      <c r="AM39" s="475">
        <v>0</v>
      </c>
      <c r="AN39" s="469">
        <v>0</v>
      </c>
      <c r="AO39" s="469">
        <v>0</v>
      </c>
      <c r="AP39" s="469">
        <v>0</v>
      </c>
      <c r="AQ39" s="468">
        <v>0.51700000000000002</v>
      </c>
      <c r="AR39" s="468">
        <v>4.8000000000000001E-2</v>
      </c>
      <c r="AS39" s="469">
        <v>0</v>
      </c>
      <c r="AT39" s="469">
        <v>3490.3695590100001</v>
      </c>
      <c r="AU39" s="469">
        <v>10</v>
      </c>
      <c r="AV39" s="469">
        <v>0</v>
      </c>
      <c r="AW39" s="469">
        <v>0</v>
      </c>
      <c r="AX39" s="469">
        <v>0</v>
      </c>
      <c r="AY39" s="469">
        <v>0</v>
      </c>
      <c r="AZ39" s="469">
        <v>0</v>
      </c>
      <c r="BA39" s="469">
        <v>0</v>
      </c>
      <c r="BB39" s="475">
        <v>0</v>
      </c>
      <c r="BC39" s="470">
        <v>0</v>
      </c>
      <c r="BD39" s="470">
        <v>7</v>
      </c>
      <c r="BE39" s="469">
        <v>0</v>
      </c>
      <c r="BF39" s="468">
        <v>0.216</v>
      </c>
      <c r="BG39" s="469">
        <v>0</v>
      </c>
      <c r="BH39" s="469">
        <v>110.130469674</v>
      </c>
      <c r="BI39" s="469">
        <v>0</v>
      </c>
      <c r="BJ39" s="469">
        <v>0</v>
      </c>
      <c r="BK39" s="469">
        <v>0</v>
      </c>
      <c r="BL39" s="469">
        <v>0</v>
      </c>
      <c r="BM39" s="469">
        <v>2</v>
      </c>
      <c r="BN39" s="469">
        <v>0</v>
      </c>
      <c r="BO39" s="471">
        <v>1.6159525614800001</v>
      </c>
      <c r="BP39" s="469">
        <v>1</v>
      </c>
      <c r="BQ39" s="469">
        <v>0</v>
      </c>
      <c r="BR39" s="469">
        <v>0</v>
      </c>
      <c r="BS39" s="469">
        <v>1</v>
      </c>
      <c r="BT39" s="469">
        <v>0</v>
      </c>
      <c r="BU39" s="469">
        <v>0</v>
      </c>
      <c r="BV39" s="469">
        <v>2</v>
      </c>
      <c r="BW39" s="475">
        <v>1998700</v>
      </c>
      <c r="BX39" s="475">
        <v>2135</v>
      </c>
      <c r="BY39" s="475">
        <v>3216</v>
      </c>
      <c r="BZ39" s="475">
        <v>370</v>
      </c>
      <c r="CA39" s="468">
        <v>0.439</v>
      </c>
      <c r="CB39" s="469">
        <v>0</v>
      </c>
      <c r="CC39" s="476">
        <v>0</v>
      </c>
      <c r="CD39" s="476">
        <v>0</v>
      </c>
      <c r="CE39" s="476">
        <v>36.538297715299997</v>
      </c>
      <c r="CF39" s="476">
        <v>160.54855861553474</v>
      </c>
      <c r="CG39" s="476">
        <v>0</v>
      </c>
      <c r="CH39" s="476">
        <v>0</v>
      </c>
      <c r="CI39" s="476">
        <v>0</v>
      </c>
      <c r="CJ39" s="485">
        <v>0</v>
      </c>
      <c r="CK39" s="469">
        <v>0</v>
      </c>
      <c r="CL39" s="469">
        <v>0</v>
      </c>
      <c r="CM39" s="469">
        <v>0</v>
      </c>
      <c r="CN39" s="477">
        <v>83.947207924798278</v>
      </c>
      <c r="CO39" s="469">
        <v>13</v>
      </c>
      <c r="CP39" s="469">
        <v>0</v>
      </c>
      <c r="CQ39" s="469" t="s">
        <v>514</v>
      </c>
      <c r="CR39" s="469" t="s">
        <v>514</v>
      </c>
      <c r="CS39" s="469" t="s">
        <v>514</v>
      </c>
      <c r="CT39" s="469">
        <v>0</v>
      </c>
      <c r="CU39" s="469">
        <v>0</v>
      </c>
      <c r="CV39" s="469">
        <v>2</v>
      </c>
      <c r="CW39" s="469">
        <v>0</v>
      </c>
      <c r="CX39" s="475">
        <v>0</v>
      </c>
      <c r="CY39" s="475">
        <v>0</v>
      </c>
      <c r="CZ39" s="475">
        <v>0</v>
      </c>
      <c r="DA39" s="475">
        <v>0</v>
      </c>
      <c r="DB39" s="478">
        <v>8</v>
      </c>
      <c r="DC39" s="472">
        <v>0.91624610613088842</v>
      </c>
      <c r="DD39" s="469">
        <v>7</v>
      </c>
      <c r="DE39" s="475">
        <v>66200</v>
      </c>
      <c r="DF39" s="470">
        <v>0</v>
      </c>
      <c r="DG39" s="474">
        <v>0</v>
      </c>
      <c r="DH39" s="469">
        <v>5</v>
      </c>
      <c r="DI39" s="470">
        <v>0</v>
      </c>
      <c r="DJ39" s="469">
        <v>0</v>
      </c>
      <c r="DK39" s="469">
        <v>0</v>
      </c>
      <c r="DL39" s="476">
        <v>6.666666666666667</v>
      </c>
      <c r="DM39" s="465">
        <v>238</v>
      </c>
      <c r="DN39" s="466">
        <v>58363333.333333336</v>
      </c>
      <c r="DO39" s="467">
        <v>211978.93481717011</v>
      </c>
      <c r="DP39" s="469">
        <v>0</v>
      </c>
      <c r="DQ39" s="469">
        <v>0</v>
      </c>
      <c r="DR39" s="469">
        <v>0</v>
      </c>
      <c r="DS39" s="475">
        <v>0</v>
      </c>
      <c r="DT39" s="475">
        <v>277</v>
      </c>
      <c r="DU39" s="475">
        <v>18</v>
      </c>
    </row>
    <row r="40" spans="1:125" s="469" customFormat="1" ht="15" customHeight="1" x14ac:dyDescent="0.25">
      <c r="A40" s="474" t="s">
        <v>133</v>
      </c>
      <c r="B40" s="469">
        <v>12</v>
      </c>
      <c r="C40" s="469">
        <v>0</v>
      </c>
      <c r="D40" s="469">
        <v>27</v>
      </c>
      <c r="E40" s="469">
        <v>1</v>
      </c>
      <c r="F40" s="469">
        <v>478</v>
      </c>
      <c r="G40" s="469">
        <v>1</v>
      </c>
      <c r="H40" s="469">
        <v>12</v>
      </c>
      <c r="I40" s="469">
        <v>1</v>
      </c>
      <c r="J40" s="469">
        <v>4</v>
      </c>
      <c r="K40" s="469">
        <v>13</v>
      </c>
      <c r="L40" s="469">
        <v>0</v>
      </c>
      <c r="M40" s="469">
        <v>0</v>
      </c>
      <c r="N40" s="469">
        <v>0</v>
      </c>
      <c r="O40" s="469">
        <v>0</v>
      </c>
      <c r="P40" s="469">
        <v>123</v>
      </c>
      <c r="Q40" s="469">
        <v>0</v>
      </c>
      <c r="R40" s="475">
        <v>0</v>
      </c>
      <c r="S40" s="475">
        <v>0</v>
      </c>
      <c r="T40" s="475">
        <v>2</v>
      </c>
      <c r="U40" s="468">
        <v>0.64500000000000002</v>
      </c>
      <c r="V40" s="469">
        <v>4</v>
      </c>
      <c r="W40" s="469">
        <v>2</v>
      </c>
      <c r="X40" s="469">
        <v>0.4</v>
      </c>
      <c r="Y40" s="469" t="s">
        <v>568</v>
      </c>
      <c r="Z40" s="469" t="s">
        <v>568</v>
      </c>
      <c r="AA40" s="473">
        <v>1</v>
      </c>
      <c r="AB40" s="474">
        <f t="shared" si="0"/>
        <v>2</v>
      </c>
      <c r="AC40" s="469">
        <v>1</v>
      </c>
      <c r="AD40" s="469">
        <v>0</v>
      </c>
      <c r="AE40" s="469">
        <v>84</v>
      </c>
      <c r="AF40" s="469">
        <v>57</v>
      </c>
      <c r="AG40" s="469">
        <v>0</v>
      </c>
      <c r="AH40" s="469">
        <v>0</v>
      </c>
      <c r="AI40" s="475">
        <v>0</v>
      </c>
      <c r="AJ40" s="475">
        <v>0</v>
      </c>
      <c r="AK40" s="475">
        <v>0</v>
      </c>
      <c r="AL40" s="475">
        <v>0</v>
      </c>
      <c r="AM40" s="475">
        <v>0</v>
      </c>
      <c r="AN40" s="469">
        <v>0</v>
      </c>
      <c r="AO40" s="469">
        <v>0</v>
      </c>
      <c r="AP40" s="469">
        <v>0</v>
      </c>
      <c r="AQ40" s="468">
        <v>0.51700000000000002</v>
      </c>
      <c r="AR40" s="468">
        <v>4.8000000000000001E-2</v>
      </c>
      <c r="AS40" s="469">
        <v>0</v>
      </c>
      <c r="AT40" s="469">
        <v>0</v>
      </c>
      <c r="AU40" s="469">
        <v>0</v>
      </c>
      <c r="AV40" s="469">
        <v>0</v>
      </c>
      <c r="AW40" s="469">
        <v>0</v>
      </c>
      <c r="AX40" s="469">
        <v>0</v>
      </c>
      <c r="AY40" s="469">
        <v>0</v>
      </c>
      <c r="AZ40" s="469">
        <v>0</v>
      </c>
      <c r="BA40" s="469">
        <v>0</v>
      </c>
      <c r="BB40" s="475">
        <v>0</v>
      </c>
      <c r="BC40" s="470">
        <v>0</v>
      </c>
      <c r="BD40" s="470">
        <v>7</v>
      </c>
      <c r="BE40" s="469">
        <v>0</v>
      </c>
      <c r="BF40" s="468">
        <v>0.216</v>
      </c>
      <c r="BG40" s="469">
        <v>0</v>
      </c>
      <c r="BH40" s="469">
        <v>486.91849837519999</v>
      </c>
      <c r="BI40" s="469">
        <v>0</v>
      </c>
      <c r="BJ40" s="469">
        <v>0</v>
      </c>
      <c r="BK40" s="469">
        <v>1</v>
      </c>
      <c r="BL40" s="469">
        <v>0</v>
      </c>
      <c r="BM40" s="469">
        <v>2</v>
      </c>
      <c r="BN40" s="469">
        <v>0</v>
      </c>
      <c r="BO40" s="471">
        <v>10.3738209422</v>
      </c>
      <c r="BP40" s="469">
        <v>1</v>
      </c>
      <c r="BQ40" s="469">
        <v>0</v>
      </c>
      <c r="BR40" s="469">
        <v>0</v>
      </c>
      <c r="BS40" s="469">
        <v>0</v>
      </c>
      <c r="BT40" s="469">
        <v>0</v>
      </c>
      <c r="BU40" s="469">
        <v>0</v>
      </c>
      <c r="BV40" s="469">
        <v>0</v>
      </c>
      <c r="BW40" s="475">
        <v>0</v>
      </c>
      <c r="BX40" s="475">
        <v>135</v>
      </c>
      <c r="BY40" s="475">
        <v>1185</v>
      </c>
      <c r="BZ40" s="475">
        <v>37</v>
      </c>
      <c r="CA40" s="468">
        <v>0.439</v>
      </c>
      <c r="CB40" s="469">
        <v>0</v>
      </c>
      <c r="CC40" s="476">
        <v>0</v>
      </c>
      <c r="CD40" s="476">
        <v>0</v>
      </c>
      <c r="CE40" s="476">
        <v>205.40190677984995</v>
      </c>
      <c r="CF40" s="476">
        <v>37.357224176899997</v>
      </c>
      <c r="CG40" s="476">
        <v>0</v>
      </c>
      <c r="CH40" s="476">
        <v>0</v>
      </c>
      <c r="CI40" s="476">
        <v>599.71141871907878</v>
      </c>
      <c r="CJ40" s="485">
        <v>0</v>
      </c>
      <c r="CK40" s="469">
        <v>2</v>
      </c>
      <c r="CL40" s="469">
        <v>0</v>
      </c>
      <c r="CM40" s="469">
        <v>0</v>
      </c>
      <c r="CN40" s="477">
        <v>720.27143997673954</v>
      </c>
      <c r="CO40" s="469">
        <v>101</v>
      </c>
      <c r="CP40" s="469">
        <v>0</v>
      </c>
      <c r="CQ40" s="469" t="s">
        <v>514</v>
      </c>
      <c r="CR40" s="469" t="s">
        <v>514</v>
      </c>
      <c r="CS40" s="469" t="s">
        <v>514</v>
      </c>
      <c r="CT40" s="469">
        <v>0</v>
      </c>
      <c r="CU40" s="469">
        <v>0</v>
      </c>
      <c r="CV40" s="469">
        <v>0</v>
      </c>
      <c r="CW40" s="469">
        <v>0</v>
      </c>
      <c r="CX40" s="475">
        <v>0</v>
      </c>
      <c r="CY40" s="475">
        <v>0</v>
      </c>
      <c r="CZ40" s="475">
        <v>0</v>
      </c>
      <c r="DA40" s="475">
        <v>7</v>
      </c>
      <c r="DB40" s="478">
        <v>0</v>
      </c>
      <c r="DC40" s="472">
        <v>0.94296446219207553</v>
      </c>
      <c r="DD40" s="469">
        <v>0</v>
      </c>
      <c r="DE40" s="475">
        <v>0</v>
      </c>
      <c r="DF40" s="470">
        <v>0</v>
      </c>
      <c r="DG40" s="474">
        <v>0</v>
      </c>
      <c r="DH40" s="469">
        <v>3</v>
      </c>
      <c r="DI40" s="470">
        <v>0</v>
      </c>
      <c r="DJ40" s="469">
        <v>0</v>
      </c>
      <c r="DK40" s="469">
        <v>0</v>
      </c>
      <c r="DL40" s="476">
        <v>78.333333333333329</v>
      </c>
      <c r="DM40" s="465">
        <v>70.5</v>
      </c>
      <c r="DN40" s="466">
        <v>4348500</v>
      </c>
      <c r="DO40" s="467">
        <v>69322.222222222219</v>
      </c>
      <c r="DP40" s="469">
        <v>0</v>
      </c>
      <c r="DQ40" s="469">
        <v>0</v>
      </c>
      <c r="DR40" s="469">
        <v>1</v>
      </c>
      <c r="DS40" s="475">
        <v>0</v>
      </c>
      <c r="DT40" s="475">
        <v>0</v>
      </c>
      <c r="DU40" s="475">
        <v>0</v>
      </c>
    </row>
    <row r="41" spans="1:125" s="469" customFormat="1" ht="15" customHeight="1" x14ac:dyDescent="0.25">
      <c r="A41" s="474" t="s">
        <v>64</v>
      </c>
      <c r="B41" s="469">
        <v>24</v>
      </c>
      <c r="C41" s="469">
        <v>3</v>
      </c>
      <c r="D41" s="469">
        <v>71</v>
      </c>
      <c r="E41" s="469">
        <v>5</v>
      </c>
      <c r="F41" s="469">
        <v>1130</v>
      </c>
      <c r="G41" s="469">
        <v>1</v>
      </c>
      <c r="H41" s="469">
        <v>16</v>
      </c>
      <c r="I41" s="469">
        <v>1</v>
      </c>
      <c r="J41" s="469">
        <v>9</v>
      </c>
      <c r="K41" s="469">
        <v>34</v>
      </c>
      <c r="L41" s="469">
        <v>6</v>
      </c>
      <c r="M41" s="469">
        <v>0</v>
      </c>
      <c r="N41" s="469">
        <v>0</v>
      </c>
      <c r="O41" s="469">
        <v>0</v>
      </c>
      <c r="P41" s="469">
        <v>179</v>
      </c>
      <c r="Q41" s="469">
        <v>7</v>
      </c>
      <c r="R41" s="475">
        <v>5579200</v>
      </c>
      <c r="S41" s="475">
        <v>278</v>
      </c>
      <c r="T41" s="475">
        <v>0</v>
      </c>
      <c r="U41" s="468">
        <v>0.64500000000000002</v>
      </c>
      <c r="V41" s="469">
        <v>27</v>
      </c>
      <c r="W41" s="469">
        <v>1</v>
      </c>
      <c r="X41" s="469">
        <v>0.8</v>
      </c>
      <c r="Y41" s="469" t="s">
        <v>568</v>
      </c>
      <c r="Z41" s="469" t="s">
        <v>568</v>
      </c>
      <c r="AA41" s="473">
        <v>7</v>
      </c>
      <c r="AB41" s="474">
        <f t="shared" ref="AB41:AB72" si="1">BI41+BM41</f>
        <v>6</v>
      </c>
      <c r="AC41" s="469">
        <v>16</v>
      </c>
      <c r="AD41" s="469">
        <v>5</v>
      </c>
      <c r="AE41" s="469">
        <v>86</v>
      </c>
      <c r="AF41" s="469">
        <v>532</v>
      </c>
      <c r="AG41" s="469">
        <v>0</v>
      </c>
      <c r="AH41" s="469">
        <v>10</v>
      </c>
      <c r="AI41" s="475">
        <v>6184000</v>
      </c>
      <c r="AJ41" s="475">
        <v>2797511</v>
      </c>
      <c r="AK41" s="475">
        <v>279750</v>
      </c>
      <c r="AL41" s="475">
        <v>7494</v>
      </c>
      <c r="AM41" s="475">
        <v>3455</v>
      </c>
      <c r="AN41" s="469">
        <v>0</v>
      </c>
      <c r="AO41" s="469">
        <v>9</v>
      </c>
      <c r="AP41" s="469">
        <v>0</v>
      </c>
      <c r="AQ41" s="468">
        <v>0.51700000000000002</v>
      </c>
      <c r="AR41" s="468">
        <v>4.8000000000000001E-2</v>
      </c>
      <c r="AS41" s="469">
        <v>2</v>
      </c>
      <c r="AT41" s="469">
        <v>0</v>
      </c>
      <c r="AU41" s="469">
        <v>0</v>
      </c>
      <c r="AV41" s="469">
        <v>1</v>
      </c>
      <c r="AW41" s="469">
        <v>4</v>
      </c>
      <c r="AX41" s="469">
        <v>25</v>
      </c>
      <c r="AY41" s="469">
        <v>1</v>
      </c>
      <c r="AZ41" s="469">
        <v>0</v>
      </c>
      <c r="BA41" s="469">
        <v>1</v>
      </c>
      <c r="BB41" s="475">
        <v>1593.8</v>
      </c>
      <c r="BC41" s="470">
        <v>0</v>
      </c>
      <c r="BD41" s="470">
        <v>1</v>
      </c>
      <c r="BE41" s="469">
        <v>0</v>
      </c>
      <c r="BF41" s="468">
        <v>0.216</v>
      </c>
      <c r="BG41" s="469">
        <v>3746.9967385700002</v>
      </c>
      <c r="BH41" s="469">
        <v>0</v>
      </c>
      <c r="BI41" s="469">
        <v>0</v>
      </c>
      <c r="BJ41" s="469">
        <v>0</v>
      </c>
      <c r="BK41" s="469">
        <v>0</v>
      </c>
      <c r="BL41" s="469">
        <v>0</v>
      </c>
      <c r="BM41" s="469">
        <v>6</v>
      </c>
      <c r="BN41" s="469">
        <v>1</v>
      </c>
      <c r="BO41" s="471">
        <v>0</v>
      </c>
      <c r="BP41" s="469">
        <v>1</v>
      </c>
      <c r="BQ41" s="469">
        <v>0</v>
      </c>
      <c r="BR41" s="469">
        <v>0</v>
      </c>
      <c r="BS41" s="469">
        <v>0</v>
      </c>
      <c r="BT41" s="469">
        <v>2</v>
      </c>
      <c r="BU41" s="469">
        <v>2</v>
      </c>
      <c r="BV41" s="469">
        <v>2</v>
      </c>
      <c r="BW41" s="475">
        <v>4098300</v>
      </c>
      <c r="BX41" s="475">
        <v>646</v>
      </c>
      <c r="BY41" s="475">
        <v>7766</v>
      </c>
      <c r="BZ41" s="475">
        <v>665</v>
      </c>
      <c r="CA41" s="468">
        <v>0.439</v>
      </c>
      <c r="CB41" s="469">
        <v>0</v>
      </c>
      <c r="CC41" s="476">
        <v>71.386256045799996</v>
      </c>
      <c r="CD41" s="476">
        <v>0</v>
      </c>
      <c r="CE41" s="476">
        <v>139.0143144891</v>
      </c>
      <c r="CF41" s="476">
        <v>593.98414791420396</v>
      </c>
      <c r="CG41" s="476">
        <v>20.883325925699999</v>
      </c>
      <c r="CH41" s="476">
        <v>0</v>
      </c>
      <c r="CI41" s="476">
        <v>95.440125192194429</v>
      </c>
      <c r="CJ41" s="485">
        <v>0</v>
      </c>
      <c r="CK41" s="469">
        <v>2</v>
      </c>
      <c r="CL41" s="469">
        <v>0</v>
      </c>
      <c r="CM41" s="469">
        <v>0</v>
      </c>
      <c r="CN41" s="477">
        <v>147.48803600798067</v>
      </c>
      <c r="CO41" s="469">
        <v>31</v>
      </c>
      <c r="CP41" s="469">
        <v>0</v>
      </c>
      <c r="CQ41" s="469" t="s">
        <v>514</v>
      </c>
      <c r="CR41" s="469" t="s">
        <v>514</v>
      </c>
      <c r="CS41" s="469" t="s">
        <v>514</v>
      </c>
      <c r="CT41" s="469">
        <v>1</v>
      </c>
      <c r="CU41" s="469">
        <v>1</v>
      </c>
      <c r="CV41" s="469">
        <v>5</v>
      </c>
      <c r="CW41" s="469">
        <v>1</v>
      </c>
      <c r="CX41" s="475">
        <v>29300</v>
      </c>
      <c r="CY41" s="475">
        <v>50</v>
      </c>
      <c r="CZ41" s="475">
        <v>457</v>
      </c>
      <c r="DA41" s="475">
        <v>0</v>
      </c>
      <c r="DB41" s="478">
        <v>141</v>
      </c>
      <c r="DC41" s="472">
        <v>0.93606295785885252</v>
      </c>
      <c r="DD41" s="469">
        <v>30</v>
      </c>
      <c r="DE41" s="475">
        <v>1034300</v>
      </c>
      <c r="DF41" s="470">
        <v>38</v>
      </c>
      <c r="DG41" s="474">
        <v>0</v>
      </c>
      <c r="DH41" s="469">
        <v>13</v>
      </c>
      <c r="DI41" s="470">
        <v>0</v>
      </c>
      <c r="DJ41" s="469">
        <v>0</v>
      </c>
      <c r="DK41" s="469">
        <v>0</v>
      </c>
      <c r="DL41" s="476">
        <v>515</v>
      </c>
      <c r="DM41" s="465">
        <v>582.66666666666663</v>
      </c>
      <c r="DN41" s="466">
        <v>91021666.666666672</v>
      </c>
      <c r="DO41" s="467">
        <v>1220614.8148148151</v>
      </c>
      <c r="DP41" s="469">
        <v>2</v>
      </c>
      <c r="DQ41" s="469">
        <v>2</v>
      </c>
      <c r="DR41" s="469">
        <v>1</v>
      </c>
      <c r="DS41" s="475">
        <v>9574</v>
      </c>
      <c r="DT41" s="475">
        <v>3021</v>
      </c>
      <c r="DU41" s="475">
        <v>236</v>
      </c>
    </row>
    <row r="42" spans="1:125" s="469" customFormat="1" ht="15" customHeight="1" x14ac:dyDescent="0.25">
      <c r="A42" s="474" t="s">
        <v>109</v>
      </c>
      <c r="B42" s="469">
        <v>53</v>
      </c>
      <c r="C42" s="469">
        <v>3</v>
      </c>
      <c r="D42" s="469">
        <v>212</v>
      </c>
      <c r="E42" s="469">
        <v>8</v>
      </c>
      <c r="F42" s="469">
        <v>1860</v>
      </c>
      <c r="G42" s="469">
        <v>2</v>
      </c>
      <c r="H42" s="469">
        <v>24</v>
      </c>
      <c r="I42" s="469">
        <v>4</v>
      </c>
      <c r="J42" s="469">
        <v>23</v>
      </c>
      <c r="K42" s="469">
        <v>33</v>
      </c>
      <c r="L42" s="469">
        <v>1</v>
      </c>
      <c r="M42" s="469">
        <v>0</v>
      </c>
      <c r="N42" s="469">
        <v>0</v>
      </c>
      <c r="O42" s="469">
        <v>0</v>
      </c>
      <c r="P42" s="469">
        <v>169</v>
      </c>
      <c r="Q42" s="469">
        <v>15</v>
      </c>
      <c r="R42" s="475">
        <v>12120300</v>
      </c>
      <c r="S42" s="475">
        <v>0</v>
      </c>
      <c r="T42" s="475">
        <v>0</v>
      </c>
      <c r="U42" s="468">
        <v>0.64500000000000002</v>
      </c>
      <c r="V42" s="469">
        <v>18</v>
      </c>
      <c r="W42" s="469">
        <v>1</v>
      </c>
      <c r="X42" s="469">
        <v>2.5</v>
      </c>
      <c r="Y42" s="469" t="s">
        <v>568</v>
      </c>
      <c r="Z42" s="469" t="s">
        <v>568</v>
      </c>
      <c r="AA42" s="473">
        <v>9</v>
      </c>
      <c r="AB42" s="474">
        <f t="shared" si="1"/>
        <v>5</v>
      </c>
      <c r="AC42" s="469">
        <v>12</v>
      </c>
      <c r="AD42" s="469">
        <v>6</v>
      </c>
      <c r="AE42" s="469">
        <v>39</v>
      </c>
      <c r="AF42" s="469">
        <v>329</v>
      </c>
      <c r="AG42" s="469">
        <v>0</v>
      </c>
      <c r="AH42" s="469">
        <v>9</v>
      </c>
      <c r="AI42" s="475">
        <v>5196400</v>
      </c>
      <c r="AJ42" s="475">
        <v>5083461</v>
      </c>
      <c r="AK42" s="475">
        <v>500072.0625</v>
      </c>
      <c r="AL42" s="475">
        <v>7372</v>
      </c>
      <c r="AM42" s="475">
        <v>1452</v>
      </c>
      <c r="AN42" s="469">
        <v>0</v>
      </c>
      <c r="AO42" s="469">
        <v>10</v>
      </c>
      <c r="AP42" s="469">
        <v>1</v>
      </c>
      <c r="AQ42" s="468">
        <v>0.51515151515151514</v>
      </c>
      <c r="AR42" s="468">
        <v>3.0303030303030304E-2</v>
      </c>
      <c r="AS42" s="469">
        <v>1</v>
      </c>
      <c r="AT42" s="469">
        <v>50.084216252099999</v>
      </c>
      <c r="AU42" s="469">
        <v>1</v>
      </c>
      <c r="AV42" s="469">
        <v>1</v>
      </c>
      <c r="AW42" s="469">
        <v>27</v>
      </c>
      <c r="AX42" s="469">
        <v>17</v>
      </c>
      <c r="AY42" s="469">
        <v>0</v>
      </c>
      <c r="AZ42" s="469">
        <v>0</v>
      </c>
      <c r="BA42" s="469">
        <v>3</v>
      </c>
      <c r="BB42" s="475">
        <v>609.29999999999995</v>
      </c>
      <c r="BC42" s="470">
        <v>0</v>
      </c>
      <c r="BD42" s="470">
        <v>2</v>
      </c>
      <c r="BE42" s="469">
        <v>0</v>
      </c>
      <c r="BF42" s="468">
        <v>3.0303030303030304E-2</v>
      </c>
      <c r="BG42" s="469">
        <v>0</v>
      </c>
      <c r="BH42" s="469">
        <v>238.35824290120001</v>
      </c>
      <c r="BI42" s="469">
        <v>0</v>
      </c>
      <c r="BJ42" s="469">
        <v>0</v>
      </c>
      <c r="BK42" s="469">
        <v>4</v>
      </c>
      <c r="BL42" s="469">
        <v>0.5</v>
      </c>
      <c r="BM42" s="469">
        <v>5</v>
      </c>
      <c r="BN42" s="469">
        <v>0</v>
      </c>
      <c r="BO42" s="471">
        <v>11.0124786667</v>
      </c>
      <c r="BP42" s="469">
        <v>5</v>
      </c>
      <c r="BQ42" s="469">
        <v>3.08804157225177</v>
      </c>
      <c r="BR42" s="469">
        <v>0</v>
      </c>
      <c r="BS42" s="469">
        <v>1</v>
      </c>
      <c r="BT42" s="469">
        <v>0</v>
      </c>
      <c r="BU42" s="469">
        <v>2</v>
      </c>
      <c r="BV42" s="469">
        <v>3</v>
      </c>
      <c r="BW42" s="475">
        <v>64200</v>
      </c>
      <c r="BX42" s="475">
        <v>291</v>
      </c>
      <c r="BY42" s="475">
        <v>14068</v>
      </c>
      <c r="BZ42" s="475">
        <v>3202</v>
      </c>
      <c r="CA42" s="468">
        <v>0.45454545454545453</v>
      </c>
      <c r="CB42" s="469">
        <v>0</v>
      </c>
      <c r="CC42" s="476">
        <v>11881.974404575349</v>
      </c>
      <c r="CD42" s="476">
        <v>540.64926159227718</v>
      </c>
      <c r="CE42" s="476">
        <v>657.65506280327168</v>
      </c>
      <c r="CF42" s="476">
        <v>74.861967288440965</v>
      </c>
      <c r="CG42" s="476">
        <v>2.03797263224E-2</v>
      </c>
      <c r="CH42" s="476">
        <v>540.64925078200645</v>
      </c>
      <c r="CI42" s="476">
        <v>54.916209925062581</v>
      </c>
      <c r="CJ42" s="485">
        <v>0</v>
      </c>
      <c r="CK42" s="469">
        <v>5</v>
      </c>
      <c r="CL42" s="469">
        <v>0</v>
      </c>
      <c r="CM42" s="469">
        <v>0</v>
      </c>
      <c r="CN42" s="477">
        <v>450.29191630375084</v>
      </c>
      <c r="CO42" s="469">
        <v>199</v>
      </c>
      <c r="CP42" s="469">
        <v>0</v>
      </c>
      <c r="CQ42" s="469" t="s">
        <v>514</v>
      </c>
      <c r="CR42" s="469" t="s">
        <v>514</v>
      </c>
      <c r="CS42" s="469" t="s">
        <v>514</v>
      </c>
      <c r="CT42" s="469">
        <v>0</v>
      </c>
      <c r="CU42" s="469">
        <v>0</v>
      </c>
      <c r="CV42" s="469">
        <v>1</v>
      </c>
      <c r="CW42" s="469">
        <v>4</v>
      </c>
      <c r="CX42" s="475">
        <v>122400</v>
      </c>
      <c r="CY42" s="475">
        <v>0</v>
      </c>
      <c r="CZ42" s="475">
        <v>312</v>
      </c>
      <c r="DA42" s="475">
        <v>4</v>
      </c>
      <c r="DB42" s="478">
        <v>106</v>
      </c>
      <c r="DC42" s="472">
        <v>0.9412571962984172</v>
      </c>
      <c r="DD42" s="469">
        <v>30</v>
      </c>
      <c r="DE42" s="475">
        <v>827600</v>
      </c>
      <c r="DF42" s="470">
        <v>16</v>
      </c>
      <c r="DG42" s="474">
        <v>0</v>
      </c>
      <c r="DH42" s="469">
        <v>17</v>
      </c>
      <c r="DI42" s="470">
        <v>0</v>
      </c>
      <c r="DJ42" s="469">
        <v>1</v>
      </c>
      <c r="DK42" s="469">
        <v>0</v>
      </c>
      <c r="DL42" s="476">
        <v>5</v>
      </c>
      <c r="DM42" s="465">
        <v>536.33333333333337</v>
      </c>
      <c r="DN42" s="466">
        <v>31634333.333333332</v>
      </c>
      <c r="DO42" s="467">
        <v>753029.62962962966</v>
      </c>
      <c r="DP42" s="469">
        <v>4</v>
      </c>
      <c r="DQ42" s="469">
        <v>3</v>
      </c>
      <c r="DR42" s="469">
        <v>1</v>
      </c>
      <c r="DS42" s="475">
        <v>7384</v>
      </c>
      <c r="DT42" s="475">
        <v>1771</v>
      </c>
      <c r="DU42" s="475">
        <v>379</v>
      </c>
    </row>
    <row r="43" spans="1:125" s="469" customFormat="1" ht="15" customHeight="1" x14ac:dyDescent="0.25">
      <c r="A43" s="474" t="s">
        <v>175</v>
      </c>
      <c r="B43" s="469">
        <v>50</v>
      </c>
      <c r="C43" s="469">
        <v>4</v>
      </c>
      <c r="D43" s="469">
        <v>78</v>
      </c>
      <c r="E43" s="469">
        <v>3</v>
      </c>
      <c r="F43" s="469">
        <v>848</v>
      </c>
      <c r="G43" s="469">
        <v>0</v>
      </c>
      <c r="H43" s="469">
        <v>22</v>
      </c>
      <c r="I43" s="469">
        <v>4</v>
      </c>
      <c r="J43" s="469">
        <v>12</v>
      </c>
      <c r="K43" s="469">
        <v>14</v>
      </c>
      <c r="L43" s="469">
        <v>1</v>
      </c>
      <c r="M43" s="469">
        <v>0</v>
      </c>
      <c r="N43" s="469">
        <v>0</v>
      </c>
      <c r="O43" s="469">
        <v>0</v>
      </c>
      <c r="P43" s="469">
        <v>71</v>
      </c>
      <c r="Q43" s="469">
        <v>15</v>
      </c>
      <c r="R43" s="475">
        <v>2348600</v>
      </c>
      <c r="S43" s="475">
        <v>49</v>
      </c>
      <c r="T43" s="475">
        <v>0</v>
      </c>
      <c r="U43" s="468">
        <v>0.64500000000000002</v>
      </c>
      <c r="V43" s="469">
        <v>6</v>
      </c>
      <c r="W43" s="469">
        <v>3</v>
      </c>
      <c r="X43" s="469">
        <v>9.1999999999999957</v>
      </c>
      <c r="Y43" s="469">
        <v>6222</v>
      </c>
      <c r="Z43" s="469">
        <v>7749</v>
      </c>
      <c r="AA43" s="473">
        <v>1</v>
      </c>
      <c r="AB43" s="474">
        <f t="shared" si="1"/>
        <v>1</v>
      </c>
      <c r="AC43" s="469">
        <v>3</v>
      </c>
      <c r="AD43" s="469">
        <v>0</v>
      </c>
      <c r="AE43" s="469">
        <v>8863</v>
      </c>
      <c r="AF43" s="469">
        <v>31</v>
      </c>
      <c r="AG43" s="469">
        <v>1</v>
      </c>
      <c r="AH43" s="469">
        <v>1</v>
      </c>
      <c r="AI43" s="475">
        <v>7300</v>
      </c>
      <c r="AJ43" s="475">
        <v>0</v>
      </c>
      <c r="AK43" s="475">
        <v>0</v>
      </c>
      <c r="AL43" s="475">
        <v>0</v>
      </c>
      <c r="AM43" s="475">
        <v>0</v>
      </c>
      <c r="AN43" s="469">
        <v>0</v>
      </c>
      <c r="AO43" s="469">
        <v>3</v>
      </c>
      <c r="AP43" s="469">
        <v>0</v>
      </c>
      <c r="AQ43" s="468">
        <v>0.51700000000000002</v>
      </c>
      <c r="AR43" s="468">
        <v>4.8000000000000001E-2</v>
      </c>
      <c r="AS43" s="469">
        <v>0</v>
      </c>
      <c r="AT43" s="469">
        <v>15184.669378099999</v>
      </c>
      <c r="AU43" s="469">
        <v>0</v>
      </c>
      <c r="AV43" s="469">
        <v>2</v>
      </c>
      <c r="AW43" s="469">
        <v>9</v>
      </c>
      <c r="AX43" s="469">
        <v>0</v>
      </c>
      <c r="AY43" s="469">
        <v>0</v>
      </c>
      <c r="AZ43" s="469">
        <v>1</v>
      </c>
      <c r="BA43" s="469">
        <v>0</v>
      </c>
      <c r="BB43" s="475">
        <v>0</v>
      </c>
      <c r="BC43" s="470">
        <v>0</v>
      </c>
      <c r="BD43" s="470">
        <v>6</v>
      </c>
      <c r="BE43" s="469">
        <v>15184.6691548</v>
      </c>
      <c r="BF43" s="468">
        <v>0.216</v>
      </c>
      <c r="BG43" s="469">
        <v>7763.8852794200002</v>
      </c>
      <c r="BH43" s="469">
        <v>28.492453579500001</v>
      </c>
      <c r="BI43" s="469">
        <v>0</v>
      </c>
      <c r="BJ43" s="469">
        <v>0</v>
      </c>
      <c r="BK43" s="469">
        <v>3</v>
      </c>
      <c r="BL43" s="469">
        <v>0</v>
      </c>
      <c r="BM43" s="469">
        <v>1</v>
      </c>
      <c r="BN43" s="469">
        <v>0</v>
      </c>
      <c r="BO43" s="471">
        <v>24.4292950886</v>
      </c>
      <c r="BP43" s="469">
        <v>1</v>
      </c>
      <c r="BQ43" s="469">
        <v>145.62500771127449</v>
      </c>
      <c r="BR43" s="469">
        <v>2</v>
      </c>
      <c r="BS43" s="469">
        <v>0</v>
      </c>
      <c r="BT43" s="469">
        <v>0</v>
      </c>
      <c r="BU43" s="469">
        <v>2</v>
      </c>
      <c r="BV43" s="469">
        <v>1</v>
      </c>
      <c r="BW43" s="475">
        <v>99700</v>
      </c>
      <c r="BX43" s="475">
        <v>0</v>
      </c>
      <c r="BY43" s="475">
        <v>387</v>
      </c>
      <c r="BZ43" s="475">
        <v>6</v>
      </c>
      <c r="CA43" s="468">
        <v>0.439</v>
      </c>
      <c r="CB43" s="469">
        <v>0</v>
      </c>
      <c r="CC43" s="476">
        <v>2361.8665811247097</v>
      </c>
      <c r="CD43" s="476">
        <v>2769.7820302635996</v>
      </c>
      <c r="CE43" s="476">
        <v>3132.5566909642125</v>
      </c>
      <c r="CF43" s="476">
        <v>4.28194408408</v>
      </c>
      <c r="CG43" s="476">
        <v>824.68784290324811</v>
      </c>
      <c r="CH43" s="476">
        <v>2834.3669312450997</v>
      </c>
      <c r="CI43" s="476">
        <v>428.24833591867656</v>
      </c>
      <c r="CJ43" s="485">
        <v>0</v>
      </c>
      <c r="CK43" s="469">
        <v>4</v>
      </c>
      <c r="CL43" s="469">
        <v>0</v>
      </c>
      <c r="CM43" s="469">
        <v>0</v>
      </c>
      <c r="CN43" s="477">
        <v>1480.8839852126644</v>
      </c>
      <c r="CO43" s="469">
        <v>322</v>
      </c>
      <c r="CP43" s="469">
        <v>0</v>
      </c>
      <c r="CQ43" s="469" t="s">
        <v>514</v>
      </c>
      <c r="CR43" s="469" t="s">
        <v>514</v>
      </c>
      <c r="CS43" s="469" t="s">
        <v>514</v>
      </c>
      <c r="CT43" s="469">
        <v>0</v>
      </c>
      <c r="CU43" s="469">
        <v>0</v>
      </c>
      <c r="CV43" s="469">
        <v>2</v>
      </c>
      <c r="CW43" s="469">
        <v>1</v>
      </c>
      <c r="CX43" s="475">
        <v>58000</v>
      </c>
      <c r="CY43" s="475">
        <v>0</v>
      </c>
      <c r="CZ43" s="475">
        <v>35</v>
      </c>
      <c r="DA43" s="475">
        <v>0</v>
      </c>
      <c r="DB43" s="478">
        <v>5</v>
      </c>
      <c r="DC43" s="472">
        <v>0.95130975596900857</v>
      </c>
      <c r="DD43" s="469">
        <v>2</v>
      </c>
      <c r="DE43" s="475">
        <v>40700</v>
      </c>
      <c r="DF43" s="470">
        <v>1</v>
      </c>
      <c r="DG43" s="474">
        <v>0</v>
      </c>
      <c r="DH43" s="469">
        <v>4</v>
      </c>
      <c r="DI43" s="470">
        <v>0</v>
      </c>
      <c r="DJ43" s="469">
        <v>1</v>
      </c>
      <c r="DK43" s="469">
        <v>2</v>
      </c>
      <c r="DL43" s="476">
        <v>5</v>
      </c>
      <c r="DM43" s="465">
        <v>46</v>
      </c>
      <c r="DN43" s="466">
        <v>3027500</v>
      </c>
      <c r="DO43" s="467">
        <v>464866.66666666669</v>
      </c>
      <c r="DP43" s="469">
        <v>0</v>
      </c>
      <c r="DQ43" s="469">
        <v>0</v>
      </c>
      <c r="DR43" s="469">
        <v>0</v>
      </c>
      <c r="DS43" s="475">
        <v>559</v>
      </c>
      <c r="DT43" s="475">
        <v>78</v>
      </c>
      <c r="DU43" s="475">
        <v>37</v>
      </c>
    </row>
    <row r="44" spans="1:125" s="469" customFormat="1" ht="15" customHeight="1" x14ac:dyDescent="0.25">
      <c r="A44" s="474" t="s">
        <v>162</v>
      </c>
      <c r="B44" s="469">
        <v>8</v>
      </c>
      <c r="C44" s="469">
        <v>0</v>
      </c>
      <c r="D44" s="469">
        <v>22</v>
      </c>
      <c r="E44" s="469">
        <v>1</v>
      </c>
      <c r="F44" s="469">
        <v>363</v>
      </c>
      <c r="G44" s="469">
        <v>20</v>
      </c>
      <c r="H44" s="469">
        <v>9</v>
      </c>
      <c r="I44" s="469">
        <v>3</v>
      </c>
      <c r="J44" s="469">
        <v>14</v>
      </c>
      <c r="K44" s="469">
        <v>44</v>
      </c>
      <c r="L44" s="469">
        <v>1</v>
      </c>
      <c r="M44" s="469">
        <v>0</v>
      </c>
      <c r="N44" s="469">
        <v>0</v>
      </c>
      <c r="O44" s="469">
        <v>0</v>
      </c>
      <c r="P44" s="469">
        <v>139</v>
      </c>
      <c r="Q44" s="469">
        <v>1</v>
      </c>
      <c r="R44" s="475">
        <v>151200</v>
      </c>
      <c r="S44" s="475">
        <v>1336</v>
      </c>
      <c r="T44" s="475">
        <v>0</v>
      </c>
      <c r="U44" s="468">
        <v>0.67213114754098358</v>
      </c>
      <c r="V44" s="469">
        <v>1</v>
      </c>
      <c r="W44" s="469">
        <v>1</v>
      </c>
      <c r="X44" s="469">
        <v>0</v>
      </c>
      <c r="Y44" s="469">
        <v>1688</v>
      </c>
      <c r="Z44" s="469">
        <v>448</v>
      </c>
      <c r="AA44" s="473">
        <v>4</v>
      </c>
      <c r="AB44" s="474">
        <f t="shared" si="1"/>
        <v>4</v>
      </c>
      <c r="AC44" s="469">
        <v>3</v>
      </c>
      <c r="AD44" s="469">
        <v>0</v>
      </c>
      <c r="AE44" s="469">
        <v>545</v>
      </c>
      <c r="AF44" s="469">
        <v>143</v>
      </c>
      <c r="AG44" s="469">
        <v>2</v>
      </c>
      <c r="AH44" s="469">
        <v>1</v>
      </c>
      <c r="AI44" s="475">
        <v>9600</v>
      </c>
      <c r="AJ44" s="475">
        <v>0</v>
      </c>
      <c r="AK44" s="475">
        <v>0</v>
      </c>
      <c r="AL44" s="475">
        <v>274</v>
      </c>
      <c r="AM44" s="475">
        <v>8</v>
      </c>
      <c r="AN44" s="469">
        <v>1</v>
      </c>
      <c r="AO44" s="469">
        <v>0</v>
      </c>
      <c r="AP44" s="469">
        <v>0</v>
      </c>
      <c r="AQ44" s="468">
        <v>0.42499999999999999</v>
      </c>
      <c r="AR44" s="468">
        <v>2.4691358024691357E-2</v>
      </c>
      <c r="AS44" s="469">
        <v>0</v>
      </c>
      <c r="AT44" s="469">
        <v>0</v>
      </c>
      <c r="AU44" s="469">
        <v>0</v>
      </c>
      <c r="AV44" s="469">
        <v>0</v>
      </c>
      <c r="AW44" s="469">
        <v>0</v>
      </c>
      <c r="AX44" s="469">
        <v>0</v>
      </c>
      <c r="AY44" s="469">
        <v>0</v>
      </c>
      <c r="AZ44" s="469">
        <v>0</v>
      </c>
      <c r="BA44" s="469">
        <v>0</v>
      </c>
      <c r="BB44" s="475">
        <v>0</v>
      </c>
      <c r="BC44" s="470">
        <v>0</v>
      </c>
      <c r="BD44" s="470">
        <v>9</v>
      </c>
      <c r="BE44" s="469">
        <v>0</v>
      </c>
      <c r="BF44" s="468">
        <v>0.20987654320987653</v>
      </c>
      <c r="BG44" s="469">
        <v>0</v>
      </c>
      <c r="BH44" s="469">
        <v>511.48956560897602</v>
      </c>
      <c r="BI44" s="469">
        <v>0</v>
      </c>
      <c r="BJ44" s="469">
        <v>0</v>
      </c>
      <c r="BK44" s="469">
        <v>1</v>
      </c>
      <c r="BL44" s="469">
        <v>1</v>
      </c>
      <c r="BM44" s="469">
        <v>4</v>
      </c>
      <c r="BN44" s="469">
        <v>0</v>
      </c>
      <c r="BO44" s="471">
        <v>45.147791745399999</v>
      </c>
      <c r="BP44" s="469">
        <v>1</v>
      </c>
      <c r="BQ44" s="469">
        <v>53.492720841599997</v>
      </c>
      <c r="BR44" s="469">
        <v>0</v>
      </c>
      <c r="BS44" s="469">
        <v>0</v>
      </c>
      <c r="BT44" s="469">
        <v>0</v>
      </c>
      <c r="BU44" s="469">
        <v>0</v>
      </c>
      <c r="BV44" s="469">
        <v>3</v>
      </c>
      <c r="BW44" s="475">
        <v>4924900</v>
      </c>
      <c r="BX44" s="475">
        <v>240</v>
      </c>
      <c r="BY44" s="475">
        <v>11566</v>
      </c>
      <c r="BZ44" s="475">
        <v>278</v>
      </c>
      <c r="CA44" s="468">
        <v>0.48148148148148145</v>
      </c>
      <c r="CB44" s="469">
        <v>291.16412286899998</v>
      </c>
      <c r="CC44" s="476">
        <v>0</v>
      </c>
      <c r="CD44" s="476">
        <v>0</v>
      </c>
      <c r="CE44" s="476">
        <v>231.80734024174879</v>
      </c>
      <c r="CF44" s="476">
        <v>248.22107922402424</v>
      </c>
      <c r="CG44" s="476">
        <v>0</v>
      </c>
      <c r="CH44" s="476">
        <v>0</v>
      </c>
      <c r="CI44" s="476">
        <v>832.65747377113416</v>
      </c>
      <c r="CJ44" s="485">
        <v>0</v>
      </c>
      <c r="CK44" s="469">
        <v>6</v>
      </c>
      <c r="CL44" s="469">
        <v>0</v>
      </c>
      <c r="CM44" s="469">
        <v>0</v>
      </c>
      <c r="CN44" s="477">
        <v>373.53331895972741</v>
      </c>
      <c r="CO44" s="469">
        <v>305</v>
      </c>
      <c r="CP44" s="469">
        <v>1</v>
      </c>
      <c r="CQ44" s="469" t="s">
        <v>514</v>
      </c>
      <c r="CR44" s="469" t="s">
        <v>514</v>
      </c>
      <c r="CS44" s="469" t="s">
        <v>514</v>
      </c>
      <c r="CT44" s="469">
        <v>0</v>
      </c>
      <c r="CU44" s="469">
        <v>0</v>
      </c>
      <c r="CV44" s="469">
        <v>3</v>
      </c>
      <c r="CW44" s="469">
        <v>0</v>
      </c>
      <c r="CX44" s="475">
        <v>0</v>
      </c>
      <c r="CY44" s="475">
        <v>0</v>
      </c>
      <c r="CZ44" s="475">
        <v>0</v>
      </c>
      <c r="DA44" s="475">
        <v>0</v>
      </c>
      <c r="DB44" s="478">
        <v>40</v>
      </c>
      <c r="DC44" s="472">
        <v>0.94327150964319106</v>
      </c>
      <c r="DD44" s="469">
        <v>6</v>
      </c>
      <c r="DE44" s="475">
        <v>179800</v>
      </c>
      <c r="DF44" s="470">
        <v>4</v>
      </c>
      <c r="DG44" s="474">
        <v>0</v>
      </c>
      <c r="DH44" s="469">
        <v>20</v>
      </c>
      <c r="DI44" s="470">
        <v>0</v>
      </c>
      <c r="DJ44" s="469">
        <v>0</v>
      </c>
      <c r="DK44" s="469">
        <v>2</v>
      </c>
      <c r="DL44" s="476">
        <v>40</v>
      </c>
      <c r="DM44" s="465">
        <v>463.66666666666669</v>
      </c>
      <c r="DN44" s="466">
        <v>269926666.66666669</v>
      </c>
      <c r="DO44" s="467">
        <v>227282.88543140027</v>
      </c>
      <c r="DP44" s="469">
        <v>0</v>
      </c>
      <c r="DQ44" s="469">
        <v>1</v>
      </c>
      <c r="DR44" s="469">
        <v>0</v>
      </c>
      <c r="DS44" s="475">
        <v>75</v>
      </c>
      <c r="DT44" s="475">
        <v>0</v>
      </c>
      <c r="DU44" s="475">
        <v>0</v>
      </c>
    </row>
    <row r="45" spans="1:125" s="469" customFormat="1" ht="15" customHeight="1" x14ac:dyDescent="0.25">
      <c r="A45" s="474" t="s">
        <v>227</v>
      </c>
      <c r="B45" s="469">
        <v>6</v>
      </c>
      <c r="C45" s="469">
        <v>1</v>
      </c>
      <c r="D45" s="469">
        <v>27</v>
      </c>
      <c r="E45" s="469">
        <v>2</v>
      </c>
      <c r="F45" s="469">
        <v>437</v>
      </c>
      <c r="G45" s="469">
        <v>1</v>
      </c>
      <c r="H45" s="469">
        <v>14</v>
      </c>
      <c r="I45" s="469">
        <v>3</v>
      </c>
      <c r="J45" s="469">
        <v>3</v>
      </c>
      <c r="K45" s="469">
        <v>12</v>
      </c>
      <c r="L45" s="469">
        <v>1</v>
      </c>
      <c r="M45" s="469">
        <v>0</v>
      </c>
      <c r="N45" s="469">
        <v>0</v>
      </c>
      <c r="O45" s="469">
        <v>0</v>
      </c>
      <c r="P45" s="469">
        <v>26</v>
      </c>
      <c r="Q45" s="469">
        <v>2</v>
      </c>
      <c r="R45" s="475">
        <v>135400</v>
      </c>
      <c r="S45" s="475">
        <v>0</v>
      </c>
      <c r="T45" s="475">
        <v>0</v>
      </c>
      <c r="U45" s="468">
        <v>0.64500000000000002</v>
      </c>
      <c r="V45" s="469">
        <v>4</v>
      </c>
      <c r="W45" s="469">
        <v>0</v>
      </c>
      <c r="X45" s="469">
        <v>0.8</v>
      </c>
      <c r="Y45" s="469">
        <v>5115</v>
      </c>
      <c r="Z45" s="469">
        <v>590</v>
      </c>
      <c r="AA45" s="473">
        <v>2</v>
      </c>
      <c r="AB45" s="474">
        <f t="shared" si="1"/>
        <v>1</v>
      </c>
      <c r="AC45" s="469">
        <v>2</v>
      </c>
      <c r="AD45" s="469">
        <v>0</v>
      </c>
      <c r="AE45" s="469">
        <v>420</v>
      </c>
      <c r="AF45" s="469">
        <v>23</v>
      </c>
      <c r="AG45" s="469">
        <v>3</v>
      </c>
      <c r="AH45" s="469">
        <v>1</v>
      </c>
      <c r="AI45" s="475">
        <v>10000</v>
      </c>
      <c r="AJ45" s="475">
        <v>0</v>
      </c>
      <c r="AK45" s="475">
        <v>346221</v>
      </c>
      <c r="AL45" s="475">
        <v>13</v>
      </c>
      <c r="AM45" s="475">
        <v>0</v>
      </c>
      <c r="AN45" s="469">
        <v>0</v>
      </c>
      <c r="AO45" s="469">
        <v>1</v>
      </c>
      <c r="AP45" s="469">
        <v>0</v>
      </c>
      <c r="AQ45" s="468">
        <v>0.40540540540540543</v>
      </c>
      <c r="AR45" s="468">
        <v>2.7027027027027029E-2</v>
      </c>
      <c r="AS45" s="469">
        <v>1</v>
      </c>
      <c r="AT45" s="469">
        <v>18688.513449913997</v>
      </c>
      <c r="AU45" s="469">
        <v>82</v>
      </c>
      <c r="AV45" s="469">
        <v>0</v>
      </c>
      <c r="AW45" s="469">
        <v>3</v>
      </c>
      <c r="AX45" s="469">
        <v>0</v>
      </c>
      <c r="AY45" s="469">
        <v>0</v>
      </c>
      <c r="AZ45" s="469">
        <v>0</v>
      </c>
      <c r="BA45" s="469">
        <v>0</v>
      </c>
      <c r="BB45" s="475">
        <v>0</v>
      </c>
      <c r="BC45" s="470">
        <v>0</v>
      </c>
      <c r="BD45" s="470">
        <v>6</v>
      </c>
      <c r="BE45" s="469">
        <v>0</v>
      </c>
      <c r="BF45" s="468">
        <v>0.27027027027027029</v>
      </c>
      <c r="BG45" s="469">
        <v>0</v>
      </c>
      <c r="BH45" s="469">
        <v>421.66558286711597</v>
      </c>
      <c r="BI45" s="469">
        <v>1</v>
      </c>
      <c r="BJ45" s="469">
        <v>0</v>
      </c>
      <c r="BK45" s="469">
        <v>1</v>
      </c>
      <c r="BL45" s="469">
        <v>1</v>
      </c>
      <c r="BM45" s="469">
        <v>0</v>
      </c>
      <c r="BN45" s="469">
        <v>0</v>
      </c>
      <c r="BO45" s="471">
        <v>37.939240992800002</v>
      </c>
      <c r="BP45" s="469">
        <v>2</v>
      </c>
      <c r="BQ45" s="469">
        <v>142.11445545929499</v>
      </c>
      <c r="BR45" s="469">
        <v>0</v>
      </c>
      <c r="BS45" s="469">
        <v>0</v>
      </c>
      <c r="BT45" s="469">
        <v>0</v>
      </c>
      <c r="BU45" s="469">
        <v>1</v>
      </c>
      <c r="BV45" s="469">
        <v>0</v>
      </c>
      <c r="BW45" s="475">
        <v>0</v>
      </c>
      <c r="BX45" s="475">
        <v>36</v>
      </c>
      <c r="BY45" s="475">
        <v>983</v>
      </c>
      <c r="BZ45" s="475">
        <v>111</v>
      </c>
      <c r="CA45" s="468">
        <v>0.56756756756756754</v>
      </c>
      <c r="CB45" s="469">
        <v>0</v>
      </c>
      <c r="CC45" s="476">
        <v>0</v>
      </c>
      <c r="CD45" s="476">
        <v>0</v>
      </c>
      <c r="CE45" s="476">
        <v>325.30149513813535</v>
      </c>
      <c r="CF45" s="476">
        <v>60.913944309589183</v>
      </c>
      <c r="CG45" s="476">
        <v>0.49309458515959997</v>
      </c>
      <c r="CH45" s="476">
        <v>0</v>
      </c>
      <c r="CI45" s="476">
        <v>717.43330409594671</v>
      </c>
      <c r="CJ45" s="485">
        <v>0</v>
      </c>
      <c r="CK45" s="469">
        <v>11</v>
      </c>
      <c r="CL45" s="469">
        <v>0</v>
      </c>
      <c r="CM45" s="469">
        <v>0</v>
      </c>
      <c r="CN45" s="477">
        <v>977.80754674679622</v>
      </c>
      <c r="CO45" s="469">
        <v>85</v>
      </c>
      <c r="CP45" s="469">
        <v>0</v>
      </c>
      <c r="CQ45" s="469" t="s">
        <v>514</v>
      </c>
      <c r="CR45" s="469" t="s">
        <v>514</v>
      </c>
      <c r="CS45" s="469" t="s">
        <v>514</v>
      </c>
      <c r="CT45" s="469">
        <v>0</v>
      </c>
      <c r="CU45" s="469">
        <v>0</v>
      </c>
      <c r="CV45" s="469">
        <v>0</v>
      </c>
      <c r="CW45" s="469">
        <v>1</v>
      </c>
      <c r="CX45" s="475">
        <v>30000</v>
      </c>
      <c r="CY45" s="475">
        <v>36</v>
      </c>
      <c r="CZ45" s="475">
        <v>96</v>
      </c>
      <c r="DA45" s="475">
        <v>0</v>
      </c>
      <c r="DB45" s="478">
        <v>7</v>
      </c>
      <c r="DC45" s="472">
        <v>0.94910406566848282</v>
      </c>
      <c r="DD45" s="469">
        <v>3</v>
      </c>
      <c r="DE45" s="475">
        <v>29800</v>
      </c>
      <c r="DF45" s="470">
        <v>4</v>
      </c>
      <c r="DG45" s="474">
        <f>1/6</f>
        <v>0.16666666666666666</v>
      </c>
      <c r="DH45" s="469">
        <v>6</v>
      </c>
      <c r="DI45" s="470">
        <v>0</v>
      </c>
      <c r="DJ45" s="469">
        <v>0</v>
      </c>
      <c r="DK45" s="469">
        <v>3</v>
      </c>
      <c r="DL45" s="476">
        <v>5</v>
      </c>
      <c r="DM45" s="465" t="s">
        <v>640</v>
      </c>
      <c r="DN45" s="466" t="s">
        <v>640</v>
      </c>
      <c r="DO45" s="467">
        <v>127770.37037037038</v>
      </c>
      <c r="DP45" s="469">
        <v>0</v>
      </c>
      <c r="DQ45" s="469">
        <v>0</v>
      </c>
      <c r="DR45" s="469">
        <v>0</v>
      </c>
      <c r="DS45" s="475">
        <v>0</v>
      </c>
      <c r="DT45" s="475">
        <v>1</v>
      </c>
      <c r="DU45" s="475">
        <v>0</v>
      </c>
    </row>
    <row r="46" spans="1:125" s="469" customFormat="1" ht="15" customHeight="1" x14ac:dyDescent="0.25">
      <c r="A46" s="474" t="s">
        <v>103</v>
      </c>
      <c r="B46" s="469">
        <v>4</v>
      </c>
      <c r="C46" s="469">
        <v>0</v>
      </c>
      <c r="D46" s="469">
        <v>11</v>
      </c>
      <c r="E46" s="469">
        <v>0</v>
      </c>
      <c r="F46" s="469">
        <v>243</v>
      </c>
      <c r="G46" s="469">
        <v>0</v>
      </c>
      <c r="H46" s="469">
        <v>8</v>
      </c>
      <c r="I46" s="469">
        <v>0</v>
      </c>
      <c r="J46" s="469">
        <v>2</v>
      </c>
      <c r="K46" s="469">
        <v>6</v>
      </c>
      <c r="L46" s="469">
        <v>2</v>
      </c>
      <c r="M46" s="469">
        <v>0</v>
      </c>
      <c r="N46" s="469">
        <v>0</v>
      </c>
      <c r="O46" s="469">
        <v>0</v>
      </c>
      <c r="P46" s="469">
        <v>35</v>
      </c>
      <c r="Q46" s="469">
        <v>0</v>
      </c>
      <c r="R46" s="475">
        <v>0</v>
      </c>
      <c r="S46" s="475">
        <v>0</v>
      </c>
      <c r="T46" s="475">
        <v>0</v>
      </c>
      <c r="U46" s="468">
        <v>0.64500000000000002</v>
      </c>
      <c r="V46" s="469">
        <v>0</v>
      </c>
      <c r="W46" s="469">
        <v>0</v>
      </c>
      <c r="X46" s="469">
        <v>0</v>
      </c>
      <c r="Y46" s="469" t="s">
        <v>568</v>
      </c>
      <c r="Z46" s="469" t="s">
        <v>568</v>
      </c>
      <c r="AA46" s="473">
        <v>1</v>
      </c>
      <c r="AB46" s="474">
        <f t="shared" si="1"/>
        <v>1</v>
      </c>
      <c r="AC46" s="469">
        <v>1</v>
      </c>
      <c r="AD46" s="469">
        <v>0</v>
      </c>
      <c r="AE46" s="469">
        <v>9</v>
      </c>
      <c r="AF46" s="469">
        <v>21</v>
      </c>
      <c r="AG46" s="469">
        <v>0</v>
      </c>
      <c r="AH46" s="469">
        <v>0</v>
      </c>
      <c r="AI46" s="475">
        <v>0</v>
      </c>
      <c r="AJ46" s="475">
        <v>0</v>
      </c>
      <c r="AK46" s="475">
        <v>0</v>
      </c>
      <c r="AL46" s="475">
        <v>112</v>
      </c>
      <c r="AM46" s="475">
        <v>0</v>
      </c>
      <c r="AN46" s="469">
        <v>0</v>
      </c>
      <c r="AO46" s="469">
        <v>0</v>
      </c>
      <c r="AP46" s="469">
        <v>0</v>
      </c>
      <c r="AQ46" s="468">
        <v>0.51700000000000002</v>
      </c>
      <c r="AR46" s="468">
        <v>4.8000000000000001E-2</v>
      </c>
      <c r="AS46" s="469">
        <v>0</v>
      </c>
      <c r="AT46" s="469">
        <v>8527.5817398087001</v>
      </c>
      <c r="AU46" s="469">
        <v>37</v>
      </c>
      <c r="AV46" s="469">
        <v>0</v>
      </c>
      <c r="AW46" s="469">
        <v>0</v>
      </c>
      <c r="AX46" s="469">
        <v>0</v>
      </c>
      <c r="AY46" s="469">
        <v>0</v>
      </c>
      <c r="AZ46" s="469">
        <v>0</v>
      </c>
      <c r="BA46" s="469">
        <v>0</v>
      </c>
      <c r="BB46" s="475">
        <v>0</v>
      </c>
      <c r="BC46" s="470">
        <v>1</v>
      </c>
      <c r="BD46" s="470">
        <v>5</v>
      </c>
      <c r="BE46" s="469">
        <v>0</v>
      </c>
      <c r="BF46" s="468">
        <v>0.216</v>
      </c>
      <c r="BG46" s="469">
        <v>0</v>
      </c>
      <c r="BH46" s="469">
        <v>271.89213477800001</v>
      </c>
      <c r="BI46" s="469">
        <v>0</v>
      </c>
      <c r="BJ46" s="469">
        <v>0</v>
      </c>
      <c r="BK46" s="469">
        <v>0</v>
      </c>
      <c r="BL46" s="469">
        <v>0</v>
      </c>
      <c r="BM46" s="469">
        <v>1</v>
      </c>
      <c r="BN46" s="469">
        <v>0</v>
      </c>
      <c r="BO46" s="471">
        <v>3.90956061245</v>
      </c>
      <c r="BP46" s="469">
        <v>0</v>
      </c>
      <c r="BQ46" s="469">
        <v>0</v>
      </c>
      <c r="BR46" s="469">
        <v>0</v>
      </c>
      <c r="BS46" s="469">
        <v>0</v>
      </c>
      <c r="BT46" s="469">
        <v>0</v>
      </c>
      <c r="BU46" s="469">
        <v>0</v>
      </c>
      <c r="BV46" s="469">
        <v>2</v>
      </c>
      <c r="BW46" s="475">
        <v>160200</v>
      </c>
      <c r="BX46" s="475">
        <v>843</v>
      </c>
      <c r="BY46" s="475">
        <v>1636</v>
      </c>
      <c r="BZ46" s="475">
        <v>221</v>
      </c>
      <c r="CA46" s="468">
        <v>0.439</v>
      </c>
      <c r="CB46" s="469">
        <v>0</v>
      </c>
      <c r="CC46" s="476">
        <v>139.59052769448999</v>
      </c>
      <c r="CD46" s="476">
        <v>93.315889097199999</v>
      </c>
      <c r="CE46" s="476">
        <v>232.90643063047</v>
      </c>
      <c r="CF46" s="476">
        <v>46.06805849989</v>
      </c>
      <c r="CG46" s="476">
        <v>130.16484109480001</v>
      </c>
      <c r="CH46" s="476">
        <v>93.315889097199999</v>
      </c>
      <c r="CI46" s="476">
        <v>282.328112274158</v>
      </c>
      <c r="CJ46" s="485">
        <v>0</v>
      </c>
      <c r="CK46" s="469">
        <v>0</v>
      </c>
      <c r="CL46" s="469">
        <v>0</v>
      </c>
      <c r="CM46" s="469">
        <v>0</v>
      </c>
      <c r="CN46" s="477">
        <v>174.09308531015006</v>
      </c>
      <c r="CO46" s="469">
        <v>42</v>
      </c>
      <c r="CP46" s="469">
        <v>0</v>
      </c>
      <c r="CQ46" s="469" t="s">
        <v>514</v>
      </c>
      <c r="CR46" s="469" t="s">
        <v>514</v>
      </c>
      <c r="CS46" s="469" t="s">
        <v>514</v>
      </c>
      <c r="CT46" s="469">
        <v>0</v>
      </c>
      <c r="CU46" s="469">
        <v>0</v>
      </c>
      <c r="CV46" s="469">
        <v>0</v>
      </c>
      <c r="CW46" s="469">
        <v>0</v>
      </c>
      <c r="CX46" s="475">
        <v>0</v>
      </c>
      <c r="CY46" s="475">
        <v>0</v>
      </c>
      <c r="CZ46" s="475">
        <v>13</v>
      </c>
      <c r="DA46" s="475">
        <v>0</v>
      </c>
      <c r="DB46" s="478">
        <v>1</v>
      </c>
      <c r="DC46" s="472">
        <v>0.94847080906341708</v>
      </c>
      <c r="DD46" s="469">
        <v>1</v>
      </c>
      <c r="DE46" s="475">
        <v>86900</v>
      </c>
      <c r="DF46" s="470">
        <v>0</v>
      </c>
      <c r="DG46" s="474">
        <v>0</v>
      </c>
      <c r="DH46" s="469">
        <v>6</v>
      </c>
      <c r="DI46" s="470">
        <v>0</v>
      </c>
      <c r="DJ46" s="469">
        <v>0</v>
      </c>
      <c r="DK46" s="469">
        <v>0</v>
      </c>
      <c r="DL46" s="476">
        <v>10</v>
      </c>
      <c r="DM46" s="465">
        <v>12</v>
      </c>
      <c r="DN46" s="466" t="s">
        <v>640</v>
      </c>
      <c r="DO46" s="467">
        <v>44855.555555555555</v>
      </c>
      <c r="DP46" s="469">
        <v>0</v>
      </c>
      <c r="DQ46" s="469">
        <v>0</v>
      </c>
      <c r="DR46" s="469">
        <v>0</v>
      </c>
      <c r="DS46" s="475">
        <v>135</v>
      </c>
      <c r="DT46" s="475">
        <v>0</v>
      </c>
      <c r="DU46" s="475">
        <v>0</v>
      </c>
    </row>
    <row r="47" spans="1:125" s="469" customFormat="1" ht="15" customHeight="1" x14ac:dyDescent="0.25">
      <c r="A47" s="474" t="s">
        <v>157</v>
      </c>
      <c r="B47" s="469">
        <v>5</v>
      </c>
      <c r="C47" s="469">
        <v>0</v>
      </c>
      <c r="D47" s="469">
        <v>11</v>
      </c>
      <c r="E47" s="469">
        <v>2</v>
      </c>
      <c r="F47" s="469">
        <v>133</v>
      </c>
      <c r="G47" s="469">
        <v>0</v>
      </c>
      <c r="H47" s="469">
        <v>6</v>
      </c>
      <c r="I47" s="469">
        <v>2</v>
      </c>
      <c r="J47" s="469">
        <v>1</v>
      </c>
      <c r="K47" s="469">
        <v>15</v>
      </c>
      <c r="L47" s="469">
        <v>3</v>
      </c>
      <c r="M47" s="469">
        <v>0</v>
      </c>
      <c r="N47" s="469">
        <v>0</v>
      </c>
      <c r="O47" s="469">
        <v>0</v>
      </c>
      <c r="P47" s="469">
        <v>58</v>
      </c>
      <c r="Q47" s="469">
        <v>1</v>
      </c>
      <c r="R47" s="475">
        <v>355700</v>
      </c>
      <c r="S47" s="475">
        <v>0</v>
      </c>
      <c r="T47" s="475">
        <v>0</v>
      </c>
      <c r="U47" s="468">
        <v>0.48529411764705882</v>
      </c>
      <c r="V47" s="469">
        <v>12</v>
      </c>
      <c r="W47" s="469">
        <v>0</v>
      </c>
      <c r="X47" s="469">
        <v>1.4</v>
      </c>
      <c r="Y47" s="469" t="s">
        <v>568</v>
      </c>
      <c r="Z47" s="469" t="s">
        <v>568</v>
      </c>
      <c r="AA47" s="473">
        <v>1</v>
      </c>
      <c r="AB47" s="474">
        <f t="shared" si="1"/>
        <v>0</v>
      </c>
      <c r="AC47" s="469">
        <v>1</v>
      </c>
      <c r="AD47" s="469">
        <v>0</v>
      </c>
      <c r="AE47" s="469">
        <v>87</v>
      </c>
      <c r="AF47" s="469">
        <v>58</v>
      </c>
      <c r="AG47" s="469">
        <v>0</v>
      </c>
      <c r="AH47" s="469">
        <v>2</v>
      </c>
      <c r="AI47" s="475">
        <v>19900</v>
      </c>
      <c r="AJ47" s="475">
        <v>0</v>
      </c>
      <c r="AK47" s="475">
        <v>0</v>
      </c>
      <c r="AL47" s="475">
        <v>283</v>
      </c>
      <c r="AM47" s="475">
        <v>34</v>
      </c>
      <c r="AN47" s="469">
        <v>0</v>
      </c>
      <c r="AO47" s="469">
        <v>4</v>
      </c>
      <c r="AP47" s="469">
        <v>0</v>
      </c>
      <c r="AQ47" s="468">
        <v>0.61290322580645162</v>
      </c>
      <c r="AR47" s="468">
        <v>4.8000000000000001E-2</v>
      </c>
      <c r="AS47" s="469">
        <v>0</v>
      </c>
      <c r="AT47" s="469">
        <v>7939.5029075760003</v>
      </c>
      <c r="AU47" s="469">
        <v>11</v>
      </c>
      <c r="AV47" s="469">
        <v>0</v>
      </c>
      <c r="AW47" s="469">
        <v>0</v>
      </c>
      <c r="AX47" s="469">
        <v>0</v>
      </c>
      <c r="AY47" s="469">
        <v>0</v>
      </c>
      <c r="AZ47" s="469">
        <v>0</v>
      </c>
      <c r="BA47" s="469">
        <v>1</v>
      </c>
      <c r="BB47" s="475">
        <v>722.9</v>
      </c>
      <c r="BC47" s="470">
        <v>0</v>
      </c>
      <c r="BD47" s="470">
        <v>7</v>
      </c>
      <c r="BE47" s="469">
        <v>1097.50059498</v>
      </c>
      <c r="BF47" s="468">
        <v>0.20430107526881722</v>
      </c>
      <c r="BG47" s="469">
        <v>0</v>
      </c>
      <c r="BH47" s="469">
        <v>0</v>
      </c>
      <c r="BI47" s="469">
        <v>0</v>
      </c>
      <c r="BJ47" s="469">
        <v>0</v>
      </c>
      <c r="BK47" s="469">
        <v>0</v>
      </c>
      <c r="BL47" s="469">
        <v>0</v>
      </c>
      <c r="BM47" s="469">
        <v>0</v>
      </c>
      <c r="BN47" s="469">
        <v>0</v>
      </c>
      <c r="BO47" s="471">
        <v>30.036296485200001</v>
      </c>
      <c r="BP47" s="469">
        <v>0</v>
      </c>
      <c r="BQ47" s="469">
        <v>0</v>
      </c>
      <c r="BR47" s="469">
        <v>0</v>
      </c>
      <c r="BS47" s="469">
        <v>0</v>
      </c>
      <c r="BT47" s="469">
        <v>0</v>
      </c>
      <c r="BU47" s="469">
        <v>3</v>
      </c>
      <c r="BV47" s="469">
        <v>0</v>
      </c>
      <c r="BW47" s="475">
        <v>0</v>
      </c>
      <c r="BX47" s="475">
        <v>633</v>
      </c>
      <c r="BY47" s="475">
        <v>3023</v>
      </c>
      <c r="BZ47" s="475">
        <v>93</v>
      </c>
      <c r="CA47" s="468">
        <v>0.4838709677419355</v>
      </c>
      <c r="CB47" s="469">
        <v>0</v>
      </c>
      <c r="CC47" s="476">
        <v>0</v>
      </c>
      <c r="CD47" s="476">
        <v>0</v>
      </c>
      <c r="CE47" s="476">
        <v>258.15382507570001</v>
      </c>
      <c r="CF47" s="476">
        <v>111.34095622084673</v>
      </c>
      <c r="CG47" s="476">
        <v>0</v>
      </c>
      <c r="CH47" s="476">
        <v>0</v>
      </c>
      <c r="CI47" s="476">
        <v>159.92716899049339</v>
      </c>
      <c r="CJ47" s="485">
        <v>0</v>
      </c>
      <c r="CK47" s="469">
        <v>4</v>
      </c>
      <c r="CL47" s="469">
        <v>0</v>
      </c>
      <c r="CM47" s="469">
        <v>0</v>
      </c>
      <c r="CN47" s="477">
        <v>331.04562235564146</v>
      </c>
      <c r="CO47" s="469">
        <v>58</v>
      </c>
      <c r="CP47" s="469">
        <v>0</v>
      </c>
      <c r="CQ47" s="469" t="s">
        <v>514</v>
      </c>
      <c r="CR47" s="469" t="s">
        <v>514</v>
      </c>
      <c r="CS47" s="469" t="s">
        <v>514</v>
      </c>
      <c r="CT47" s="469">
        <v>1</v>
      </c>
      <c r="CU47" s="469">
        <v>4</v>
      </c>
      <c r="CV47" s="469">
        <v>0</v>
      </c>
      <c r="CW47" s="469">
        <v>1</v>
      </c>
      <c r="CX47" s="475">
        <v>57300</v>
      </c>
      <c r="CY47" s="475">
        <v>0</v>
      </c>
      <c r="CZ47" s="475">
        <v>0</v>
      </c>
      <c r="DA47" s="475">
        <v>0</v>
      </c>
      <c r="DB47" s="478">
        <v>12</v>
      </c>
      <c r="DC47" s="472">
        <v>0.9447127761296491</v>
      </c>
      <c r="DD47" s="469">
        <v>1</v>
      </c>
      <c r="DE47" s="475">
        <v>10000</v>
      </c>
      <c r="DF47" s="470">
        <v>10</v>
      </c>
      <c r="DG47" s="474">
        <v>0</v>
      </c>
      <c r="DH47" s="469">
        <v>0</v>
      </c>
      <c r="DI47" s="470">
        <v>0</v>
      </c>
      <c r="DJ47" s="469">
        <v>0</v>
      </c>
      <c r="DK47" s="469">
        <v>1</v>
      </c>
      <c r="DL47" s="476">
        <v>10</v>
      </c>
      <c r="DM47" s="465" t="s">
        <v>640</v>
      </c>
      <c r="DN47" s="466" t="s">
        <v>640</v>
      </c>
      <c r="DO47" s="467">
        <v>46214.814814814818</v>
      </c>
      <c r="DP47" s="469">
        <v>6</v>
      </c>
      <c r="DQ47" s="469">
        <v>1</v>
      </c>
      <c r="DR47" s="469">
        <v>0</v>
      </c>
      <c r="DS47" s="475">
        <v>0</v>
      </c>
      <c r="DT47" s="475">
        <v>60</v>
      </c>
      <c r="DU47" s="475">
        <v>0</v>
      </c>
    </row>
    <row r="48" spans="1:125" s="469" customFormat="1" ht="15" customHeight="1" x14ac:dyDescent="0.25">
      <c r="A48" s="474" t="s">
        <v>48</v>
      </c>
      <c r="B48" s="469">
        <v>5</v>
      </c>
      <c r="C48" s="469">
        <v>1</v>
      </c>
      <c r="D48" s="469">
        <v>13</v>
      </c>
      <c r="E48" s="469">
        <v>3</v>
      </c>
      <c r="F48" s="469">
        <v>288</v>
      </c>
      <c r="G48" s="469">
        <v>0</v>
      </c>
      <c r="H48" s="469">
        <v>21</v>
      </c>
      <c r="I48" s="469">
        <v>0</v>
      </c>
      <c r="J48" s="469">
        <v>2</v>
      </c>
      <c r="K48" s="469">
        <v>10</v>
      </c>
      <c r="L48" s="469">
        <v>5</v>
      </c>
      <c r="M48" s="469">
        <v>0</v>
      </c>
      <c r="N48" s="469">
        <v>0</v>
      </c>
      <c r="O48" s="469">
        <v>0</v>
      </c>
      <c r="P48" s="469">
        <v>106</v>
      </c>
      <c r="Q48" s="469">
        <v>3</v>
      </c>
      <c r="R48" s="475">
        <v>1598000</v>
      </c>
      <c r="S48" s="475">
        <v>0</v>
      </c>
      <c r="T48" s="475">
        <v>0</v>
      </c>
      <c r="U48" s="468">
        <v>0.64500000000000002</v>
      </c>
      <c r="V48" s="469">
        <v>1</v>
      </c>
      <c r="W48" s="469">
        <v>0</v>
      </c>
      <c r="X48" s="469">
        <v>0</v>
      </c>
      <c r="Y48" s="469">
        <v>1829</v>
      </c>
      <c r="Z48" s="469">
        <v>113</v>
      </c>
      <c r="AA48" s="473">
        <v>3</v>
      </c>
      <c r="AB48" s="474">
        <f t="shared" si="1"/>
        <v>5</v>
      </c>
      <c r="AC48" s="469">
        <v>2</v>
      </c>
      <c r="AD48" s="469">
        <v>1</v>
      </c>
      <c r="AE48" s="469">
        <v>38</v>
      </c>
      <c r="AF48" s="469">
        <v>33</v>
      </c>
      <c r="AG48" s="469">
        <v>0</v>
      </c>
      <c r="AH48" s="469">
        <v>1</v>
      </c>
      <c r="AI48" s="475">
        <v>27900</v>
      </c>
      <c r="AJ48" s="475">
        <v>0</v>
      </c>
      <c r="AK48" s="475">
        <v>87120</v>
      </c>
      <c r="AL48" s="475">
        <v>695</v>
      </c>
      <c r="AM48" s="475">
        <v>120</v>
      </c>
      <c r="AN48" s="469">
        <v>0</v>
      </c>
      <c r="AO48" s="469">
        <v>1</v>
      </c>
      <c r="AP48" s="469">
        <v>0</v>
      </c>
      <c r="AQ48" s="468">
        <v>0.51700000000000002</v>
      </c>
      <c r="AR48" s="468">
        <v>4.8000000000000001E-2</v>
      </c>
      <c r="AS48" s="469">
        <v>2</v>
      </c>
      <c r="AT48" s="469">
        <v>12841.4079298</v>
      </c>
      <c r="AU48" s="469">
        <v>44</v>
      </c>
      <c r="AV48" s="469">
        <v>0</v>
      </c>
      <c r="AW48" s="469">
        <v>0</v>
      </c>
      <c r="AX48" s="469">
        <v>0</v>
      </c>
      <c r="AY48" s="469">
        <v>0</v>
      </c>
      <c r="AZ48" s="469">
        <v>0</v>
      </c>
      <c r="BA48" s="469">
        <v>2</v>
      </c>
      <c r="BB48" s="475">
        <v>2377.1</v>
      </c>
      <c r="BC48" s="470">
        <v>0</v>
      </c>
      <c r="BD48" s="470">
        <v>10</v>
      </c>
      <c r="BE48" s="469">
        <v>0</v>
      </c>
      <c r="BF48" s="468">
        <v>0.216</v>
      </c>
      <c r="BG48" s="469">
        <v>0</v>
      </c>
      <c r="BH48" s="469">
        <v>0</v>
      </c>
      <c r="BI48" s="469">
        <v>0</v>
      </c>
      <c r="BJ48" s="469">
        <v>0</v>
      </c>
      <c r="BK48" s="469">
        <v>0</v>
      </c>
      <c r="BL48" s="469">
        <v>0</v>
      </c>
      <c r="BM48" s="469">
        <v>5</v>
      </c>
      <c r="BN48" s="469">
        <v>0</v>
      </c>
      <c r="BO48" s="471">
        <v>0</v>
      </c>
      <c r="BP48" s="469">
        <v>0</v>
      </c>
      <c r="BQ48" s="469">
        <v>0</v>
      </c>
      <c r="BR48" s="469">
        <v>0</v>
      </c>
      <c r="BS48" s="469">
        <v>0</v>
      </c>
      <c r="BT48" s="469">
        <v>0</v>
      </c>
      <c r="BU48" s="469">
        <v>3</v>
      </c>
      <c r="BV48" s="469">
        <v>3</v>
      </c>
      <c r="BW48" s="475">
        <v>886500</v>
      </c>
      <c r="BX48" s="475">
        <v>242</v>
      </c>
      <c r="BY48" s="475">
        <v>4082</v>
      </c>
      <c r="BZ48" s="475">
        <v>277</v>
      </c>
      <c r="CA48" s="468">
        <v>0.439</v>
      </c>
      <c r="CB48" s="469">
        <v>0</v>
      </c>
      <c r="CC48" s="476">
        <v>1329.08116092</v>
      </c>
      <c r="CD48" s="476">
        <v>1329.08111082</v>
      </c>
      <c r="CE48" s="476">
        <v>1329.08114269</v>
      </c>
      <c r="CF48" s="476">
        <v>11.768715714280001</v>
      </c>
      <c r="CG48" s="476">
        <v>0</v>
      </c>
      <c r="CH48" s="476">
        <v>0</v>
      </c>
      <c r="CI48" s="476">
        <v>27.680902667710637</v>
      </c>
      <c r="CJ48" s="485">
        <v>0</v>
      </c>
      <c r="CK48" s="469">
        <v>0</v>
      </c>
      <c r="CL48" s="469">
        <v>0</v>
      </c>
      <c r="CM48" s="469">
        <v>0</v>
      </c>
      <c r="CN48" s="477">
        <v>340.83527426852555</v>
      </c>
      <c r="CO48" s="469">
        <v>3</v>
      </c>
      <c r="CP48" s="469">
        <v>1</v>
      </c>
      <c r="CQ48" s="469" t="s">
        <v>514</v>
      </c>
      <c r="CR48" s="469" t="s">
        <v>514</v>
      </c>
      <c r="CS48" s="469" t="s">
        <v>514</v>
      </c>
      <c r="CT48" s="469">
        <v>0</v>
      </c>
      <c r="CU48" s="469">
        <v>0</v>
      </c>
      <c r="CV48" s="469">
        <v>0</v>
      </c>
      <c r="CW48" s="469">
        <v>2</v>
      </c>
      <c r="CX48" s="475">
        <v>509500</v>
      </c>
      <c r="CY48" s="475">
        <v>0</v>
      </c>
      <c r="CZ48" s="475">
        <v>31</v>
      </c>
      <c r="DA48" s="475">
        <v>0</v>
      </c>
      <c r="DB48" s="478">
        <v>9</v>
      </c>
      <c r="DC48" s="472">
        <v>0.96631373133833742</v>
      </c>
      <c r="DD48" s="469">
        <v>15</v>
      </c>
      <c r="DE48" s="475">
        <v>414300</v>
      </c>
      <c r="DF48" s="470">
        <v>2</v>
      </c>
      <c r="DG48" s="474">
        <v>0</v>
      </c>
      <c r="DH48" s="469">
        <v>6</v>
      </c>
      <c r="DI48" s="470">
        <v>0</v>
      </c>
      <c r="DJ48" s="469">
        <v>0</v>
      </c>
      <c r="DK48" s="469">
        <v>1</v>
      </c>
      <c r="DL48" s="476">
        <v>15</v>
      </c>
      <c r="DM48" s="465" t="s">
        <v>640</v>
      </c>
      <c r="DN48" s="466" t="s">
        <v>640</v>
      </c>
      <c r="DO48" s="467">
        <v>24466.666666666668</v>
      </c>
      <c r="DP48" s="469">
        <v>1</v>
      </c>
      <c r="DQ48" s="469">
        <v>1</v>
      </c>
      <c r="DR48" s="469">
        <v>0</v>
      </c>
      <c r="DS48" s="475">
        <v>1</v>
      </c>
      <c r="DT48" s="475">
        <v>42</v>
      </c>
      <c r="DU48" s="475">
        <v>7</v>
      </c>
    </row>
    <row r="49" spans="1:125" s="469" customFormat="1" ht="15" customHeight="1" x14ac:dyDescent="0.25">
      <c r="A49" s="474" t="s">
        <v>96</v>
      </c>
      <c r="B49" s="469">
        <v>4</v>
      </c>
      <c r="C49" s="469">
        <v>1</v>
      </c>
      <c r="D49" s="469">
        <v>9</v>
      </c>
      <c r="E49" s="469">
        <v>1</v>
      </c>
      <c r="F49" s="469">
        <v>222</v>
      </c>
      <c r="G49" s="469">
        <v>2</v>
      </c>
      <c r="H49" s="469">
        <v>4</v>
      </c>
      <c r="I49" s="469">
        <v>0</v>
      </c>
      <c r="J49" s="469">
        <v>4</v>
      </c>
      <c r="K49" s="469">
        <v>12</v>
      </c>
      <c r="L49" s="469">
        <v>4</v>
      </c>
      <c r="M49" s="469">
        <v>0</v>
      </c>
      <c r="N49" s="469">
        <v>0</v>
      </c>
      <c r="O49" s="469">
        <v>0</v>
      </c>
      <c r="P49" s="469">
        <v>159</v>
      </c>
      <c r="Q49" s="469">
        <v>4</v>
      </c>
      <c r="R49" s="475">
        <v>707100</v>
      </c>
      <c r="S49" s="475">
        <v>0</v>
      </c>
      <c r="T49" s="475">
        <v>0</v>
      </c>
      <c r="U49" s="468">
        <v>0.62195121951219512</v>
      </c>
      <c r="V49" s="469">
        <v>4</v>
      </c>
      <c r="W49" s="469">
        <v>0</v>
      </c>
      <c r="X49" s="469">
        <v>0</v>
      </c>
      <c r="Y49" s="469">
        <v>1633</v>
      </c>
      <c r="Z49" s="469">
        <v>78</v>
      </c>
      <c r="AA49" s="473">
        <v>2</v>
      </c>
      <c r="AB49" s="474">
        <f t="shared" si="1"/>
        <v>0</v>
      </c>
      <c r="AC49" s="469">
        <v>3</v>
      </c>
      <c r="AD49" s="469">
        <v>0</v>
      </c>
      <c r="AE49" s="469">
        <v>18</v>
      </c>
      <c r="AF49" s="469">
        <v>1396</v>
      </c>
      <c r="AG49" s="469">
        <v>0</v>
      </c>
      <c r="AH49" s="469">
        <v>3</v>
      </c>
      <c r="AI49" s="475">
        <v>924800</v>
      </c>
      <c r="AJ49" s="475">
        <v>0</v>
      </c>
      <c r="AK49" s="475">
        <v>0</v>
      </c>
      <c r="AL49" s="475">
        <v>434</v>
      </c>
      <c r="AM49" s="475">
        <v>34</v>
      </c>
      <c r="AN49" s="469">
        <v>0</v>
      </c>
      <c r="AO49" s="469">
        <v>1</v>
      </c>
      <c r="AP49" s="469">
        <v>0</v>
      </c>
      <c r="AQ49" s="468">
        <v>0.45454545454545453</v>
      </c>
      <c r="AR49" s="468">
        <v>4.5454545454545456E-2</v>
      </c>
      <c r="AS49" s="469">
        <v>1</v>
      </c>
      <c r="AT49" s="469">
        <v>6678.5666563699997</v>
      </c>
      <c r="AU49" s="469">
        <v>29</v>
      </c>
      <c r="AV49" s="469">
        <v>1</v>
      </c>
      <c r="AW49" s="469">
        <v>0</v>
      </c>
      <c r="AX49" s="469">
        <v>0</v>
      </c>
      <c r="AY49" s="469">
        <v>0</v>
      </c>
      <c r="AZ49" s="469">
        <v>0</v>
      </c>
      <c r="BA49" s="469">
        <v>0</v>
      </c>
      <c r="BB49" s="475">
        <v>0</v>
      </c>
      <c r="BC49" s="470">
        <v>0</v>
      </c>
      <c r="BD49" s="470">
        <v>2</v>
      </c>
      <c r="BE49" s="469">
        <v>6678.5666601000003</v>
      </c>
      <c r="BF49" s="468">
        <v>9.0909090909090912E-2</v>
      </c>
      <c r="BG49" s="469">
        <v>0</v>
      </c>
      <c r="BH49" s="469">
        <v>225.80751966989999</v>
      </c>
      <c r="BI49" s="469">
        <v>0</v>
      </c>
      <c r="BJ49" s="469">
        <v>0</v>
      </c>
      <c r="BK49" s="469">
        <v>0</v>
      </c>
      <c r="BL49" s="469">
        <v>0</v>
      </c>
      <c r="BM49" s="469">
        <v>0</v>
      </c>
      <c r="BN49" s="469">
        <v>0</v>
      </c>
      <c r="BO49" s="471">
        <v>0.45619855636900003</v>
      </c>
      <c r="BP49" s="469">
        <v>3</v>
      </c>
      <c r="BQ49" s="469">
        <v>193.091626096</v>
      </c>
      <c r="BR49" s="469">
        <v>0</v>
      </c>
      <c r="BS49" s="469">
        <v>0</v>
      </c>
      <c r="BT49" s="469">
        <v>0</v>
      </c>
      <c r="BU49" s="469">
        <v>0</v>
      </c>
      <c r="BV49" s="469">
        <v>0</v>
      </c>
      <c r="BW49" s="475">
        <v>0</v>
      </c>
      <c r="BX49" s="475">
        <v>190</v>
      </c>
      <c r="BY49" s="475">
        <v>3385</v>
      </c>
      <c r="BZ49" s="475">
        <v>92</v>
      </c>
      <c r="CA49" s="468">
        <v>0.37272727272727274</v>
      </c>
      <c r="CB49" s="469">
        <v>0</v>
      </c>
      <c r="CC49" s="476">
        <v>0</v>
      </c>
      <c r="CD49" s="476">
        <v>0</v>
      </c>
      <c r="CE49" s="476">
        <v>6.0353480217</v>
      </c>
      <c r="CF49" s="476">
        <v>166.682575480547</v>
      </c>
      <c r="CG49" s="476">
        <v>0</v>
      </c>
      <c r="CH49" s="476">
        <v>0</v>
      </c>
      <c r="CI49" s="476">
        <v>68.496190413183001</v>
      </c>
      <c r="CJ49" s="485">
        <v>0</v>
      </c>
      <c r="CK49" s="469">
        <v>1</v>
      </c>
      <c r="CL49" s="469">
        <v>0</v>
      </c>
      <c r="CM49" s="469">
        <v>0</v>
      </c>
      <c r="CN49" s="477">
        <v>194.34876717764081</v>
      </c>
      <c r="CO49" s="469">
        <v>1</v>
      </c>
      <c r="CP49" s="469">
        <v>1</v>
      </c>
      <c r="CQ49" s="469" t="s">
        <v>514</v>
      </c>
      <c r="CR49" s="469" t="s">
        <v>514</v>
      </c>
      <c r="CS49" s="469" t="s">
        <v>514</v>
      </c>
      <c r="CT49" s="469">
        <v>0</v>
      </c>
      <c r="CU49" s="469">
        <v>6</v>
      </c>
      <c r="CV49" s="469">
        <v>2</v>
      </c>
      <c r="CW49" s="469">
        <v>0</v>
      </c>
      <c r="CX49" s="475">
        <v>0</v>
      </c>
      <c r="CY49" s="475">
        <v>0</v>
      </c>
      <c r="CZ49" s="475">
        <v>127</v>
      </c>
      <c r="DA49" s="475">
        <v>0</v>
      </c>
      <c r="DB49" s="478">
        <v>2</v>
      </c>
      <c r="DC49" s="472">
        <v>0.96128667568042414</v>
      </c>
      <c r="DD49" s="469">
        <v>4</v>
      </c>
      <c r="DE49" s="475">
        <v>81800</v>
      </c>
      <c r="DF49" s="470">
        <v>1</v>
      </c>
      <c r="DG49" s="474">
        <v>0</v>
      </c>
      <c r="DH49" s="469">
        <v>12</v>
      </c>
      <c r="DI49" s="470">
        <v>1</v>
      </c>
      <c r="DJ49" s="469">
        <v>0</v>
      </c>
      <c r="DK49" s="469">
        <v>0</v>
      </c>
      <c r="DL49" s="476">
        <v>5</v>
      </c>
      <c r="DM49" s="465" t="s">
        <v>640</v>
      </c>
      <c r="DN49" s="466" t="s">
        <v>640</v>
      </c>
      <c r="DO49" s="467">
        <v>31262.962962962964</v>
      </c>
      <c r="DP49" s="469">
        <v>0</v>
      </c>
      <c r="DQ49" s="469">
        <v>0</v>
      </c>
      <c r="DR49" s="469">
        <v>1</v>
      </c>
      <c r="DS49" s="475">
        <v>103</v>
      </c>
      <c r="DT49" s="475">
        <v>144</v>
      </c>
      <c r="DU49" s="475">
        <v>13</v>
      </c>
    </row>
    <row r="50" spans="1:125" s="469" customFormat="1" ht="15" customHeight="1" x14ac:dyDescent="0.25">
      <c r="A50" s="474" t="s">
        <v>261</v>
      </c>
      <c r="B50" s="469">
        <v>16</v>
      </c>
      <c r="C50" s="469">
        <v>3</v>
      </c>
      <c r="D50" s="469">
        <v>110</v>
      </c>
      <c r="E50" s="469">
        <v>11</v>
      </c>
      <c r="F50" s="469">
        <v>2004</v>
      </c>
      <c r="G50" s="469">
        <v>5</v>
      </c>
      <c r="H50" s="469">
        <v>34</v>
      </c>
      <c r="I50" s="469">
        <v>4</v>
      </c>
      <c r="J50" s="469">
        <v>9</v>
      </c>
      <c r="K50" s="469">
        <v>20</v>
      </c>
      <c r="L50" s="469">
        <v>3</v>
      </c>
      <c r="M50" s="469">
        <v>0</v>
      </c>
      <c r="N50" s="469">
        <v>0</v>
      </c>
      <c r="O50" s="469">
        <v>0</v>
      </c>
      <c r="P50" s="469">
        <v>286</v>
      </c>
      <c r="Q50" s="469">
        <v>8</v>
      </c>
      <c r="R50" s="475">
        <v>1284600</v>
      </c>
      <c r="S50" s="475">
        <v>0</v>
      </c>
      <c r="T50" s="475">
        <v>0</v>
      </c>
      <c r="U50" s="468">
        <v>0.64500000000000002</v>
      </c>
      <c r="V50" s="469">
        <v>11</v>
      </c>
      <c r="W50" s="469">
        <v>0</v>
      </c>
      <c r="X50" s="469">
        <v>1.1000000000000001</v>
      </c>
      <c r="Y50" s="469" t="s">
        <v>568</v>
      </c>
      <c r="Z50" s="469" t="s">
        <v>568</v>
      </c>
      <c r="AA50" s="473">
        <v>5</v>
      </c>
      <c r="AB50" s="474">
        <f t="shared" si="1"/>
        <v>6</v>
      </c>
      <c r="AC50" s="469">
        <v>7</v>
      </c>
      <c r="AD50" s="469">
        <v>0</v>
      </c>
      <c r="AE50" s="469">
        <v>596</v>
      </c>
      <c r="AF50" s="469">
        <v>404</v>
      </c>
      <c r="AG50" s="469">
        <v>0</v>
      </c>
      <c r="AH50" s="469">
        <v>2</v>
      </c>
      <c r="AI50" s="475">
        <v>144500</v>
      </c>
      <c r="AJ50" s="475">
        <v>0</v>
      </c>
      <c r="AK50" s="475">
        <v>0</v>
      </c>
      <c r="AL50" s="475">
        <v>991</v>
      </c>
      <c r="AM50" s="475">
        <v>89</v>
      </c>
      <c r="AN50" s="469">
        <v>0</v>
      </c>
      <c r="AO50" s="469">
        <v>1</v>
      </c>
      <c r="AP50" s="469">
        <v>0</v>
      </c>
      <c r="AQ50" s="468">
        <v>0.51700000000000002</v>
      </c>
      <c r="AR50" s="468">
        <v>4.8000000000000001E-2</v>
      </c>
      <c r="AS50" s="469">
        <v>0</v>
      </c>
      <c r="AT50" s="469">
        <v>34727.082108365998</v>
      </c>
      <c r="AU50" s="469">
        <v>147</v>
      </c>
      <c r="AV50" s="469">
        <v>0</v>
      </c>
      <c r="AW50" s="469">
        <v>0</v>
      </c>
      <c r="AX50" s="469">
        <v>0</v>
      </c>
      <c r="AY50" s="469">
        <v>0</v>
      </c>
      <c r="AZ50" s="469">
        <v>0</v>
      </c>
      <c r="BA50" s="469">
        <v>0</v>
      </c>
      <c r="BB50" s="475">
        <v>0</v>
      </c>
      <c r="BC50" s="470">
        <v>2</v>
      </c>
      <c r="BD50" s="470">
        <v>4</v>
      </c>
      <c r="BE50" s="469">
        <v>0</v>
      </c>
      <c r="BF50" s="468">
        <v>0.216</v>
      </c>
      <c r="BG50" s="469">
        <v>0</v>
      </c>
      <c r="BH50" s="469">
        <v>62.678001883100002</v>
      </c>
      <c r="BI50" s="469">
        <v>0</v>
      </c>
      <c r="BJ50" s="469">
        <v>0</v>
      </c>
      <c r="BK50" s="469">
        <v>1</v>
      </c>
      <c r="BL50" s="469">
        <v>0</v>
      </c>
      <c r="BM50" s="469">
        <v>6</v>
      </c>
      <c r="BN50" s="469">
        <v>0</v>
      </c>
      <c r="BO50" s="471">
        <v>1.19493443815</v>
      </c>
      <c r="BP50" s="469">
        <v>2</v>
      </c>
      <c r="BQ50" s="469">
        <v>134.02025311102599</v>
      </c>
      <c r="BR50" s="469">
        <v>0</v>
      </c>
      <c r="BS50" s="469">
        <v>2</v>
      </c>
      <c r="BT50" s="469">
        <v>0</v>
      </c>
      <c r="BU50" s="469">
        <v>1</v>
      </c>
      <c r="BV50" s="469">
        <v>1</v>
      </c>
      <c r="BW50" s="475">
        <v>3800</v>
      </c>
      <c r="BX50" s="475">
        <v>176</v>
      </c>
      <c r="BY50" s="475">
        <v>5612</v>
      </c>
      <c r="BZ50" s="475">
        <v>294</v>
      </c>
      <c r="CA50" s="468">
        <v>0.439</v>
      </c>
      <c r="CB50" s="469">
        <v>0</v>
      </c>
      <c r="CC50" s="476">
        <v>9618.4596678809994</v>
      </c>
      <c r="CD50" s="476">
        <v>9618.4597443130006</v>
      </c>
      <c r="CE50" s="476">
        <v>9690.18277148372</v>
      </c>
      <c r="CF50" s="476">
        <v>321.47798330098101</v>
      </c>
      <c r="CG50" s="476">
        <v>0</v>
      </c>
      <c r="CH50" s="476">
        <v>0</v>
      </c>
      <c r="CI50" s="476">
        <v>831.3743436576417</v>
      </c>
      <c r="CJ50" s="485">
        <v>0</v>
      </c>
      <c r="CK50" s="469">
        <v>1</v>
      </c>
      <c r="CL50" s="469">
        <v>0</v>
      </c>
      <c r="CM50" s="469">
        <v>0</v>
      </c>
      <c r="CN50" s="477">
        <v>1431.640620578803</v>
      </c>
      <c r="CO50" s="469">
        <v>8</v>
      </c>
      <c r="CP50" s="469">
        <v>0</v>
      </c>
      <c r="CQ50" s="469" t="s">
        <v>514</v>
      </c>
      <c r="CR50" s="469" t="s">
        <v>514</v>
      </c>
      <c r="CS50" s="469" t="s">
        <v>514</v>
      </c>
      <c r="CT50" s="469">
        <v>0</v>
      </c>
      <c r="CU50" s="469">
        <v>0</v>
      </c>
      <c r="CV50" s="469">
        <v>3</v>
      </c>
      <c r="CW50" s="469">
        <v>1</v>
      </c>
      <c r="CX50" s="475">
        <v>30300</v>
      </c>
      <c r="CY50" s="475">
        <v>146</v>
      </c>
      <c r="CZ50" s="475">
        <v>856</v>
      </c>
      <c r="DA50" s="475">
        <v>0</v>
      </c>
      <c r="DB50" s="478">
        <v>22</v>
      </c>
      <c r="DC50" s="472">
        <v>0.96836525424306219</v>
      </c>
      <c r="DD50" s="469">
        <v>5</v>
      </c>
      <c r="DE50" s="475">
        <v>762500</v>
      </c>
      <c r="DF50" s="470">
        <v>9</v>
      </c>
      <c r="DG50" s="474">
        <v>0</v>
      </c>
      <c r="DH50" s="469">
        <v>10</v>
      </c>
      <c r="DI50" s="470">
        <v>1</v>
      </c>
      <c r="DJ50" s="469">
        <v>0</v>
      </c>
      <c r="DK50" s="469">
        <v>0</v>
      </c>
      <c r="DL50" s="476">
        <v>16.666666666666668</v>
      </c>
      <c r="DM50" s="465">
        <v>186</v>
      </c>
      <c r="DN50" s="466">
        <v>5284333.333333333</v>
      </c>
      <c r="DO50" s="467">
        <v>248744.44444444447</v>
      </c>
      <c r="DP50" s="469">
        <v>1</v>
      </c>
      <c r="DQ50" s="469">
        <v>0</v>
      </c>
      <c r="DR50" s="469">
        <v>3</v>
      </c>
      <c r="DS50" s="475">
        <v>2309</v>
      </c>
      <c r="DT50" s="475">
        <v>459</v>
      </c>
      <c r="DU50" s="475">
        <v>84</v>
      </c>
    </row>
    <row r="51" spans="1:125" s="469" customFormat="1" ht="15" customHeight="1" x14ac:dyDescent="0.25">
      <c r="A51" s="474" t="s">
        <v>22</v>
      </c>
      <c r="B51" s="469">
        <v>67</v>
      </c>
      <c r="C51" s="469">
        <v>0</v>
      </c>
      <c r="D51" s="469">
        <v>48</v>
      </c>
      <c r="E51" s="469">
        <v>1</v>
      </c>
      <c r="F51" s="469">
        <v>703</v>
      </c>
      <c r="G51" s="469">
        <v>1</v>
      </c>
      <c r="H51" s="469">
        <v>6</v>
      </c>
      <c r="I51" s="469">
        <v>0</v>
      </c>
      <c r="J51" s="469">
        <v>7</v>
      </c>
      <c r="K51" s="469">
        <v>11</v>
      </c>
      <c r="L51" s="469">
        <v>0</v>
      </c>
      <c r="M51" s="469">
        <v>0</v>
      </c>
      <c r="N51" s="469">
        <v>0</v>
      </c>
      <c r="O51" s="469">
        <v>0</v>
      </c>
      <c r="P51" s="469">
        <v>84</v>
      </c>
      <c r="Q51" s="469">
        <v>4</v>
      </c>
      <c r="R51" s="475">
        <v>861800</v>
      </c>
      <c r="S51" s="475">
        <v>501</v>
      </c>
      <c r="T51" s="475">
        <v>0</v>
      </c>
      <c r="U51" s="468">
        <v>0.57352941176470584</v>
      </c>
      <c r="V51" s="469">
        <v>14</v>
      </c>
      <c r="W51" s="469">
        <v>2</v>
      </c>
      <c r="X51" s="469">
        <v>0.1</v>
      </c>
      <c r="Y51" s="469">
        <v>1009</v>
      </c>
      <c r="Z51" s="469">
        <v>687</v>
      </c>
      <c r="AA51" s="473">
        <v>10</v>
      </c>
      <c r="AB51" s="474">
        <f t="shared" si="1"/>
        <v>7</v>
      </c>
      <c r="AC51" s="469">
        <v>87</v>
      </c>
      <c r="AD51" s="469">
        <v>6</v>
      </c>
      <c r="AE51" s="469">
        <v>167</v>
      </c>
      <c r="AF51" s="469">
        <v>325</v>
      </c>
      <c r="AG51" s="469">
        <v>0</v>
      </c>
      <c r="AH51" s="469">
        <v>11</v>
      </c>
      <c r="AI51" s="475">
        <v>8130900</v>
      </c>
      <c r="AJ51" s="475">
        <v>4413460</v>
      </c>
      <c r="AK51" s="475">
        <v>18000</v>
      </c>
      <c r="AL51" s="475">
        <v>97</v>
      </c>
      <c r="AM51" s="475">
        <v>0</v>
      </c>
      <c r="AN51" s="469">
        <v>0</v>
      </c>
      <c r="AO51" s="469">
        <v>24</v>
      </c>
      <c r="AP51" s="469">
        <v>0</v>
      </c>
      <c r="AQ51" s="468">
        <v>0.79347826086956519</v>
      </c>
      <c r="AR51" s="468">
        <v>5.434782608695652E-2</v>
      </c>
      <c r="AS51" s="469">
        <v>2</v>
      </c>
      <c r="AT51" s="469">
        <v>0</v>
      </c>
      <c r="AU51" s="469">
        <v>0</v>
      </c>
      <c r="AV51" s="469">
        <v>0</v>
      </c>
      <c r="AW51" s="469">
        <v>5</v>
      </c>
      <c r="AX51" s="469">
        <v>0</v>
      </c>
      <c r="AY51" s="469">
        <v>0</v>
      </c>
      <c r="AZ51" s="469">
        <v>0</v>
      </c>
      <c r="BA51" s="469">
        <v>1</v>
      </c>
      <c r="BB51" s="475">
        <v>9.5</v>
      </c>
      <c r="BC51" s="470">
        <v>0</v>
      </c>
      <c r="BD51" s="470">
        <v>16</v>
      </c>
      <c r="BE51" s="469">
        <v>0</v>
      </c>
      <c r="BF51" s="468">
        <v>0.2608695652173913</v>
      </c>
      <c r="BG51" s="469">
        <v>0</v>
      </c>
      <c r="BH51" s="469">
        <v>0</v>
      </c>
      <c r="BI51" s="469">
        <v>0</v>
      </c>
      <c r="BJ51" s="469">
        <v>0</v>
      </c>
      <c r="BK51" s="469">
        <v>5</v>
      </c>
      <c r="BL51" s="469">
        <v>0</v>
      </c>
      <c r="BM51" s="469">
        <v>7</v>
      </c>
      <c r="BN51" s="469">
        <v>0</v>
      </c>
      <c r="BO51" s="471">
        <v>0.77376828605799997</v>
      </c>
      <c r="BP51" s="469">
        <v>1</v>
      </c>
      <c r="BQ51" s="469">
        <v>0</v>
      </c>
      <c r="BR51" s="469">
        <v>0</v>
      </c>
      <c r="BS51" s="469">
        <v>3</v>
      </c>
      <c r="BT51" s="469">
        <v>0</v>
      </c>
      <c r="BU51" s="469">
        <v>6</v>
      </c>
      <c r="BV51" s="469">
        <v>1</v>
      </c>
      <c r="BW51" s="475">
        <v>9800</v>
      </c>
      <c r="BX51" s="475">
        <v>304</v>
      </c>
      <c r="BY51" s="475">
        <v>4563</v>
      </c>
      <c r="BZ51" s="475">
        <v>406</v>
      </c>
      <c r="CA51" s="468">
        <v>0.55434782608695654</v>
      </c>
      <c r="CB51" s="469">
        <v>0</v>
      </c>
      <c r="CC51" s="476">
        <v>0</v>
      </c>
      <c r="CD51" s="476">
        <v>0</v>
      </c>
      <c r="CE51" s="476">
        <v>15.040946243431456</v>
      </c>
      <c r="CF51" s="476">
        <v>96.503389066033037</v>
      </c>
      <c r="CG51" s="476">
        <v>0</v>
      </c>
      <c r="CH51" s="476">
        <v>0</v>
      </c>
      <c r="CI51" s="476">
        <v>0</v>
      </c>
      <c r="CJ51" s="485">
        <v>0</v>
      </c>
      <c r="CK51" s="469">
        <v>2</v>
      </c>
      <c r="CL51" s="469">
        <v>0</v>
      </c>
      <c r="CM51" s="469">
        <v>0</v>
      </c>
      <c r="CN51" s="477">
        <v>103.24075329359565</v>
      </c>
      <c r="CO51" s="469">
        <v>12</v>
      </c>
      <c r="CP51" s="469">
        <v>0</v>
      </c>
      <c r="CQ51" s="469" t="s">
        <v>514</v>
      </c>
      <c r="CR51" s="469" t="s">
        <v>514</v>
      </c>
      <c r="CS51" s="469" t="s">
        <v>514</v>
      </c>
      <c r="CT51" s="469">
        <v>1</v>
      </c>
      <c r="CU51" s="469">
        <v>0</v>
      </c>
      <c r="CV51" s="469">
        <v>1</v>
      </c>
      <c r="CW51" s="469">
        <v>2</v>
      </c>
      <c r="CX51" s="475">
        <v>787800</v>
      </c>
      <c r="CY51" s="475">
        <v>0</v>
      </c>
      <c r="CZ51" s="475">
        <v>0</v>
      </c>
      <c r="DA51" s="475">
        <v>0</v>
      </c>
      <c r="DB51" s="478">
        <v>33</v>
      </c>
      <c r="DC51" s="472">
        <v>0.90681226867968778</v>
      </c>
      <c r="DD51" s="469">
        <v>24</v>
      </c>
      <c r="DE51" s="475">
        <v>828400</v>
      </c>
      <c r="DF51" s="470">
        <v>20</v>
      </c>
      <c r="DG51" s="474">
        <v>0</v>
      </c>
      <c r="DH51" s="469">
        <v>7</v>
      </c>
      <c r="DI51" s="470">
        <v>1</v>
      </c>
      <c r="DJ51" s="469">
        <v>0</v>
      </c>
      <c r="DK51" s="469">
        <v>0</v>
      </c>
      <c r="DL51" s="476">
        <v>8.3333333333333339</v>
      </c>
      <c r="DM51" s="465">
        <v>489.66666666666669</v>
      </c>
      <c r="DN51" s="466">
        <v>97924000</v>
      </c>
      <c r="DO51" s="467">
        <v>415933.33333333331</v>
      </c>
      <c r="DP51" s="469">
        <v>2</v>
      </c>
      <c r="DQ51" s="469">
        <v>1</v>
      </c>
      <c r="DR51" s="469">
        <v>1</v>
      </c>
      <c r="DS51" s="475">
        <v>140</v>
      </c>
      <c r="DT51" s="475">
        <v>736</v>
      </c>
      <c r="DU51" s="475">
        <v>563</v>
      </c>
    </row>
    <row r="52" spans="1:125" s="469" customFormat="1" ht="15" customHeight="1" x14ac:dyDescent="0.25">
      <c r="A52" s="474" t="s">
        <v>45</v>
      </c>
      <c r="B52" s="469">
        <v>55</v>
      </c>
      <c r="C52" s="469">
        <v>2</v>
      </c>
      <c r="D52" s="469">
        <v>151</v>
      </c>
      <c r="E52" s="469">
        <v>8</v>
      </c>
      <c r="F52" s="469">
        <v>1731</v>
      </c>
      <c r="G52" s="469">
        <v>32</v>
      </c>
      <c r="H52" s="469">
        <v>1</v>
      </c>
      <c r="I52" s="469">
        <v>0</v>
      </c>
      <c r="J52" s="469">
        <v>27</v>
      </c>
      <c r="K52" s="469">
        <v>39</v>
      </c>
      <c r="L52" s="469">
        <v>0</v>
      </c>
      <c r="M52" s="469">
        <v>0</v>
      </c>
      <c r="N52" s="469">
        <v>0</v>
      </c>
      <c r="O52" s="469">
        <v>0</v>
      </c>
      <c r="P52" s="469">
        <v>212</v>
      </c>
      <c r="Q52" s="469">
        <v>11</v>
      </c>
      <c r="R52" s="475">
        <v>5217400</v>
      </c>
      <c r="S52" s="475">
        <v>98</v>
      </c>
      <c r="T52" s="475">
        <v>0</v>
      </c>
      <c r="U52" s="468">
        <v>0.58441558441558439</v>
      </c>
      <c r="V52" s="469">
        <v>40</v>
      </c>
      <c r="W52" s="469">
        <v>6</v>
      </c>
      <c r="X52" s="469">
        <v>4.0000000000000009</v>
      </c>
      <c r="Y52" s="469">
        <v>2776</v>
      </c>
      <c r="Z52" s="469">
        <v>575</v>
      </c>
      <c r="AA52" s="473">
        <v>22</v>
      </c>
      <c r="AB52" s="474">
        <f t="shared" si="1"/>
        <v>8</v>
      </c>
      <c r="AC52" s="469">
        <v>112</v>
      </c>
      <c r="AD52" s="469">
        <v>7</v>
      </c>
      <c r="AE52" s="469">
        <v>2</v>
      </c>
      <c r="AF52" s="469">
        <v>1694</v>
      </c>
      <c r="AG52" s="469">
        <v>1</v>
      </c>
      <c r="AH52" s="469">
        <v>21</v>
      </c>
      <c r="AI52" s="475">
        <v>23557000</v>
      </c>
      <c r="AJ52" s="475">
        <v>0</v>
      </c>
      <c r="AK52" s="475">
        <v>564453</v>
      </c>
      <c r="AL52" s="475">
        <v>203</v>
      </c>
      <c r="AM52" s="475">
        <v>14</v>
      </c>
      <c r="AN52" s="469">
        <v>1</v>
      </c>
      <c r="AO52" s="469">
        <v>0</v>
      </c>
      <c r="AP52" s="469">
        <v>1</v>
      </c>
      <c r="AQ52" s="468">
        <v>0.48598130841121495</v>
      </c>
      <c r="AR52" s="468">
        <v>1.8691588785046728E-2</v>
      </c>
      <c r="AS52" s="469">
        <v>0</v>
      </c>
      <c r="AT52" s="469">
        <v>2771.6334391700002</v>
      </c>
      <c r="AU52" s="469">
        <v>33</v>
      </c>
      <c r="AV52" s="469">
        <v>0</v>
      </c>
      <c r="AW52" s="469">
        <v>3</v>
      </c>
      <c r="AX52" s="469">
        <v>0</v>
      </c>
      <c r="AY52" s="469">
        <v>0</v>
      </c>
      <c r="AZ52" s="469">
        <v>0</v>
      </c>
      <c r="BA52" s="469">
        <v>0</v>
      </c>
      <c r="BB52" s="475">
        <v>0</v>
      </c>
      <c r="BC52" s="470">
        <v>0</v>
      </c>
      <c r="BD52" s="470">
        <v>5</v>
      </c>
      <c r="BE52" s="469">
        <v>0</v>
      </c>
      <c r="BF52" s="468">
        <v>8.4112149532710276E-2</v>
      </c>
      <c r="BG52" s="469">
        <v>0</v>
      </c>
      <c r="BH52" s="469">
        <v>0</v>
      </c>
      <c r="BI52" s="469">
        <v>1</v>
      </c>
      <c r="BJ52" s="469">
        <v>0</v>
      </c>
      <c r="BK52" s="469">
        <v>6</v>
      </c>
      <c r="BL52" s="469">
        <v>0</v>
      </c>
      <c r="BM52" s="469">
        <v>7</v>
      </c>
      <c r="BN52" s="469">
        <v>0</v>
      </c>
      <c r="BO52" s="471">
        <v>0.58140533157099994</v>
      </c>
      <c r="BP52" s="469">
        <v>2</v>
      </c>
      <c r="BQ52" s="469">
        <v>0</v>
      </c>
      <c r="BR52" s="469">
        <v>0</v>
      </c>
      <c r="BS52" s="469">
        <v>1</v>
      </c>
      <c r="BT52" s="469">
        <v>0</v>
      </c>
      <c r="BU52" s="469">
        <v>0</v>
      </c>
      <c r="BV52" s="469">
        <v>1</v>
      </c>
      <c r="BW52" s="475">
        <v>440600</v>
      </c>
      <c r="BX52" s="475">
        <v>2939</v>
      </c>
      <c r="BY52" s="475">
        <v>6071</v>
      </c>
      <c r="BZ52" s="475">
        <v>1480</v>
      </c>
      <c r="CA52" s="468">
        <v>0.27102803738317754</v>
      </c>
      <c r="CB52" s="469">
        <v>0</v>
      </c>
      <c r="CC52" s="476">
        <v>0</v>
      </c>
      <c r="CD52" s="476">
        <v>0</v>
      </c>
      <c r="CE52" s="476">
        <v>16.125633086899999</v>
      </c>
      <c r="CF52" s="476">
        <v>1.5014592351405001</v>
      </c>
      <c r="CG52" s="476">
        <v>0</v>
      </c>
      <c r="CH52" s="476">
        <v>0</v>
      </c>
      <c r="CI52" s="476">
        <v>24.105221740029997</v>
      </c>
      <c r="CJ52" s="485">
        <v>0</v>
      </c>
      <c r="CK52" s="469">
        <v>3</v>
      </c>
      <c r="CL52" s="469">
        <v>0</v>
      </c>
      <c r="CM52" s="469">
        <v>0</v>
      </c>
      <c r="CN52" s="477">
        <v>25.468000605890186</v>
      </c>
      <c r="CO52" s="469">
        <v>68</v>
      </c>
      <c r="CP52" s="469">
        <v>2</v>
      </c>
      <c r="CQ52" s="469" t="s">
        <v>514</v>
      </c>
      <c r="CR52" s="469" t="s">
        <v>514</v>
      </c>
      <c r="CS52" s="469" t="s">
        <v>514</v>
      </c>
      <c r="CT52" s="469">
        <v>0</v>
      </c>
      <c r="CU52" s="469">
        <v>0</v>
      </c>
      <c r="CV52" s="469">
        <v>1</v>
      </c>
      <c r="CW52" s="469">
        <v>4</v>
      </c>
      <c r="CX52" s="475">
        <v>1192400</v>
      </c>
      <c r="CY52" s="475">
        <v>0</v>
      </c>
      <c r="CZ52" s="475">
        <v>0</v>
      </c>
      <c r="DA52" s="475">
        <v>0</v>
      </c>
      <c r="DB52" s="478">
        <v>322</v>
      </c>
      <c r="DC52" s="472">
        <v>0.87852601173389588</v>
      </c>
      <c r="DD52" s="469">
        <v>43</v>
      </c>
      <c r="DE52" s="475">
        <v>3396800</v>
      </c>
      <c r="DF52" s="470">
        <v>0</v>
      </c>
      <c r="DG52" s="474">
        <v>0</v>
      </c>
      <c r="DH52" s="469">
        <v>69</v>
      </c>
      <c r="DI52" s="470">
        <v>0</v>
      </c>
      <c r="DJ52" s="469">
        <v>0</v>
      </c>
      <c r="DK52" s="469">
        <v>0</v>
      </c>
      <c r="DL52" s="476">
        <v>0</v>
      </c>
      <c r="DM52" s="465">
        <v>2687.3333333333335</v>
      </c>
      <c r="DN52" s="466">
        <v>268429000</v>
      </c>
      <c r="DO52" s="467">
        <v>2160850.3548287568</v>
      </c>
      <c r="DP52" s="469">
        <v>0</v>
      </c>
      <c r="DQ52" s="469">
        <v>1</v>
      </c>
      <c r="DR52" s="469">
        <v>0</v>
      </c>
      <c r="DS52" s="475">
        <v>0</v>
      </c>
      <c r="DT52" s="475">
        <v>0</v>
      </c>
      <c r="DU52" s="475">
        <v>0</v>
      </c>
    </row>
    <row r="53" spans="1:125" s="469" customFormat="1" ht="15" customHeight="1" x14ac:dyDescent="0.25">
      <c r="A53" s="474" t="s">
        <v>225</v>
      </c>
      <c r="B53" s="469">
        <v>0</v>
      </c>
      <c r="C53" s="469">
        <v>0</v>
      </c>
      <c r="D53" s="469">
        <v>8</v>
      </c>
      <c r="E53" s="469">
        <v>0</v>
      </c>
      <c r="F53" s="469">
        <v>63</v>
      </c>
      <c r="G53" s="469">
        <v>0</v>
      </c>
      <c r="H53" s="469">
        <v>4</v>
      </c>
      <c r="I53" s="469">
        <v>0</v>
      </c>
      <c r="J53" s="469">
        <v>3</v>
      </c>
      <c r="K53" s="469">
        <v>8</v>
      </c>
      <c r="L53" s="469">
        <v>0</v>
      </c>
      <c r="M53" s="469">
        <v>0</v>
      </c>
      <c r="N53" s="469">
        <v>0</v>
      </c>
      <c r="O53" s="469">
        <v>0</v>
      </c>
      <c r="P53" s="469">
        <v>13</v>
      </c>
      <c r="Q53" s="469">
        <v>0</v>
      </c>
      <c r="R53" s="475">
        <v>0</v>
      </c>
      <c r="S53" s="475">
        <v>0</v>
      </c>
      <c r="T53" s="475">
        <v>0</v>
      </c>
      <c r="U53" s="468">
        <v>0.7831325301204819</v>
      </c>
      <c r="V53" s="469">
        <v>0</v>
      </c>
      <c r="W53" s="469">
        <v>0</v>
      </c>
      <c r="X53" s="469">
        <v>0.4</v>
      </c>
      <c r="Y53" s="469">
        <v>752</v>
      </c>
      <c r="Z53" s="469">
        <v>77</v>
      </c>
      <c r="AA53" s="473">
        <v>1</v>
      </c>
      <c r="AB53" s="474">
        <f t="shared" si="1"/>
        <v>0</v>
      </c>
      <c r="AC53" s="469">
        <v>1</v>
      </c>
      <c r="AD53" s="469">
        <v>0</v>
      </c>
      <c r="AE53" s="469">
        <v>26</v>
      </c>
      <c r="AF53" s="469">
        <v>9</v>
      </c>
      <c r="AG53" s="469">
        <v>0</v>
      </c>
      <c r="AH53" s="469">
        <v>0</v>
      </c>
      <c r="AI53" s="475">
        <v>0</v>
      </c>
      <c r="AJ53" s="475">
        <v>0</v>
      </c>
      <c r="AK53" s="475">
        <v>0</v>
      </c>
      <c r="AL53" s="475">
        <v>370</v>
      </c>
      <c r="AM53" s="475">
        <v>2</v>
      </c>
      <c r="AN53" s="469">
        <v>0</v>
      </c>
      <c r="AO53" s="469">
        <v>0</v>
      </c>
      <c r="AP53" s="469">
        <v>1</v>
      </c>
      <c r="AQ53" s="468">
        <v>0.45299145299145299</v>
      </c>
      <c r="AR53" s="468">
        <v>3.4188034188034191E-2</v>
      </c>
      <c r="AS53" s="469">
        <v>0</v>
      </c>
      <c r="AT53" s="469">
        <v>9071.6773455599996</v>
      </c>
      <c r="AU53" s="469">
        <v>11</v>
      </c>
      <c r="AV53" s="469">
        <v>0</v>
      </c>
      <c r="AW53" s="469">
        <v>2</v>
      </c>
      <c r="AX53" s="469">
        <v>0</v>
      </c>
      <c r="AY53" s="469">
        <v>0</v>
      </c>
      <c r="AZ53" s="469">
        <v>0</v>
      </c>
      <c r="BA53" s="469">
        <v>1</v>
      </c>
      <c r="BB53" s="475">
        <v>97.6</v>
      </c>
      <c r="BC53" s="470">
        <v>0</v>
      </c>
      <c r="BD53" s="470">
        <v>7</v>
      </c>
      <c r="BE53" s="469">
        <v>3159.3487555199999</v>
      </c>
      <c r="BF53" s="468">
        <v>0.18803418803418803</v>
      </c>
      <c r="BG53" s="469">
        <v>0</v>
      </c>
      <c r="BH53" s="469">
        <v>409.31742939290001</v>
      </c>
      <c r="BI53" s="469">
        <v>0</v>
      </c>
      <c r="BJ53" s="469">
        <v>0</v>
      </c>
      <c r="BK53" s="469">
        <v>0</v>
      </c>
      <c r="BL53" s="469">
        <v>0</v>
      </c>
      <c r="BM53" s="469">
        <v>0</v>
      </c>
      <c r="BN53" s="469">
        <v>0</v>
      </c>
      <c r="BO53" s="471">
        <v>0.48373197209299995</v>
      </c>
      <c r="BP53" s="469">
        <v>0</v>
      </c>
      <c r="BQ53" s="469">
        <v>0</v>
      </c>
      <c r="BR53" s="469">
        <v>0</v>
      </c>
      <c r="BS53" s="469">
        <v>0</v>
      </c>
      <c r="BT53" s="469">
        <v>0</v>
      </c>
      <c r="BU53" s="469">
        <v>0</v>
      </c>
      <c r="BV53" s="469">
        <v>1</v>
      </c>
      <c r="BW53" s="475">
        <v>2338800</v>
      </c>
      <c r="BX53" s="475">
        <v>156</v>
      </c>
      <c r="BY53" s="475">
        <v>2366</v>
      </c>
      <c r="BZ53" s="475">
        <v>50</v>
      </c>
      <c r="CA53" s="468">
        <v>0.45299145299145299</v>
      </c>
      <c r="CB53" s="469">
        <v>3011.0975624799999</v>
      </c>
      <c r="CC53" s="476">
        <v>362.30388206249006</v>
      </c>
      <c r="CD53" s="476">
        <v>0</v>
      </c>
      <c r="CE53" s="476">
        <v>661.27380506945156</v>
      </c>
      <c r="CF53" s="476">
        <v>121.576292766555</v>
      </c>
      <c r="CG53" s="476">
        <v>0</v>
      </c>
      <c r="CH53" s="476">
        <v>0</v>
      </c>
      <c r="CI53" s="476">
        <v>58.313511363168992</v>
      </c>
      <c r="CJ53" s="485">
        <v>0</v>
      </c>
      <c r="CK53" s="469">
        <v>0</v>
      </c>
      <c r="CL53" s="469">
        <v>0</v>
      </c>
      <c r="CM53" s="469">
        <v>0</v>
      </c>
      <c r="CN53" s="477">
        <v>175.22254495219403</v>
      </c>
      <c r="CO53" s="469">
        <v>3</v>
      </c>
      <c r="CP53" s="469">
        <v>0</v>
      </c>
      <c r="CQ53" s="469" t="s">
        <v>514</v>
      </c>
      <c r="CR53" s="469" t="s">
        <v>514</v>
      </c>
      <c r="CS53" s="469" t="s">
        <v>514</v>
      </c>
      <c r="CT53" s="469">
        <v>0</v>
      </c>
      <c r="CU53" s="469">
        <v>0</v>
      </c>
      <c r="CV53" s="469">
        <v>0</v>
      </c>
      <c r="CW53" s="469">
        <v>2</v>
      </c>
      <c r="CX53" s="475">
        <v>103000</v>
      </c>
      <c r="CY53" s="475">
        <v>0</v>
      </c>
      <c r="CZ53" s="475">
        <v>11</v>
      </c>
      <c r="DA53" s="475">
        <v>0</v>
      </c>
      <c r="DB53" s="478">
        <v>0</v>
      </c>
      <c r="DC53" s="472">
        <v>0.96796762564299865</v>
      </c>
      <c r="DD53" s="469">
        <v>2</v>
      </c>
      <c r="DE53" s="475">
        <v>19100</v>
      </c>
      <c r="DF53" s="470">
        <v>0</v>
      </c>
      <c r="DG53" s="474">
        <f>1/8</f>
        <v>0.125</v>
      </c>
      <c r="DH53" s="469">
        <v>1</v>
      </c>
      <c r="DI53" s="470">
        <v>0</v>
      </c>
      <c r="DJ53" s="469">
        <v>0</v>
      </c>
      <c r="DK53" s="469">
        <v>1</v>
      </c>
      <c r="DL53" s="476">
        <v>15</v>
      </c>
      <c r="DM53" s="465" t="s">
        <v>640</v>
      </c>
      <c r="DN53" s="466" t="s">
        <v>640</v>
      </c>
      <c r="DO53" s="467">
        <v>84274.074074074073</v>
      </c>
      <c r="DP53" s="469">
        <v>0</v>
      </c>
      <c r="DQ53" s="469">
        <v>0</v>
      </c>
      <c r="DR53" s="469">
        <v>0</v>
      </c>
      <c r="DS53" s="475">
        <v>49</v>
      </c>
      <c r="DT53" s="475">
        <v>132</v>
      </c>
      <c r="DU53" s="475">
        <v>0</v>
      </c>
    </row>
    <row r="54" spans="1:125" s="469" customFormat="1" ht="15" customHeight="1" x14ac:dyDescent="0.25">
      <c r="A54" s="474" t="s">
        <v>200</v>
      </c>
      <c r="B54" s="469">
        <v>62</v>
      </c>
      <c r="C54" s="469">
        <v>4</v>
      </c>
      <c r="D54" s="469">
        <v>79</v>
      </c>
      <c r="E54" s="469">
        <v>1</v>
      </c>
      <c r="F54" s="469">
        <v>1733</v>
      </c>
      <c r="G54" s="469">
        <v>1</v>
      </c>
      <c r="H54" s="469">
        <v>52</v>
      </c>
      <c r="I54" s="469">
        <v>5</v>
      </c>
      <c r="J54" s="469">
        <v>9</v>
      </c>
      <c r="K54" s="469">
        <v>96</v>
      </c>
      <c r="L54" s="469">
        <v>0</v>
      </c>
      <c r="M54" s="469">
        <v>1</v>
      </c>
      <c r="N54" s="469">
        <v>0</v>
      </c>
      <c r="O54" s="469">
        <v>0</v>
      </c>
      <c r="P54" s="469">
        <v>220</v>
      </c>
      <c r="Q54" s="469">
        <v>5</v>
      </c>
      <c r="R54" s="475">
        <v>12657800</v>
      </c>
      <c r="S54" s="475">
        <v>365</v>
      </c>
      <c r="T54" s="475">
        <v>0</v>
      </c>
      <c r="U54" s="468">
        <v>0.64500000000000002</v>
      </c>
      <c r="V54" s="469">
        <v>8</v>
      </c>
      <c r="W54" s="469">
        <v>7</v>
      </c>
      <c r="X54" s="469">
        <v>0.2</v>
      </c>
      <c r="Y54" s="469">
        <v>9202</v>
      </c>
      <c r="Z54" s="469">
        <v>1461</v>
      </c>
      <c r="AA54" s="473">
        <v>6</v>
      </c>
      <c r="AB54" s="474">
        <f t="shared" si="1"/>
        <v>2</v>
      </c>
      <c r="AC54" s="469">
        <v>9</v>
      </c>
      <c r="AD54" s="469">
        <v>0</v>
      </c>
      <c r="AE54" s="469">
        <v>2550</v>
      </c>
      <c r="AF54" s="469">
        <v>98</v>
      </c>
      <c r="AG54" s="469">
        <v>0</v>
      </c>
      <c r="AH54" s="469">
        <v>1</v>
      </c>
      <c r="AI54" s="475">
        <v>81600</v>
      </c>
      <c r="AJ54" s="475">
        <v>0</v>
      </c>
      <c r="AK54" s="475">
        <v>97000</v>
      </c>
      <c r="AL54" s="475">
        <v>2021</v>
      </c>
      <c r="AM54" s="475">
        <v>291</v>
      </c>
      <c r="AN54" s="469">
        <v>0</v>
      </c>
      <c r="AO54" s="469">
        <v>5</v>
      </c>
      <c r="AP54" s="469">
        <v>1</v>
      </c>
      <c r="AQ54" s="468">
        <v>0.51700000000000002</v>
      </c>
      <c r="AR54" s="468">
        <v>4.8000000000000001E-2</v>
      </c>
      <c r="AS54" s="469">
        <v>0</v>
      </c>
      <c r="AT54" s="469">
        <v>0</v>
      </c>
      <c r="AU54" s="469">
        <v>0</v>
      </c>
      <c r="AV54" s="469">
        <v>0</v>
      </c>
      <c r="AW54" s="469">
        <v>2</v>
      </c>
      <c r="AX54" s="469">
        <v>64</v>
      </c>
      <c r="AY54" s="469">
        <v>0</v>
      </c>
      <c r="AZ54" s="469">
        <v>0</v>
      </c>
      <c r="BA54" s="469">
        <v>1</v>
      </c>
      <c r="BB54" s="475">
        <v>3</v>
      </c>
      <c r="BC54" s="470">
        <v>1</v>
      </c>
      <c r="BD54" s="470">
        <v>11</v>
      </c>
      <c r="BE54" s="469">
        <v>0</v>
      </c>
      <c r="BF54" s="468">
        <v>0.216</v>
      </c>
      <c r="BG54" s="469">
        <v>0</v>
      </c>
      <c r="BH54" s="469">
        <v>27.213337468799999</v>
      </c>
      <c r="BI54" s="469">
        <v>0</v>
      </c>
      <c r="BJ54" s="469">
        <v>0</v>
      </c>
      <c r="BK54" s="469">
        <v>0</v>
      </c>
      <c r="BL54" s="469">
        <v>0</v>
      </c>
      <c r="BM54" s="469">
        <v>2</v>
      </c>
      <c r="BN54" s="469">
        <v>0</v>
      </c>
      <c r="BO54" s="471">
        <v>49.842519378900001</v>
      </c>
      <c r="BP54" s="469">
        <v>2</v>
      </c>
      <c r="BQ54" s="469">
        <v>1.0847928870000001</v>
      </c>
      <c r="BR54" s="469">
        <v>0</v>
      </c>
      <c r="BS54" s="469">
        <v>0</v>
      </c>
      <c r="BT54" s="469">
        <v>1</v>
      </c>
      <c r="BU54" s="469">
        <v>0</v>
      </c>
      <c r="BV54" s="469">
        <v>0</v>
      </c>
      <c r="BW54" s="475">
        <v>0</v>
      </c>
      <c r="BX54" s="475">
        <v>819</v>
      </c>
      <c r="BY54" s="475">
        <v>2806</v>
      </c>
      <c r="BZ54" s="475">
        <v>14</v>
      </c>
      <c r="CA54" s="468">
        <v>0.439</v>
      </c>
      <c r="CB54" s="469">
        <v>8592.7158339199996</v>
      </c>
      <c r="CC54" s="476">
        <v>1068.9455561029101</v>
      </c>
      <c r="CD54" s="476">
        <v>1935.8522877515263</v>
      </c>
      <c r="CE54" s="476">
        <v>3784.8438991282474</v>
      </c>
      <c r="CF54" s="476">
        <v>417.49457122021192</v>
      </c>
      <c r="CG54" s="476">
        <v>707.94157337147999</v>
      </c>
      <c r="CH54" s="476">
        <v>1930.6999590360003</v>
      </c>
      <c r="CI54" s="476">
        <v>4431.2501777612224</v>
      </c>
      <c r="CJ54" s="485">
        <v>0</v>
      </c>
      <c r="CK54" s="469">
        <v>7</v>
      </c>
      <c r="CL54" s="469">
        <v>0</v>
      </c>
      <c r="CM54" s="469">
        <v>0</v>
      </c>
      <c r="CN54" s="477">
        <v>1235.3764258673739</v>
      </c>
      <c r="CO54" s="469">
        <v>110</v>
      </c>
      <c r="CP54" s="469">
        <v>4</v>
      </c>
      <c r="CQ54" s="469" t="s">
        <v>514</v>
      </c>
      <c r="CR54" s="469" t="s">
        <v>514</v>
      </c>
      <c r="CS54" s="469" t="s">
        <v>514</v>
      </c>
      <c r="CT54" s="469">
        <v>1</v>
      </c>
      <c r="CU54" s="469">
        <v>0</v>
      </c>
      <c r="CV54" s="469">
        <v>2</v>
      </c>
      <c r="CW54" s="469">
        <v>3</v>
      </c>
      <c r="CX54" s="475">
        <v>56200</v>
      </c>
      <c r="CY54" s="475">
        <v>223</v>
      </c>
      <c r="CZ54" s="475">
        <v>505</v>
      </c>
      <c r="DA54" s="475">
        <v>0</v>
      </c>
      <c r="DB54" s="478">
        <v>31</v>
      </c>
      <c r="DC54" s="472">
        <v>0.94239591027485126</v>
      </c>
      <c r="DD54" s="469">
        <v>6</v>
      </c>
      <c r="DE54" s="475">
        <v>91700</v>
      </c>
      <c r="DF54" s="470">
        <v>4</v>
      </c>
      <c r="DG54" s="474">
        <f>1+(3/12)</f>
        <v>1.25</v>
      </c>
      <c r="DH54" s="469">
        <v>7</v>
      </c>
      <c r="DI54" s="470">
        <v>1</v>
      </c>
      <c r="DJ54" s="469">
        <v>0</v>
      </c>
      <c r="DK54" s="469">
        <v>0</v>
      </c>
      <c r="DL54" s="476">
        <v>5</v>
      </c>
      <c r="DM54" s="465">
        <v>145</v>
      </c>
      <c r="DN54" s="466">
        <v>7557000</v>
      </c>
      <c r="DO54" s="467">
        <v>549140.74074074079</v>
      </c>
      <c r="DP54" s="469">
        <v>2</v>
      </c>
      <c r="DQ54" s="469">
        <v>2</v>
      </c>
      <c r="DR54" s="469">
        <v>1</v>
      </c>
      <c r="DS54" s="475">
        <v>1182</v>
      </c>
      <c r="DT54" s="475">
        <v>193</v>
      </c>
      <c r="DU54" s="475">
        <v>51</v>
      </c>
    </row>
    <row r="55" spans="1:125" s="469" customFormat="1" ht="15" customHeight="1" x14ac:dyDescent="0.25">
      <c r="A55" s="474" t="s">
        <v>242</v>
      </c>
      <c r="B55" s="469">
        <v>55</v>
      </c>
      <c r="C55" s="469">
        <v>1</v>
      </c>
      <c r="D55" s="469">
        <v>69</v>
      </c>
      <c r="E55" s="469">
        <v>2</v>
      </c>
      <c r="F55" s="469">
        <v>1021</v>
      </c>
      <c r="G55" s="469">
        <v>2</v>
      </c>
      <c r="H55" s="469">
        <v>166</v>
      </c>
      <c r="I55" s="469">
        <v>17</v>
      </c>
      <c r="J55" s="469">
        <v>25</v>
      </c>
      <c r="K55" s="469">
        <v>19</v>
      </c>
      <c r="L55" s="469">
        <v>1</v>
      </c>
      <c r="M55" s="469">
        <v>0.14000000000000001</v>
      </c>
      <c r="N55" s="469">
        <v>1</v>
      </c>
      <c r="O55" s="469">
        <v>0</v>
      </c>
      <c r="P55" s="469">
        <v>191</v>
      </c>
      <c r="Q55" s="469">
        <v>8</v>
      </c>
      <c r="R55" s="475">
        <v>3922800</v>
      </c>
      <c r="S55" s="475">
        <v>65</v>
      </c>
      <c r="T55" s="475">
        <v>4</v>
      </c>
      <c r="U55" s="468">
        <v>0.64500000000000002</v>
      </c>
      <c r="V55" s="469">
        <v>4</v>
      </c>
      <c r="W55" s="469">
        <v>8</v>
      </c>
      <c r="X55" s="469">
        <v>0.4</v>
      </c>
      <c r="Y55" s="469">
        <v>2857</v>
      </c>
      <c r="Z55" s="469">
        <v>960</v>
      </c>
      <c r="AA55" s="473">
        <v>3</v>
      </c>
      <c r="AB55" s="474">
        <f t="shared" si="1"/>
        <v>2</v>
      </c>
      <c r="AC55" s="469">
        <v>5</v>
      </c>
      <c r="AD55" s="469">
        <v>0</v>
      </c>
      <c r="AE55" s="469">
        <v>478</v>
      </c>
      <c r="AF55" s="469">
        <v>115</v>
      </c>
      <c r="AG55" s="469">
        <v>0</v>
      </c>
      <c r="AH55" s="469">
        <v>3</v>
      </c>
      <c r="AI55" s="475">
        <v>63500</v>
      </c>
      <c r="AJ55" s="475">
        <v>3151352</v>
      </c>
      <c r="AK55" s="475">
        <v>0</v>
      </c>
      <c r="AL55" s="475">
        <v>1604</v>
      </c>
      <c r="AM55" s="475">
        <v>0</v>
      </c>
      <c r="AN55" s="469">
        <v>0</v>
      </c>
      <c r="AO55" s="469">
        <v>0</v>
      </c>
      <c r="AP55" s="469">
        <v>0</v>
      </c>
      <c r="AQ55" s="468">
        <v>0.51700000000000002</v>
      </c>
      <c r="AR55" s="468">
        <v>4.8000000000000001E-2</v>
      </c>
      <c r="AS55" s="469">
        <v>0</v>
      </c>
      <c r="AT55" s="469">
        <v>0</v>
      </c>
      <c r="AU55" s="469">
        <v>0</v>
      </c>
      <c r="AV55" s="469">
        <v>0</v>
      </c>
      <c r="AW55" s="469">
        <v>0</v>
      </c>
      <c r="AX55" s="469">
        <v>0</v>
      </c>
      <c r="AY55" s="469">
        <v>0</v>
      </c>
      <c r="AZ55" s="469">
        <v>0</v>
      </c>
      <c r="BA55" s="469">
        <v>0</v>
      </c>
      <c r="BB55" s="475">
        <v>0</v>
      </c>
      <c r="BC55" s="470">
        <v>0</v>
      </c>
      <c r="BD55" s="470">
        <v>5</v>
      </c>
      <c r="BE55" s="469">
        <v>0</v>
      </c>
      <c r="BF55" s="468">
        <v>0.216</v>
      </c>
      <c r="BG55" s="469">
        <v>0</v>
      </c>
      <c r="BH55" s="469">
        <v>61.872995390900002</v>
      </c>
      <c r="BI55" s="469">
        <v>1</v>
      </c>
      <c r="BJ55" s="469">
        <v>0</v>
      </c>
      <c r="BK55" s="469">
        <v>0</v>
      </c>
      <c r="BL55" s="469">
        <v>0</v>
      </c>
      <c r="BM55" s="469">
        <v>1</v>
      </c>
      <c r="BN55" s="469">
        <v>0</v>
      </c>
      <c r="BO55" s="471">
        <v>14.1971157045</v>
      </c>
      <c r="BP55" s="469">
        <v>2</v>
      </c>
      <c r="BQ55" s="469">
        <v>8.1221812736000008</v>
      </c>
      <c r="BR55" s="469">
        <v>0</v>
      </c>
      <c r="BS55" s="469">
        <v>0</v>
      </c>
      <c r="BT55" s="469">
        <v>0</v>
      </c>
      <c r="BU55" s="469">
        <v>0</v>
      </c>
      <c r="BV55" s="469">
        <v>0</v>
      </c>
      <c r="BW55" s="475">
        <v>0</v>
      </c>
      <c r="BX55" s="475">
        <v>245</v>
      </c>
      <c r="BY55" s="475">
        <v>2489</v>
      </c>
      <c r="BZ55" s="475">
        <v>281</v>
      </c>
      <c r="CA55" s="468">
        <v>0.439</v>
      </c>
      <c r="CB55" s="469">
        <v>11059.325284949999</v>
      </c>
      <c r="CC55" s="476">
        <v>13804.521274085817</v>
      </c>
      <c r="CD55" s="476">
        <v>8733.2809079100007</v>
      </c>
      <c r="CE55" s="476">
        <v>14312.489492908488</v>
      </c>
      <c r="CF55" s="476">
        <v>40.72445627191</v>
      </c>
      <c r="CG55" s="476">
        <v>51.088912578058007</v>
      </c>
      <c r="CH55" s="476">
        <v>4235.7988872980004</v>
      </c>
      <c r="CI55" s="476">
        <v>1637.7259851662845</v>
      </c>
      <c r="CJ55" s="485">
        <v>0</v>
      </c>
      <c r="CK55" s="469">
        <v>6</v>
      </c>
      <c r="CL55" s="469">
        <v>0</v>
      </c>
      <c r="CM55" s="469">
        <v>7551.3527155399997</v>
      </c>
      <c r="CN55" s="477">
        <v>8435.7966697836637</v>
      </c>
      <c r="CO55" s="469">
        <v>369</v>
      </c>
      <c r="CP55" s="469">
        <v>2</v>
      </c>
      <c r="CQ55" s="469" t="s">
        <v>514</v>
      </c>
      <c r="CR55" s="469" t="s">
        <v>514</v>
      </c>
      <c r="CS55" s="469" t="s">
        <v>514</v>
      </c>
      <c r="CT55" s="469">
        <v>0</v>
      </c>
      <c r="CU55" s="469">
        <v>0</v>
      </c>
      <c r="CV55" s="469">
        <v>0</v>
      </c>
      <c r="CW55" s="469">
        <v>1</v>
      </c>
      <c r="CX55" s="475">
        <v>9000</v>
      </c>
      <c r="CY55" s="475">
        <v>0</v>
      </c>
      <c r="CZ55" s="475">
        <v>22</v>
      </c>
      <c r="DA55" s="475">
        <v>0</v>
      </c>
      <c r="DB55" s="478">
        <v>2</v>
      </c>
      <c r="DC55" s="472">
        <v>0.97134511953472813</v>
      </c>
      <c r="DD55" s="469">
        <v>13</v>
      </c>
      <c r="DE55" s="475">
        <v>284300</v>
      </c>
      <c r="DF55" s="470">
        <v>1</v>
      </c>
      <c r="DG55" s="474">
        <f>1/3</f>
        <v>0.33333333333333331</v>
      </c>
      <c r="DH55" s="469">
        <v>4</v>
      </c>
      <c r="DI55" s="470">
        <v>0</v>
      </c>
      <c r="DJ55" s="469">
        <v>0</v>
      </c>
      <c r="DK55" s="469">
        <v>0</v>
      </c>
      <c r="DL55" s="476">
        <v>16.666666666666668</v>
      </c>
      <c r="DM55" s="465">
        <v>62</v>
      </c>
      <c r="DN55" s="466" t="s">
        <v>640</v>
      </c>
      <c r="DO55" s="467">
        <v>371077.77777777781</v>
      </c>
      <c r="DP55" s="469">
        <v>0</v>
      </c>
      <c r="DQ55" s="469">
        <v>1</v>
      </c>
      <c r="DR55" s="469">
        <v>2</v>
      </c>
      <c r="DS55" s="475">
        <v>2016</v>
      </c>
      <c r="DT55" s="475">
        <v>470</v>
      </c>
      <c r="DU55" s="475">
        <v>137</v>
      </c>
    </row>
    <row r="56" spans="1:125" s="469" customFormat="1" ht="15" customHeight="1" x14ac:dyDescent="0.25">
      <c r="A56" s="474" t="s">
        <v>19</v>
      </c>
      <c r="B56" s="469">
        <v>3</v>
      </c>
      <c r="C56" s="469">
        <v>0</v>
      </c>
      <c r="D56" s="469">
        <v>3</v>
      </c>
      <c r="E56" s="469">
        <v>0</v>
      </c>
      <c r="F56" s="469">
        <v>28</v>
      </c>
      <c r="G56" s="469">
        <v>0</v>
      </c>
      <c r="H56" s="469">
        <v>7</v>
      </c>
      <c r="I56" s="469">
        <v>0</v>
      </c>
      <c r="J56" s="469">
        <v>0</v>
      </c>
      <c r="K56" s="469">
        <v>2</v>
      </c>
      <c r="L56" s="469">
        <v>0</v>
      </c>
      <c r="M56" s="469">
        <v>0</v>
      </c>
      <c r="N56" s="469">
        <v>0</v>
      </c>
      <c r="O56" s="469">
        <v>0</v>
      </c>
      <c r="P56" s="469">
        <v>42</v>
      </c>
      <c r="Q56" s="469">
        <v>0</v>
      </c>
      <c r="R56" s="475">
        <v>0</v>
      </c>
      <c r="S56" s="475">
        <v>0</v>
      </c>
      <c r="T56" s="475">
        <v>0</v>
      </c>
      <c r="U56" s="468">
        <v>0.79365079365079361</v>
      </c>
      <c r="V56" s="469">
        <v>0</v>
      </c>
      <c r="W56" s="469">
        <v>0</v>
      </c>
      <c r="X56" s="469">
        <v>0</v>
      </c>
      <c r="Y56" s="469" t="s">
        <v>568</v>
      </c>
      <c r="Z56" s="469" t="s">
        <v>568</v>
      </c>
      <c r="AA56" s="473">
        <v>0</v>
      </c>
      <c r="AB56" s="474">
        <f t="shared" si="1"/>
        <v>0</v>
      </c>
      <c r="AC56" s="469">
        <v>0</v>
      </c>
      <c r="AD56" s="469">
        <v>0</v>
      </c>
      <c r="AE56" s="469">
        <v>337</v>
      </c>
      <c r="AF56" s="469">
        <v>43</v>
      </c>
      <c r="AG56" s="469">
        <v>0</v>
      </c>
      <c r="AH56" s="469">
        <v>2</v>
      </c>
      <c r="AI56" s="475">
        <v>14600</v>
      </c>
      <c r="AJ56" s="475">
        <v>0</v>
      </c>
      <c r="AK56" s="475">
        <v>0</v>
      </c>
      <c r="AL56" s="475">
        <v>0</v>
      </c>
      <c r="AM56" s="475">
        <v>0</v>
      </c>
      <c r="AN56" s="469">
        <v>0</v>
      </c>
      <c r="AO56" s="469">
        <v>0</v>
      </c>
      <c r="AP56" s="469">
        <v>0</v>
      </c>
      <c r="AQ56" s="468">
        <v>0.51190476190476186</v>
      </c>
      <c r="AR56" s="468">
        <v>1.1904761904761904E-2</v>
      </c>
      <c r="AS56" s="469">
        <v>0</v>
      </c>
      <c r="AT56" s="469">
        <v>0</v>
      </c>
      <c r="AU56" s="469">
        <v>0</v>
      </c>
      <c r="AV56" s="469">
        <v>0</v>
      </c>
      <c r="AW56" s="469">
        <v>9</v>
      </c>
      <c r="AX56" s="469">
        <v>4</v>
      </c>
      <c r="AY56" s="469">
        <v>0</v>
      </c>
      <c r="AZ56" s="469">
        <v>0</v>
      </c>
      <c r="BA56" s="469">
        <v>0</v>
      </c>
      <c r="BB56" s="475">
        <v>0</v>
      </c>
      <c r="BC56" s="470">
        <v>5</v>
      </c>
      <c r="BD56" s="470">
        <v>10</v>
      </c>
      <c r="BE56" s="469">
        <v>0</v>
      </c>
      <c r="BF56" s="468">
        <v>0.19047619047619047</v>
      </c>
      <c r="BG56" s="469">
        <v>0</v>
      </c>
      <c r="BH56" s="469">
        <v>217.56899642640002</v>
      </c>
      <c r="BI56" s="469">
        <v>0</v>
      </c>
      <c r="BJ56" s="469">
        <v>0</v>
      </c>
      <c r="BK56" s="469">
        <v>0</v>
      </c>
      <c r="BL56" s="469">
        <v>0</v>
      </c>
      <c r="BM56" s="469">
        <v>0</v>
      </c>
      <c r="BN56" s="469">
        <v>0</v>
      </c>
      <c r="BO56" s="471">
        <v>6.1586941312100008</v>
      </c>
      <c r="BP56" s="469">
        <v>0</v>
      </c>
      <c r="BQ56" s="469">
        <v>0</v>
      </c>
      <c r="BR56" s="469">
        <v>0</v>
      </c>
      <c r="BS56" s="469">
        <v>0</v>
      </c>
      <c r="BT56" s="469">
        <v>0</v>
      </c>
      <c r="BU56" s="469">
        <v>0</v>
      </c>
      <c r="BV56" s="469">
        <v>2</v>
      </c>
      <c r="BW56" s="475">
        <v>20000</v>
      </c>
      <c r="BX56" s="475">
        <v>0</v>
      </c>
      <c r="BY56" s="475">
        <v>772</v>
      </c>
      <c r="BZ56" s="475">
        <v>94</v>
      </c>
      <c r="CA56" s="468">
        <v>0.41666666666666669</v>
      </c>
      <c r="CB56" s="469">
        <v>0</v>
      </c>
      <c r="CC56" s="476">
        <v>0</v>
      </c>
      <c r="CD56" s="476">
        <v>851.13119735179998</v>
      </c>
      <c r="CE56" s="476">
        <v>1129.610587663713</v>
      </c>
      <c r="CF56" s="476">
        <v>244.22089356354758</v>
      </c>
      <c r="CG56" s="476">
        <v>2.9894408328800002</v>
      </c>
      <c r="CH56" s="476">
        <v>851.13120153189993</v>
      </c>
      <c r="CI56" s="476">
        <v>140.29107524708041</v>
      </c>
      <c r="CJ56" s="485">
        <v>0</v>
      </c>
      <c r="CK56" s="469">
        <v>3</v>
      </c>
      <c r="CL56" s="469">
        <v>0</v>
      </c>
      <c r="CM56" s="469">
        <v>0</v>
      </c>
      <c r="CN56" s="477">
        <v>172.22969253244065</v>
      </c>
      <c r="CO56" s="469">
        <v>8</v>
      </c>
      <c r="CP56" s="469">
        <v>0</v>
      </c>
      <c r="CQ56" s="469" t="s">
        <v>514</v>
      </c>
      <c r="CR56" s="469" t="s">
        <v>514</v>
      </c>
      <c r="CS56" s="469" t="s">
        <v>514</v>
      </c>
      <c r="CT56" s="469">
        <v>0</v>
      </c>
      <c r="CU56" s="469">
        <v>0</v>
      </c>
      <c r="CV56" s="469">
        <v>1</v>
      </c>
      <c r="CW56" s="469">
        <v>0</v>
      </c>
      <c r="CX56" s="475">
        <v>0</v>
      </c>
      <c r="CY56" s="475">
        <v>0</v>
      </c>
      <c r="CZ56" s="475">
        <v>13</v>
      </c>
      <c r="DA56" s="475">
        <v>0</v>
      </c>
      <c r="DB56" s="478">
        <v>0</v>
      </c>
      <c r="DC56" s="472">
        <v>0.95806787552070571</v>
      </c>
      <c r="DD56" s="469">
        <v>4</v>
      </c>
      <c r="DE56" s="475">
        <v>160200</v>
      </c>
      <c r="DF56" s="470">
        <v>0</v>
      </c>
      <c r="DG56" s="474">
        <v>0</v>
      </c>
      <c r="DH56" s="469">
        <v>1</v>
      </c>
      <c r="DI56" s="470">
        <v>0</v>
      </c>
      <c r="DJ56" s="469">
        <v>0</v>
      </c>
      <c r="DK56" s="469">
        <v>0</v>
      </c>
      <c r="DL56" s="476">
        <v>8.3333333333333339</v>
      </c>
      <c r="DM56" s="465" t="s">
        <v>640</v>
      </c>
      <c r="DN56" s="466" t="s">
        <v>640</v>
      </c>
      <c r="DO56" s="467">
        <v>0</v>
      </c>
      <c r="DP56" s="469">
        <v>0</v>
      </c>
      <c r="DQ56" s="469">
        <v>0</v>
      </c>
      <c r="DR56" s="469">
        <v>0</v>
      </c>
      <c r="DS56" s="475">
        <v>0</v>
      </c>
      <c r="DT56" s="475">
        <v>0</v>
      </c>
      <c r="DU56" s="475">
        <v>0</v>
      </c>
    </row>
    <row r="57" spans="1:125" s="469" customFormat="1" ht="15" customHeight="1" x14ac:dyDescent="0.25">
      <c r="A57" s="474" t="s">
        <v>178</v>
      </c>
      <c r="B57" s="469">
        <v>63</v>
      </c>
      <c r="C57" s="469">
        <v>1</v>
      </c>
      <c r="D57" s="469">
        <v>100</v>
      </c>
      <c r="E57" s="469">
        <v>3</v>
      </c>
      <c r="F57" s="469">
        <v>1741</v>
      </c>
      <c r="G57" s="469">
        <v>0</v>
      </c>
      <c r="H57" s="469">
        <v>86</v>
      </c>
      <c r="I57" s="469">
        <v>6</v>
      </c>
      <c r="J57" s="469">
        <v>23</v>
      </c>
      <c r="K57" s="469">
        <v>61</v>
      </c>
      <c r="L57" s="469">
        <v>0</v>
      </c>
      <c r="M57" s="469">
        <v>0</v>
      </c>
      <c r="N57" s="469">
        <v>0</v>
      </c>
      <c r="O57" s="469">
        <v>0</v>
      </c>
      <c r="P57" s="469">
        <v>152</v>
      </c>
      <c r="Q57" s="469">
        <v>0</v>
      </c>
      <c r="R57" s="475">
        <v>0</v>
      </c>
      <c r="S57" s="475">
        <v>0</v>
      </c>
      <c r="T57" s="475">
        <v>0</v>
      </c>
      <c r="U57" s="468">
        <v>0.65384615384615385</v>
      </c>
      <c r="V57" s="469">
        <v>4</v>
      </c>
      <c r="W57" s="469">
        <v>1</v>
      </c>
      <c r="X57" s="469">
        <v>4.4000000000000012</v>
      </c>
      <c r="Y57" s="469">
        <v>11712</v>
      </c>
      <c r="Z57" s="469">
        <v>1188</v>
      </c>
      <c r="AA57" s="473">
        <v>0</v>
      </c>
      <c r="AB57" s="474">
        <f t="shared" si="1"/>
        <v>9</v>
      </c>
      <c r="AC57" s="469">
        <v>8</v>
      </c>
      <c r="AD57" s="469">
        <v>0</v>
      </c>
      <c r="AE57" s="469">
        <v>2707</v>
      </c>
      <c r="AF57" s="469">
        <v>287</v>
      </c>
      <c r="AG57" s="469">
        <v>0</v>
      </c>
      <c r="AH57" s="469">
        <v>1</v>
      </c>
      <c r="AI57" s="475">
        <v>43600</v>
      </c>
      <c r="AJ57" s="475">
        <v>0</v>
      </c>
      <c r="AK57" s="475">
        <v>0</v>
      </c>
      <c r="AL57" s="475">
        <v>149</v>
      </c>
      <c r="AM57" s="475">
        <v>0</v>
      </c>
      <c r="AN57" s="469">
        <v>0</v>
      </c>
      <c r="AO57" s="469">
        <v>0</v>
      </c>
      <c r="AP57" s="469">
        <v>0</v>
      </c>
      <c r="AQ57" s="468">
        <v>0.51851851851851849</v>
      </c>
      <c r="AR57" s="468">
        <v>2.7777777777777776E-2</v>
      </c>
      <c r="AS57" s="469">
        <v>1</v>
      </c>
      <c r="AT57" s="469">
        <v>5373.7202334599997</v>
      </c>
      <c r="AU57" s="469">
        <v>11</v>
      </c>
      <c r="AV57" s="469">
        <v>1</v>
      </c>
      <c r="AW57" s="469">
        <v>0</v>
      </c>
      <c r="AX57" s="469">
        <v>0</v>
      </c>
      <c r="AY57" s="469">
        <v>0</v>
      </c>
      <c r="AZ57" s="469">
        <v>0</v>
      </c>
      <c r="BA57" s="469">
        <v>0</v>
      </c>
      <c r="BB57" s="475">
        <v>0</v>
      </c>
      <c r="BC57" s="470">
        <v>0</v>
      </c>
      <c r="BD57" s="470">
        <v>7</v>
      </c>
      <c r="BE57" s="469">
        <v>11851.415605300001</v>
      </c>
      <c r="BF57" s="468">
        <v>0.23148148148148148</v>
      </c>
      <c r="BG57" s="469">
        <v>0</v>
      </c>
      <c r="BH57" s="469">
        <v>335.57819901072003</v>
      </c>
      <c r="BI57" s="469">
        <v>2</v>
      </c>
      <c r="BJ57" s="469">
        <v>0</v>
      </c>
      <c r="BK57" s="469">
        <v>3</v>
      </c>
      <c r="BL57" s="469">
        <v>0</v>
      </c>
      <c r="BM57" s="469">
        <v>7</v>
      </c>
      <c r="BN57" s="469">
        <v>0</v>
      </c>
      <c r="BO57" s="471">
        <v>87.883190017399997</v>
      </c>
      <c r="BP57" s="469">
        <v>10</v>
      </c>
      <c r="BQ57" s="469">
        <v>68.315422397930007</v>
      </c>
      <c r="BR57" s="469">
        <v>0</v>
      </c>
      <c r="BS57" s="469">
        <v>0</v>
      </c>
      <c r="BT57" s="469">
        <v>0</v>
      </c>
      <c r="BU57" s="469">
        <v>1</v>
      </c>
      <c r="BV57" s="469">
        <v>2</v>
      </c>
      <c r="BW57" s="475">
        <v>3098400</v>
      </c>
      <c r="BX57" s="475">
        <v>313</v>
      </c>
      <c r="BY57" s="475">
        <v>41</v>
      </c>
      <c r="BZ57" s="475">
        <v>0</v>
      </c>
      <c r="CA57" s="468">
        <v>0.37962962962962965</v>
      </c>
      <c r="CB57" s="469">
        <v>6338.7060796100004</v>
      </c>
      <c r="CC57" s="476">
        <v>0</v>
      </c>
      <c r="CD57" s="476">
        <v>0</v>
      </c>
      <c r="CE57" s="476">
        <v>1206.9441643007001</v>
      </c>
      <c r="CF57" s="476">
        <v>230.75304565041003</v>
      </c>
      <c r="CG57" s="476">
        <v>114.28336828371299</v>
      </c>
      <c r="CH57" s="476">
        <v>0</v>
      </c>
      <c r="CI57" s="476">
        <v>1642.6626144848015</v>
      </c>
      <c r="CJ57" s="485">
        <v>0</v>
      </c>
      <c r="CK57" s="469">
        <v>17</v>
      </c>
      <c r="CL57" s="469">
        <v>0</v>
      </c>
      <c r="CM57" s="469">
        <v>0</v>
      </c>
      <c r="CN57" s="477">
        <v>4181.3306170811211</v>
      </c>
      <c r="CO57" s="469">
        <v>477</v>
      </c>
      <c r="CP57" s="469">
        <v>4</v>
      </c>
      <c r="CQ57" s="469" t="s">
        <v>514</v>
      </c>
      <c r="CR57" s="469" t="s">
        <v>514</v>
      </c>
      <c r="CS57" s="469" t="s">
        <v>514</v>
      </c>
      <c r="CT57" s="469">
        <v>0</v>
      </c>
      <c r="CU57" s="469">
        <v>4</v>
      </c>
      <c r="CV57" s="469">
        <v>1</v>
      </c>
      <c r="CW57" s="469">
        <v>1</v>
      </c>
      <c r="CX57" s="475">
        <v>1792900</v>
      </c>
      <c r="CY57" s="475">
        <v>383</v>
      </c>
      <c r="CZ57" s="475">
        <v>0</v>
      </c>
      <c r="DA57" s="475">
        <v>0</v>
      </c>
      <c r="DB57" s="478">
        <v>23</v>
      </c>
      <c r="DC57" s="472">
        <v>0.94317067284239064</v>
      </c>
      <c r="DD57" s="469">
        <v>8</v>
      </c>
      <c r="DE57" s="475">
        <v>119300</v>
      </c>
      <c r="DF57" s="470">
        <v>0</v>
      </c>
      <c r="DG57" s="474">
        <v>0</v>
      </c>
      <c r="DH57" s="469">
        <v>7</v>
      </c>
      <c r="DI57" s="470">
        <v>0</v>
      </c>
      <c r="DJ57" s="469">
        <v>0</v>
      </c>
      <c r="DK57" s="469">
        <v>0</v>
      </c>
      <c r="DL57" s="476">
        <v>5</v>
      </c>
      <c r="DM57" s="465">
        <v>169.33333333333334</v>
      </c>
      <c r="DN57" s="466">
        <v>8666666.666666666</v>
      </c>
      <c r="DO57" s="467">
        <v>183500</v>
      </c>
      <c r="DP57" s="469">
        <v>0</v>
      </c>
      <c r="DQ57" s="469">
        <v>0</v>
      </c>
      <c r="DR57" s="469">
        <v>2</v>
      </c>
      <c r="DS57" s="475">
        <v>0</v>
      </c>
      <c r="DT57" s="475">
        <v>0</v>
      </c>
      <c r="DU57" s="475">
        <v>0</v>
      </c>
    </row>
    <row r="58" spans="1:125" s="469" customFormat="1" ht="15" customHeight="1" x14ac:dyDescent="0.25">
      <c r="A58" s="474" t="s">
        <v>118</v>
      </c>
      <c r="B58" s="469">
        <v>12</v>
      </c>
      <c r="C58" s="469">
        <v>1</v>
      </c>
      <c r="D58" s="469">
        <v>39</v>
      </c>
      <c r="E58" s="469">
        <v>5</v>
      </c>
      <c r="F58" s="469">
        <v>729</v>
      </c>
      <c r="G58" s="469">
        <v>0</v>
      </c>
      <c r="H58" s="469">
        <v>22</v>
      </c>
      <c r="I58" s="469">
        <v>2</v>
      </c>
      <c r="J58" s="469">
        <v>3</v>
      </c>
      <c r="K58" s="469">
        <v>39</v>
      </c>
      <c r="L58" s="469">
        <v>2</v>
      </c>
      <c r="M58" s="469">
        <v>0</v>
      </c>
      <c r="N58" s="469">
        <v>0</v>
      </c>
      <c r="O58" s="469">
        <v>0</v>
      </c>
      <c r="P58" s="469">
        <v>52</v>
      </c>
      <c r="Q58" s="469">
        <v>3</v>
      </c>
      <c r="R58" s="475">
        <v>240900</v>
      </c>
      <c r="S58" s="475">
        <v>389</v>
      </c>
      <c r="T58" s="475">
        <v>0</v>
      </c>
      <c r="U58" s="468">
        <v>0.68309859154929575</v>
      </c>
      <c r="V58" s="469">
        <v>0</v>
      </c>
      <c r="W58" s="469">
        <v>0</v>
      </c>
      <c r="X58" s="469">
        <v>1.5999999999999999</v>
      </c>
      <c r="Y58" s="469">
        <v>2763</v>
      </c>
      <c r="Z58" s="469">
        <v>1156</v>
      </c>
      <c r="AA58" s="473">
        <v>2</v>
      </c>
      <c r="AB58" s="474">
        <f t="shared" si="1"/>
        <v>3</v>
      </c>
      <c r="AC58" s="469">
        <v>3</v>
      </c>
      <c r="AD58" s="469">
        <v>0</v>
      </c>
      <c r="AE58" s="469">
        <v>2862</v>
      </c>
      <c r="AF58" s="469">
        <v>152</v>
      </c>
      <c r="AG58" s="469">
        <v>0</v>
      </c>
      <c r="AH58" s="469">
        <v>2</v>
      </c>
      <c r="AI58" s="475">
        <v>36200</v>
      </c>
      <c r="AJ58" s="475">
        <v>0</v>
      </c>
      <c r="AK58" s="475">
        <v>0</v>
      </c>
      <c r="AL58" s="475">
        <v>191</v>
      </c>
      <c r="AM58" s="475">
        <v>18</v>
      </c>
      <c r="AN58" s="469">
        <v>0</v>
      </c>
      <c r="AO58" s="469">
        <v>1</v>
      </c>
      <c r="AP58" s="469">
        <v>0</v>
      </c>
      <c r="AQ58" s="468">
        <v>0.6243386243386243</v>
      </c>
      <c r="AR58" s="468">
        <v>4.7619047619047616E-2</v>
      </c>
      <c r="AS58" s="469">
        <v>0</v>
      </c>
      <c r="AT58" s="469">
        <v>39860.313613059996</v>
      </c>
      <c r="AU58" s="469">
        <v>67</v>
      </c>
      <c r="AV58" s="469">
        <v>1</v>
      </c>
      <c r="AW58" s="469">
        <v>2</v>
      </c>
      <c r="AX58" s="469">
        <v>0</v>
      </c>
      <c r="AY58" s="469">
        <v>0</v>
      </c>
      <c r="AZ58" s="469">
        <v>0</v>
      </c>
      <c r="BA58" s="469">
        <v>0</v>
      </c>
      <c r="BB58" s="475">
        <v>0</v>
      </c>
      <c r="BC58" s="470">
        <v>7</v>
      </c>
      <c r="BD58" s="470">
        <v>15</v>
      </c>
      <c r="BE58" s="469">
        <v>15638.098440130001</v>
      </c>
      <c r="BF58" s="468">
        <v>0.25925925925925924</v>
      </c>
      <c r="BG58" s="469">
        <v>0</v>
      </c>
      <c r="BH58" s="469">
        <v>898.73541922599998</v>
      </c>
      <c r="BI58" s="469">
        <v>0</v>
      </c>
      <c r="BJ58" s="469">
        <v>0</v>
      </c>
      <c r="BK58" s="469">
        <v>0</v>
      </c>
      <c r="BL58" s="469">
        <v>0</v>
      </c>
      <c r="BM58" s="469">
        <v>3</v>
      </c>
      <c r="BN58" s="469">
        <v>1</v>
      </c>
      <c r="BO58" s="471">
        <v>3.5227658645000002</v>
      </c>
      <c r="BP58" s="469">
        <v>0</v>
      </c>
      <c r="BQ58" s="469">
        <v>0</v>
      </c>
      <c r="BR58" s="469">
        <v>0</v>
      </c>
      <c r="BS58" s="469">
        <v>0</v>
      </c>
      <c r="BT58" s="469">
        <v>0</v>
      </c>
      <c r="BU58" s="469">
        <v>0</v>
      </c>
      <c r="BV58" s="469">
        <v>0</v>
      </c>
      <c r="BW58" s="475">
        <v>0</v>
      </c>
      <c r="BX58" s="475">
        <v>95</v>
      </c>
      <c r="BY58" s="475">
        <v>1682</v>
      </c>
      <c r="BZ58" s="475">
        <v>42</v>
      </c>
      <c r="CA58" s="468">
        <v>0.51322751322751325</v>
      </c>
      <c r="CB58" s="469">
        <v>0</v>
      </c>
      <c r="CC58" s="476">
        <v>0</v>
      </c>
      <c r="CD58" s="476">
        <v>0</v>
      </c>
      <c r="CE58" s="476">
        <v>1128.1065520477041</v>
      </c>
      <c r="CF58" s="476">
        <v>58.256602425400999</v>
      </c>
      <c r="CG58" s="476">
        <v>0</v>
      </c>
      <c r="CH58" s="476">
        <v>0</v>
      </c>
      <c r="CI58" s="476">
        <v>435.99771158003506</v>
      </c>
      <c r="CJ58" s="485">
        <v>0</v>
      </c>
      <c r="CK58" s="469">
        <v>8</v>
      </c>
      <c r="CL58" s="469">
        <v>0</v>
      </c>
      <c r="CM58" s="469">
        <v>0</v>
      </c>
      <c r="CN58" s="477">
        <v>937.59433020413678</v>
      </c>
      <c r="CO58" s="469">
        <v>144</v>
      </c>
      <c r="CP58" s="469">
        <v>4</v>
      </c>
      <c r="CQ58" s="469" t="s">
        <v>514</v>
      </c>
      <c r="CR58" s="469" t="s">
        <v>514</v>
      </c>
      <c r="CS58" s="469" t="s">
        <v>514</v>
      </c>
      <c r="CT58" s="469">
        <v>0</v>
      </c>
      <c r="CU58" s="469">
        <v>0</v>
      </c>
      <c r="CV58" s="469">
        <v>1</v>
      </c>
      <c r="CW58" s="469">
        <v>0</v>
      </c>
      <c r="CX58" s="475">
        <v>0</v>
      </c>
      <c r="CY58" s="475">
        <v>0</v>
      </c>
      <c r="CZ58" s="475">
        <v>131</v>
      </c>
      <c r="DA58" s="475">
        <v>6</v>
      </c>
      <c r="DB58" s="478">
        <v>0</v>
      </c>
      <c r="DC58" s="472">
        <v>0.95524857659247697</v>
      </c>
      <c r="DD58" s="469">
        <v>4</v>
      </c>
      <c r="DE58" s="475">
        <v>117300</v>
      </c>
      <c r="DF58" s="470">
        <v>0</v>
      </c>
      <c r="DG58" s="474">
        <v>0</v>
      </c>
      <c r="DH58" s="469">
        <v>3</v>
      </c>
      <c r="DI58" s="470">
        <v>0</v>
      </c>
      <c r="DJ58" s="469">
        <v>0</v>
      </c>
      <c r="DK58" s="469">
        <v>0</v>
      </c>
      <c r="DL58" s="476">
        <v>11.666666666666666</v>
      </c>
      <c r="DM58" s="465">
        <v>23</v>
      </c>
      <c r="DN58" s="466">
        <v>1952000</v>
      </c>
      <c r="DO58" s="467">
        <v>70681.481481481489</v>
      </c>
      <c r="DP58" s="469">
        <v>0</v>
      </c>
      <c r="DQ58" s="469">
        <v>0</v>
      </c>
      <c r="DR58" s="469">
        <v>1</v>
      </c>
      <c r="DS58" s="475">
        <v>72</v>
      </c>
      <c r="DT58" s="475">
        <v>217</v>
      </c>
      <c r="DU58" s="475">
        <v>35</v>
      </c>
    </row>
    <row r="59" spans="1:125" s="469" customFormat="1" ht="15" customHeight="1" x14ac:dyDescent="0.25">
      <c r="A59" s="474" t="s">
        <v>310</v>
      </c>
      <c r="B59" s="469">
        <v>21</v>
      </c>
      <c r="C59" s="469">
        <v>0</v>
      </c>
      <c r="D59" s="469">
        <v>43</v>
      </c>
      <c r="E59" s="469">
        <v>1</v>
      </c>
      <c r="F59" s="469">
        <v>940</v>
      </c>
      <c r="G59" s="469">
        <v>0</v>
      </c>
      <c r="H59" s="469">
        <v>19</v>
      </c>
      <c r="I59" s="469">
        <v>1</v>
      </c>
      <c r="J59" s="469">
        <v>4</v>
      </c>
      <c r="K59" s="469">
        <v>24</v>
      </c>
      <c r="L59" s="469">
        <v>3</v>
      </c>
      <c r="M59" s="469">
        <v>0</v>
      </c>
      <c r="N59" s="469">
        <v>0</v>
      </c>
      <c r="O59" s="469">
        <v>0</v>
      </c>
      <c r="P59" s="469">
        <v>64</v>
      </c>
      <c r="Q59" s="469">
        <v>2</v>
      </c>
      <c r="R59" s="475">
        <v>93900</v>
      </c>
      <c r="S59" s="475">
        <v>0</v>
      </c>
      <c r="T59" s="475">
        <v>0</v>
      </c>
      <c r="U59" s="468">
        <v>0.625</v>
      </c>
      <c r="V59" s="469">
        <v>6</v>
      </c>
      <c r="W59" s="469">
        <v>2</v>
      </c>
      <c r="X59" s="469">
        <v>0</v>
      </c>
      <c r="Y59" s="469" t="s">
        <v>568</v>
      </c>
      <c r="Z59" s="469" t="s">
        <v>568</v>
      </c>
      <c r="AA59" s="473">
        <v>3</v>
      </c>
      <c r="AB59" s="474">
        <f t="shared" si="1"/>
        <v>5</v>
      </c>
      <c r="AC59" s="469">
        <v>3</v>
      </c>
      <c r="AD59" s="469">
        <v>0</v>
      </c>
      <c r="AE59" s="469">
        <v>2372</v>
      </c>
      <c r="AF59" s="469">
        <v>186</v>
      </c>
      <c r="AG59" s="469">
        <v>1</v>
      </c>
      <c r="AH59" s="469">
        <v>2</v>
      </c>
      <c r="AI59" s="475">
        <v>1677000</v>
      </c>
      <c r="AJ59" s="475">
        <v>0</v>
      </c>
      <c r="AK59" s="475">
        <v>0</v>
      </c>
      <c r="AL59" s="475">
        <v>906</v>
      </c>
      <c r="AM59" s="475">
        <v>24</v>
      </c>
      <c r="AN59" s="469">
        <v>0</v>
      </c>
      <c r="AO59" s="469">
        <v>4</v>
      </c>
      <c r="AP59" s="469">
        <v>0</v>
      </c>
      <c r="AQ59" s="468">
        <v>0.37962962962962965</v>
      </c>
      <c r="AR59" s="468">
        <v>1.834862385321101E-2</v>
      </c>
      <c r="AS59" s="469">
        <v>2</v>
      </c>
      <c r="AT59" s="469">
        <v>9523.7557404100007</v>
      </c>
      <c r="AU59" s="469">
        <v>0</v>
      </c>
      <c r="AV59" s="469">
        <v>0</v>
      </c>
      <c r="AW59" s="469">
        <v>3</v>
      </c>
      <c r="AX59" s="469">
        <v>0</v>
      </c>
      <c r="AY59" s="469">
        <v>0</v>
      </c>
      <c r="AZ59" s="469">
        <v>0</v>
      </c>
      <c r="BA59" s="469">
        <v>0</v>
      </c>
      <c r="BB59" s="475">
        <v>0</v>
      </c>
      <c r="BC59" s="470">
        <v>0</v>
      </c>
      <c r="BD59" s="470">
        <v>1</v>
      </c>
      <c r="BE59" s="469">
        <v>4099.6915099400003</v>
      </c>
      <c r="BF59" s="468">
        <v>0.12844036697247707</v>
      </c>
      <c r="BG59" s="469">
        <v>0</v>
      </c>
      <c r="BH59" s="469">
        <v>193.95021661589999</v>
      </c>
      <c r="BI59" s="469">
        <v>0</v>
      </c>
      <c r="BJ59" s="469">
        <v>0</v>
      </c>
      <c r="BK59" s="469">
        <v>1</v>
      </c>
      <c r="BL59" s="469">
        <v>0</v>
      </c>
      <c r="BM59" s="469">
        <v>5</v>
      </c>
      <c r="BN59" s="469">
        <v>0</v>
      </c>
      <c r="BO59" s="471">
        <v>68.870691085700003</v>
      </c>
      <c r="BP59" s="469">
        <v>0</v>
      </c>
      <c r="BQ59" s="469">
        <v>85.834292263582</v>
      </c>
      <c r="BR59" s="469">
        <v>0</v>
      </c>
      <c r="BS59" s="469">
        <v>0</v>
      </c>
      <c r="BT59" s="469">
        <v>0</v>
      </c>
      <c r="BU59" s="469">
        <v>1</v>
      </c>
      <c r="BV59" s="469">
        <v>0</v>
      </c>
      <c r="BW59" s="475">
        <v>0</v>
      </c>
      <c r="BX59" s="475">
        <v>128</v>
      </c>
      <c r="BY59" s="475">
        <v>4149</v>
      </c>
      <c r="BZ59" s="475">
        <v>58</v>
      </c>
      <c r="CA59" s="468">
        <v>0.33027522935779818</v>
      </c>
      <c r="CB59" s="469">
        <v>0</v>
      </c>
      <c r="CC59" s="476">
        <v>123.345051962</v>
      </c>
      <c r="CD59" s="476">
        <v>163.853302361</v>
      </c>
      <c r="CE59" s="476">
        <v>798.77492835739213</v>
      </c>
      <c r="CF59" s="476">
        <v>67.012576685844991</v>
      </c>
      <c r="CG59" s="476">
        <v>0</v>
      </c>
      <c r="CH59" s="476">
        <v>163.85330911099999</v>
      </c>
      <c r="CI59" s="476">
        <v>850.7494563563763</v>
      </c>
      <c r="CJ59" s="485">
        <v>0</v>
      </c>
      <c r="CK59" s="469">
        <v>10</v>
      </c>
      <c r="CL59" s="469">
        <v>0</v>
      </c>
      <c r="CM59" s="469">
        <v>0</v>
      </c>
      <c r="CN59" s="477">
        <v>917.49788208938708</v>
      </c>
      <c r="CO59" s="469">
        <v>131</v>
      </c>
      <c r="CP59" s="469">
        <v>0</v>
      </c>
      <c r="CQ59" s="469" t="s">
        <v>514</v>
      </c>
      <c r="CR59" s="469" t="s">
        <v>514</v>
      </c>
      <c r="CS59" s="469" t="s">
        <v>514</v>
      </c>
      <c r="CT59" s="469">
        <v>0</v>
      </c>
      <c r="CU59" s="469">
        <v>1</v>
      </c>
      <c r="CV59" s="469">
        <v>1</v>
      </c>
      <c r="CW59" s="469">
        <v>2</v>
      </c>
      <c r="CX59" s="475">
        <v>87300</v>
      </c>
      <c r="CY59" s="475">
        <v>156</v>
      </c>
      <c r="CZ59" s="475">
        <v>51</v>
      </c>
      <c r="DA59" s="475">
        <v>0</v>
      </c>
      <c r="DB59" s="478">
        <v>6</v>
      </c>
      <c r="DC59" s="472">
        <v>0.95393026580879958</v>
      </c>
      <c r="DD59" s="469">
        <v>7</v>
      </c>
      <c r="DE59" s="475">
        <v>137000</v>
      </c>
      <c r="DF59" s="470">
        <v>0</v>
      </c>
      <c r="DG59" s="474">
        <v>0</v>
      </c>
      <c r="DH59" s="469">
        <v>9</v>
      </c>
      <c r="DI59" s="470">
        <v>0</v>
      </c>
      <c r="DJ59" s="469">
        <v>0</v>
      </c>
      <c r="DK59" s="469">
        <v>0</v>
      </c>
      <c r="DL59" s="476">
        <v>10</v>
      </c>
      <c r="DM59" s="465">
        <v>130</v>
      </c>
      <c r="DN59" s="466">
        <v>6012000</v>
      </c>
      <c r="DO59" s="467">
        <v>106022.22222222222</v>
      </c>
      <c r="DP59" s="469">
        <v>0</v>
      </c>
      <c r="DQ59" s="469">
        <v>1</v>
      </c>
      <c r="DR59" s="469">
        <v>0</v>
      </c>
      <c r="DS59" s="475">
        <v>21</v>
      </c>
      <c r="DT59" s="475">
        <v>380</v>
      </c>
      <c r="DU59" s="475">
        <v>89</v>
      </c>
    </row>
    <row r="60" spans="1:125" s="469" customFormat="1" ht="15" customHeight="1" x14ac:dyDescent="0.25">
      <c r="A60" s="474" t="s">
        <v>84</v>
      </c>
      <c r="B60" s="469">
        <v>5</v>
      </c>
      <c r="C60" s="469">
        <v>0</v>
      </c>
      <c r="D60" s="469">
        <v>59</v>
      </c>
      <c r="E60" s="469">
        <v>0</v>
      </c>
      <c r="F60" s="469">
        <v>1063</v>
      </c>
      <c r="G60" s="469">
        <v>2</v>
      </c>
      <c r="H60" s="469">
        <v>6</v>
      </c>
      <c r="I60" s="469">
        <v>0</v>
      </c>
      <c r="J60" s="469">
        <v>15</v>
      </c>
      <c r="K60" s="469">
        <v>7</v>
      </c>
      <c r="L60" s="469">
        <v>0</v>
      </c>
      <c r="M60" s="469">
        <v>0</v>
      </c>
      <c r="N60" s="469">
        <v>0</v>
      </c>
      <c r="O60" s="469">
        <v>0</v>
      </c>
      <c r="P60" s="469">
        <v>73</v>
      </c>
      <c r="Q60" s="469">
        <v>2</v>
      </c>
      <c r="R60" s="475">
        <v>118400</v>
      </c>
      <c r="S60" s="475">
        <v>76</v>
      </c>
      <c r="T60" s="475">
        <v>0</v>
      </c>
      <c r="U60" s="468">
        <v>0.55670103092783507</v>
      </c>
      <c r="V60" s="469">
        <v>18</v>
      </c>
      <c r="W60" s="469">
        <v>0</v>
      </c>
      <c r="X60" s="469">
        <v>0.30000000000000004</v>
      </c>
      <c r="Y60" s="469">
        <v>2093</v>
      </c>
      <c r="Z60" s="469">
        <v>226</v>
      </c>
      <c r="AA60" s="473">
        <v>2</v>
      </c>
      <c r="AB60" s="474">
        <f t="shared" si="1"/>
        <v>2</v>
      </c>
      <c r="AC60" s="469">
        <v>7</v>
      </c>
      <c r="AD60" s="469">
        <v>1</v>
      </c>
      <c r="AE60" s="469">
        <v>54</v>
      </c>
      <c r="AF60" s="469">
        <v>108</v>
      </c>
      <c r="AG60" s="469">
        <v>1</v>
      </c>
      <c r="AH60" s="469">
        <v>4</v>
      </c>
      <c r="AI60" s="475">
        <v>118300</v>
      </c>
      <c r="AJ60" s="475">
        <v>0</v>
      </c>
      <c r="AK60" s="475">
        <v>61324.0625</v>
      </c>
      <c r="AL60" s="475">
        <v>851</v>
      </c>
      <c r="AM60" s="475">
        <v>102</v>
      </c>
      <c r="AN60" s="469">
        <v>0</v>
      </c>
      <c r="AO60" s="469">
        <v>3</v>
      </c>
      <c r="AP60" s="469">
        <v>0</v>
      </c>
      <c r="AQ60" s="468">
        <v>0.39097744360902253</v>
      </c>
      <c r="AR60" s="468">
        <v>2.2388059701492536E-2</v>
      </c>
      <c r="AS60" s="469">
        <v>0</v>
      </c>
      <c r="AT60" s="469">
        <v>0</v>
      </c>
      <c r="AU60" s="469">
        <v>0</v>
      </c>
      <c r="AV60" s="469">
        <v>0</v>
      </c>
      <c r="AW60" s="469">
        <v>0</v>
      </c>
      <c r="AX60" s="469">
        <v>0</v>
      </c>
      <c r="AY60" s="469">
        <v>0</v>
      </c>
      <c r="AZ60" s="469">
        <v>0</v>
      </c>
      <c r="BA60" s="469">
        <v>0</v>
      </c>
      <c r="BB60" s="475">
        <v>0</v>
      </c>
      <c r="BC60" s="470">
        <v>1</v>
      </c>
      <c r="BD60" s="470">
        <v>4</v>
      </c>
      <c r="BE60" s="469">
        <v>0</v>
      </c>
      <c r="BF60" s="468">
        <v>0.22388059701492538</v>
      </c>
      <c r="BG60" s="469">
        <v>0</v>
      </c>
      <c r="BH60" s="469">
        <v>0</v>
      </c>
      <c r="BI60" s="469">
        <v>0</v>
      </c>
      <c r="BJ60" s="469">
        <v>0</v>
      </c>
      <c r="BK60" s="469">
        <v>0</v>
      </c>
      <c r="BL60" s="469">
        <v>0</v>
      </c>
      <c r="BM60" s="469">
        <v>2</v>
      </c>
      <c r="BN60" s="469">
        <v>0</v>
      </c>
      <c r="BO60" s="471">
        <v>8.1384542550700001</v>
      </c>
      <c r="BP60" s="469">
        <v>8</v>
      </c>
      <c r="BQ60" s="469">
        <v>0</v>
      </c>
      <c r="BR60" s="469">
        <v>0</v>
      </c>
      <c r="BS60" s="469">
        <v>1</v>
      </c>
      <c r="BT60" s="469">
        <v>0</v>
      </c>
      <c r="BU60" s="469">
        <v>0</v>
      </c>
      <c r="BV60" s="469">
        <v>0</v>
      </c>
      <c r="BW60" s="475">
        <v>0</v>
      </c>
      <c r="BX60" s="475">
        <v>189</v>
      </c>
      <c r="BY60" s="475">
        <v>3289</v>
      </c>
      <c r="BZ60" s="475">
        <v>402</v>
      </c>
      <c r="CA60" s="468">
        <v>0.39552238805970147</v>
      </c>
      <c r="CB60" s="469">
        <v>1065.88804093</v>
      </c>
      <c r="CC60" s="476">
        <v>0</v>
      </c>
      <c r="CD60" s="476">
        <v>0</v>
      </c>
      <c r="CE60" s="476">
        <v>32.851682358685999</v>
      </c>
      <c r="CF60" s="476">
        <v>0.77356234294600001</v>
      </c>
      <c r="CG60" s="476">
        <v>0</v>
      </c>
      <c r="CH60" s="476">
        <v>0</v>
      </c>
      <c r="CI60" s="476">
        <v>8.4320987435304406</v>
      </c>
      <c r="CJ60" s="485">
        <v>0</v>
      </c>
      <c r="CK60" s="469">
        <v>1</v>
      </c>
      <c r="CL60" s="469">
        <v>0</v>
      </c>
      <c r="CM60" s="469">
        <v>0</v>
      </c>
      <c r="CN60" s="477">
        <v>260.35402573037493</v>
      </c>
      <c r="CO60" s="469">
        <v>98</v>
      </c>
      <c r="CP60" s="469">
        <v>3</v>
      </c>
      <c r="CQ60" s="469" t="s">
        <v>514</v>
      </c>
      <c r="CR60" s="469" t="s">
        <v>514</v>
      </c>
      <c r="CS60" s="469" t="s">
        <v>514</v>
      </c>
      <c r="CT60" s="469">
        <v>0</v>
      </c>
      <c r="CU60" s="469">
        <v>0</v>
      </c>
      <c r="CV60" s="469">
        <v>0</v>
      </c>
      <c r="CW60" s="469">
        <v>0</v>
      </c>
      <c r="CX60" s="475">
        <v>0</v>
      </c>
      <c r="CY60" s="475">
        <v>0</v>
      </c>
      <c r="CZ60" s="475">
        <v>175</v>
      </c>
      <c r="DA60" s="475">
        <v>0</v>
      </c>
      <c r="DB60" s="478">
        <v>56</v>
      </c>
      <c r="DC60" s="472">
        <v>0.94288701402903063</v>
      </c>
      <c r="DD60" s="469">
        <v>0</v>
      </c>
      <c r="DE60" s="475">
        <v>0</v>
      </c>
      <c r="DF60" s="470">
        <v>14</v>
      </c>
      <c r="DG60" s="474">
        <v>0.5</v>
      </c>
      <c r="DH60" s="469">
        <v>7</v>
      </c>
      <c r="DI60" s="470">
        <v>0</v>
      </c>
      <c r="DJ60" s="469">
        <v>0</v>
      </c>
      <c r="DK60" s="469">
        <v>0</v>
      </c>
      <c r="DL60" s="476">
        <v>26.666666666666668</v>
      </c>
      <c r="DM60" s="465">
        <v>264</v>
      </c>
      <c r="DN60" s="466">
        <v>88573333.333333328</v>
      </c>
      <c r="DO60" s="467">
        <v>411855.55555555556</v>
      </c>
      <c r="DP60" s="469">
        <v>0</v>
      </c>
      <c r="DQ60" s="469">
        <v>1</v>
      </c>
      <c r="DR60" s="469">
        <v>1</v>
      </c>
      <c r="DS60" s="475">
        <v>103</v>
      </c>
      <c r="DT60" s="475">
        <v>109</v>
      </c>
      <c r="DU60" s="475">
        <v>17</v>
      </c>
    </row>
    <row r="61" spans="1:125" s="469" customFormat="1" ht="15" customHeight="1" x14ac:dyDescent="0.25">
      <c r="A61" s="474" t="s">
        <v>336</v>
      </c>
      <c r="B61" s="469">
        <v>39</v>
      </c>
      <c r="C61" s="469">
        <v>3</v>
      </c>
      <c r="D61" s="469">
        <v>102</v>
      </c>
      <c r="E61" s="469">
        <v>1</v>
      </c>
      <c r="F61" s="469">
        <v>2188</v>
      </c>
      <c r="G61" s="469">
        <v>0</v>
      </c>
      <c r="H61" s="469">
        <v>36</v>
      </c>
      <c r="I61" s="469">
        <v>7</v>
      </c>
      <c r="J61" s="469">
        <v>20</v>
      </c>
      <c r="K61" s="469">
        <v>60</v>
      </c>
      <c r="L61" s="469">
        <v>2</v>
      </c>
      <c r="M61" s="469">
        <v>0</v>
      </c>
      <c r="N61" s="469">
        <v>1</v>
      </c>
      <c r="O61" s="469">
        <v>0</v>
      </c>
      <c r="P61" s="469">
        <v>87</v>
      </c>
      <c r="Q61" s="469">
        <v>8</v>
      </c>
      <c r="R61" s="475">
        <v>863400</v>
      </c>
      <c r="S61" s="475">
        <v>0</v>
      </c>
      <c r="T61" s="475">
        <v>0</v>
      </c>
      <c r="U61" s="468">
        <v>0.64500000000000002</v>
      </c>
      <c r="V61" s="469">
        <v>0</v>
      </c>
      <c r="W61" s="469">
        <v>6</v>
      </c>
      <c r="X61" s="469">
        <v>3.2000000000000011</v>
      </c>
      <c r="Y61" s="469">
        <v>4323</v>
      </c>
      <c r="Z61" s="469">
        <v>737</v>
      </c>
      <c r="AA61" s="473">
        <v>3</v>
      </c>
      <c r="AB61" s="474">
        <f t="shared" si="1"/>
        <v>4</v>
      </c>
      <c r="AC61" s="469">
        <v>5</v>
      </c>
      <c r="AD61" s="469">
        <v>0</v>
      </c>
      <c r="AE61" s="469">
        <v>1707</v>
      </c>
      <c r="AF61" s="469">
        <v>19</v>
      </c>
      <c r="AG61" s="469">
        <v>1</v>
      </c>
      <c r="AH61" s="469">
        <v>1</v>
      </c>
      <c r="AI61" s="475">
        <v>9900</v>
      </c>
      <c r="AJ61" s="475">
        <v>0</v>
      </c>
      <c r="AK61" s="475">
        <v>35175</v>
      </c>
      <c r="AL61" s="475">
        <v>434</v>
      </c>
      <c r="AM61" s="475">
        <v>2</v>
      </c>
      <c r="AN61" s="469">
        <v>0</v>
      </c>
      <c r="AO61" s="469">
        <v>0</v>
      </c>
      <c r="AP61" s="469">
        <v>0</v>
      </c>
      <c r="AQ61" s="468">
        <v>0.40540540540540543</v>
      </c>
      <c r="AR61" s="468">
        <v>2.7027027027027029E-2</v>
      </c>
      <c r="AS61" s="469">
        <v>2</v>
      </c>
      <c r="AT61" s="469">
        <v>51029.570840107001</v>
      </c>
      <c r="AU61" s="469">
        <v>136</v>
      </c>
      <c r="AV61" s="469">
        <v>0</v>
      </c>
      <c r="AW61" s="469">
        <v>0</v>
      </c>
      <c r="AX61" s="469">
        <v>0</v>
      </c>
      <c r="AY61" s="469">
        <v>0</v>
      </c>
      <c r="AZ61" s="469">
        <v>0</v>
      </c>
      <c r="BA61" s="469">
        <v>0</v>
      </c>
      <c r="BB61" s="475">
        <v>0</v>
      </c>
      <c r="BC61" s="470">
        <v>0</v>
      </c>
      <c r="BD61" s="470">
        <v>9</v>
      </c>
      <c r="BE61" s="469">
        <v>0</v>
      </c>
      <c r="BF61" s="468">
        <v>0.10810810810810811</v>
      </c>
      <c r="BG61" s="469">
        <v>0</v>
      </c>
      <c r="BH61" s="469">
        <v>18.741190050299998</v>
      </c>
      <c r="BI61" s="469">
        <v>0</v>
      </c>
      <c r="BJ61" s="469">
        <v>0</v>
      </c>
      <c r="BK61" s="469">
        <v>1</v>
      </c>
      <c r="BL61" s="469">
        <v>0</v>
      </c>
      <c r="BM61" s="469">
        <v>4</v>
      </c>
      <c r="BN61" s="469">
        <v>0</v>
      </c>
      <c r="BO61" s="471">
        <v>35.472031388399998</v>
      </c>
      <c r="BP61" s="469">
        <v>1</v>
      </c>
      <c r="BQ61" s="469">
        <v>0</v>
      </c>
      <c r="BR61" s="469">
        <v>1</v>
      </c>
      <c r="BS61" s="469">
        <v>0</v>
      </c>
      <c r="BT61" s="469">
        <v>0</v>
      </c>
      <c r="BU61" s="469">
        <v>0</v>
      </c>
      <c r="BV61" s="469">
        <v>0</v>
      </c>
      <c r="BW61" s="475">
        <v>0</v>
      </c>
      <c r="BX61" s="475">
        <v>0</v>
      </c>
      <c r="BY61" s="475">
        <v>1443</v>
      </c>
      <c r="BZ61" s="475">
        <v>21</v>
      </c>
      <c r="CA61" s="468">
        <v>0.67567567567567566</v>
      </c>
      <c r="CB61" s="469">
        <v>494.42090886900002</v>
      </c>
      <c r="CC61" s="476">
        <v>82.514287796956907</v>
      </c>
      <c r="CD61" s="476">
        <v>0</v>
      </c>
      <c r="CE61" s="476">
        <v>606.85871323330491</v>
      </c>
      <c r="CF61" s="476">
        <v>17.554043276750001</v>
      </c>
      <c r="CG61" s="476">
        <v>0</v>
      </c>
      <c r="CH61" s="476">
        <v>0</v>
      </c>
      <c r="CI61" s="476">
        <v>482.36291991957847</v>
      </c>
      <c r="CJ61" s="485">
        <v>0</v>
      </c>
      <c r="CK61" s="469">
        <v>8</v>
      </c>
      <c r="CL61" s="469">
        <v>0</v>
      </c>
      <c r="CM61" s="469">
        <v>0</v>
      </c>
      <c r="CN61" s="477">
        <v>3898.0267533586948</v>
      </c>
      <c r="CO61" s="469">
        <v>62</v>
      </c>
      <c r="CP61" s="469">
        <v>2</v>
      </c>
      <c r="CQ61" s="469" t="s">
        <v>514</v>
      </c>
      <c r="CR61" s="469" t="s">
        <v>514</v>
      </c>
      <c r="CS61" s="469" t="s">
        <v>514</v>
      </c>
      <c r="CT61" s="469">
        <v>0</v>
      </c>
      <c r="CU61" s="469">
        <v>0</v>
      </c>
      <c r="CV61" s="469">
        <v>0</v>
      </c>
      <c r="CW61" s="469">
        <v>2</v>
      </c>
      <c r="CX61" s="475">
        <v>874600</v>
      </c>
      <c r="CY61" s="475">
        <v>0</v>
      </c>
      <c r="CZ61" s="475">
        <v>17</v>
      </c>
      <c r="DA61" s="475">
        <v>0</v>
      </c>
      <c r="DB61" s="478">
        <v>19</v>
      </c>
      <c r="DC61" s="472">
        <v>0.94566809237006222</v>
      </c>
      <c r="DD61" s="469">
        <v>1</v>
      </c>
      <c r="DE61" s="475">
        <v>10000</v>
      </c>
      <c r="DF61" s="470">
        <v>1</v>
      </c>
      <c r="DG61" s="474">
        <v>0</v>
      </c>
      <c r="DH61" s="469">
        <v>3</v>
      </c>
      <c r="DI61" s="470">
        <v>0</v>
      </c>
      <c r="DJ61" s="469">
        <v>0</v>
      </c>
      <c r="DK61" s="469">
        <v>0</v>
      </c>
      <c r="DL61" s="476">
        <v>5</v>
      </c>
      <c r="DM61" s="465">
        <v>72.333333333333329</v>
      </c>
      <c r="DN61" s="466">
        <v>4589500</v>
      </c>
      <c r="DO61" s="467">
        <v>319425.9259259259</v>
      </c>
      <c r="DP61" s="469">
        <v>0</v>
      </c>
      <c r="DQ61" s="469">
        <v>1</v>
      </c>
      <c r="DR61" s="469">
        <v>2</v>
      </c>
      <c r="DS61" s="475">
        <v>0</v>
      </c>
      <c r="DT61" s="475">
        <v>197</v>
      </c>
      <c r="DU61" s="475">
        <v>41</v>
      </c>
    </row>
    <row r="62" spans="1:125" s="469" customFormat="1" ht="15" customHeight="1" x14ac:dyDescent="0.25">
      <c r="A62" s="474" t="s">
        <v>327</v>
      </c>
      <c r="B62" s="469">
        <v>47</v>
      </c>
      <c r="C62" s="469">
        <v>5</v>
      </c>
      <c r="D62" s="469">
        <v>179</v>
      </c>
      <c r="E62" s="469">
        <v>6</v>
      </c>
      <c r="F62" s="469">
        <v>2399</v>
      </c>
      <c r="G62" s="469">
        <v>0</v>
      </c>
      <c r="H62" s="469">
        <v>106</v>
      </c>
      <c r="I62" s="469">
        <v>8</v>
      </c>
      <c r="J62" s="469">
        <v>11</v>
      </c>
      <c r="K62" s="469">
        <v>76</v>
      </c>
      <c r="L62" s="469">
        <v>7</v>
      </c>
      <c r="M62" s="469">
        <v>0</v>
      </c>
      <c r="N62" s="469">
        <v>1</v>
      </c>
      <c r="O62" s="469">
        <v>0</v>
      </c>
      <c r="P62" s="469">
        <v>296</v>
      </c>
      <c r="Q62" s="469">
        <v>17</v>
      </c>
      <c r="R62" s="475">
        <v>6550800</v>
      </c>
      <c r="S62" s="475">
        <v>2752</v>
      </c>
      <c r="T62" s="475">
        <v>0</v>
      </c>
      <c r="U62" s="468">
        <v>0.67924528301886788</v>
      </c>
      <c r="V62" s="469">
        <v>17</v>
      </c>
      <c r="W62" s="469">
        <v>8</v>
      </c>
      <c r="X62" s="469">
        <v>11.399999999999991</v>
      </c>
      <c r="Y62" s="469">
        <v>6471</v>
      </c>
      <c r="Z62" s="469">
        <v>2154</v>
      </c>
      <c r="AA62" s="473">
        <v>9</v>
      </c>
      <c r="AB62" s="474">
        <f t="shared" si="1"/>
        <v>11</v>
      </c>
      <c r="AC62" s="469">
        <v>4</v>
      </c>
      <c r="AD62" s="469">
        <v>0</v>
      </c>
      <c r="AE62" s="469">
        <v>2495</v>
      </c>
      <c r="AF62" s="469">
        <v>106</v>
      </c>
      <c r="AG62" s="469">
        <v>0</v>
      </c>
      <c r="AH62" s="469">
        <v>4</v>
      </c>
      <c r="AI62" s="475">
        <v>12223400</v>
      </c>
      <c r="AJ62" s="475">
        <v>0</v>
      </c>
      <c r="AK62" s="475">
        <v>0</v>
      </c>
      <c r="AL62" s="475">
        <v>196</v>
      </c>
      <c r="AM62" s="475">
        <v>4</v>
      </c>
      <c r="AN62" s="469">
        <v>0</v>
      </c>
      <c r="AO62" s="469">
        <v>6</v>
      </c>
      <c r="AP62" s="469">
        <v>0</v>
      </c>
      <c r="AQ62" s="468">
        <v>0.61971830985915488</v>
      </c>
      <c r="AR62" s="468">
        <v>4.2253521126760563E-2</v>
      </c>
      <c r="AS62" s="469">
        <v>2</v>
      </c>
      <c r="AT62" s="469">
        <v>116691.16360651002</v>
      </c>
      <c r="AU62" s="469">
        <v>406</v>
      </c>
      <c r="AV62" s="469">
        <v>1</v>
      </c>
      <c r="AW62" s="469">
        <v>4</v>
      </c>
      <c r="AX62" s="469">
        <v>0</v>
      </c>
      <c r="AY62" s="469">
        <v>0</v>
      </c>
      <c r="AZ62" s="469">
        <v>0</v>
      </c>
      <c r="BA62" s="469">
        <v>1</v>
      </c>
      <c r="BB62" s="475">
        <v>13.3</v>
      </c>
      <c r="BC62" s="470">
        <v>1</v>
      </c>
      <c r="BD62" s="470">
        <v>5</v>
      </c>
      <c r="BE62" s="469">
        <v>0</v>
      </c>
      <c r="BF62" s="468">
        <v>0.29577464788732394</v>
      </c>
      <c r="BG62" s="469">
        <v>8829.9138999299994</v>
      </c>
      <c r="BH62" s="469">
        <v>1148.7129409978302</v>
      </c>
      <c r="BI62" s="469">
        <v>0</v>
      </c>
      <c r="BJ62" s="469">
        <v>0</v>
      </c>
      <c r="BK62" s="469">
        <v>6</v>
      </c>
      <c r="BL62" s="469">
        <v>0</v>
      </c>
      <c r="BM62" s="469">
        <v>11</v>
      </c>
      <c r="BN62" s="469">
        <v>1</v>
      </c>
      <c r="BO62" s="471">
        <v>41.334355698499998</v>
      </c>
      <c r="BP62" s="469">
        <v>4</v>
      </c>
      <c r="BQ62" s="469">
        <v>213.726460027896</v>
      </c>
      <c r="BR62" s="469">
        <v>1</v>
      </c>
      <c r="BS62" s="469">
        <v>0</v>
      </c>
      <c r="BT62" s="469">
        <v>0</v>
      </c>
      <c r="BU62" s="469">
        <v>1</v>
      </c>
      <c r="BV62" s="469">
        <v>1</v>
      </c>
      <c r="BW62" s="475">
        <v>66100</v>
      </c>
      <c r="BX62" s="475">
        <v>916</v>
      </c>
      <c r="BY62" s="475">
        <v>7260</v>
      </c>
      <c r="BZ62" s="475">
        <v>170</v>
      </c>
      <c r="CA62" s="468">
        <v>0.49295774647887325</v>
      </c>
      <c r="CB62" s="469">
        <v>0</v>
      </c>
      <c r="CC62" s="476">
        <v>710.38198550796392</v>
      </c>
      <c r="CD62" s="476">
        <v>687.28737762457195</v>
      </c>
      <c r="CE62" s="476">
        <v>2052.4478028785534</v>
      </c>
      <c r="CF62" s="476">
        <v>121.18207124736888</v>
      </c>
      <c r="CG62" s="476">
        <v>168.30256795115</v>
      </c>
      <c r="CH62" s="476">
        <v>293.23463783398296</v>
      </c>
      <c r="CI62" s="476">
        <v>1149.9409963035819</v>
      </c>
      <c r="CJ62" s="485">
        <v>0</v>
      </c>
      <c r="CK62" s="469">
        <v>11</v>
      </c>
      <c r="CL62" s="469">
        <v>0</v>
      </c>
      <c r="CM62" s="469">
        <v>0</v>
      </c>
      <c r="CN62" s="477">
        <v>4869.3339803857425</v>
      </c>
      <c r="CO62" s="469">
        <v>577</v>
      </c>
      <c r="CP62" s="469">
        <v>2</v>
      </c>
      <c r="CQ62" s="469" t="s">
        <v>514</v>
      </c>
      <c r="CR62" s="469" t="s">
        <v>514</v>
      </c>
      <c r="CS62" s="469" t="s">
        <v>514</v>
      </c>
      <c r="CT62" s="469">
        <v>0</v>
      </c>
      <c r="CU62" s="469">
        <v>1</v>
      </c>
      <c r="CV62" s="469">
        <v>5</v>
      </c>
      <c r="CW62" s="469">
        <v>1</v>
      </c>
      <c r="CX62" s="475">
        <v>7500</v>
      </c>
      <c r="CY62" s="475">
        <v>10</v>
      </c>
      <c r="CZ62" s="475">
        <v>75</v>
      </c>
      <c r="DA62" s="475">
        <v>2</v>
      </c>
      <c r="DB62" s="478">
        <v>23</v>
      </c>
      <c r="DC62" s="472">
        <v>0.96344833376529981</v>
      </c>
      <c r="DD62" s="469">
        <v>11</v>
      </c>
      <c r="DE62" s="475">
        <v>138200</v>
      </c>
      <c r="DF62" s="470">
        <v>5</v>
      </c>
      <c r="DG62" s="474">
        <v>0</v>
      </c>
      <c r="DH62" s="469">
        <v>12</v>
      </c>
      <c r="DI62" s="470">
        <v>0</v>
      </c>
      <c r="DJ62" s="469">
        <v>0</v>
      </c>
      <c r="DK62" s="469">
        <v>3</v>
      </c>
      <c r="DL62" s="476">
        <v>21.666666666666668</v>
      </c>
      <c r="DM62" s="465">
        <v>298</v>
      </c>
      <c r="DN62" s="466">
        <v>36863666.666666664</v>
      </c>
      <c r="DO62" s="467">
        <v>373796.29629629629</v>
      </c>
      <c r="DP62" s="469">
        <v>3</v>
      </c>
      <c r="DQ62" s="469">
        <v>2</v>
      </c>
      <c r="DR62" s="469">
        <v>2</v>
      </c>
      <c r="DS62" s="475">
        <v>405</v>
      </c>
      <c r="DT62" s="475">
        <v>1766</v>
      </c>
      <c r="DU62" s="475">
        <v>345</v>
      </c>
    </row>
    <row r="63" spans="1:125" s="469" customFormat="1" ht="15" customHeight="1" x14ac:dyDescent="0.25">
      <c r="A63" s="474" t="s">
        <v>149</v>
      </c>
      <c r="B63" s="469">
        <v>86</v>
      </c>
      <c r="C63" s="469">
        <v>3</v>
      </c>
      <c r="D63" s="469">
        <v>178</v>
      </c>
      <c r="E63" s="469">
        <v>10</v>
      </c>
      <c r="F63" s="469">
        <v>2232</v>
      </c>
      <c r="G63" s="469">
        <v>3</v>
      </c>
      <c r="H63" s="469">
        <v>118</v>
      </c>
      <c r="I63" s="469">
        <v>14</v>
      </c>
      <c r="J63" s="469">
        <v>16</v>
      </c>
      <c r="K63" s="469">
        <v>94</v>
      </c>
      <c r="L63" s="469">
        <v>4</v>
      </c>
      <c r="M63" s="469">
        <v>0</v>
      </c>
      <c r="N63" s="469">
        <v>1</v>
      </c>
      <c r="O63" s="469">
        <v>0</v>
      </c>
      <c r="P63" s="469">
        <v>279</v>
      </c>
      <c r="Q63" s="469">
        <v>8</v>
      </c>
      <c r="R63" s="475">
        <v>1531200</v>
      </c>
      <c r="S63" s="475">
        <v>1693</v>
      </c>
      <c r="T63" s="475">
        <v>0</v>
      </c>
      <c r="U63" s="468">
        <v>0.65306122448979587</v>
      </c>
      <c r="V63" s="469">
        <v>33</v>
      </c>
      <c r="W63" s="469">
        <v>3</v>
      </c>
      <c r="X63" s="469">
        <v>14.19999999999999</v>
      </c>
      <c r="Y63" s="469">
        <v>10411</v>
      </c>
      <c r="Z63" s="469">
        <v>2846</v>
      </c>
      <c r="AA63" s="473">
        <v>7</v>
      </c>
      <c r="AB63" s="474">
        <f t="shared" si="1"/>
        <v>4</v>
      </c>
      <c r="AC63" s="469">
        <v>5</v>
      </c>
      <c r="AD63" s="469">
        <v>1</v>
      </c>
      <c r="AE63" s="469">
        <v>2807</v>
      </c>
      <c r="AF63" s="469">
        <v>191</v>
      </c>
      <c r="AG63" s="469">
        <v>0</v>
      </c>
      <c r="AH63" s="469">
        <v>0</v>
      </c>
      <c r="AI63" s="475">
        <v>0</v>
      </c>
      <c r="AJ63" s="475">
        <v>0</v>
      </c>
      <c r="AK63" s="475">
        <v>0</v>
      </c>
      <c r="AL63" s="475">
        <v>2016</v>
      </c>
      <c r="AM63" s="475">
        <v>135</v>
      </c>
      <c r="AN63" s="469">
        <v>0</v>
      </c>
      <c r="AO63" s="469">
        <v>11</v>
      </c>
      <c r="AP63" s="469">
        <v>0</v>
      </c>
      <c r="AQ63" s="468">
        <v>0.55882352941176472</v>
      </c>
      <c r="AR63" s="468">
        <v>4.4117647058823532E-2</v>
      </c>
      <c r="AS63" s="469">
        <v>4</v>
      </c>
      <c r="AT63" s="469">
        <v>98592.481480262009</v>
      </c>
      <c r="AU63" s="469">
        <v>200</v>
      </c>
      <c r="AV63" s="469">
        <v>0</v>
      </c>
      <c r="AW63" s="469">
        <v>42</v>
      </c>
      <c r="AX63" s="469">
        <v>0</v>
      </c>
      <c r="AY63" s="469">
        <v>0</v>
      </c>
      <c r="AZ63" s="469">
        <v>0</v>
      </c>
      <c r="BA63" s="469">
        <v>4</v>
      </c>
      <c r="BB63" s="475">
        <v>1182.5</v>
      </c>
      <c r="BC63" s="470">
        <v>2</v>
      </c>
      <c r="BD63" s="470">
        <v>6</v>
      </c>
      <c r="BE63" s="469">
        <v>809.55834232999996</v>
      </c>
      <c r="BF63" s="468">
        <v>0.25735294117647056</v>
      </c>
      <c r="BG63" s="469">
        <v>0</v>
      </c>
      <c r="BH63" s="469">
        <v>506.09242592269993</v>
      </c>
      <c r="BI63" s="469">
        <v>0</v>
      </c>
      <c r="BJ63" s="469">
        <v>0</v>
      </c>
      <c r="BK63" s="469">
        <v>3</v>
      </c>
      <c r="BL63" s="469">
        <v>0</v>
      </c>
      <c r="BM63" s="469">
        <v>4</v>
      </c>
      <c r="BN63" s="469">
        <v>0</v>
      </c>
      <c r="BO63" s="471">
        <v>67.307863788700004</v>
      </c>
      <c r="BP63" s="469">
        <v>2</v>
      </c>
      <c r="BQ63" s="469">
        <v>7.7195192750069994</v>
      </c>
      <c r="BR63" s="469">
        <v>0</v>
      </c>
      <c r="BS63" s="469">
        <v>0</v>
      </c>
      <c r="BT63" s="469">
        <v>0</v>
      </c>
      <c r="BU63" s="469">
        <v>0</v>
      </c>
      <c r="BV63" s="469">
        <v>0</v>
      </c>
      <c r="BW63" s="475">
        <v>0</v>
      </c>
      <c r="BX63" s="475">
        <v>1438</v>
      </c>
      <c r="BY63" s="475">
        <v>4531</v>
      </c>
      <c r="BZ63" s="475">
        <v>189</v>
      </c>
      <c r="CA63" s="468">
        <v>0.5</v>
      </c>
      <c r="CB63" s="469">
        <v>0</v>
      </c>
      <c r="CC63" s="476">
        <v>1724.8936485867125</v>
      </c>
      <c r="CD63" s="476">
        <v>3841.5328580259325</v>
      </c>
      <c r="CE63" s="476">
        <v>5113.7352738852496</v>
      </c>
      <c r="CF63" s="476">
        <v>103.52943622055599</v>
      </c>
      <c r="CG63" s="476">
        <v>0</v>
      </c>
      <c r="CH63" s="476">
        <v>3971.9612887879402</v>
      </c>
      <c r="CI63" s="476">
        <v>651.68210559578074</v>
      </c>
      <c r="CJ63" s="485">
        <v>0</v>
      </c>
      <c r="CK63" s="469">
        <v>15</v>
      </c>
      <c r="CL63" s="469">
        <v>0</v>
      </c>
      <c r="CM63" s="469">
        <v>0</v>
      </c>
      <c r="CN63" s="477">
        <v>4907.9344730470229</v>
      </c>
      <c r="CO63" s="469">
        <v>92</v>
      </c>
      <c r="CP63" s="469">
        <v>11</v>
      </c>
      <c r="CQ63" s="469" t="s">
        <v>514</v>
      </c>
      <c r="CR63" s="469" t="s">
        <v>514</v>
      </c>
      <c r="CS63" s="469" t="s">
        <v>514</v>
      </c>
      <c r="CT63" s="469">
        <v>5</v>
      </c>
      <c r="CU63" s="469">
        <v>2</v>
      </c>
      <c r="CV63" s="469">
        <v>6</v>
      </c>
      <c r="CW63" s="469">
        <v>7</v>
      </c>
      <c r="CX63" s="475">
        <v>1940600</v>
      </c>
      <c r="CY63" s="475">
        <v>250</v>
      </c>
      <c r="CZ63" s="475">
        <v>0</v>
      </c>
      <c r="DA63" s="475">
        <v>0</v>
      </c>
      <c r="DB63" s="478">
        <v>51</v>
      </c>
      <c r="DC63" s="472">
        <v>0.96313950721891317</v>
      </c>
      <c r="DD63" s="469">
        <v>11</v>
      </c>
      <c r="DE63" s="475">
        <v>184500</v>
      </c>
      <c r="DF63" s="470">
        <v>11</v>
      </c>
      <c r="DG63" s="474">
        <v>0</v>
      </c>
      <c r="DH63" s="469">
        <v>12</v>
      </c>
      <c r="DI63" s="470">
        <v>0</v>
      </c>
      <c r="DJ63" s="469">
        <v>1</v>
      </c>
      <c r="DK63" s="469">
        <v>1</v>
      </c>
      <c r="DL63" s="476">
        <v>10</v>
      </c>
      <c r="DM63" s="465">
        <v>1264.3333333333333</v>
      </c>
      <c r="DN63" s="466">
        <v>158446666.66666666</v>
      </c>
      <c r="DO63" s="467">
        <v>1158088.888888889</v>
      </c>
      <c r="DP63" s="469">
        <v>2</v>
      </c>
      <c r="DQ63" s="469">
        <v>3</v>
      </c>
      <c r="DR63" s="469">
        <v>3</v>
      </c>
      <c r="DS63" s="475">
        <v>8108</v>
      </c>
      <c r="DT63" s="475">
        <v>1571</v>
      </c>
      <c r="DU63" s="475">
        <v>48</v>
      </c>
    </row>
    <row r="64" spans="1:125" s="469" customFormat="1" ht="15" customHeight="1" x14ac:dyDescent="0.25">
      <c r="A64" s="474" t="s">
        <v>144</v>
      </c>
      <c r="B64" s="469">
        <v>1</v>
      </c>
      <c r="C64" s="469">
        <v>0</v>
      </c>
      <c r="D64" s="469">
        <v>17</v>
      </c>
      <c r="E64" s="469">
        <v>2</v>
      </c>
      <c r="F64" s="469">
        <v>225</v>
      </c>
      <c r="G64" s="469">
        <v>0</v>
      </c>
      <c r="H64" s="469">
        <v>2</v>
      </c>
      <c r="I64" s="469">
        <v>1</v>
      </c>
      <c r="J64" s="469">
        <v>3</v>
      </c>
      <c r="K64" s="469">
        <v>12</v>
      </c>
      <c r="L64" s="469">
        <v>0</v>
      </c>
      <c r="M64" s="469">
        <v>0</v>
      </c>
      <c r="N64" s="469">
        <v>0</v>
      </c>
      <c r="O64" s="469">
        <v>0</v>
      </c>
      <c r="P64" s="469">
        <v>89</v>
      </c>
      <c r="Q64" s="469">
        <v>2</v>
      </c>
      <c r="R64" s="475">
        <v>104300</v>
      </c>
      <c r="S64" s="475">
        <v>0</v>
      </c>
      <c r="T64" s="475">
        <v>0</v>
      </c>
      <c r="U64" s="468">
        <v>0.64500000000000002</v>
      </c>
      <c r="V64" s="469">
        <v>3</v>
      </c>
      <c r="W64" s="469">
        <v>0</v>
      </c>
      <c r="X64" s="469">
        <v>0</v>
      </c>
      <c r="Y64" s="469">
        <v>320</v>
      </c>
      <c r="Z64" s="469">
        <v>89</v>
      </c>
      <c r="AA64" s="473">
        <v>3</v>
      </c>
      <c r="AB64" s="474">
        <f t="shared" si="1"/>
        <v>0</v>
      </c>
      <c r="AC64" s="469">
        <v>1</v>
      </c>
      <c r="AD64" s="469">
        <v>0</v>
      </c>
      <c r="AE64" s="469">
        <v>21</v>
      </c>
      <c r="AF64" s="469">
        <v>35</v>
      </c>
      <c r="AG64" s="469">
        <v>0</v>
      </c>
      <c r="AH64" s="469">
        <v>1</v>
      </c>
      <c r="AI64" s="475">
        <v>19200</v>
      </c>
      <c r="AJ64" s="475">
        <v>0</v>
      </c>
      <c r="AK64" s="475">
        <v>0</v>
      </c>
      <c r="AL64" s="475">
        <v>309</v>
      </c>
      <c r="AM64" s="475">
        <v>3</v>
      </c>
      <c r="AN64" s="469">
        <v>0</v>
      </c>
      <c r="AO64" s="469">
        <v>0</v>
      </c>
      <c r="AP64" s="469">
        <v>0</v>
      </c>
      <c r="AQ64" s="468">
        <v>0.7142857142857143</v>
      </c>
      <c r="AR64" s="468">
        <v>5.7142857142857141E-2</v>
      </c>
      <c r="AS64" s="469">
        <v>0</v>
      </c>
      <c r="AT64" s="469">
        <v>0</v>
      </c>
      <c r="AU64" s="469">
        <v>0</v>
      </c>
      <c r="AV64" s="469">
        <v>1</v>
      </c>
      <c r="AW64" s="469">
        <v>0</v>
      </c>
      <c r="AX64" s="469">
        <v>0</v>
      </c>
      <c r="AY64" s="469">
        <v>0</v>
      </c>
      <c r="AZ64" s="469">
        <v>0</v>
      </c>
      <c r="BA64" s="469">
        <v>2</v>
      </c>
      <c r="BB64" s="475">
        <v>1252.0999999999999</v>
      </c>
      <c r="BC64" s="470">
        <v>3</v>
      </c>
      <c r="BD64" s="470">
        <v>8</v>
      </c>
      <c r="BE64" s="469">
        <v>12421.7267558</v>
      </c>
      <c r="BF64" s="468">
        <v>0.34285714285714286</v>
      </c>
      <c r="BG64" s="469">
        <v>0</v>
      </c>
      <c r="BH64" s="469">
        <v>128.03545555010001</v>
      </c>
      <c r="BI64" s="469">
        <v>0</v>
      </c>
      <c r="BJ64" s="469">
        <v>0</v>
      </c>
      <c r="BK64" s="469">
        <v>1</v>
      </c>
      <c r="BL64" s="469">
        <v>0</v>
      </c>
      <c r="BM64" s="469">
        <v>0</v>
      </c>
      <c r="BN64" s="469">
        <v>0</v>
      </c>
      <c r="BO64" s="471">
        <v>3.1085789249599998</v>
      </c>
      <c r="BP64" s="469">
        <v>0</v>
      </c>
      <c r="BQ64" s="469">
        <v>0</v>
      </c>
      <c r="BR64" s="469">
        <v>0</v>
      </c>
      <c r="BS64" s="469">
        <v>1</v>
      </c>
      <c r="BT64" s="469">
        <v>0</v>
      </c>
      <c r="BU64" s="469">
        <v>0</v>
      </c>
      <c r="BV64" s="469">
        <v>0</v>
      </c>
      <c r="BW64" s="475">
        <v>0</v>
      </c>
      <c r="BX64" s="475">
        <v>13</v>
      </c>
      <c r="BY64" s="475">
        <v>958</v>
      </c>
      <c r="BZ64" s="475">
        <v>0</v>
      </c>
      <c r="CA64" s="468">
        <v>0.74285714285714288</v>
      </c>
      <c r="CB64" s="469">
        <v>0</v>
      </c>
      <c r="CC64" s="476">
        <v>0</v>
      </c>
      <c r="CD64" s="476">
        <v>0</v>
      </c>
      <c r="CE64" s="476">
        <v>0</v>
      </c>
      <c r="CF64" s="476">
        <v>56.439945380959998</v>
      </c>
      <c r="CG64" s="476">
        <v>0</v>
      </c>
      <c r="CH64" s="476">
        <v>0</v>
      </c>
      <c r="CI64" s="476">
        <v>69.4460280846763</v>
      </c>
      <c r="CJ64" s="485">
        <v>0</v>
      </c>
      <c r="CK64" s="469">
        <v>0</v>
      </c>
      <c r="CL64" s="469">
        <v>0</v>
      </c>
      <c r="CM64" s="469">
        <v>0</v>
      </c>
      <c r="CN64" s="477">
        <v>146.68447726900934</v>
      </c>
      <c r="CO64" s="469">
        <v>36</v>
      </c>
      <c r="CP64" s="469">
        <v>0</v>
      </c>
      <c r="CQ64" s="469" t="s">
        <v>514</v>
      </c>
      <c r="CR64" s="469" t="s">
        <v>514</v>
      </c>
      <c r="CS64" s="469" t="s">
        <v>514</v>
      </c>
      <c r="CT64" s="469">
        <v>0</v>
      </c>
      <c r="CU64" s="469">
        <v>0</v>
      </c>
      <c r="CV64" s="469">
        <v>0</v>
      </c>
      <c r="CW64" s="469">
        <v>0</v>
      </c>
      <c r="CX64" s="475">
        <v>0</v>
      </c>
      <c r="CY64" s="475">
        <v>28</v>
      </c>
      <c r="CZ64" s="475">
        <v>66</v>
      </c>
      <c r="DA64" s="475">
        <v>0</v>
      </c>
      <c r="DB64" s="478">
        <v>4</v>
      </c>
      <c r="DC64" s="472">
        <v>0.96838279029806362</v>
      </c>
      <c r="DD64" s="469">
        <v>6</v>
      </c>
      <c r="DE64" s="475">
        <v>94800</v>
      </c>
      <c r="DF64" s="470">
        <v>0</v>
      </c>
      <c r="DG64" s="474">
        <v>0</v>
      </c>
      <c r="DH64" s="469">
        <v>1</v>
      </c>
      <c r="DI64" s="470">
        <v>0</v>
      </c>
      <c r="DJ64" s="469">
        <v>0</v>
      </c>
      <c r="DK64" s="469">
        <v>0</v>
      </c>
      <c r="DL64" s="476">
        <v>3.3333333333333335</v>
      </c>
      <c r="DM64" s="465">
        <v>92</v>
      </c>
      <c r="DN64" s="466">
        <v>15234000</v>
      </c>
      <c r="DO64" s="467">
        <v>103303.70370370371</v>
      </c>
      <c r="DP64" s="469">
        <v>0</v>
      </c>
      <c r="DQ64" s="469">
        <v>0</v>
      </c>
      <c r="DR64" s="469">
        <v>1</v>
      </c>
      <c r="DS64" s="475">
        <v>555</v>
      </c>
      <c r="DT64" s="475">
        <v>327</v>
      </c>
      <c r="DU64" s="475">
        <v>28</v>
      </c>
    </row>
    <row r="65" spans="1:125" s="469" customFormat="1" ht="15" customHeight="1" x14ac:dyDescent="0.25">
      <c r="A65" s="474" t="s">
        <v>51</v>
      </c>
      <c r="B65" s="469">
        <v>83</v>
      </c>
      <c r="C65" s="469">
        <v>2</v>
      </c>
      <c r="D65" s="469">
        <v>121</v>
      </c>
      <c r="E65" s="469">
        <v>2</v>
      </c>
      <c r="F65" s="469">
        <v>3111</v>
      </c>
      <c r="G65" s="469">
        <v>0</v>
      </c>
      <c r="H65" s="469">
        <v>203</v>
      </c>
      <c r="I65" s="469">
        <v>19</v>
      </c>
      <c r="J65" s="469">
        <v>22</v>
      </c>
      <c r="K65" s="469">
        <v>85</v>
      </c>
      <c r="L65" s="469">
        <v>1</v>
      </c>
      <c r="M65" s="469">
        <v>0</v>
      </c>
      <c r="N65" s="469">
        <v>0</v>
      </c>
      <c r="O65" s="469">
        <v>0</v>
      </c>
      <c r="P65" s="469">
        <v>192</v>
      </c>
      <c r="Q65" s="469">
        <v>6</v>
      </c>
      <c r="R65" s="475">
        <v>1664100</v>
      </c>
      <c r="S65" s="475">
        <v>0</v>
      </c>
      <c r="T65" s="475">
        <v>0</v>
      </c>
      <c r="U65" s="468">
        <v>0.53</v>
      </c>
      <c r="V65" s="469">
        <v>5</v>
      </c>
      <c r="W65" s="469">
        <v>9</v>
      </c>
      <c r="X65" s="469">
        <v>13.699999999999996</v>
      </c>
      <c r="Y65" s="469">
        <v>10075</v>
      </c>
      <c r="Z65" s="469">
        <v>1423</v>
      </c>
      <c r="AA65" s="473">
        <v>7</v>
      </c>
      <c r="AB65" s="474">
        <f t="shared" si="1"/>
        <v>10</v>
      </c>
      <c r="AC65" s="469">
        <v>6</v>
      </c>
      <c r="AD65" s="469">
        <v>1</v>
      </c>
      <c r="AE65" s="469">
        <v>4495</v>
      </c>
      <c r="AF65" s="469">
        <v>70</v>
      </c>
      <c r="AG65" s="469">
        <v>1</v>
      </c>
      <c r="AH65" s="469">
        <v>5</v>
      </c>
      <c r="AI65" s="475">
        <v>5458300</v>
      </c>
      <c r="AJ65" s="475">
        <v>0</v>
      </c>
      <c r="AK65" s="475">
        <v>130000</v>
      </c>
      <c r="AL65" s="475">
        <v>1117</v>
      </c>
      <c r="AM65" s="475">
        <v>132</v>
      </c>
      <c r="AN65" s="469">
        <v>0</v>
      </c>
      <c r="AO65" s="469">
        <v>2</v>
      </c>
      <c r="AP65" s="469">
        <v>0</v>
      </c>
      <c r="AQ65" s="468">
        <v>0.41605839416058393</v>
      </c>
      <c r="AR65" s="468">
        <v>2.1897810218978103E-2</v>
      </c>
      <c r="AS65" s="469">
        <v>0</v>
      </c>
      <c r="AT65" s="469">
        <v>27638.631167040003</v>
      </c>
      <c r="AU65" s="469">
        <v>0</v>
      </c>
      <c r="AV65" s="469">
        <v>1</v>
      </c>
      <c r="AW65" s="469">
        <v>6</v>
      </c>
      <c r="AX65" s="469">
        <v>85</v>
      </c>
      <c r="AY65" s="469">
        <v>1</v>
      </c>
      <c r="AZ65" s="469">
        <v>0</v>
      </c>
      <c r="BA65" s="469">
        <v>0</v>
      </c>
      <c r="BB65" s="475">
        <v>0</v>
      </c>
      <c r="BC65" s="470">
        <v>1</v>
      </c>
      <c r="BD65" s="470">
        <v>13</v>
      </c>
      <c r="BE65" s="469">
        <v>27638.631298730001</v>
      </c>
      <c r="BF65" s="468">
        <v>0.12408759124087591</v>
      </c>
      <c r="BG65" s="469">
        <v>54613.585783000002</v>
      </c>
      <c r="BH65" s="469">
        <v>88.651110414900003</v>
      </c>
      <c r="BI65" s="469">
        <v>2</v>
      </c>
      <c r="BJ65" s="469">
        <v>0</v>
      </c>
      <c r="BK65" s="469">
        <v>6</v>
      </c>
      <c r="BL65" s="469">
        <v>0</v>
      </c>
      <c r="BM65" s="469">
        <v>8</v>
      </c>
      <c r="BN65" s="469">
        <v>1</v>
      </c>
      <c r="BO65" s="471">
        <v>88.517855273700008</v>
      </c>
      <c r="BP65" s="469">
        <v>2</v>
      </c>
      <c r="BQ65" s="469">
        <v>1007.2608912500123</v>
      </c>
      <c r="BR65" s="469">
        <v>0</v>
      </c>
      <c r="BS65" s="469">
        <v>0</v>
      </c>
      <c r="BT65" s="469">
        <v>1</v>
      </c>
      <c r="BU65" s="469">
        <v>0</v>
      </c>
      <c r="BV65" s="469">
        <v>3</v>
      </c>
      <c r="BW65" s="475">
        <v>2269500</v>
      </c>
      <c r="BX65" s="475">
        <v>18</v>
      </c>
      <c r="BY65" s="475">
        <v>954</v>
      </c>
      <c r="BZ65" s="475">
        <v>190</v>
      </c>
      <c r="CA65" s="468">
        <v>0.32116788321167883</v>
      </c>
      <c r="CB65" s="469">
        <v>5958.4351487617996</v>
      </c>
      <c r="CC65" s="476">
        <v>3188.7020606285537</v>
      </c>
      <c r="CD65" s="476">
        <v>3086.3937534890101</v>
      </c>
      <c r="CE65" s="476">
        <v>5682.4473862278937</v>
      </c>
      <c r="CF65" s="476">
        <v>1516.765420497326</v>
      </c>
      <c r="CG65" s="476">
        <v>221.50337760510001</v>
      </c>
      <c r="CH65" s="476">
        <v>3065.2676168826802</v>
      </c>
      <c r="CI65" s="476">
        <v>10559.876024634945</v>
      </c>
      <c r="CJ65" s="485">
        <v>0</v>
      </c>
      <c r="CK65" s="469">
        <v>10</v>
      </c>
      <c r="CL65" s="469">
        <v>0</v>
      </c>
      <c r="CM65" s="469">
        <v>0</v>
      </c>
      <c r="CN65" s="477">
        <v>4063.8623379599812</v>
      </c>
      <c r="CO65" s="469">
        <v>809</v>
      </c>
      <c r="CP65" s="469">
        <v>1</v>
      </c>
      <c r="CQ65" s="469" t="s">
        <v>514</v>
      </c>
      <c r="CR65" s="469" t="s">
        <v>514</v>
      </c>
      <c r="CS65" s="469" t="s">
        <v>514</v>
      </c>
      <c r="CT65" s="469">
        <v>0</v>
      </c>
      <c r="CU65" s="469">
        <v>0</v>
      </c>
      <c r="CV65" s="469">
        <v>3</v>
      </c>
      <c r="CW65" s="469">
        <v>2</v>
      </c>
      <c r="CX65" s="475">
        <v>596800</v>
      </c>
      <c r="CY65" s="475">
        <v>206</v>
      </c>
      <c r="CZ65" s="475">
        <v>774</v>
      </c>
      <c r="DA65" s="475">
        <v>0</v>
      </c>
      <c r="DB65" s="478">
        <v>17</v>
      </c>
      <c r="DC65" s="472">
        <v>0.93770949720670393</v>
      </c>
      <c r="DD65" s="469">
        <v>8</v>
      </c>
      <c r="DE65" s="475">
        <v>167600</v>
      </c>
      <c r="DF65" s="470">
        <v>1</v>
      </c>
      <c r="DG65" s="474">
        <v>0</v>
      </c>
      <c r="DH65" s="469">
        <v>4</v>
      </c>
      <c r="DI65" s="470">
        <v>0</v>
      </c>
      <c r="DJ65" s="469">
        <v>0</v>
      </c>
      <c r="DK65" s="469">
        <v>0</v>
      </c>
      <c r="DL65" s="476">
        <v>8.3333333333333339</v>
      </c>
      <c r="DM65" s="465">
        <v>433</v>
      </c>
      <c r="DN65" s="466">
        <v>73643666.666666672</v>
      </c>
      <c r="DO65" s="467">
        <v>1217896.2962962964</v>
      </c>
      <c r="DP65" s="469">
        <v>1</v>
      </c>
      <c r="DQ65" s="469">
        <v>1</v>
      </c>
      <c r="DR65" s="469">
        <v>2</v>
      </c>
      <c r="DS65" s="475">
        <v>79</v>
      </c>
      <c r="DT65" s="475">
        <v>64</v>
      </c>
      <c r="DU65" s="475">
        <v>35</v>
      </c>
    </row>
    <row r="66" spans="1:125" s="469" customFormat="1" ht="15" customHeight="1" x14ac:dyDescent="0.25">
      <c r="A66" s="474" t="s">
        <v>159</v>
      </c>
      <c r="B66" s="469">
        <v>12</v>
      </c>
      <c r="C66" s="469">
        <v>0</v>
      </c>
      <c r="D66" s="469">
        <v>31</v>
      </c>
      <c r="E66" s="469">
        <v>1</v>
      </c>
      <c r="F66" s="469">
        <v>939</v>
      </c>
      <c r="G66" s="469">
        <v>0</v>
      </c>
      <c r="H66" s="469">
        <v>19</v>
      </c>
      <c r="I66" s="469">
        <v>1</v>
      </c>
      <c r="J66" s="469">
        <v>7</v>
      </c>
      <c r="K66" s="469">
        <v>19</v>
      </c>
      <c r="L66" s="469">
        <v>0</v>
      </c>
      <c r="M66" s="469">
        <v>0</v>
      </c>
      <c r="N66" s="469">
        <v>0</v>
      </c>
      <c r="O66" s="469">
        <v>0</v>
      </c>
      <c r="P66" s="469">
        <v>51</v>
      </c>
      <c r="Q66" s="469">
        <v>5</v>
      </c>
      <c r="R66" s="475">
        <v>303900</v>
      </c>
      <c r="S66" s="475">
        <v>21</v>
      </c>
      <c r="T66" s="475">
        <v>57</v>
      </c>
      <c r="U66" s="468">
        <v>0.64500000000000002</v>
      </c>
      <c r="V66" s="469">
        <v>11</v>
      </c>
      <c r="W66" s="469">
        <v>2</v>
      </c>
      <c r="X66" s="469">
        <v>1.3</v>
      </c>
      <c r="Y66" s="469">
        <v>3526</v>
      </c>
      <c r="Z66" s="469">
        <v>259</v>
      </c>
      <c r="AA66" s="473">
        <v>4</v>
      </c>
      <c r="AB66" s="474">
        <f t="shared" si="1"/>
        <v>3</v>
      </c>
      <c r="AC66" s="469">
        <v>1</v>
      </c>
      <c r="AD66" s="469">
        <v>0</v>
      </c>
      <c r="AE66" s="469">
        <v>470</v>
      </c>
      <c r="AF66" s="469">
        <v>94</v>
      </c>
      <c r="AG66" s="469">
        <v>0</v>
      </c>
      <c r="AH66" s="469">
        <v>3</v>
      </c>
      <c r="AI66" s="475">
        <v>350200</v>
      </c>
      <c r="AJ66" s="475">
        <v>0</v>
      </c>
      <c r="AK66" s="475">
        <v>123112</v>
      </c>
      <c r="AL66" s="475">
        <v>0</v>
      </c>
      <c r="AM66" s="475">
        <v>0</v>
      </c>
      <c r="AN66" s="469">
        <v>0</v>
      </c>
      <c r="AO66" s="469">
        <v>1</v>
      </c>
      <c r="AP66" s="469">
        <v>1</v>
      </c>
      <c r="AQ66" s="468">
        <v>0.51700000000000002</v>
      </c>
      <c r="AR66" s="468">
        <v>4.8000000000000001E-2</v>
      </c>
      <c r="AS66" s="469">
        <v>0</v>
      </c>
      <c r="AT66" s="469">
        <v>0</v>
      </c>
      <c r="AU66" s="469">
        <v>0</v>
      </c>
      <c r="AV66" s="469">
        <v>0</v>
      </c>
      <c r="AW66" s="469">
        <v>0</v>
      </c>
      <c r="AX66" s="469">
        <v>0</v>
      </c>
      <c r="AY66" s="469">
        <v>0</v>
      </c>
      <c r="AZ66" s="469">
        <v>0</v>
      </c>
      <c r="BA66" s="469">
        <v>0</v>
      </c>
      <c r="BB66" s="475">
        <v>0</v>
      </c>
      <c r="BC66" s="470">
        <v>0</v>
      </c>
      <c r="BD66" s="470">
        <v>8</v>
      </c>
      <c r="BE66" s="469">
        <v>0</v>
      </c>
      <c r="BF66" s="468">
        <v>0.216</v>
      </c>
      <c r="BG66" s="469">
        <v>0</v>
      </c>
      <c r="BH66" s="469">
        <v>0</v>
      </c>
      <c r="BI66" s="469">
        <v>0</v>
      </c>
      <c r="BJ66" s="469">
        <v>0</v>
      </c>
      <c r="BK66" s="469">
        <v>2</v>
      </c>
      <c r="BL66" s="469">
        <v>0</v>
      </c>
      <c r="BM66" s="469">
        <v>3</v>
      </c>
      <c r="BN66" s="469">
        <v>0</v>
      </c>
      <c r="BO66" s="471">
        <v>141.12634090199998</v>
      </c>
      <c r="BP66" s="469">
        <v>0</v>
      </c>
      <c r="BQ66" s="469">
        <v>9.2625037048600003</v>
      </c>
      <c r="BR66" s="469">
        <v>0</v>
      </c>
      <c r="BS66" s="469">
        <v>0</v>
      </c>
      <c r="BT66" s="469">
        <v>0</v>
      </c>
      <c r="BU66" s="469">
        <v>3</v>
      </c>
      <c r="BV66" s="469">
        <v>1</v>
      </c>
      <c r="BW66" s="475">
        <v>68800</v>
      </c>
      <c r="BX66" s="475">
        <v>0</v>
      </c>
      <c r="BY66" s="475">
        <v>204</v>
      </c>
      <c r="BZ66" s="475">
        <v>41</v>
      </c>
      <c r="CA66" s="468">
        <v>0.439</v>
      </c>
      <c r="CB66" s="469">
        <v>13971.7038715</v>
      </c>
      <c r="CC66" s="476">
        <v>0</v>
      </c>
      <c r="CD66" s="476">
        <v>0</v>
      </c>
      <c r="CE66" s="476">
        <v>105.430770657056</v>
      </c>
      <c r="CF66" s="476">
        <v>13.9282866644</v>
      </c>
      <c r="CG66" s="476">
        <v>0</v>
      </c>
      <c r="CH66" s="476">
        <v>0</v>
      </c>
      <c r="CI66" s="476">
        <v>1953.4032096811513</v>
      </c>
      <c r="CJ66" s="485">
        <v>0</v>
      </c>
      <c r="CK66" s="469">
        <v>2</v>
      </c>
      <c r="CL66" s="469">
        <v>0</v>
      </c>
      <c r="CM66" s="469">
        <v>0</v>
      </c>
      <c r="CN66" s="477">
        <v>771.82966936757578</v>
      </c>
      <c r="CO66" s="469">
        <v>93</v>
      </c>
      <c r="CP66" s="469">
        <v>0</v>
      </c>
      <c r="CQ66" s="469" t="s">
        <v>514</v>
      </c>
      <c r="CR66" s="469" t="s">
        <v>514</v>
      </c>
      <c r="CS66" s="469" t="s">
        <v>514</v>
      </c>
      <c r="CT66" s="469">
        <v>1</v>
      </c>
      <c r="CU66" s="469">
        <v>0</v>
      </c>
      <c r="CV66" s="469">
        <v>3</v>
      </c>
      <c r="CW66" s="469">
        <v>0</v>
      </c>
      <c r="CX66" s="475">
        <v>0</v>
      </c>
      <c r="CY66" s="475">
        <v>7</v>
      </c>
      <c r="CZ66" s="475">
        <v>8</v>
      </c>
      <c r="DA66" s="475">
        <v>0</v>
      </c>
      <c r="DB66" s="478">
        <v>4</v>
      </c>
      <c r="DC66" s="472">
        <v>0.9431424647719131</v>
      </c>
      <c r="DD66" s="469">
        <v>3</v>
      </c>
      <c r="DE66" s="475">
        <v>23400</v>
      </c>
      <c r="DF66" s="470">
        <v>0</v>
      </c>
      <c r="DG66" s="474">
        <v>0</v>
      </c>
      <c r="DH66" s="469">
        <v>3</v>
      </c>
      <c r="DI66" s="470">
        <v>0</v>
      </c>
      <c r="DJ66" s="469">
        <v>0</v>
      </c>
      <c r="DK66" s="469">
        <v>0</v>
      </c>
      <c r="DL66" s="476">
        <v>50</v>
      </c>
      <c r="DM66" s="465">
        <v>111</v>
      </c>
      <c r="DN66" s="466">
        <v>5522000</v>
      </c>
      <c r="DO66" s="467">
        <v>33981.481481481482</v>
      </c>
      <c r="DP66" s="469">
        <v>3</v>
      </c>
      <c r="DQ66" s="469">
        <v>1</v>
      </c>
      <c r="DR66" s="469">
        <v>0</v>
      </c>
      <c r="DS66" s="475">
        <v>0</v>
      </c>
      <c r="DT66" s="475">
        <v>0</v>
      </c>
      <c r="DU66" s="475">
        <v>0</v>
      </c>
    </row>
    <row r="67" spans="1:125" s="469" customFormat="1" ht="15" customHeight="1" x14ac:dyDescent="0.25">
      <c r="A67" s="474" t="s">
        <v>153</v>
      </c>
      <c r="B67" s="469">
        <v>5</v>
      </c>
      <c r="C67" s="469">
        <v>0</v>
      </c>
      <c r="D67" s="469">
        <v>26</v>
      </c>
      <c r="E67" s="469">
        <v>4</v>
      </c>
      <c r="F67" s="469">
        <v>394</v>
      </c>
      <c r="G67" s="469">
        <v>0</v>
      </c>
      <c r="H67" s="469">
        <v>10</v>
      </c>
      <c r="I67" s="469">
        <v>2</v>
      </c>
      <c r="J67" s="469">
        <v>3</v>
      </c>
      <c r="K67" s="469">
        <v>9</v>
      </c>
      <c r="L67" s="469">
        <v>0</v>
      </c>
      <c r="M67" s="469">
        <v>0</v>
      </c>
      <c r="N67" s="469">
        <v>0</v>
      </c>
      <c r="O67" s="469">
        <v>0</v>
      </c>
      <c r="P67" s="469">
        <v>80</v>
      </c>
      <c r="Q67" s="469">
        <v>4</v>
      </c>
      <c r="R67" s="475">
        <v>466800</v>
      </c>
      <c r="S67" s="475">
        <v>20</v>
      </c>
      <c r="T67" s="475">
        <v>0</v>
      </c>
      <c r="U67" s="468">
        <v>0.64500000000000002</v>
      </c>
      <c r="V67" s="469">
        <v>1</v>
      </c>
      <c r="W67" s="469">
        <v>0</v>
      </c>
      <c r="X67" s="469">
        <v>0</v>
      </c>
      <c r="Y67" s="469">
        <v>2718</v>
      </c>
      <c r="Z67" s="469">
        <v>202</v>
      </c>
      <c r="AA67" s="473">
        <v>1</v>
      </c>
      <c r="AB67" s="474">
        <f t="shared" si="1"/>
        <v>4</v>
      </c>
      <c r="AC67" s="469">
        <v>1</v>
      </c>
      <c r="AD67" s="469">
        <v>0</v>
      </c>
      <c r="AE67" s="469">
        <v>190</v>
      </c>
      <c r="AF67" s="469">
        <v>101</v>
      </c>
      <c r="AG67" s="469">
        <v>0</v>
      </c>
      <c r="AH67" s="469">
        <v>0</v>
      </c>
      <c r="AI67" s="475">
        <v>0</v>
      </c>
      <c r="AJ67" s="475">
        <v>0</v>
      </c>
      <c r="AK67" s="475">
        <v>0</v>
      </c>
      <c r="AL67" s="475">
        <v>388</v>
      </c>
      <c r="AM67" s="475">
        <v>16</v>
      </c>
      <c r="AN67" s="469">
        <v>0</v>
      </c>
      <c r="AO67" s="469">
        <v>1</v>
      </c>
      <c r="AP67" s="469">
        <v>0</v>
      </c>
      <c r="AQ67" s="468">
        <v>0.46666666666666667</v>
      </c>
      <c r="AR67" s="468">
        <v>3.3333333333333333E-2</v>
      </c>
      <c r="AS67" s="469">
        <v>0</v>
      </c>
      <c r="AT67" s="469">
        <v>18769.336834669</v>
      </c>
      <c r="AU67" s="469">
        <v>57</v>
      </c>
      <c r="AV67" s="469">
        <v>0</v>
      </c>
      <c r="AW67" s="469">
        <v>12</v>
      </c>
      <c r="AX67" s="469">
        <v>0</v>
      </c>
      <c r="AY67" s="469">
        <v>0</v>
      </c>
      <c r="AZ67" s="469">
        <v>0</v>
      </c>
      <c r="BA67" s="469">
        <v>0</v>
      </c>
      <c r="BB67" s="475">
        <v>0</v>
      </c>
      <c r="BC67" s="470">
        <v>0</v>
      </c>
      <c r="BD67" s="470">
        <v>2</v>
      </c>
      <c r="BE67" s="469">
        <v>0</v>
      </c>
      <c r="BF67" s="468">
        <v>6.6666666666666666E-2</v>
      </c>
      <c r="BG67" s="469">
        <v>0</v>
      </c>
      <c r="BH67" s="469">
        <v>616.17944032251637</v>
      </c>
      <c r="BI67" s="469">
        <v>0</v>
      </c>
      <c r="BJ67" s="469">
        <v>0</v>
      </c>
      <c r="BK67" s="469">
        <v>0</v>
      </c>
      <c r="BL67" s="469">
        <v>0</v>
      </c>
      <c r="BM67" s="469">
        <v>4</v>
      </c>
      <c r="BN67" s="469">
        <v>0</v>
      </c>
      <c r="BO67" s="471">
        <v>11.5998946156</v>
      </c>
      <c r="BP67" s="469">
        <v>1</v>
      </c>
      <c r="BQ67" s="469">
        <v>0</v>
      </c>
      <c r="BR67" s="469">
        <v>0</v>
      </c>
      <c r="BS67" s="469">
        <v>0</v>
      </c>
      <c r="BT67" s="469">
        <v>0</v>
      </c>
      <c r="BU67" s="469">
        <v>0</v>
      </c>
      <c r="BV67" s="469">
        <v>1</v>
      </c>
      <c r="BW67" s="475">
        <v>3477800</v>
      </c>
      <c r="BX67" s="475">
        <v>118</v>
      </c>
      <c r="BY67" s="475">
        <v>1651</v>
      </c>
      <c r="BZ67" s="475">
        <v>37</v>
      </c>
      <c r="CA67" s="468">
        <v>0.4</v>
      </c>
      <c r="CB67" s="469">
        <v>0</v>
      </c>
      <c r="CC67" s="476">
        <v>0</v>
      </c>
      <c r="CD67" s="476">
        <v>0</v>
      </c>
      <c r="CE67" s="476">
        <v>1.8171891200003001</v>
      </c>
      <c r="CF67" s="476">
        <v>17.857880693110001</v>
      </c>
      <c r="CG67" s="476">
        <v>0</v>
      </c>
      <c r="CH67" s="476">
        <v>0</v>
      </c>
      <c r="CI67" s="476">
        <v>265.18075979358019</v>
      </c>
      <c r="CJ67" s="485">
        <v>0</v>
      </c>
      <c r="CK67" s="469">
        <v>2</v>
      </c>
      <c r="CL67" s="469">
        <v>0</v>
      </c>
      <c r="CM67" s="469">
        <v>0</v>
      </c>
      <c r="CN67" s="477">
        <v>454.27007574033502</v>
      </c>
      <c r="CO67" s="469">
        <v>20</v>
      </c>
      <c r="CP67" s="469">
        <v>1</v>
      </c>
      <c r="CQ67" s="469" t="s">
        <v>514</v>
      </c>
      <c r="CR67" s="469" t="s">
        <v>514</v>
      </c>
      <c r="CS67" s="469" t="s">
        <v>514</v>
      </c>
      <c r="CT67" s="469">
        <v>0</v>
      </c>
      <c r="CU67" s="469">
        <v>2</v>
      </c>
      <c r="CV67" s="469">
        <v>0</v>
      </c>
      <c r="CW67" s="469">
        <v>1</v>
      </c>
      <c r="CX67" s="475">
        <v>649700</v>
      </c>
      <c r="CY67" s="475">
        <v>0</v>
      </c>
      <c r="CZ67" s="475">
        <v>15</v>
      </c>
      <c r="DA67" s="475">
        <v>0</v>
      </c>
      <c r="DB67" s="478">
        <v>0</v>
      </c>
      <c r="DC67" s="472">
        <v>0.95438295788442706</v>
      </c>
      <c r="DD67" s="469">
        <v>9</v>
      </c>
      <c r="DE67" s="475">
        <v>116000</v>
      </c>
      <c r="DF67" s="470">
        <v>3</v>
      </c>
      <c r="DG67" s="474">
        <v>0</v>
      </c>
      <c r="DH67" s="469">
        <v>3</v>
      </c>
      <c r="DI67" s="470">
        <v>0</v>
      </c>
      <c r="DJ67" s="469">
        <v>0</v>
      </c>
      <c r="DK67" s="469">
        <v>1</v>
      </c>
      <c r="DL67" s="476">
        <v>8.3333333333333339</v>
      </c>
      <c r="DM67" s="465">
        <v>238</v>
      </c>
      <c r="DN67" s="466">
        <v>35089000</v>
      </c>
      <c r="DO67" s="467">
        <v>39418.518518518518</v>
      </c>
      <c r="DP67" s="469">
        <v>0</v>
      </c>
      <c r="DQ67" s="469">
        <v>1</v>
      </c>
      <c r="DR67" s="469">
        <v>0</v>
      </c>
      <c r="DS67" s="475">
        <v>40</v>
      </c>
      <c r="DT67" s="475">
        <v>0</v>
      </c>
      <c r="DU67" s="475">
        <v>0</v>
      </c>
    </row>
    <row r="68" spans="1:125" s="469" customFormat="1" ht="15" customHeight="1" x14ac:dyDescent="0.25">
      <c r="A68" s="474" t="s">
        <v>141</v>
      </c>
      <c r="B68" s="469">
        <v>6</v>
      </c>
      <c r="C68" s="469">
        <v>0</v>
      </c>
      <c r="D68" s="469">
        <v>12</v>
      </c>
      <c r="E68" s="469">
        <v>0</v>
      </c>
      <c r="F68" s="469">
        <v>267</v>
      </c>
      <c r="G68" s="469">
        <v>0</v>
      </c>
      <c r="H68" s="469">
        <v>17</v>
      </c>
      <c r="I68" s="469">
        <v>2</v>
      </c>
      <c r="J68" s="469">
        <v>2</v>
      </c>
      <c r="K68" s="469">
        <v>12</v>
      </c>
      <c r="L68" s="469">
        <v>0</v>
      </c>
      <c r="M68" s="469">
        <v>0</v>
      </c>
      <c r="N68" s="469">
        <v>0</v>
      </c>
      <c r="O68" s="469">
        <v>0</v>
      </c>
      <c r="P68" s="469">
        <v>39</v>
      </c>
      <c r="Q68" s="469">
        <v>1</v>
      </c>
      <c r="R68" s="475">
        <v>3062800</v>
      </c>
      <c r="S68" s="475">
        <v>114</v>
      </c>
      <c r="T68" s="475">
        <v>5</v>
      </c>
      <c r="U68" s="468">
        <v>0.64500000000000002</v>
      </c>
      <c r="V68" s="469">
        <v>0</v>
      </c>
      <c r="W68" s="469">
        <v>0</v>
      </c>
      <c r="X68" s="469">
        <v>0</v>
      </c>
      <c r="Y68" s="469">
        <v>942</v>
      </c>
      <c r="Z68" s="469">
        <v>172</v>
      </c>
      <c r="AA68" s="473">
        <v>0</v>
      </c>
      <c r="AB68" s="474">
        <f t="shared" si="1"/>
        <v>0</v>
      </c>
      <c r="AC68" s="469">
        <v>0</v>
      </c>
      <c r="AD68" s="469">
        <v>0</v>
      </c>
      <c r="AE68" s="469">
        <v>595</v>
      </c>
      <c r="AF68" s="469">
        <v>3</v>
      </c>
      <c r="AG68" s="469">
        <v>1</v>
      </c>
      <c r="AH68" s="469">
        <v>0</v>
      </c>
      <c r="AI68" s="475">
        <v>0</v>
      </c>
      <c r="AJ68" s="475">
        <v>0</v>
      </c>
      <c r="AK68" s="475">
        <v>0</v>
      </c>
      <c r="AL68" s="475">
        <v>50</v>
      </c>
      <c r="AM68" s="475">
        <v>0</v>
      </c>
      <c r="AN68" s="469">
        <v>0</v>
      </c>
      <c r="AO68" s="469">
        <v>0</v>
      </c>
      <c r="AP68" s="469">
        <v>0</v>
      </c>
      <c r="AQ68" s="468">
        <v>0.40540540540540543</v>
      </c>
      <c r="AR68" s="468">
        <v>8.1081081081081086E-2</v>
      </c>
      <c r="AS68" s="469">
        <v>0</v>
      </c>
      <c r="AT68" s="469">
        <v>0</v>
      </c>
      <c r="AU68" s="469">
        <v>0</v>
      </c>
      <c r="AV68" s="469">
        <v>0</v>
      </c>
      <c r="AW68" s="469">
        <v>0</v>
      </c>
      <c r="AX68" s="469">
        <v>8</v>
      </c>
      <c r="AY68" s="469">
        <v>0</v>
      </c>
      <c r="AZ68" s="469">
        <v>0</v>
      </c>
      <c r="BA68" s="469">
        <v>0</v>
      </c>
      <c r="BB68" s="475">
        <v>0</v>
      </c>
      <c r="BC68" s="470">
        <v>1</v>
      </c>
      <c r="BD68" s="470">
        <v>11</v>
      </c>
      <c r="BE68" s="469">
        <v>0</v>
      </c>
      <c r="BF68" s="468">
        <v>8.1081081081081086E-2</v>
      </c>
      <c r="BG68" s="469">
        <v>0</v>
      </c>
      <c r="BH68" s="469">
        <v>0</v>
      </c>
      <c r="BI68" s="469">
        <v>0</v>
      </c>
      <c r="BJ68" s="469">
        <v>0</v>
      </c>
      <c r="BK68" s="469">
        <v>0</v>
      </c>
      <c r="BL68" s="469">
        <v>0</v>
      </c>
      <c r="BM68" s="469">
        <v>0</v>
      </c>
      <c r="BN68" s="469">
        <v>0</v>
      </c>
      <c r="BO68" s="471">
        <v>0.24399658225500001</v>
      </c>
      <c r="BP68" s="469">
        <v>1</v>
      </c>
      <c r="BQ68" s="469">
        <v>0</v>
      </c>
      <c r="BR68" s="469">
        <v>0</v>
      </c>
      <c r="BS68" s="469">
        <v>0</v>
      </c>
      <c r="BT68" s="469">
        <v>0</v>
      </c>
      <c r="BU68" s="469">
        <v>0</v>
      </c>
      <c r="BV68" s="469">
        <v>0</v>
      </c>
      <c r="BW68" s="475">
        <v>0</v>
      </c>
      <c r="BX68" s="475">
        <v>77</v>
      </c>
      <c r="BY68" s="475">
        <v>1405</v>
      </c>
      <c r="BZ68" s="475">
        <v>325</v>
      </c>
      <c r="CA68" s="468">
        <v>0.32432432432432434</v>
      </c>
      <c r="CB68" s="469">
        <v>0</v>
      </c>
      <c r="CC68" s="476">
        <v>431.68820489298122</v>
      </c>
      <c r="CD68" s="476">
        <v>762.81526685952656</v>
      </c>
      <c r="CE68" s="476">
        <v>1141.3094723047334</v>
      </c>
      <c r="CF68" s="476">
        <v>78.43449129799501</v>
      </c>
      <c r="CG68" s="476">
        <v>0</v>
      </c>
      <c r="CH68" s="476">
        <v>635.98218741138214</v>
      </c>
      <c r="CI68" s="476">
        <v>3.4326724745499999</v>
      </c>
      <c r="CJ68" s="485">
        <v>0</v>
      </c>
      <c r="CK68" s="469">
        <v>2</v>
      </c>
      <c r="CL68" s="469">
        <v>0</v>
      </c>
      <c r="CM68" s="469">
        <v>0</v>
      </c>
      <c r="CN68" s="477">
        <v>251.45886377149077</v>
      </c>
      <c r="CO68" s="469">
        <v>27</v>
      </c>
      <c r="CP68" s="469">
        <v>0</v>
      </c>
      <c r="CQ68" s="469" t="s">
        <v>514</v>
      </c>
      <c r="CR68" s="469" t="s">
        <v>514</v>
      </c>
      <c r="CS68" s="469" t="s">
        <v>514</v>
      </c>
      <c r="CT68" s="469">
        <v>0</v>
      </c>
      <c r="CU68" s="469">
        <v>0</v>
      </c>
      <c r="CV68" s="469">
        <v>0</v>
      </c>
      <c r="CW68" s="469">
        <v>0</v>
      </c>
      <c r="CX68" s="475">
        <v>0</v>
      </c>
      <c r="CY68" s="475">
        <v>314</v>
      </c>
      <c r="CZ68" s="475">
        <v>119</v>
      </c>
      <c r="DA68" s="475">
        <v>0</v>
      </c>
      <c r="DB68" s="478">
        <v>26</v>
      </c>
      <c r="DC68" s="472">
        <v>0.93746477361174485</v>
      </c>
      <c r="DD68" s="469">
        <v>5</v>
      </c>
      <c r="DE68" s="475">
        <v>51700</v>
      </c>
      <c r="DF68" s="470">
        <v>0</v>
      </c>
      <c r="DG68" s="474">
        <f>1/6</f>
        <v>0.16666666666666666</v>
      </c>
      <c r="DH68" s="469">
        <v>1</v>
      </c>
      <c r="DI68" s="470">
        <v>0</v>
      </c>
      <c r="DJ68" s="469">
        <v>0</v>
      </c>
      <c r="DK68" s="469">
        <v>0</v>
      </c>
      <c r="DL68" s="476">
        <v>16.666666666666668</v>
      </c>
      <c r="DM68" s="465" t="s">
        <v>640</v>
      </c>
      <c r="DN68" s="466" t="s">
        <v>640</v>
      </c>
      <c r="DO68" s="467">
        <v>273211.11111111112</v>
      </c>
      <c r="DP68" s="469">
        <v>0</v>
      </c>
      <c r="DQ68" s="469">
        <v>0</v>
      </c>
      <c r="DR68" s="469">
        <v>1</v>
      </c>
      <c r="DS68" s="475">
        <v>32</v>
      </c>
      <c r="DT68" s="475">
        <v>518</v>
      </c>
      <c r="DU68" s="475">
        <v>389</v>
      </c>
    </row>
    <row r="69" spans="1:125" s="469" customFormat="1" ht="15" customHeight="1" x14ac:dyDescent="0.25">
      <c r="A69" s="474" t="s">
        <v>17</v>
      </c>
      <c r="B69" s="469">
        <v>84</v>
      </c>
      <c r="C69" s="469">
        <v>3</v>
      </c>
      <c r="D69" s="469">
        <v>78</v>
      </c>
      <c r="E69" s="469">
        <v>0</v>
      </c>
      <c r="F69" s="469">
        <v>446</v>
      </c>
      <c r="G69" s="469">
        <v>0</v>
      </c>
      <c r="H69" s="469">
        <v>49</v>
      </c>
      <c r="I69" s="469">
        <v>3</v>
      </c>
      <c r="J69" s="469">
        <v>0</v>
      </c>
      <c r="K69" s="469">
        <v>26</v>
      </c>
      <c r="L69" s="469">
        <v>0</v>
      </c>
      <c r="M69" s="469">
        <v>0</v>
      </c>
      <c r="N69" s="469">
        <v>0</v>
      </c>
      <c r="O69" s="469">
        <v>0</v>
      </c>
      <c r="P69" s="469">
        <v>191</v>
      </c>
      <c r="Q69" s="469">
        <v>3</v>
      </c>
      <c r="R69" s="475">
        <v>285900</v>
      </c>
      <c r="S69" s="475">
        <v>0</v>
      </c>
      <c r="T69" s="475">
        <v>0</v>
      </c>
      <c r="U69" s="468">
        <v>0.64500000000000002</v>
      </c>
      <c r="V69" s="469">
        <v>42</v>
      </c>
      <c r="W69" s="469">
        <v>17</v>
      </c>
      <c r="X69" s="469">
        <v>0</v>
      </c>
      <c r="Y69" s="469">
        <v>6858</v>
      </c>
      <c r="Z69" s="469">
        <v>1523</v>
      </c>
      <c r="AA69" s="473">
        <v>5</v>
      </c>
      <c r="AB69" s="474">
        <f t="shared" si="1"/>
        <v>3</v>
      </c>
      <c r="AC69" s="469">
        <v>47</v>
      </c>
      <c r="AD69" s="469">
        <v>3</v>
      </c>
      <c r="AE69" s="469">
        <v>2275</v>
      </c>
      <c r="AF69" s="469">
        <v>1560</v>
      </c>
      <c r="AG69" s="469">
        <v>0</v>
      </c>
      <c r="AH69" s="469">
        <v>4</v>
      </c>
      <c r="AI69" s="475">
        <v>353100</v>
      </c>
      <c r="AJ69" s="475">
        <v>3865578</v>
      </c>
      <c r="AK69" s="475">
        <v>67100</v>
      </c>
      <c r="AL69" s="475">
        <v>12053</v>
      </c>
      <c r="AM69" s="475">
        <v>376</v>
      </c>
      <c r="AN69" s="469">
        <v>0</v>
      </c>
      <c r="AO69" s="469">
        <v>2</v>
      </c>
      <c r="AP69" s="469">
        <v>0</v>
      </c>
      <c r="AQ69" s="468">
        <v>0.64516129032258063</v>
      </c>
      <c r="AR69" s="468">
        <v>9.6774193548387094E-2</v>
      </c>
      <c r="AS69" s="469">
        <v>0</v>
      </c>
      <c r="AT69" s="469">
        <v>0</v>
      </c>
      <c r="AU69" s="469">
        <v>0</v>
      </c>
      <c r="AV69" s="469">
        <v>0</v>
      </c>
      <c r="AW69" s="469">
        <v>1</v>
      </c>
      <c r="AX69" s="469">
        <v>0</v>
      </c>
      <c r="AY69" s="469">
        <v>0</v>
      </c>
      <c r="AZ69" s="469">
        <v>0</v>
      </c>
      <c r="BA69" s="469">
        <v>0</v>
      </c>
      <c r="BB69" s="475">
        <v>0</v>
      </c>
      <c r="BC69" s="470">
        <v>0</v>
      </c>
      <c r="BD69" s="470">
        <v>4</v>
      </c>
      <c r="BE69" s="469">
        <v>0</v>
      </c>
      <c r="BF69" s="468">
        <v>0.35483870967741937</v>
      </c>
      <c r="BG69" s="469">
        <v>0</v>
      </c>
      <c r="BH69" s="469">
        <v>0</v>
      </c>
      <c r="BI69" s="469">
        <v>0</v>
      </c>
      <c r="BJ69" s="469">
        <v>0</v>
      </c>
      <c r="BK69" s="469">
        <v>1</v>
      </c>
      <c r="BL69" s="469">
        <v>0</v>
      </c>
      <c r="BM69" s="469">
        <v>3</v>
      </c>
      <c r="BN69" s="469">
        <v>0</v>
      </c>
      <c r="BO69" s="471">
        <v>0</v>
      </c>
      <c r="BP69" s="469">
        <v>0</v>
      </c>
      <c r="BQ69" s="469">
        <v>0</v>
      </c>
      <c r="BR69" s="469">
        <v>0</v>
      </c>
      <c r="BS69" s="469">
        <v>0</v>
      </c>
      <c r="BT69" s="469">
        <v>0</v>
      </c>
      <c r="BU69" s="469">
        <v>0</v>
      </c>
      <c r="BV69" s="469">
        <v>0</v>
      </c>
      <c r="BW69" s="475">
        <v>0</v>
      </c>
      <c r="BX69" s="475">
        <v>702</v>
      </c>
      <c r="BY69" s="475">
        <v>5872</v>
      </c>
      <c r="BZ69" s="475">
        <v>284</v>
      </c>
      <c r="CA69" s="468">
        <v>0.5161290322580645</v>
      </c>
      <c r="CB69" s="469">
        <v>0</v>
      </c>
      <c r="CC69" s="476">
        <v>0</v>
      </c>
      <c r="CD69" s="476">
        <v>0</v>
      </c>
      <c r="CE69" s="476">
        <v>0</v>
      </c>
      <c r="CF69" s="476">
        <v>0</v>
      </c>
      <c r="CG69" s="476">
        <v>0</v>
      </c>
      <c r="CH69" s="476">
        <v>0</v>
      </c>
      <c r="CI69" s="476">
        <v>0</v>
      </c>
      <c r="CJ69" s="485">
        <v>0</v>
      </c>
      <c r="CK69" s="469">
        <v>0</v>
      </c>
      <c r="CL69" s="469">
        <v>0</v>
      </c>
      <c r="CM69" s="469">
        <v>0</v>
      </c>
      <c r="CN69" s="477">
        <v>0.83201971718489265</v>
      </c>
      <c r="CO69" s="469">
        <v>10</v>
      </c>
      <c r="CP69" s="469">
        <v>0</v>
      </c>
      <c r="CQ69" s="469" t="s">
        <v>514</v>
      </c>
      <c r="CR69" s="469" t="s">
        <v>514</v>
      </c>
      <c r="CS69" s="469" t="s">
        <v>514</v>
      </c>
      <c r="CT69" s="469">
        <v>0</v>
      </c>
      <c r="CU69" s="469">
        <v>0</v>
      </c>
      <c r="CV69" s="469">
        <v>0</v>
      </c>
      <c r="CW69" s="469">
        <v>0</v>
      </c>
      <c r="CX69" s="475">
        <v>0</v>
      </c>
      <c r="CY69" s="475">
        <v>0</v>
      </c>
      <c r="CZ69" s="475">
        <v>0</v>
      </c>
      <c r="DA69" s="475">
        <v>0</v>
      </c>
      <c r="DB69" s="478">
        <v>201</v>
      </c>
      <c r="DC69" s="472">
        <v>0.84979954180985107</v>
      </c>
      <c r="DD69" s="469">
        <v>8</v>
      </c>
      <c r="DE69" s="475">
        <v>363200</v>
      </c>
      <c r="DF69" s="470">
        <v>0</v>
      </c>
      <c r="DG69" s="474">
        <v>0</v>
      </c>
      <c r="DH69" s="469">
        <v>50</v>
      </c>
      <c r="DI69" s="470">
        <v>3</v>
      </c>
      <c r="DJ69" s="469">
        <v>0</v>
      </c>
      <c r="DK69" s="469">
        <v>0</v>
      </c>
      <c r="DL69" s="476">
        <v>5</v>
      </c>
      <c r="DM69" s="465">
        <v>936.66666666666663</v>
      </c>
      <c r="DN69" s="466">
        <v>555311000</v>
      </c>
      <c r="DO69" s="467">
        <v>3255737.0614167522</v>
      </c>
      <c r="DP69" s="469">
        <v>0</v>
      </c>
      <c r="DQ69" s="469">
        <v>0</v>
      </c>
      <c r="DR69" s="469">
        <v>1</v>
      </c>
      <c r="DS69" s="475">
        <v>1700</v>
      </c>
      <c r="DT69" s="475">
        <v>1435</v>
      </c>
      <c r="DU69" s="475">
        <v>568</v>
      </c>
    </row>
    <row r="70" spans="1:125" s="469" customFormat="1" ht="15" customHeight="1" x14ac:dyDescent="0.25">
      <c r="A70" s="474" t="s">
        <v>255</v>
      </c>
      <c r="B70" s="469">
        <v>41</v>
      </c>
      <c r="C70" s="469">
        <v>0</v>
      </c>
      <c r="D70" s="469">
        <v>103</v>
      </c>
      <c r="E70" s="469">
        <v>2</v>
      </c>
      <c r="F70" s="469">
        <v>1415</v>
      </c>
      <c r="G70" s="469">
        <v>1</v>
      </c>
      <c r="H70" s="469">
        <v>45</v>
      </c>
      <c r="I70" s="469">
        <v>4</v>
      </c>
      <c r="J70" s="469">
        <v>10</v>
      </c>
      <c r="K70" s="469">
        <v>22</v>
      </c>
      <c r="L70" s="469">
        <v>3</v>
      </c>
      <c r="M70" s="469">
        <v>0</v>
      </c>
      <c r="N70" s="469">
        <v>0</v>
      </c>
      <c r="O70" s="469">
        <v>0</v>
      </c>
      <c r="P70" s="469">
        <v>80</v>
      </c>
      <c r="Q70" s="469">
        <v>2</v>
      </c>
      <c r="R70" s="475">
        <v>452800</v>
      </c>
      <c r="S70" s="475">
        <v>0</v>
      </c>
      <c r="T70" s="475">
        <v>0</v>
      </c>
      <c r="U70" s="468">
        <v>0.64500000000000002</v>
      </c>
      <c r="V70" s="469">
        <v>11</v>
      </c>
      <c r="W70" s="469">
        <v>2</v>
      </c>
      <c r="X70" s="469">
        <v>2.6</v>
      </c>
      <c r="Y70" s="469" t="s">
        <v>568</v>
      </c>
      <c r="Z70" s="469" t="s">
        <v>568</v>
      </c>
      <c r="AA70" s="473">
        <v>6</v>
      </c>
      <c r="AB70" s="474">
        <f t="shared" si="1"/>
        <v>4</v>
      </c>
      <c r="AC70" s="469">
        <v>5</v>
      </c>
      <c r="AD70" s="469">
        <v>1</v>
      </c>
      <c r="AE70" s="469">
        <v>2436</v>
      </c>
      <c r="AF70" s="469">
        <v>29</v>
      </c>
      <c r="AG70" s="469">
        <v>0</v>
      </c>
      <c r="AH70" s="469">
        <v>0</v>
      </c>
      <c r="AI70" s="475">
        <v>0</v>
      </c>
      <c r="AJ70" s="475">
        <v>0</v>
      </c>
      <c r="AK70" s="475">
        <v>333122</v>
      </c>
      <c r="AL70" s="475">
        <v>3584</v>
      </c>
      <c r="AM70" s="475">
        <v>735</v>
      </c>
      <c r="AN70" s="469">
        <v>0</v>
      </c>
      <c r="AO70" s="469">
        <v>6</v>
      </c>
      <c r="AP70" s="469">
        <v>1</v>
      </c>
      <c r="AQ70" s="468">
        <v>0.51700000000000002</v>
      </c>
      <c r="AR70" s="468">
        <v>4.8000000000000001E-2</v>
      </c>
      <c r="AS70" s="469">
        <v>3</v>
      </c>
      <c r="AT70" s="469">
        <v>10628.8631319</v>
      </c>
      <c r="AU70" s="469">
        <v>0</v>
      </c>
      <c r="AV70" s="469">
        <v>1</v>
      </c>
      <c r="AW70" s="469">
        <v>12</v>
      </c>
      <c r="AX70" s="469">
        <v>60</v>
      </c>
      <c r="AY70" s="469">
        <v>0</v>
      </c>
      <c r="AZ70" s="469">
        <v>0</v>
      </c>
      <c r="BA70" s="469">
        <v>1</v>
      </c>
      <c r="BB70" s="475">
        <v>99.8</v>
      </c>
      <c r="BC70" s="470">
        <v>0</v>
      </c>
      <c r="BD70" s="470">
        <v>9</v>
      </c>
      <c r="BE70" s="469">
        <v>10628.8988355</v>
      </c>
      <c r="BF70" s="468">
        <v>0.216</v>
      </c>
      <c r="BG70" s="469">
        <v>0</v>
      </c>
      <c r="BH70" s="469">
        <v>152.68966797429999</v>
      </c>
      <c r="BI70" s="469">
        <v>0</v>
      </c>
      <c r="BJ70" s="469">
        <v>0</v>
      </c>
      <c r="BK70" s="469">
        <v>0</v>
      </c>
      <c r="BL70" s="469">
        <v>0</v>
      </c>
      <c r="BM70" s="469">
        <v>4</v>
      </c>
      <c r="BN70" s="469">
        <v>0</v>
      </c>
      <c r="BO70" s="471">
        <v>64.680571587299994</v>
      </c>
      <c r="BP70" s="469">
        <v>0</v>
      </c>
      <c r="BQ70" s="469">
        <v>0</v>
      </c>
      <c r="BR70" s="469">
        <v>1</v>
      </c>
      <c r="BS70" s="469">
        <v>0</v>
      </c>
      <c r="BT70" s="469">
        <v>0</v>
      </c>
      <c r="BU70" s="469">
        <v>1</v>
      </c>
      <c r="BV70" s="469">
        <v>1</v>
      </c>
      <c r="BW70" s="475">
        <v>9300</v>
      </c>
      <c r="BX70" s="475">
        <v>233</v>
      </c>
      <c r="BY70" s="475">
        <v>3715</v>
      </c>
      <c r="BZ70" s="475">
        <v>211</v>
      </c>
      <c r="CA70" s="468">
        <v>0.439</v>
      </c>
      <c r="CB70" s="469">
        <v>2804.1620143800001</v>
      </c>
      <c r="CC70" s="476">
        <v>1974.5677739800001</v>
      </c>
      <c r="CD70" s="476">
        <v>2880.4709280529837</v>
      </c>
      <c r="CE70" s="476">
        <v>3484.7146296110668</v>
      </c>
      <c r="CF70" s="476">
        <v>106.09843320340001</v>
      </c>
      <c r="CG70" s="476">
        <v>501.20758077064295</v>
      </c>
      <c r="CH70" s="476">
        <v>2874.5317979530541</v>
      </c>
      <c r="CI70" s="476">
        <v>550.37626111665202</v>
      </c>
      <c r="CJ70" s="485">
        <v>0</v>
      </c>
      <c r="CK70" s="469">
        <v>10</v>
      </c>
      <c r="CL70" s="469">
        <v>0</v>
      </c>
      <c r="CM70" s="469">
        <v>0</v>
      </c>
      <c r="CN70" s="477">
        <v>908.36722007708386</v>
      </c>
      <c r="CO70" s="469">
        <v>59</v>
      </c>
      <c r="CP70" s="469">
        <v>0</v>
      </c>
      <c r="CQ70" s="469" t="s">
        <v>514</v>
      </c>
      <c r="CR70" s="469" t="s">
        <v>514</v>
      </c>
      <c r="CS70" s="469" t="s">
        <v>514</v>
      </c>
      <c r="CT70" s="469">
        <v>0</v>
      </c>
      <c r="CU70" s="469">
        <v>4</v>
      </c>
      <c r="CV70" s="469">
        <v>2</v>
      </c>
      <c r="CW70" s="469">
        <v>1</v>
      </c>
      <c r="CX70" s="475">
        <v>26400</v>
      </c>
      <c r="CY70" s="475">
        <v>0</v>
      </c>
      <c r="CZ70" s="475">
        <v>0</v>
      </c>
      <c r="DA70" s="475">
        <v>0</v>
      </c>
      <c r="DB70" s="478">
        <v>9</v>
      </c>
      <c r="DC70" s="472">
        <v>0.9479789524037312</v>
      </c>
      <c r="DD70" s="469">
        <v>13</v>
      </c>
      <c r="DE70" s="475">
        <v>228600</v>
      </c>
      <c r="DF70" s="470">
        <v>4</v>
      </c>
      <c r="DG70" s="474">
        <v>0</v>
      </c>
      <c r="DH70" s="469">
        <v>7</v>
      </c>
      <c r="DI70" s="470">
        <v>0</v>
      </c>
      <c r="DJ70" s="469">
        <v>0</v>
      </c>
      <c r="DK70" s="469">
        <v>0</v>
      </c>
      <c r="DL70" s="476">
        <v>10</v>
      </c>
      <c r="DM70" s="465">
        <v>507</v>
      </c>
      <c r="DN70" s="466">
        <v>28783666.666666668</v>
      </c>
      <c r="DO70" s="467">
        <v>175344.44444444444</v>
      </c>
      <c r="DP70" s="469">
        <v>0</v>
      </c>
      <c r="DQ70" s="469">
        <v>1</v>
      </c>
      <c r="DR70" s="469">
        <v>1</v>
      </c>
      <c r="DS70" s="475">
        <v>941</v>
      </c>
      <c r="DT70" s="475">
        <v>583</v>
      </c>
      <c r="DU70" s="475">
        <v>100</v>
      </c>
    </row>
    <row r="71" spans="1:125" s="469" customFormat="1" ht="15" customHeight="1" x14ac:dyDescent="0.25">
      <c r="A71" s="474" t="s">
        <v>197</v>
      </c>
      <c r="B71" s="469">
        <v>14</v>
      </c>
      <c r="C71" s="469">
        <v>1</v>
      </c>
      <c r="D71" s="469">
        <v>30</v>
      </c>
      <c r="E71" s="469">
        <v>1</v>
      </c>
      <c r="F71" s="469">
        <v>441</v>
      </c>
      <c r="G71" s="469">
        <v>2</v>
      </c>
      <c r="H71" s="469">
        <v>127</v>
      </c>
      <c r="I71" s="469">
        <v>21</v>
      </c>
      <c r="J71" s="469">
        <v>1</v>
      </c>
      <c r="K71" s="469">
        <v>8</v>
      </c>
      <c r="L71" s="469">
        <v>0</v>
      </c>
      <c r="M71" s="469">
        <v>0.14000000000000001</v>
      </c>
      <c r="N71" s="469">
        <v>0</v>
      </c>
      <c r="O71" s="469">
        <v>0</v>
      </c>
      <c r="P71" s="469">
        <v>152</v>
      </c>
      <c r="Q71" s="469">
        <v>8</v>
      </c>
      <c r="R71" s="475">
        <v>1876000</v>
      </c>
      <c r="S71" s="475">
        <v>0</v>
      </c>
      <c r="T71" s="475">
        <v>0</v>
      </c>
      <c r="U71" s="468">
        <v>0.64500000000000002</v>
      </c>
      <c r="V71" s="469">
        <v>3</v>
      </c>
      <c r="W71" s="469">
        <v>6</v>
      </c>
      <c r="X71" s="469">
        <v>0.60000000000000009</v>
      </c>
      <c r="Y71" s="469">
        <v>1209</v>
      </c>
      <c r="Z71" s="469">
        <v>184</v>
      </c>
      <c r="AA71" s="473">
        <v>4</v>
      </c>
      <c r="AB71" s="474">
        <f t="shared" si="1"/>
        <v>0</v>
      </c>
      <c r="AC71" s="469">
        <v>1</v>
      </c>
      <c r="AD71" s="469">
        <v>0</v>
      </c>
      <c r="AE71" s="469">
        <v>134</v>
      </c>
      <c r="AF71" s="469">
        <v>25</v>
      </c>
      <c r="AG71" s="469">
        <v>0</v>
      </c>
      <c r="AH71" s="469">
        <v>3</v>
      </c>
      <c r="AI71" s="475">
        <v>520400</v>
      </c>
      <c r="AJ71" s="475">
        <v>0</v>
      </c>
      <c r="AK71" s="475">
        <v>0</v>
      </c>
      <c r="AL71" s="475">
        <v>147</v>
      </c>
      <c r="AM71" s="475">
        <v>0</v>
      </c>
      <c r="AN71" s="469">
        <v>0</v>
      </c>
      <c r="AO71" s="469">
        <v>1</v>
      </c>
      <c r="AP71" s="469">
        <v>0</v>
      </c>
      <c r="AQ71" s="468">
        <v>0.51700000000000002</v>
      </c>
      <c r="AR71" s="468">
        <v>4.8000000000000001E-2</v>
      </c>
      <c r="AS71" s="469">
        <v>1</v>
      </c>
      <c r="AT71" s="469">
        <v>0</v>
      </c>
      <c r="AU71" s="469">
        <v>0</v>
      </c>
      <c r="AV71" s="469">
        <v>1</v>
      </c>
      <c r="AW71" s="469">
        <v>1</v>
      </c>
      <c r="AX71" s="469">
        <v>9</v>
      </c>
      <c r="AY71" s="469">
        <v>0</v>
      </c>
      <c r="AZ71" s="469">
        <v>0</v>
      </c>
      <c r="BA71" s="469">
        <v>1</v>
      </c>
      <c r="BB71" s="475">
        <v>25</v>
      </c>
      <c r="BC71" s="470">
        <v>0</v>
      </c>
      <c r="BD71" s="470">
        <v>0</v>
      </c>
      <c r="BE71" s="469">
        <v>0</v>
      </c>
      <c r="BF71" s="468">
        <v>0.216</v>
      </c>
      <c r="BG71" s="469">
        <v>51019.643195500001</v>
      </c>
      <c r="BH71" s="469">
        <v>14.686331604599999</v>
      </c>
      <c r="BI71" s="469">
        <v>0</v>
      </c>
      <c r="BJ71" s="469">
        <v>0</v>
      </c>
      <c r="BK71" s="469">
        <v>1</v>
      </c>
      <c r="BL71" s="469">
        <v>0</v>
      </c>
      <c r="BM71" s="469">
        <v>0</v>
      </c>
      <c r="BN71" s="469">
        <v>0</v>
      </c>
      <c r="BO71" s="471">
        <v>16.875945417099999</v>
      </c>
      <c r="BP71" s="469">
        <v>0</v>
      </c>
      <c r="BQ71" s="469">
        <v>16565.092817219564</v>
      </c>
      <c r="BR71" s="469">
        <v>0</v>
      </c>
      <c r="BS71" s="469">
        <v>0</v>
      </c>
      <c r="BT71" s="469">
        <v>0</v>
      </c>
      <c r="BU71" s="469">
        <v>0</v>
      </c>
      <c r="BV71" s="469">
        <v>0</v>
      </c>
      <c r="BW71" s="475">
        <v>0</v>
      </c>
      <c r="BX71" s="475">
        <v>138</v>
      </c>
      <c r="BY71" s="475">
        <v>1366</v>
      </c>
      <c r="BZ71" s="475">
        <v>185</v>
      </c>
      <c r="CA71" s="468">
        <v>0.439</v>
      </c>
      <c r="CB71" s="469">
        <v>0</v>
      </c>
      <c r="CC71" s="476">
        <v>6989.2472777528201</v>
      </c>
      <c r="CD71" s="476">
        <v>2445.4642117399999</v>
      </c>
      <c r="CE71" s="476">
        <v>8434.1266634515214</v>
      </c>
      <c r="CF71" s="476">
        <v>398.0395319854</v>
      </c>
      <c r="CG71" s="476">
        <v>30.909553658519997</v>
      </c>
      <c r="CH71" s="476">
        <v>2445.3557298800001</v>
      </c>
      <c r="CI71" s="476">
        <v>1306.2561142409095</v>
      </c>
      <c r="CJ71" s="485">
        <v>0</v>
      </c>
      <c r="CK71" s="469">
        <v>2</v>
      </c>
      <c r="CL71" s="469">
        <v>612.35023398199996</v>
      </c>
      <c r="CM71" s="469">
        <v>0</v>
      </c>
      <c r="CN71" s="477">
        <v>2520.2534980287519</v>
      </c>
      <c r="CO71" s="469">
        <v>359</v>
      </c>
      <c r="CP71" s="469">
        <v>0</v>
      </c>
      <c r="CQ71" s="469" t="s">
        <v>514</v>
      </c>
      <c r="CR71" s="469" t="s">
        <v>514</v>
      </c>
      <c r="CS71" s="469" t="s">
        <v>514</v>
      </c>
      <c r="CT71" s="469">
        <v>0</v>
      </c>
      <c r="CU71" s="469">
        <v>1</v>
      </c>
      <c r="CV71" s="469">
        <v>0</v>
      </c>
      <c r="CW71" s="469">
        <v>4</v>
      </c>
      <c r="CX71" s="475">
        <v>1008800</v>
      </c>
      <c r="CY71" s="475">
        <v>15</v>
      </c>
      <c r="CZ71" s="475">
        <v>193</v>
      </c>
      <c r="DA71" s="475">
        <v>0</v>
      </c>
      <c r="DB71" s="478">
        <v>2</v>
      </c>
      <c r="DC71" s="472">
        <v>0.97663533174708428</v>
      </c>
      <c r="DD71" s="469">
        <v>3</v>
      </c>
      <c r="DE71" s="475">
        <v>87200</v>
      </c>
      <c r="DF71" s="470">
        <v>2</v>
      </c>
      <c r="DG71" s="474">
        <f>1/3</f>
        <v>0.33333333333333331</v>
      </c>
      <c r="DH71" s="469">
        <v>1</v>
      </c>
      <c r="DI71" s="470">
        <v>1</v>
      </c>
      <c r="DJ71" s="469">
        <v>0</v>
      </c>
      <c r="DK71" s="469">
        <v>0</v>
      </c>
      <c r="DL71" s="476">
        <v>8.3333333333333339</v>
      </c>
      <c r="DM71" s="465">
        <v>103</v>
      </c>
      <c r="DN71" s="466">
        <v>3056000</v>
      </c>
      <c r="DO71" s="467">
        <v>580403.70370370371</v>
      </c>
      <c r="DP71" s="469">
        <v>0</v>
      </c>
      <c r="DQ71" s="469">
        <v>0</v>
      </c>
      <c r="DR71" s="469">
        <v>2</v>
      </c>
      <c r="DS71" s="475">
        <v>40</v>
      </c>
      <c r="DT71" s="475">
        <v>642</v>
      </c>
      <c r="DU71" s="475">
        <v>625</v>
      </c>
    </row>
    <row r="72" spans="1:125" s="469" customFormat="1" ht="15" customHeight="1" x14ac:dyDescent="0.25">
      <c r="A72" s="474" t="s">
        <v>281</v>
      </c>
      <c r="B72" s="469">
        <v>8</v>
      </c>
      <c r="C72" s="469">
        <v>0</v>
      </c>
      <c r="D72" s="469">
        <v>10</v>
      </c>
      <c r="E72" s="469">
        <v>0</v>
      </c>
      <c r="F72" s="469">
        <v>196</v>
      </c>
      <c r="G72" s="469">
        <v>0</v>
      </c>
      <c r="H72" s="469">
        <v>6</v>
      </c>
      <c r="I72" s="469">
        <v>0</v>
      </c>
      <c r="J72" s="469">
        <v>2</v>
      </c>
      <c r="K72" s="469">
        <v>10</v>
      </c>
      <c r="L72" s="469">
        <v>0</v>
      </c>
      <c r="M72" s="469">
        <v>0</v>
      </c>
      <c r="N72" s="469">
        <v>0</v>
      </c>
      <c r="O72" s="469">
        <v>0</v>
      </c>
      <c r="P72" s="469">
        <v>13</v>
      </c>
      <c r="Q72" s="469">
        <v>0</v>
      </c>
      <c r="R72" s="475">
        <v>0</v>
      </c>
      <c r="S72" s="475">
        <v>0</v>
      </c>
      <c r="T72" s="475">
        <v>0</v>
      </c>
      <c r="U72" s="468">
        <v>0.53846153846153844</v>
      </c>
      <c r="V72" s="469">
        <v>0</v>
      </c>
      <c r="W72" s="469">
        <v>0</v>
      </c>
      <c r="X72" s="469">
        <v>0.60000000000000009</v>
      </c>
      <c r="Y72" s="469" t="s">
        <v>568</v>
      </c>
      <c r="Z72" s="469" t="s">
        <v>568</v>
      </c>
      <c r="AA72" s="473">
        <v>0</v>
      </c>
      <c r="AB72" s="474">
        <f t="shared" si="1"/>
        <v>0</v>
      </c>
      <c r="AC72" s="469">
        <v>0</v>
      </c>
      <c r="AD72" s="469">
        <v>0</v>
      </c>
      <c r="AE72" s="469">
        <v>94</v>
      </c>
      <c r="AF72" s="469">
        <v>9</v>
      </c>
      <c r="AG72" s="469">
        <v>0</v>
      </c>
      <c r="AH72" s="469">
        <v>0</v>
      </c>
      <c r="AI72" s="475">
        <v>0</v>
      </c>
      <c r="AJ72" s="475">
        <v>0</v>
      </c>
      <c r="AK72" s="475">
        <v>0</v>
      </c>
      <c r="AL72" s="475">
        <v>314</v>
      </c>
      <c r="AM72" s="475">
        <v>2</v>
      </c>
      <c r="AN72" s="469">
        <v>0</v>
      </c>
      <c r="AO72" s="469">
        <v>0</v>
      </c>
      <c r="AP72" s="469">
        <v>0</v>
      </c>
      <c r="AQ72" s="468">
        <v>0.6179775280898876</v>
      </c>
      <c r="AR72" s="468">
        <v>6.741573033707865E-2</v>
      </c>
      <c r="AS72" s="469">
        <v>0</v>
      </c>
      <c r="AT72" s="469">
        <v>0</v>
      </c>
      <c r="AU72" s="469">
        <v>0</v>
      </c>
      <c r="AV72" s="469">
        <v>0</v>
      </c>
      <c r="AW72" s="469">
        <v>0</v>
      </c>
      <c r="AX72" s="469">
        <v>0</v>
      </c>
      <c r="AY72" s="469">
        <v>0</v>
      </c>
      <c r="AZ72" s="469">
        <v>0</v>
      </c>
      <c r="BA72" s="469">
        <v>0</v>
      </c>
      <c r="BB72" s="475">
        <v>0</v>
      </c>
      <c r="BC72" s="470">
        <v>0</v>
      </c>
      <c r="BD72" s="470">
        <v>12</v>
      </c>
      <c r="BE72" s="469">
        <v>0</v>
      </c>
      <c r="BF72" s="468">
        <v>0.30337078651685395</v>
      </c>
      <c r="BG72" s="469">
        <v>0</v>
      </c>
      <c r="BH72" s="469">
        <v>0</v>
      </c>
      <c r="BI72" s="469">
        <v>0</v>
      </c>
      <c r="BJ72" s="469">
        <v>0</v>
      </c>
      <c r="BK72" s="469">
        <v>1</v>
      </c>
      <c r="BL72" s="469">
        <v>0</v>
      </c>
      <c r="BM72" s="469">
        <v>0</v>
      </c>
      <c r="BN72" s="469">
        <v>0</v>
      </c>
      <c r="BO72" s="471">
        <v>2.5563274950500001</v>
      </c>
      <c r="BP72" s="469">
        <v>0</v>
      </c>
      <c r="BQ72" s="469">
        <v>0</v>
      </c>
      <c r="BR72" s="469">
        <v>0</v>
      </c>
      <c r="BS72" s="469">
        <v>0</v>
      </c>
      <c r="BT72" s="469">
        <v>0</v>
      </c>
      <c r="BU72" s="469">
        <v>0</v>
      </c>
      <c r="BV72" s="469">
        <v>0</v>
      </c>
      <c r="BW72" s="475">
        <v>0</v>
      </c>
      <c r="BX72" s="475">
        <v>57</v>
      </c>
      <c r="BY72" s="475">
        <v>2027</v>
      </c>
      <c r="BZ72" s="475">
        <v>202</v>
      </c>
      <c r="CA72" s="468">
        <v>0.3707865168539326</v>
      </c>
      <c r="CB72" s="469">
        <v>0</v>
      </c>
      <c r="CC72" s="476">
        <v>0</v>
      </c>
      <c r="CD72" s="476">
        <v>0</v>
      </c>
      <c r="CE72" s="476">
        <v>56.069907015443</v>
      </c>
      <c r="CF72" s="476">
        <v>33.601318456370002</v>
      </c>
      <c r="CG72" s="476">
        <v>0</v>
      </c>
      <c r="CH72" s="476">
        <v>0</v>
      </c>
      <c r="CI72" s="476">
        <v>315.52044925712198</v>
      </c>
      <c r="CJ72" s="485">
        <v>0</v>
      </c>
      <c r="CK72" s="469">
        <v>2</v>
      </c>
      <c r="CL72" s="469">
        <v>0</v>
      </c>
      <c r="CM72" s="469">
        <v>0</v>
      </c>
      <c r="CN72" s="477">
        <v>169.59936740561679</v>
      </c>
      <c r="CO72" s="469">
        <v>11</v>
      </c>
      <c r="CP72" s="469">
        <v>0</v>
      </c>
      <c r="CQ72" s="469" t="s">
        <v>514</v>
      </c>
      <c r="CR72" s="469" t="s">
        <v>514</v>
      </c>
      <c r="CS72" s="469" t="s">
        <v>514</v>
      </c>
      <c r="CT72" s="469">
        <v>0</v>
      </c>
      <c r="CU72" s="469">
        <v>0</v>
      </c>
      <c r="CV72" s="469">
        <v>1</v>
      </c>
      <c r="CW72" s="469">
        <v>1</v>
      </c>
      <c r="CX72" s="475">
        <v>9300</v>
      </c>
      <c r="CY72" s="475">
        <v>0</v>
      </c>
      <c r="CZ72" s="475">
        <v>0</v>
      </c>
      <c r="DA72" s="475">
        <v>0</v>
      </c>
      <c r="DB72" s="478">
        <v>0</v>
      </c>
      <c r="DC72" s="472">
        <v>0.95385526835476364</v>
      </c>
      <c r="DD72" s="469">
        <v>4</v>
      </c>
      <c r="DE72" s="475">
        <v>62800</v>
      </c>
      <c r="DF72" s="470">
        <v>1</v>
      </c>
      <c r="DG72" s="474">
        <v>0</v>
      </c>
      <c r="DH72" s="469">
        <v>0</v>
      </c>
      <c r="DI72" s="470">
        <v>0</v>
      </c>
      <c r="DJ72" s="469">
        <v>0</v>
      </c>
      <c r="DK72" s="469">
        <v>0</v>
      </c>
      <c r="DL72" s="476">
        <v>6.666666666666667</v>
      </c>
      <c r="DM72" s="465" t="s">
        <v>640</v>
      </c>
      <c r="DN72" s="466" t="s">
        <v>640</v>
      </c>
      <c r="DO72" s="467">
        <v>54370.370370370365</v>
      </c>
      <c r="DP72" s="469">
        <v>0</v>
      </c>
      <c r="DQ72" s="469">
        <v>0</v>
      </c>
      <c r="DR72" s="469">
        <v>0</v>
      </c>
      <c r="DS72" s="475">
        <v>0</v>
      </c>
      <c r="DT72" s="475">
        <v>532</v>
      </c>
      <c r="DU72" s="475">
        <v>9</v>
      </c>
    </row>
    <row r="73" spans="1:125" s="469" customFormat="1" ht="15" customHeight="1" x14ac:dyDescent="0.25">
      <c r="A73" s="474" t="s">
        <v>102</v>
      </c>
      <c r="B73" s="469">
        <v>219</v>
      </c>
      <c r="C73" s="469">
        <v>18</v>
      </c>
      <c r="D73" s="469">
        <v>580</v>
      </c>
      <c r="E73" s="469">
        <v>29</v>
      </c>
      <c r="F73" s="469">
        <v>11752</v>
      </c>
      <c r="G73" s="469">
        <v>7</v>
      </c>
      <c r="H73" s="469">
        <v>1347</v>
      </c>
      <c r="I73" s="469">
        <v>192</v>
      </c>
      <c r="J73" s="469">
        <v>65</v>
      </c>
      <c r="K73" s="469">
        <v>145</v>
      </c>
      <c r="L73" s="469">
        <v>1</v>
      </c>
      <c r="M73" s="469">
        <v>0.5</v>
      </c>
      <c r="N73" s="469">
        <v>2</v>
      </c>
      <c r="O73" s="469">
        <v>1</v>
      </c>
      <c r="P73" s="469">
        <v>507</v>
      </c>
      <c r="Q73" s="469">
        <v>31</v>
      </c>
      <c r="R73" s="475">
        <v>8728800</v>
      </c>
      <c r="S73" s="475">
        <v>0</v>
      </c>
      <c r="T73" s="475">
        <v>0</v>
      </c>
      <c r="U73" s="468">
        <v>0.8392857142857143</v>
      </c>
      <c r="V73" s="469">
        <v>3</v>
      </c>
      <c r="W73" s="469">
        <v>19</v>
      </c>
      <c r="X73" s="469">
        <v>20.699999999999957</v>
      </c>
      <c r="Y73" s="469" t="s">
        <v>568</v>
      </c>
      <c r="Z73" s="469" t="s">
        <v>568</v>
      </c>
      <c r="AA73" s="473">
        <v>31</v>
      </c>
      <c r="AB73" s="474">
        <f t="shared" ref="AB73:AB104" si="2">BI73+BM73</f>
        <v>23</v>
      </c>
      <c r="AC73" s="469">
        <v>23</v>
      </c>
      <c r="AD73" s="469">
        <v>2</v>
      </c>
      <c r="AE73" s="469">
        <v>8261</v>
      </c>
      <c r="AF73" s="469">
        <v>471</v>
      </c>
      <c r="AG73" s="469">
        <v>3</v>
      </c>
      <c r="AH73" s="469">
        <v>24</v>
      </c>
      <c r="AI73" s="475">
        <v>17537700</v>
      </c>
      <c r="AJ73" s="475">
        <v>0</v>
      </c>
      <c r="AK73" s="475">
        <v>2374.0625</v>
      </c>
      <c r="AL73" s="475">
        <v>1157</v>
      </c>
      <c r="AM73" s="475">
        <v>35</v>
      </c>
      <c r="AN73" s="469">
        <v>0</v>
      </c>
      <c r="AO73" s="469">
        <v>6</v>
      </c>
      <c r="AP73" s="469">
        <v>0</v>
      </c>
      <c r="AQ73" s="468">
        <v>0.620253164556962</v>
      </c>
      <c r="AR73" s="468">
        <v>7.5949367088607597E-2</v>
      </c>
      <c r="AS73" s="469">
        <v>13</v>
      </c>
      <c r="AT73" s="469">
        <v>9585.31246784</v>
      </c>
      <c r="AU73" s="469">
        <v>0</v>
      </c>
      <c r="AV73" s="469">
        <v>4</v>
      </c>
      <c r="AW73" s="469">
        <v>81</v>
      </c>
      <c r="AX73" s="469">
        <v>602</v>
      </c>
      <c r="AY73" s="469">
        <v>8</v>
      </c>
      <c r="AZ73" s="469">
        <v>1</v>
      </c>
      <c r="BA73" s="469">
        <v>9</v>
      </c>
      <c r="BB73" s="475">
        <v>272.2</v>
      </c>
      <c r="BC73" s="470">
        <v>0</v>
      </c>
      <c r="BD73" s="470">
        <v>2</v>
      </c>
      <c r="BE73" s="469">
        <v>9585.3124678299992</v>
      </c>
      <c r="BF73" s="468">
        <v>0.29113924050632911</v>
      </c>
      <c r="BG73" s="469">
        <v>0</v>
      </c>
      <c r="BH73" s="469">
        <v>682.05303336840007</v>
      </c>
      <c r="BI73" s="469">
        <v>2</v>
      </c>
      <c r="BJ73" s="469">
        <v>0</v>
      </c>
      <c r="BK73" s="469">
        <v>12</v>
      </c>
      <c r="BL73" s="469">
        <v>0</v>
      </c>
      <c r="BM73" s="469">
        <v>21</v>
      </c>
      <c r="BN73" s="469">
        <v>1</v>
      </c>
      <c r="BO73" s="471">
        <v>265.50651141599997</v>
      </c>
      <c r="BP73" s="469">
        <v>38</v>
      </c>
      <c r="BQ73" s="469">
        <v>2907.0265180953684</v>
      </c>
      <c r="BR73" s="469">
        <v>0</v>
      </c>
      <c r="BS73" s="469">
        <v>2</v>
      </c>
      <c r="BT73" s="469">
        <v>8</v>
      </c>
      <c r="BU73" s="469">
        <v>2</v>
      </c>
      <c r="BV73" s="469">
        <v>1</v>
      </c>
      <c r="BW73" s="475">
        <v>45000</v>
      </c>
      <c r="BX73" s="475">
        <v>377</v>
      </c>
      <c r="BY73" s="475">
        <v>12742</v>
      </c>
      <c r="BZ73" s="475">
        <v>841</v>
      </c>
      <c r="CA73" s="468">
        <v>0.46835443037974683</v>
      </c>
      <c r="CB73" s="469">
        <v>103744.38501133626</v>
      </c>
      <c r="CC73" s="476">
        <v>9535.3499987118321</v>
      </c>
      <c r="CD73" s="476">
        <v>1300.0801192695899</v>
      </c>
      <c r="CE73" s="476">
        <v>19584.677096529464</v>
      </c>
      <c r="CF73" s="476">
        <v>530.78379761938993</v>
      </c>
      <c r="CG73" s="476">
        <v>2444.7561009338651</v>
      </c>
      <c r="CH73" s="476">
        <v>0</v>
      </c>
      <c r="CI73" s="476">
        <v>7043.6585139870949</v>
      </c>
      <c r="CJ73" s="485">
        <v>0</v>
      </c>
      <c r="CK73" s="469">
        <v>54</v>
      </c>
      <c r="CL73" s="469">
        <v>45678.979972239547</v>
      </c>
      <c r="CM73" s="469">
        <v>0</v>
      </c>
      <c r="CN73" s="477">
        <v>13052.727458712219</v>
      </c>
      <c r="CO73" s="469">
        <v>1603</v>
      </c>
      <c r="CP73" s="469">
        <v>19</v>
      </c>
      <c r="CQ73" s="469" t="s">
        <v>514</v>
      </c>
      <c r="CR73" s="469" t="s">
        <v>514</v>
      </c>
      <c r="CS73" s="469" t="s">
        <v>514</v>
      </c>
      <c r="CT73" s="469">
        <v>0</v>
      </c>
      <c r="CU73" s="469">
        <v>1</v>
      </c>
      <c r="CV73" s="469">
        <v>8</v>
      </c>
      <c r="CW73" s="469">
        <v>9</v>
      </c>
      <c r="CX73" s="475">
        <v>4162500</v>
      </c>
      <c r="CY73" s="475">
        <v>8651</v>
      </c>
      <c r="CZ73" s="475">
        <v>911</v>
      </c>
      <c r="DA73" s="475">
        <v>0</v>
      </c>
      <c r="DB73" s="478">
        <v>33</v>
      </c>
      <c r="DC73" s="472">
        <v>0.96381882478515246</v>
      </c>
      <c r="DD73" s="469">
        <v>49</v>
      </c>
      <c r="DE73" s="475">
        <v>1013400</v>
      </c>
      <c r="DF73" s="470">
        <v>1</v>
      </c>
      <c r="DG73" s="474">
        <v>4</v>
      </c>
      <c r="DH73" s="469">
        <v>17</v>
      </c>
      <c r="DI73" s="470">
        <v>6</v>
      </c>
      <c r="DJ73" s="469">
        <v>1</v>
      </c>
      <c r="DK73" s="469">
        <v>0</v>
      </c>
      <c r="DL73" s="476">
        <v>33.333333333333336</v>
      </c>
      <c r="DM73" s="465">
        <v>1565.6666666666667</v>
      </c>
      <c r="DN73" s="466">
        <v>60238333.333333336</v>
      </c>
      <c r="DO73" s="467">
        <v>19991985.185185187</v>
      </c>
      <c r="DP73" s="469">
        <v>2</v>
      </c>
      <c r="DQ73" s="469">
        <v>0</v>
      </c>
      <c r="DR73" s="469">
        <v>12</v>
      </c>
      <c r="DS73" s="475">
        <v>6258</v>
      </c>
      <c r="DT73" s="475">
        <v>2864</v>
      </c>
      <c r="DU73" s="475">
        <v>793</v>
      </c>
    </row>
    <row r="74" spans="1:125" s="469" customFormat="1" ht="15" customHeight="1" x14ac:dyDescent="0.25">
      <c r="A74" s="474" t="s">
        <v>140</v>
      </c>
      <c r="B74" s="469">
        <v>106</v>
      </c>
      <c r="C74" s="469">
        <v>4</v>
      </c>
      <c r="D74" s="469">
        <v>218</v>
      </c>
      <c r="E74" s="469">
        <v>9</v>
      </c>
      <c r="F74" s="469">
        <v>4662</v>
      </c>
      <c r="G74" s="469">
        <v>1</v>
      </c>
      <c r="H74" s="469">
        <v>239</v>
      </c>
      <c r="I74" s="469">
        <v>27</v>
      </c>
      <c r="J74" s="469">
        <v>10</v>
      </c>
      <c r="K74" s="469">
        <v>144</v>
      </c>
      <c r="L74" s="469">
        <v>0</v>
      </c>
      <c r="M74" s="469">
        <v>0</v>
      </c>
      <c r="N74" s="469">
        <v>1</v>
      </c>
      <c r="O74" s="469">
        <v>0</v>
      </c>
      <c r="P74" s="469">
        <v>200</v>
      </c>
      <c r="Q74" s="469">
        <v>1</v>
      </c>
      <c r="R74" s="475">
        <v>30600</v>
      </c>
      <c r="S74" s="475">
        <v>301</v>
      </c>
      <c r="T74" s="475">
        <v>0</v>
      </c>
      <c r="U74" s="468">
        <v>0.60439560439560436</v>
      </c>
      <c r="V74" s="469">
        <v>12</v>
      </c>
      <c r="W74" s="469">
        <v>13</v>
      </c>
      <c r="X74" s="469">
        <v>2.6</v>
      </c>
      <c r="Y74" s="469">
        <v>12874</v>
      </c>
      <c r="Z74" s="469">
        <v>2752</v>
      </c>
      <c r="AA74" s="473">
        <v>4</v>
      </c>
      <c r="AB74" s="474">
        <f t="shared" si="2"/>
        <v>19</v>
      </c>
      <c r="AC74" s="469">
        <v>2</v>
      </c>
      <c r="AD74" s="469">
        <v>0</v>
      </c>
      <c r="AE74" s="469">
        <v>2571</v>
      </c>
      <c r="AF74" s="469">
        <v>70</v>
      </c>
      <c r="AG74" s="469">
        <v>0</v>
      </c>
      <c r="AH74" s="469">
        <v>4</v>
      </c>
      <c r="AI74" s="475">
        <v>706300</v>
      </c>
      <c r="AJ74" s="475">
        <v>0</v>
      </c>
      <c r="AK74" s="475">
        <v>7324.0625</v>
      </c>
      <c r="AL74" s="475">
        <v>13</v>
      </c>
      <c r="AM74" s="475">
        <v>1</v>
      </c>
      <c r="AN74" s="469">
        <v>0</v>
      </c>
      <c r="AO74" s="469">
        <v>3</v>
      </c>
      <c r="AP74" s="469">
        <v>0</v>
      </c>
      <c r="AQ74" s="468">
        <v>0.43801652892561982</v>
      </c>
      <c r="AR74" s="468">
        <v>2.4193548387096774E-2</v>
      </c>
      <c r="AS74" s="469">
        <v>0</v>
      </c>
      <c r="AT74" s="469">
        <v>27763.987790200001</v>
      </c>
      <c r="AU74" s="469">
        <v>0</v>
      </c>
      <c r="AV74" s="469">
        <v>0</v>
      </c>
      <c r="AW74" s="469">
        <v>0</v>
      </c>
      <c r="AX74" s="469">
        <v>0</v>
      </c>
      <c r="AY74" s="469">
        <v>0</v>
      </c>
      <c r="AZ74" s="469">
        <v>0</v>
      </c>
      <c r="BA74" s="469">
        <v>0</v>
      </c>
      <c r="BB74" s="475">
        <v>0</v>
      </c>
      <c r="BC74" s="470">
        <v>0</v>
      </c>
      <c r="BD74" s="470">
        <v>17</v>
      </c>
      <c r="BE74" s="469">
        <v>27763.987790200001</v>
      </c>
      <c r="BF74" s="468">
        <v>0.20967741935483872</v>
      </c>
      <c r="BG74" s="469">
        <v>0</v>
      </c>
      <c r="BH74" s="469">
        <v>74.542329063540009</v>
      </c>
      <c r="BI74" s="469">
        <v>5</v>
      </c>
      <c r="BJ74" s="469">
        <v>0</v>
      </c>
      <c r="BK74" s="469">
        <v>9</v>
      </c>
      <c r="BL74" s="469">
        <v>0</v>
      </c>
      <c r="BM74" s="469">
        <v>14</v>
      </c>
      <c r="BN74" s="469">
        <v>1</v>
      </c>
      <c r="BO74" s="471">
        <v>107.23258053500001</v>
      </c>
      <c r="BP74" s="469">
        <v>1</v>
      </c>
      <c r="BQ74" s="469">
        <v>73.339636033608784</v>
      </c>
      <c r="BR74" s="469">
        <v>0</v>
      </c>
      <c r="BS74" s="469">
        <v>0</v>
      </c>
      <c r="BT74" s="469">
        <v>0</v>
      </c>
      <c r="BU74" s="469">
        <v>0</v>
      </c>
      <c r="BV74" s="469">
        <v>0</v>
      </c>
      <c r="BW74" s="475">
        <v>0</v>
      </c>
      <c r="BX74" s="475">
        <v>0</v>
      </c>
      <c r="BY74" s="475">
        <v>208</v>
      </c>
      <c r="BZ74" s="475">
        <v>0</v>
      </c>
      <c r="CA74" s="468">
        <v>0.41935483870967744</v>
      </c>
      <c r="CB74" s="469">
        <v>91539.887661800007</v>
      </c>
      <c r="CC74" s="476">
        <v>39.888797414307255</v>
      </c>
      <c r="CD74" s="476">
        <v>0</v>
      </c>
      <c r="CE74" s="476">
        <v>468.87126168380877</v>
      </c>
      <c r="CF74" s="476">
        <v>10.2432580491</v>
      </c>
      <c r="CG74" s="476">
        <v>0</v>
      </c>
      <c r="CH74" s="476">
        <v>0</v>
      </c>
      <c r="CI74" s="476">
        <v>3565.8135005222957</v>
      </c>
      <c r="CJ74" s="485">
        <v>0</v>
      </c>
      <c r="CK74" s="469">
        <v>8</v>
      </c>
      <c r="CL74" s="469">
        <v>0</v>
      </c>
      <c r="CM74" s="469">
        <v>0</v>
      </c>
      <c r="CN74" s="477">
        <v>8402.0022870985158</v>
      </c>
      <c r="CO74" s="469">
        <v>711</v>
      </c>
      <c r="CP74" s="469">
        <v>0</v>
      </c>
      <c r="CQ74" s="469" t="s">
        <v>514</v>
      </c>
      <c r="CR74" s="469" t="s">
        <v>514</v>
      </c>
      <c r="CS74" s="469" t="s">
        <v>514</v>
      </c>
      <c r="CT74" s="469">
        <v>0</v>
      </c>
      <c r="CU74" s="469">
        <v>0</v>
      </c>
      <c r="CV74" s="469">
        <v>2</v>
      </c>
      <c r="CW74" s="469">
        <v>4</v>
      </c>
      <c r="CX74" s="475">
        <v>2855200</v>
      </c>
      <c r="CY74" s="475">
        <v>202</v>
      </c>
      <c r="CZ74" s="475">
        <v>181</v>
      </c>
      <c r="DA74" s="475">
        <v>32</v>
      </c>
      <c r="DB74" s="478">
        <v>10</v>
      </c>
      <c r="DC74" s="472">
        <v>0.93447720671801993</v>
      </c>
      <c r="DD74" s="469">
        <v>5</v>
      </c>
      <c r="DE74" s="475">
        <v>94800</v>
      </c>
      <c r="DF74" s="470">
        <v>9</v>
      </c>
      <c r="DG74" s="474">
        <v>0.5</v>
      </c>
      <c r="DH74" s="469">
        <v>4</v>
      </c>
      <c r="DI74" s="470">
        <v>1</v>
      </c>
      <c r="DJ74" s="469">
        <v>0</v>
      </c>
      <c r="DK74" s="469">
        <v>0</v>
      </c>
      <c r="DL74" s="476">
        <v>11.666666666666666</v>
      </c>
      <c r="DM74" s="465">
        <v>273.66666666666669</v>
      </c>
      <c r="DN74" s="466">
        <v>30677000</v>
      </c>
      <c r="DO74" s="467">
        <v>947403.70370370371</v>
      </c>
      <c r="DP74" s="469">
        <v>1</v>
      </c>
      <c r="DQ74" s="469">
        <v>3</v>
      </c>
      <c r="DR74" s="469">
        <v>5</v>
      </c>
      <c r="DS74" s="475">
        <v>0</v>
      </c>
      <c r="DT74" s="475">
        <v>180</v>
      </c>
      <c r="DU74" s="475">
        <v>159</v>
      </c>
    </row>
    <row r="75" spans="1:125" s="469" customFormat="1" ht="15" customHeight="1" x14ac:dyDescent="0.25">
      <c r="A75" s="474" t="s">
        <v>192</v>
      </c>
      <c r="B75" s="469">
        <v>104</v>
      </c>
      <c r="C75" s="469">
        <v>6</v>
      </c>
      <c r="D75" s="469">
        <v>161</v>
      </c>
      <c r="E75" s="469">
        <v>11</v>
      </c>
      <c r="F75" s="469">
        <v>2773</v>
      </c>
      <c r="G75" s="469">
        <v>2</v>
      </c>
      <c r="H75" s="469">
        <v>230</v>
      </c>
      <c r="I75" s="469">
        <v>30</v>
      </c>
      <c r="J75" s="469">
        <v>7</v>
      </c>
      <c r="K75" s="469">
        <v>93</v>
      </c>
      <c r="L75" s="469">
        <v>10</v>
      </c>
      <c r="M75" s="469">
        <v>1</v>
      </c>
      <c r="N75" s="469">
        <v>1</v>
      </c>
      <c r="O75" s="469">
        <v>0</v>
      </c>
      <c r="P75" s="469">
        <v>251</v>
      </c>
      <c r="Q75" s="469">
        <v>15</v>
      </c>
      <c r="R75" s="475">
        <v>15968900</v>
      </c>
      <c r="S75" s="475">
        <v>789</v>
      </c>
      <c r="T75" s="475">
        <v>0</v>
      </c>
      <c r="U75" s="468">
        <v>0.64500000000000002</v>
      </c>
      <c r="V75" s="469">
        <v>26</v>
      </c>
      <c r="W75" s="469">
        <v>9</v>
      </c>
      <c r="X75" s="469">
        <v>5.0000000000000018</v>
      </c>
      <c r="Y75" s="469">
        <v>12836</v>
      </c>
      <c r="Z75" s="469">
        <v>2166</v>
      </c>
      <c r="AA75" s="473">
        <v>11</v>
      </c>
      <c r="AB75" s="474">
        <f t="shared" si="2"/>
        <v>12</v>
      </c>
      <c r="AC75" s="469">
        <v>8</v>
      </c>
      <c r="AD75" s="469">
        <v>3</v>
      </c>
      <c r="AE75" s="469">
        <v>1143</v>
      </c>
      <c r="AF75" s="469">
        <v>302</v>
      </c>
      <c r="AG75" s="469">
        <v>2</v>
      </c>
      <c r="AH75" s="469">
        <v>13</v>
      </c>
      <c r="AI75" s="475">
        <v>11878300</v>
      </c>
      <c r="AJ75" s="475">
        <v>2156825</v>
      </c>
      <c r="AK75" s="475">
        <v>81327.5</v>
      </c>
      <c r="AL75" s="475">
        <v>3128</v>
      </c>
      <c r="AM75" s="475">
        <v>879</v>
      </c>
      <c r="AN75" s="469">
        <v>0</v>
      </c>
      <c r="AO75" s="469">
        <v>16</v>
      </c>
      <c r="AP75" s="469">
        <v>0</v>
      </c>
      <c r="AQ75" s="468">
        <v>0.39393939393939392</v>
      </c>
      <c r="AR75" s="468">
        <v>3.0303030303030304E-2</v>
      </c>
      <c r="AS75" s="469">
        <v>3</v>
      </c>
      <c r="AT75" s="469">
        <v>0</v>
      </c>
      <c r="AU75" s="469">
        <v>0</v>
      </c>
      <c r="AV75" s="469">
        <v>3</v>
      </c>
      <c r="AW75" s="469">
        <v>2</v>
      </c>
      <c r="AX75" s="469">
        <v>46</v>
      </c>
      <c r="AY75" s="469">
        <v>0</v>
      </c>
      <c r="AZ75" s="469">
        <v>0</v>
      </c>
      <c r="BA75" s="469">
        <v>4</v>
      </c>
      <c r="BB75" s="475">
        <v>376.3</v>
      </c>
      <c r="BC75" s="470">
        <v>1</v>
      </c>
      <c r="BD75" s="470">
        <v>3</v>
      </c>
      <c r="BE75" s="469">
        <v>0</v>
      </c>
      <c r="BF75" s="468">
        <v>0.15151515151515152</v>
      </c>
      <c r="BG75" s="469">
        <v>0</v>
      </c>
      <c r="BH75" s="469">
        <v>778.12465200744998</v>
      </c>
      <c r="BI75" s="469">
        <v>0</v>
      </c>
      <c r="BJ75" s="469">
        <v>0</v>
      </c>
      <c r="BK75" s="469">
        <v>5</v>
      </c>
      <c r="BL75" s="469">
        <v>1</v>
      </c>
      <c r="BM75" s="469">
        <v>12</v>
      </c>
      <c r="BN75" s="469">
        <v>0</v>
      </c>
      <c r="BO75" s="471">
        <v>12.0603017168</v>
      </c>
      <c r="BP75" s="469">
        <v>1</v>
      </c>
      <c r="BQ75" s="469">
        <v>99.932940561980004</v>
      </c>
      <c r="BR75" s="469">
        <v>0</v>
      </c>
      <c r="BS75" s="469">
        <v>0</v>
      </c>
      <c r="BT75" s="469">
        <v>0</v>
      </c>
      <c r="BU75" s="469">
        <v>8</v>
      </c>
      <c r="BV75" s="469">
        <v>2</v>
      </c>
      <c r="BW75" s="475">
        <v>62200</v>
      </c>
      <c r="BX75" s="475">
        <v>422</v>
      </c>
      <c r="BY75" s="475">
        <v>15976</v>
      </c>
      <c r="BZ75" s="475">
        <v>1402</v>
      </c>
      <c r="CA75" s="468">
        <v>0.18181818181818182</v>
      </c>
      <c r="CB75" s="469">
        <v>86756.288424500002</v>
      </c>
      <c r="CC75" s="476">
        <v>44421.437755831605</v>
      </c>
      <c r="CD75" s="476">
        <v>44979.11754243583</v>
      </c>
      <c r="CE75" s="476">
        <v>48060.590492233663</v>
      </c>
      <c r="CF75" s="476">
        <v>841.7072913763684</v>
      </c>
      <c r="CG75" s="476">
        <v>5148.4874855467833</v>
      </c>
      <c r="CH75" s="476">
        <v>67.277347437487705</v>
      </c>
      <c r="CI75" s="476">
        <v>3688.5231657088361</v>
      </c>
      <c r="CJ75" s="485">
        <v>0</v>
      </c>
      <c r="CK75" s="469">
        <v>20</v>
      </c>
      <c r="CL75" s="469">
        <v>528.84722324899997</v>
      </c>
      <c r="CM75" s="469">
        <v>86756.288424500002</v>
      </c>
      <c r="CN75" s="477">
        <v>10989.037926427281</v>
      </c>
      <c r="CO75" s="469">
        <v>1088</v>
      </c>
      <c r="CP75" s="469">
        <v>0</v>
      </c>
      <c r="CQ75" s="469" t="s">
        <v>514</v>
      </c>
      <c r="CR75" s="469" t="s">
        <v>514</v>
      </c>
      <c r="CS75" s="469" t="s">
        <v>514</v>
      </c>
      <c r="CT75" s="469">
        <v>0</v>
      </c>
      <c r="CU75" s="469">
        <v>2</v>
      </c>
      <c r="CV75" s="469">
        <v>4</v>
      </c>
      <c r="CW75" s="469">
        <v>10</v>
      </c>
      <c r="CX75" s="475">
        <v>7932300</v>
      </c>
      <c r="CY75" s="475">
        <v>2319</v>
      </c>
      <c r="CZ75" s="475">
        <v>1354</v>
      </c>
      <c r="DA75" s="475">
        <v>16</v>
      </c>
      <c r="DB75" s="478">
        <v>41</v>
      </c>
      <c r="DC75" s="472">
        <v>0.975141018813377</v>
      </c>
      <c r="DD75" s="469">
        <v>40</v>
      </c>
      <c r="DE75" s="475">
        <v>1061900</v>
      </c>
      <c r="DF75" s="470">
        <v>0</v>
      </c>
      <c r="DG75" s="474">
        <v>0</v>
      </c>
      <c r="DH75" s="469">
        <v>11</v>
      </c>
      <c r="DI75" s="470">
        <v>2</v>
      </c>
      <c r="DJ75" s="469">
        <v>0</v>
      </c>
      <c r="DK75" s="469">
        <v>2</v>
      </c>
      <c r="DL75" s="476">
        <v>16.666666666666668</v>
      </c>
      <c r="DM75" s="465">
        <v>552</v>
      </c>
      <c r="DN75" s="466">
        <v>15552666.666666666</v>
      </c>
      <c r="DO75" s="467">
        <v>1037114.8148148149</v>
      </c>
      <c r="DP75" s="469">
        <v>3</v>
      </c>
      <c r="DQ75" s="469">
        <v>0</v>
      </c>
      <c r="DR75" s="469">
        <v>3</v>
      </c>
      <c r="DS75" s="475">
        <v>637</v>
      </c>
      <c r="DT75" s="475">
        <v>1242</v>
      </c>
      <c r="DU75" s="475">
        <v>122</v>
      </c>
    </row>
    <row r="76" spans="1:125" s="469" customFormat="1" ht="15" customHeight="1" x14ac:dyDescent="0.25">
      <c r="A76" s="474" t="s">
        <v>205</v>
      </c>
      <c r="B76" s="469">
        <v>19</v>
      </c>
      <c r="C76" s="469">
        <v>4</v>
      </c>
      <c r="D76" s="469">
        <v>24</v>
      </c>
      <c r="E76" s="469">
        <v>3</v>
      </c>
      <c r="F76" s="469">
        <v>248</v>
      </c>
      <c r="G76" s="469">
        <v>0</v>
      </c>
      <c r="H76" s="469">
        <v>10</v>
      </c>
      <c r="I76" s="469">
        <v>5</v>
      </c>
      <c r="J76" s="469">
        <v>2</v>
      </c>
      <c r="K76" s="469">
        <v>16</v>
      </c>
      <c r="L76" s="469">
        <v>3</v>
      </c>
      <c r="M76" s="469">
        <v>0</v>
      </c>
      <c r="N76" s="469">
        <v>0</v>
      </c>
      <c r="O76" s="469">
        <v>0</v>
      </c>
      <c r="P76" s="469">
        <v>23</v>
      </c>
      <c r="Q76" s="469">
        <v>7</v>
      </c>
      <c r="R76" s="475">
        <v>8098300</v>
      </c>
      <c r="S76" s="475">
        <v>0</v>
      </c>
      <c r="T76" s="475">
        <v>0</v>
      </c>
      <c r="U76" s="468">
        <v>0.64500000000000002</v>
      </c>
      <c r="V76" s="469">
        <v>13</v>
      </c>
      <c r="W76" s="469">
        <v>0</v>
      </c>
      <c r="X76" s="469">
        <v>0.4</v>
      </c>
      <c r="Y76" s="469">
        <v>16196</v>
      </c>
      <c r="Z76" s="469">
        <v>707</v>
      </c>
      <c r="AA76" s="473">
        <v>6</v>
      </c>
      <c r="AB76" s="474">
        <f t="shared" si="2"/>
        <v>3</v>
      </c>
      <c r="AC76" s="469">
        <v>11</v>
      </c>
      <c r="AD76" s="469">
        <v>2</v>
      </c>
      <c r="AE76" s="469">
        <v>74</v>
      </c>
      <c r="AF76" s="469">
        <v>323</v>
      </c>
      <c r="AG76" s="469">
        <v>0</v>
      </c>
      <c r="AH76" s="469">
        <v>2</v>
      </c>
      <c r="AI76" s="475">
        <v>5455400</v>
      </c>
      <c r="AJ76" s="475">
        <v>0</v>
      </c>
      <c r="AK76" s="475">
        <v>0</v>
      </c>
      <c r="AL76" s="475">
        <v>2671</v>
      </c>
      <c r="AM76" s="475">
        <v>0</v>
      </c>
      <c r="AN76" s="469">
        <v>0</v>
      </c>
      <c r="AO76" s="469">
        <v>10</v>
      </c>
      <c r="AP76" s="469">
        <v>0</v>
      </c>
      <c r="AQ76" s="468">
        <v>0.44736842105263158</v>
      </c>
      <c r="AR76" s="468">
        <v>4.8000000000000001E-2</v>
      </c>
      <c r="AS76" s="469">
        <v>1</v>
      </c>
      <c r="AT76" s="469">
        <v>10792.15137702</v>
      </c>
      <c r="AU76" s="469">
        <v>30</v>
      </c>
      <c r="AV76" s="469">
        <v>0</v>
      </c>
      <c r="AW76" s="469">
        <v>0</v>
      </c>
      <c r="AX76" s="469">
        <v>0</v>
      </c>
      <c r="AY76" s="469">
        <v>0</v>
      </c>
      <c r="AZ76" s="469">
        <v>1</v>
      </c>
      <c r="BA76" s="469">
        <v>0</v>
      </c>
      <c r="BB76" s="475">
        <v>0</v>
      </c>
      <c r="BC76" s="470">
        <v>0</v>
      </c>
      <c r="BD76" s="470">
        <v>10</v>
      </c>
      <c r="BE76" s="469">
        <v>0</v>
      </c>
      <c r="BF76" s="468">
        <v>0.13157894736842105</v>
      </c>
      <c r="BG76" s="469">
        <v>0</v>
      </c>
      <c r="BH76" s="469">
        <v>0</v>
      </c>
      <c r="BI76" s="469">
        <v>1</v>
      </c>
      <c r="BJ76" s="469">
        <v>0</v>
      </c>
      <c r="BK76" s="469">
        <v>1</v>
      </c>
      <c r="BL76" s="469">
        <v>0</v>
      </c>
      <c r="BM76" s="469">
        <v>2</v>
      </c>
      <c r="BN76" s="469">
        <v>0</v>
      </c>
      <c r="BO76" s="471">
        <v>2.3704893501600002</v>
      </c>
      <c r="BP76" s="469">
        <v>0</v>
      </c>
      <c r="BQ76" s="469">
        <v>0</v>
      </c>
      <c r="BR76" s="469">
        <v>0</v>
      </c>
      <c r="BS76" s="469">
        <v>1</v>
      </c>
      <c r="BT76" s="469">
        <v>0</v>
      </c>
      <c r="BU76" s="469">
        <v>4</v>
      </c>
      <c r="BV76" s="469">
        <v>2</v>
      </c>
      <c r="BW76" s="475">
        <v>2022600</v>
      </c>
      <c r="BX76" s="475">
        <v>1010</v>
      </c>
      <c r="BY76" s="475">
        <v>6245</v>
      </c>
      <c r="BZ76" s="475">
        <v>655</v>
      </c>
      <c r="CA76" s="468">
        <v>0.26315789473684209</v>
      </c>
      <c r="CB76" s="469">
        <v>0</v>
      </c>
      <c r="CC76" s="476">
        <v>0</v>
      </c>
      <c r="CD76" s="476">
        <v>0</v>
      </c>
      <c r="CE76" s="476">
        <v>39.729684780100001</v>
      </c>
      <c r="CF76" s="476">
        <v>191.30078861881609</v>
      </c>
      <c r="CG76" s="476">
        <v>0</v>
      </c>
      <c r="CH76" s="476">
        <v>0</v>
      </c>
      <c r="CI76" s="476">
        <v>135.96706875924329</v>
      </c>
      <c r="CJ76" s="485">
        <v>0</v>
      </c>
      <c r="CK76" s="469">
        <v>6</v>
      </c>
      <c r="CL76" s="469">
        <v>0</v>
      </c>
      <c r="CM76" s="469">
        <v>0</v>
      </c>
      <c r="CN76" s="477">
        <v>415.07586882158165</v>
      </c>
      <c r="CO76" s="469">
        <v>22</v>
      </c>
      <c r="CP76" s="469">
        <v>0</v>
      </c>
      <c r="CQ76" s="469" t="s">
        <v>514</v>
      </c>
      <c r="CR76" s="469" t="s">
        <v>514</v>
      </c>
      <c r="CS76" s="469" t="s">
        <v>514</v>
      </c>
      <c r="CT76" s="469">
        <v>0</v>
      </c>
      <c r="CU76" s="469">
        <v>0</v>
      </c>
      <c r="CV76" s="469">
        <v>3</v>
      </c>
      <c r="CW76" s="469">
        <v>1</v>
      </c>
      <c r="CX76" s="475">
        <v>52100</v>
      </c>
      <c r="CY76" s="475">
        <v>0</v>
      </c>
      <c r="CZ76" s="475">
        <v>0</v>
      </c>
      <c r="DA76" s="475">
        <v>0</v>
      </c>
      <c r="DB76" s="478">
        <v>56</v>
      </c>
      <c r="DC76" s="472">
        <v>0.95621332826658345</v>
      </c>
      <c r="DD76" s="469">
        <v>20</v>
      </c>
      <c r="DE76" s="475">
        <v>453200</v>
      </c>
      <c r="DF76" s="470">
        <v>16</v>
      </c>
      <c r="DG76" s="474">
        <v>0</v>
      </c>
      <c r="DH76" s="469">
        <v>13</v>
      </c>
      <c r="DI76" s="470">
        <v>0</v>
      </c>
      <c r="DJ76" s="469">
        <v>0</v>
      </c>
      <c r="DK76" s="469">
        <v>1</v>
      </c>
      <c r="DL76" s="476">
        <v>35</v>
      </c>
      <c r="DM76" s="465">
        <v>172</v>
      </c>
      <c r="DN76" s="466">
        <v>8657000</v>
      </c>
      <c r="DO76" s="467">
        <v>375155.55555555556</v>
      </c>
      <c r="DP76" s="469">
        <v>1</v>
      </c>
      <c r="DQ76" s="469">
        <v>2</v>
      </c>
      <c r="DR76" s="469">
        <v>1</v>
      </c>
      <c r="DS76" s="475">
        <v>1533</v>
      </c>
      <c r="DT76" s="475">
        <v>1103</v>
      </c>
      <c r="DU76" s="475">
        <v>209</v>
      </c>
    </row>
    <row r="77" spans="1:125" s="469" customFormat="1" ht="15" customHeight="1" x14ac:dyDescent="0.25">
      <c r="A77" s="474" t="s">
        <v>139</v>
      </c>
      <c r="B77" s="469">
        <v>23</v>
      </c>
      <c r="C77" s="469">
        <v>1</v>
      </c>
      <c r="D77" s="469">
        <v>50</v>
      </c>
      <c r="E77" s="469">
        <v>2</v>
      </c>
      <c r="F77" s="469">
        <v>1529</v>
      </c>
      <c r="G77" s="469">
        <v>3</v>
      </c>
      <c r="H77" s="469">
        <v>167</v>
      </c>
      <c r="I77" s="469">
        <v>4</v>
      </c>
      <c r="J77" s="469">
        <v>3</v>
      </c>
      <c r="K77" s="469">
        <v>29</v>
      </c>
      <c r="L77" s="469">
        <v>2</v>
      </c>
      <c r="M77" s="469">
        <v>0</v>
      </c>
      <c r="N77" s="469">
        <v>0</v>
      </c>
      <c r="O77" s="469">
        <v>0</v>
      </c>
      <c r="P77" s="469">
        <v>140</v>
      </c>
      <c r="Q77" s="469">
        <v>8</v>
      </c>
      <c r="R77" s="475">
        <v>544200</v>
      </c>
      <c r="S77" s="475">
        <v>10</v>
      </c>
      <c r="T77" s="475">
        <v>0</v>
      </c>
      <c r="U77" s="468">
        <v>0.64500000000000002</v>
      </c>
      <c r="V77" s="469">
        <v>7</v>
      </c>
      <c r="W77" s="469">
        <v>7</v>
      </c>
      <c r="X77" s="469">
        <v>0.8</v>
      </c>
      <c r="Y77" s="469">
        <v>12674</v>
      </c>
      <c r="Z77" s="469">
        <v>3635</v>
      </c>
      <c r="AA77" s="473">
        <v>3</v>
      </c>
      <c r="AB77" s="474">
        <f t="shared" si="2"/>
        <v>3</v>
      </c>
      <c r="AC77" s="469">
        <v>2</v>
      </c>
      <c r="AD77" s="469">
        <v>0</v>
      </c>
      <c r="AE77" s="469">
        <v>752</v>
      </c>
      <c r="AF77" s="469">
        <v>154</v>
      </c>
      <c r="AG77" s="469">
        <v>0</v>
      </c>
      <c r="AH77" s="469">
        <v>2</v>
      </c>
      <c r="AI77" s="475">
        <v>1606700</v>
      </c>
      <c r="AJ77" s="475">
        <v>0</v>
      </c>
      <c r="AK77" s="475">
        <v>90200</v>
      </c>
      <c r="AL77" s="475">
        <v>310</v>
      </c>
      <c r="AM77" s="475">
        <v>51</v>
      </c>
      <c r="AN77" s="469">
        <v>0</v>
      </c>
      <c r="AO77" s="469">
        <v>2</v>
      </c>
      <c r="AP77" s="469">
        <v>0</v>
      </c>
      <c r="AQ77" s="468">
        <v>0.51700000000000002</v>
      </c>
      <c r="AR77" s="468">
        <v>4.8000000000000001E-2</v>
      </c>
      <c r="AS77" s="469">
        <v>0</v>
      </c>
      <c r="AT77" s="469">
        <v>28119.669434055002</v>
      </c>
      <c r="AU77" s="469">
        <v>75</v>
      </c>
      <c r="AV77" s="469">
        <v>1</v>
      </c>
      <c r="AW77" s="469">
        <v>0</v>
      </c>
      <c r="AX77" s="469">
        <v>0</v>
      </c>
      <c r="AY77" s="469">
        <v>0</v>
      </c>
      <c r="AZ77" s="469">
        <v>0</v>
      </c>
      <c r="BA77" s="469">
        <v>1</v>
      </c>
      <c r="BB77" s="475">
        <v>49.9</v>
      </c>
      <c r="BC77" s="470">
        <v>0</v>
      </c>
      <c r="BD77" s="470">
        <v>1</v>
      </c>
      <c r="BE77" s="469">
        <v>0</v>
      </c>
      <c r="BF77" s="468">
        <v>0.216</v>
      </c>
      <c r="BG77" s="469">
        <v>80697.591266699994</v>
      </c>
      <c r="BH77" s="469">
        <v>0</v>
      </c>
      <c r="BI77" s="469">
        <v>0</v>
      </c>
      <c r="BJ77" s="469">
        <v>0</v>
      </c>
      <c r="BK77" s="469">
        <v>0</v>
      </c>
      <c r="BL77" s="469">
        <v>0</v>
      </c>
      <c r="BM77" s="469">
        <v>3</v>
      </c>
      <c r="BN77" s="469">
        <v>0</v>
      </c>
      <c r="BO77" s="471">
        <v>2.2782187979200001</v>
      </c>
      <c r="BP77" s="469">
        <v>3</v>
      </c>
      <c r="BQ77" s="469">
        <v>51.652587000964999</v>
      </c>
      <c r="BR77" s="469">
        <v>0</v>
      </c>
      <c r="BS77" s="469">
        <v>2</v>
      </c>
      <c r="BT77" s="469">
        <v>0</v>
      </c>
      <c r="BU77" s="469">
        <v>0</v>
      </c>
      <c r="BV77" s="469">
        <v>0</v>
      </c>
      <c r="BW77" s="475">
        <v>0</v>
      </c>
      <c r="BX77" s="475">
        <v>19</v>
      </c>
      <c r="BY77" s="475">
        <v>686</v>
      </c>
      <c r="BZ77" s="475">
        <v>2</v>
      </c>
      <c r="CA77" s="468">
        <v>0.439</v>
      </c>
      <c r="CB77" s="469">
        <v>7528.6245385926595</v>
      </c>
      <c r="CC77" s="476">
        <v>17791.151351716813</v>
      </c>
      <c r="CD77" s="476">
        <v>6619.653408109999</v>
      </c>
      <c r="CE77" s="476">
        <v>26662.451329549782</v>
      </c>
      <c r="CF77" s="476">
        <v>64.844742042799993</v>
      </c>
      <c r="CG77" s="476">
        <v>1213.1968612204601</v>
      </c>
      <c r="CH77" s="476">
        <v>286.82495828600003</v>
      </c>
      <c r="CI77" s="476">
        <v>1352.7115958373688</v>
      </c>
      <c r="CJ77" s="485">
        <v>0</v>
      </c>
      <c r="CK77" s="469">
        <v>5</v>
      </c>
      <c r="CL77" s="469">
        <v>0</v>
      </c>
      <c r="CM77" s="469">
        <v>0</v>
      </c>
      <c r="CN77" s="477">
        <v>5735.1896433786233</v>
      </c>
      <c r="CO77" s="469">
        <v>93</v>
      </c>
      <c r="CP77" s="469">
        <v>3</v>
      </c>
      <c r="CQ77" s="469" t="s">
        <v>514</v>
      </c>
      <c r="CR77" s="469" t="s">
        <v>514</v>
      </c>
      <c r="CS77" s="469" t="s">
        <v>514</v>
      </c>
      <c r="CT77" s="469">
        <v>0</v>
      </c>
      <c r="CU77" s="469">
        <v>0</v>
      </c>
      <c r="CV77" s="469">
        <v>0</v>
      </c>
      <c r="CW77" s="469">
        <v>3</v>
      </c>
      <c r="CX77" s="475">
        <v>2266400</v>
      </c>
      <c r="CY77" s="475">
        <v>0</v>
      </c>
      <c r="CZ77" s="475">
        <v>0</v>
      </c>
      <c r="DA77" s="475">
        <v>0</v>
      </c>
      <c r="DB77" s="478">
        <v>7</v>
      </c>
      <c r="DC77" s="472">
        <v>0.95252698141016501</v>
      </c>
      <c r="DD77" s="469">
        <v>15</v>
      </c>
      <c r="DE77" s="475">
        <v>431200</v>
      </c>
      <c r="DF77" s="470">
        <v>1</v>
      </c>
      <c r="DG77" s="474">
        <v>0</v>
      </c>
      <c r="DH77" s="469">
        <v>3</v>
      </c>
      <c r="DI77" s="470">
        <v>2</v>
      </c>
      <c r="DJ77" s="469">
        <v>0</v>
      </c>
      <c r="DK77" s="469">
        <v>0</v>
      </c>
      <c r="DL77" s="476">
        <v>13.333333333333334</v>
      </c>
      <c r="DM77" s="465">
        <v>84</v>
      </c>
      <c r="DN77" s="466">
        <v>7239000</v>
      </c>
      <c r="DO77" s="467">
        <v>1353822.2222222222</v>
      </c>
      <c r="DP77" s="469">
        <v>0</v>
      </c>
      <c r="DQ77" s="469">
        <v>1</v>
      </c>
      <c r="DR77" s="469">
        <v>6</v>
      </c>
      <c r="DS77" s="475">
        <v>0</v>
      </c>
      <c r="DT77" s="475">
        <v>137</v>
      </c>
      <c r="DU77" s="475">
        <v>14</v>
      </c>
    </row>
    <row r="78" spans="1:125" s="469" customFormat="1" ht="15" customHeight="1" x14ac:dyDescent="0.25">
      <c r="A78" s="474" t="s">
        <v>74</v>
      </c>
      <c r="B78" s="469">
        <v>3</v>
      </c>
      <c r="C78" s="469">
        <v>0</v>
      </c>
      <c r="D78" s="469">
        <v>12</v>
      </c>
      <c r="E78" s="469">
        <v>0</v>
      </c>
      <c r="F78" s="469">
        <v>89</v>
      </c>
      <c r="G78" s="469">
        <v>0</v>
      </c>
      <c r="H78" s="469">
        <v>4</v>
      </c>
      <c r="I78" s="469">
        <v>0</v>
      </c>
      <c r="J78" s="469">
        <v>1</v>
      </c>
      <c r="K78" s="469">
        <v>11</v>
      </c>
      <c r="L78" s="469">
        <v>0</v>
      </c>
      <c r="M78" s="469">
        <v>0</v>
      </c>
      <c r="N78" s="469">
        <v>0</v>
      </c>
      <c r="O78" s="469">
        <v>0</v>
      </c>
      <c r="P78" s="469">
        <v>14</v>
      </c>
      <c r="Q78" s="469">
        <v>0</v>
      </c>
      <c r="R78" s="475">
        <v>0</v>
      </c>
      <c r="S78" s="475">
        <v>0</v>
      </c>
      <c r="T78" s="475">
        <v>0</v>
      </c>
      <c r="U78" s="468">
        <v>0.77391304347826084</v>
      </c>
      <c r="V78" s="469">
        <v>1</v>
      </c>
      <c r="W78" s="469">
        <v>1</v>
      </c>
      <c r="X78" s="469">
        <v>0</v>
      </c>
      <c r="Y78" s="469">
        <v>354</v>
      </c>
      <c r="Z78" s="469">
        <v>79</v>
      </c>
      <c r="AA78" s="473">
        <v>1</v>
      </c>
      <c r="AB78" s="474">
        <f t="shared" si="2"/>
        <v>0</v>
      </c>
      <c r="AC78" s="469">
        <v>0</v>
      </c>
      <c r="AD78" s="469">
        <v>0</v>
      </c>
      <c r="AE78" s="469">
        <v>9</v>
      </c>
      <c r="AF78" s="469">
        <v>11</v>
      </c>
      <c r="AG78" s="469">
        <v>0</v>
      </c>
      <c r="AH78" s="469">
        <v>1</v>
      </c>
      <c r="AI78" s="475">
        <v>1266500</v>
      </c>
      <c r="AJ78" s="475">
        <v>0</v>
      </c>
      <c r="AK78" s="475">
        <v>0</v>
      </c>
      <c r="AL78" s="475">
        <v>57</v>
      </c>
      <c r="AM78" s="475">
        <v>0</v>
      </c>
      <c r="AN78" s="469">
        <v>0</v>
      </c>
      <c r="AO78" s="469">
        <v>0</v>
      </c>
      <c r="AP78" s="469">
        <v>0</v>
      </c>
      <c r="AQ78" s="468">
        <v>0.39072847682119205</v>
      </c>
      <c r="AR78" s="468">
        <v>3.2894736842105261E-2</v>
      </c>
      <c r="AS78" s="469">
        <v>0</v>
      </c>
      <c r="AT78" s="469">
        <v>0</v>
      </c>
      <c r="AU78" s="469">
        <v>0</v>
      </c>
      <c r="AV78" s="469">
        <v>0</v>
      </c>
      <c r="AW78" s="469">
        <v>0</v>
      </c>
      <c r="AX78" s="469">
        <v>0</v>
      </c>
      <c r="AY78" s="469">
        <v>0</v>
      </c>
      <c r="AZ78" s="469">
        <v>0</v>
      </c>
      <c r="BA78" s="469">
        <v>0</v>
      </c>
      <c r="BB78" s="475">
        <v>0</v>
      </c>
      <c r="BC78" s="470">
        <v>3</v>
      </c>
      <c r="BD78" s="470">
        <v>4</v>
      </c>
      <c r="BE78" s="469">
        <v>0</v>
      </c>
      <c r="BF78" s="468">
        <v>0.19736842105263158</v>
      </c>
      <c r="BG78" s="469">
        <v>0</v>
      </c>
      <c r="BH78" s="469">
        <v>95.583953380126701</v>
      </c>
      <c r="BI78" s="469">
        <v>0</v>
      </c>
      <c r="BJ78" s="469">
        <v>0</v>
      </c>
      <c r="BK78" s="469">
        <v>0</v>
      </c>
      <c r="BL78" s="469">
        <v>0</v>
      </c>
      <c r="BM78" s="469">
        <v>0</v>
      </c>
      <c r="BN78" s="469">
        <v>0</v>
      </c>
      <c r="BO78" s="471">
        <v>0.87993751158399991</v>
      </c>
      <c r="BP78" s="469">
        <v>0</v>
      </c>
      <c r="BQ78" s="469">
        <v>0</v>
      </c>
      <c r="BR78" s="469">
        <v>0</v>
      </c>
      <c r="BS78" s="469">
        <v>0</v>
      </c>
      <c r="BT78" s="469">
        <v>0</v>
      </c>
      <c r="BU78" s="469">
        <v>0</v>
      </c>
      <c r="BV78" s="469">
        <v>0</v>
      </c>
      <c r="BW78" s="475">
        <v>0</v>
      </c>
      <c r="BX78" s="475">
        <v>1411</v>
      </c>
      <c r="BY78" s="475">
        <v>3209</v>
      </c>
      <c r="BZ78" s="475">
        <v>765</v>
      </c>
      <c r="CA78" s="468">
        <v>0.42763157894736842</v>
      </c>
      <c r="CB78" s="469">
        <v>47.9079281661</v>
      </c>
      <c r="CC78" s="476">
        <v>0</v>
      </c>
      <c r="CD78" s="476">
        <v>0</v>
      </c>
      <c r="CE78" s="476">
        <v>2.3941733517500001E-2</v>
      </c>
      <c r="CF78" s="476">
        <v>22.67095718161</v>
      </c>
      <c r="CG78" s="476">
        <v>0</v>
      </c>
      <c r="CH78" s="476">
        <v>0</v>
      </c>
      <c r="CI78" s="476">
        <v>197.7709335947215</v>
      </c>
      <c r="CJ78" s="485">
        <v>0</v>
      </c>
      <c r="CK78" s="469">
        <v>0</v>
      </c>
      <c r="CL78" s="469">
        <v>0</v>
      </c>
      <c r="CM78" s="469">
        <v>0</v>
      </c>
      <c r="CN78" s="477">
        <v>211.537048107011</v>
      </c>
      <c r="CO78" s="469">
        <v>19</v>
      </c>
      <c r="CP78" s="469">
        <v>1</v>
      </c>
      <c r="CQ78" s="469" t="s">
        <v>514</v>
      </c>
      <c r="CR78" s="469" t="s">
        <v>514</v>
      </c>
      <c r="CS78" s="469" t="s">
        <v>514</v>
      </c>
      <c r="CT78" s="469">
        <v>0</v>
      </c>
      <c r="CU78" s="469">
        <v>2</v>
      </c>
      <c r="CV78" s="469">
        <v>1</v>
      </c>
      <c r="CW78" s="469">
        <v>0</v>
      </c>
      <c r="CX78" s="475">
        <v>0</v>
      </c>
      <c r="CY78" s="475">
        <v>3853</v>
      </c>
      <c r="CZ78" s="475">
        <v>148</v>
      </c>
      <c r="DA78" s="475">
        <v>0</v>
      </c>
      <c r="DB78" s="478">
        <v>14</v>
      </c>
      <c r="DC78" s="472">
        <v>0.9536937268402933</v>
      </c>
      <c r="DD78" s="469">
        <v>1</v>
      </c>
      <c r="DE78" s="475">
        <v>10000</v>
      </c>
      <c r="DF78" s="470">
        <v>0</v>
      </c>
      <c r="DG78" s="474">
        <v>0</v>
      </c>
      <c r="DH78" s="469">
        <v>2</v>
      </c>
      <c r="DI78" s="470">
        <v>0</v>
      </c>
      <c r="DJ78" s="469">
        <v>0</v>
      </c>
      <c r="DK78" s="469">
        <v>0</v>
      </c>
      <c r="DL78" s="476">
        <v>0</v>
      </c>
      <c r="DM78" s="465" t="s">
        <v>640</v>
      </c>
      <c r="DN78" s="466" t="s">
        <v>640</v>
      </c>
      <c r="DO78" s="467">
        <v>448555.55555555556</v>
      </c>
      <c r="DP78" s="469">
        <v>0</v>
      </c>
      <c r="DQ78" s="469">
        <v>0</v>
      </c>
      <c r="DR78" s="469">
        <v>0</v>
      </c>
      <c r="DS78" s="475">
        <v>172</v>
      </c>
      <c r="DT78" s="475">
        <v>0</v>
      </c>
      <c r="DU78" s="475">
        <v>0</v>
      </c>
    </row>
    <row r="79" spans="1:125" s="469" customFormat="1" ht="15" customHeight="1" x14ac:dyDescent="0.25">
      <c r="A79" s="474" t="s">
        <v>302</v>
      </c>
      <c r="B79" s="469">
        <v>7</v>
      </c>
      <c r="C79" s="469">
        <v>0</v>
      </c>
      <c r="D79" s="469">
        <v>7</v>
      </c>
      <c r="E79" s="469">
        <v>2</v>
      </c>
      <c r="F79" s="469">
        <v>136</v>
      </c>
      <c r="G79" s="469">
        <v>11</v>
      </c>
      <c r="H79" s="469">
        <v>8</v>
      </c>
      <c r="I79" s="469">
        <v>3</v>
      </c>
      <c r="J79" s="469">
        <v>3</v>
      </c>
      <c r="K79" s="469">
        <v>21</v>
      </c>
      <c r="L79" s="469">
        <v>1</v>
      </c>
      <c r="M79" s="469">
        <v>0</v>
      </c>
      <c r="N79" s="469">
        <v>0</v>
      </c>
      <c r="O79" s="469">
        <v>0</v>
      </c>
      <c r="P79" s="469">
        <v>305</v>
      </c>
      <c r="Q79" s="469">
        <v>5</v>
      </c>
      <c r="R79" s="475">
        <v>550000</v>
      </c>
      <c r="S79" s="475">
        <v>50</v>
      </c>
      <c r="T79" s="475">
        <v>0</v>
      </c>
      <c r="U79" s="468">
        <v>0.64500000000000002</v>
      </c>
      <c r="V79" s="469">
        <v>9</v>
      </c>
      <c r="W79" s="469">
        <v>1</v>
      </c>
      <c r="X79" s="469">
        <v>0.1</v>
      </c>
      <c r="Y79" s="469">
        <v>2503</v>
      </c>
      <c r="Z79" s="469">
        <v>811</v>
      </c>
      <c r="AA79" s="473">
        <v>0</v>
      </c>
      <c r="AB79" s="474">
        <f t="shared" si="2"/>
        <v>2</v>
      </c>
      <c r="AC79" s="469">
        <v>8</v>
      </c>
      <c r="AD79" s="469">
        <v>0</v>
      </c>
      <c r="AE79" s="469">
        <v>56</v>
      </c>
      <c r="AF79" s="469">
        <v>212</v>
      </c>
      <c r="AG79" s="469">
        <v>0</v>
      </c>
      <c r="AH79" s="469">
        <v>2</v>
      </c>
      <c r="AI79" s="475">
        <v>19800</v>
      </c>
      <c r="AJ79" s="475">
        <v>0</v>
      </c>
      <c r="AK79" s="475">
        <v>0</v>
      </c>
      <c r="AL79" s="475">
        <v>396</v>
      </c>
      <c r="AM79" s="475">
        <v>3</v>
      </c>
      <c r="AN79" s="469">
        <v>0</v>
      </c>
      <c r="AO79" s="469">
        <v>0</v>
      </c>
      <c r="AP79" s="469">
        <v>0</v>
      </c>
      <c r="AQ79" s="468">
        <v>0.51700000000000002</v>
      </c>
      <c r="AR79" s="468">
        <v>4.8000000000000001E-2</v>
      </c>
      <c r="AS79" s="469">
        <v>0</v>
      </c>
      <c r="AT79" s="469">
        <v>0</v>
      </c>
      <c r="AU79" s="469">
        <v>0</v>
      </c>
      <c r="AV79" s="469">
        <v>0</v>
      </c>
      <c r="AW79" s="469">
        <v>0</v>
      </c>
      <c r="AX79" s="469">
        <v>0</v>
      </c>
      <c r="AY79" s="469">
        <v>0</v>
      </c>
      <c r="AZ79" s="469">
        <v>0</v>
      </c>
      <c r="BA79" s="469">
        <v>0</v>
      </c>
      <c r="BB79" s="475">
        <v>0</v>
      </c>
      <c r="BC79" s="470">
        <v>0</v>
      </c>
      <c r="BD79" s="470">
        <v>6</v>
      </c>
      <c r="BE79" s="469">
        <v>0</v>
      </c>
      <c r="BF79" s="468">
        <v>0.216</v>
      </c>
      <c r="BG79" s="469">
        <v>0</v>
      </c>
      <c r="BH79" s="469">
        <v>43.460084357500001</v>
      </c>
      <c r="BI79" s="469">
        <v>0</v>
      </c>
      <c r="BJ79" s="469">
        <v>0</v>
      </c>
      <c r="BK79" s="469">
        <v>0</v>
      </c>
      <c r="BL79" s="469">
        <v>0</v>
      </c>
      <c r="BM79" s="469">
        <v>2</v>
      </c>
      <c r="BN79" s="469">
        <v>0</v>
      </c>
      <c r="BO79" s="471">
        <v>1.8999486445899998</v>
      </c>
      <c r="BP79" s="469">
        <v>0</v>
      </c>
      <c r="BQ79" s="469">
        <v>0</v>
      </c>
      <c r="BR79" s="469">
        <v>0</v>
      </c>
      <c r="BS79" s="469">
        <v>0</v>
      </c>
      <c r="BT79" s="469">
        <v>0</v>
      </c>
      <c r="BU79" s="469">
        <v>0</v>
      </c>
      <c r="BV79" s="469">
        <v>0</v>
      </c>
      <c r="BW79" s="475">
        <v>0</v>
      </c>
      <c r="BX79" s="475">
        <v>378</v>
      </c>
      <c r="BY79" s="475">
        <v>10358</v>
      </c>
      <c r="BZ79" s="475">
        <v>271</v>
      </c>
      <c r="CA79" s="468">
        <v>0.439</v>
      </c>
      <c r="CB79" s="469">
        <v>0</v>
      </c>
      <c r="CC79" s="476">
        <v>0</v>
      </c>
      <c r="CD79" s="476">
        <v>0</v>
      </c>
      <c r="CE79" s="476">
        <v>188.62942395597</v>
      </c>
      <c r="CF79" s="476">
        <v>165.68698965829748</v>
      </c>
      <c r="CG79" s="476">
        <v>0</v>
      </c>
      <c r="CH79" s="476">
        <v>0</v>
      </c>
      <c r="CI79" s="476">
        <v>353.84937082380856</v>
      </c>
      <c r="CJ79" s="485">
        <v>0</v>
      </c>
      <c r="CK79" s="469">
        <v>5</v>
      </c>
      <c r="CL79" s="469">
        <v>0</v>
      </c>
      <c r="CM79" s="469">
        <v>0</v>
      </c>
      <c r="CN79" s="477">
        <v>215.19687842812095</v>
      </c>
      <c r="CO79" s="469">
        <v>202</v>
      </c>
      <c r="CP79" s="469">
        <v>0</v>
      </c>
      <c r="CQ79" s="469" t="s">
        <v>514</v>
      </c>
      <c r="CR79" s="469" t="s">
        <v>514</v>
      </c>
      <c r="CS79" s="469" t="s">
        <v>514</v>
      </c>
      <c r="CT79" s="469">
        <v>0</v>
      </c>
      <c r="CU79" s="469">
        <v>0</v>
      </c>
      <c r="CV79" s="469">
        <v>7</v>
      </c>
      <c r="CW79" s="469">
        <v>2</v>
      </c>
      <c r="CX79" s="475">
        <v>1677000</v>
      </c>
      <c r="CY79" s="475">
        <v>0</v>
      </c>
      <c r="CZ79" s="475">
        <v>0</v>
      </c>
      <c r="DA79" s="475">
        <v>0</v>
      </c>
      <c r="DB79" s="478">
        <v>45</v>
      </c>
      <c r="DC79" s="472">
        <v>0.93739886968552866</v>
      </c>
      <c r="DD79" s="469">
        <v>14</v>
      </c>
      <c r="DE79" s="475">
        <v>407900</v>
      </c>
      <c r="DF79" s="470">
        <v>0</v>
      </c>
      <c r="DG79" s="474">
        <v>0</v>
      </c>
      <c r="DH79" s="469">
        <v>14</v>
      </c>
      <c r="DI79" s="470">
        <v>0</v>
      </c>
      <c r="DJ79" s="469">
        <v>0</v>
      </c>
      <c r="DK79" s="469">
        <v>1</v>
      </c>
      <c r="DL79" s="476">
        <v>5</v>
      </c>
      <c r="DM79" s="465">
        <v>81.666666666666671</v>
      </c>
      <c r="DN79" s="466">
        <v>21054333.333333332</v>
      </c>
      <c r="DO79" s="467">
        <v>546269.65140123037</v>
      </c>
      <c r="DP79" s="469">
        <v>0</v>
      </c>
      <c r="DQ79" s="469">
        <v>0</v>
      </c>
      <c r="DR79" s="469">
        <v>0</v>
      </c>
      <c r="DS79" s="475">
        <v>1351</v>
      </c>
      <c r="DT79" s="475">
        <v>1</v>
      </c>
      <c r="DU79" s="475">
        <v>0</v>
      </c>
    </row>
    <row r="80" spans="1:125" s="469" customFormat="1" ht="15" customHeight="1" x14ac:dyDescent="0.25">
      <c r="A80" s="474" t="s">
        <v>277</v>
      </c>
      <c r="B80" s="469">
        <v>12</v>
      </c>
      <c r="C80" s="469">
        <v>0</v>
      </c>
      <c r="D80" s="469">
        <v>57</v>
      </c>
      <c r="E80" s="469">
        <v>0</v>
      </c>
      <c r="F80" s="469">
        <v>835</v>
      </c>
      <c r="G80" s="469">
        <v>0</v>
      </c>
      <c r="H80" s="469">
        <v>32</v>
      </c>
      <c r="I80" s="469">
        <v>0</v>
      </c>
      <c r="J80" s="469">
        <v>13</v>
      </c>
      <c r="K80" s="469">
        <v>25</v>
      </c>
      <c r="L80" s="469">
        <v>0</v>
      </c>
      <c r="M80" s="469">
        <v>0</v>
      </c>
      <c r="N80" s="469">
        <v>0</v>
      </c>
      <c r="O80" s="469">
        <v>0</v>
      </c>
      <c r="P80" s="469">
        <v>79</v>
      </c>
      <c r="Q80" s="469">
        <v>1</v>
      </c>
      <c r="R80" s="475">
        <v>9900</v>
      </c>
      <c r="S80" s="475">
        <v>161</v>
      </c>
      <c r="T80" s="475">
        <v>0</v>
      </c>
      <c r="U80" s="468">
        <v>0.64500000000000002</v>
      </c>
      <c r="V80" s="469">
        <v>2</v>
      </c>
      <c r="W80" s="469">
        <v>1</v>
      </c>
      <c r="X80" s="469">
        <v>0.2</v>
      </c>
      <c r="Y80" s="469" t="s">
        <v>568</v>
      </c>
      <c r="Z80" s="469" t="s">
        <v>568</v>
      </c>
      <c r="AA80" s="473">
        <v>1</v>
      </c>
      <c r="AB80" s="474">
        <f t="shared" si="2"/>
        <v>3</v>
      </c>
      <c r="AC80" s="469">
        <v>4</v>
      </c>
      <c r="AD80" s="469">
        <v>0</v>
      </c>
      <c r="AE80" s="469">
        <v>385</v>
      </c>
      <c r="AF80" s="469">
        <v>251</v>
      </c>
      <c r="AG80" s="469">
        <v>0</v>
      </c>
      <c r="AH80" s="469">
        <v>0</v>
      </c>
      <c r="AI80" s="475">
        <v>0</v>
      </c>
      <c r="AJ80" s="475">
        <v>0</v>
      </c>
      <c r="AK80" s="475">
        <v>0</v>
      </c>
      <c r="AL80" s="475">
        <v>0</v>
      </c>
      <c r="AM80" s="475">
        <v>0</v>
      </c>
      <c r="AN80" s="469">
        <v>0</v>
      </c>
      <c r="AO80" s="469">
        <v>3</v>
      </c>
      <c r="AP80" s="469">
        <v>0</v>
      </c>
      <c r="AQ80" s="468">
        <v>0.51282051282051277</v>
      </c>
      <c r="AR80" s="468">
        <v>7.6923076923076927E-2</v>
      </c>
      <c r="AS80" s="469">
        <v>1</v>
      </c>
      <c r="AT80" s="469">
        <v>26422.157714470002</v>
      </c>
      <c r="AU80" s="469">
        <v>93</v>
      </c>
      <c r="AV80" s="469">
        <v>0</v>
      </c>
      <c r="AW80" s="469">
        <v>3</v>
      </c>
      <c r="AX80" s="469">
        <v>0</v>
      </c>
      <c r="AY80" s="469">
        <v>0</v>
      </c>
      <c r="AZ80" s="469">
        <v>0</v>
      </c>
      <c r="BA80" s="469">
        <v>0</v>
      </c>
      <c r="BB80" s="475">
        <v>0</v>
      </c>
      <c r="BC80" s="470">
        <v>0</v>
      </c>
      <c r="BD80" s="470">
        <v>8</v>
      </c>
      <c r="BE80" s="469">
        <v>4058.4749303899998</v>
      </c>
      <c r="BF80" s="468">
        <v>0.30769230769230771</v>
      </c>
      <c r="BG80" s="469">
        <v>0</v>
      </c>
      <c r="BH80" s="469">
        <v>0</v>
      </c>
      <c r="BI80" s="469">
        <v>0</v>
      </c>
      <c r="BJ80" s="469">
        <v>0</v>
      </c>
      <c r="BK80" s="469">
        <v>1</v>
      </c>
      <c r="BL80" s="469">
        <v>0.5</v>
      </c>
      <c r="BM80" s="469">
        <v>3</v>
      </c>
      <c r="BN80" s="469">
        <v>1</v>
      </c>
      <c r="BO80" s="471">
        <v>27.236734072699996</v>
      </c>
      <c r="BP80" s="469">
        <v>0</v>
      </c>
      <c r="BQ80" s="469">
        <v>514.318170287469</v>
      </c>
      <c r="BR80" s="469">
        <v>0</v>
      </c>
      <c r="BS80" s="469">
        <v>1</v>
      </c>
      <c r="BT80" s="469">
        <v>0</v>
      </c>
      <c r="BU80" s="469">
        <v>1</v>
      </c>
      <c r="BV80" s="469">
        <v>3</v>
      </c>
      <c r="BW80" s="475">
        <v>3531900</v>
      </c>
      <c r="BX80" s="475">
        <v>170</v>
      </c>
      <c r="BY80" s="475">
        <v>5412</v>
      </c>
      <c r="BZ80" s="475">
        <v>32</v>
      </c>
      <c r="CA80" s="468">
        <v>0.41025641025641024</v>
      </c>
      <c r="CB80" s="469">
        <v>9049.0883038699994</v>
      </c>
      <c r="CC80" s="476">
        <v>455.67174955874992</v>
      </c>
      <c r="CD80" s="476">
        <v>0</v>
      </c>
      <c r="CE80" s="476">
        <v>611.75404046271638</v>
      </c>
      <c r="CF80" s="476">
        <v>18.190175647309999</v>
      </c>
      <c r="CG80" s="476">
        <v>0</v>
      </c>
      <c r="CH80" s="476">
        <v>0</v>
      </c>
      <c r="CI80" s="476">
        <v>962.46679058440236</v>
      </c>
      <c r="CJ80" s="485">
        <v>0</v>
      </c>
      <c r="CK80" s="469">
        <v>4</v>
      </c>
      <c r="CL80" s="469">
        <v>0</v>
      </c>
      <c r="CM80" s="469">
        <v>0</v>
      </c>
      <c r="CN80" s="477">
        <v>999.45541235815233</v>
      </c>
      <c r="CO80" s="469">
        <v>2241</v>
      </c>
      <c r="CP80" s="469">
        <v>1</v>
      </c>
      <c r="CQ80" s="469" t="s">
        <v>514</v>
      </c>
      <c r="CR80" s="469" t="s">
        <v>514</v>
      </c>
      <c r="CS80" s="469" t="s">
        <v>514</v>
      </c>
      <c r="CT80" s="469">
        <v>0</v>
      </c>
      <c r="CU80" s="469">
        <v>0</v>
      </c>
      <c r="CV80" s="469">
        <v>1</v>
      </c>
      <c r="CW80" s="469">
        <v>1</v>
      </c>
      <c r="CX80" s="475">
        <v>1627000</v>
      </c>
      <c r="CY80" s="475">
        <v>0</v>
      </c>
      <c r="CZ80" s="475">
        <v>0</v>
      </c>
      <c r="DA80" s="475">
        <v>0</v>
      </c>
      <c r="DB80" s="478">
        <v>16</v>
      </c>
      <c r="DC80" s="472">
        <v>0.94882449835280025</v>
      </c>
      <c r="DD80" s="469">
        <v>4</v>
      </c>
      <c r="DE80" s="475">
        <v>145100</v>
      </c>
      <c r="DF80" s="470">
        <v>5</v>
      </c>
      <c r="DG80" s="474">
        <v>0</v>
      </c>
      <c r="DH80" s="469">
        <v>10</v>
      </c>
      <c r="DI80" s="470">
        <v>0</v>
      </c>
      <c r="DJ80" s="469">
        <v>0</v>
      </c>
      <c r="DK80" s="469">
        <v>2</v>
      </c>
      <c r="DL80" s="476">
        <v>1.6666666666666667</v>
      </c>
      <c r="DM80" s="465">
        <v>44</v>
      </c>
      <c r="DN80" s="466">
        <v>6426000</v>
      </c>
      <c r="DO80" s="467">
        <v>255540.74074074076</v>
      </c>
      <c r="DP80" s="469">
        <v>0</v>
      </c>
      <c r="DQ80" s="469">
        <v>0</v>
      </c>
      <c r="DR80" s="469">
        <v>0</v>
      </c>
      <c r="DS80" s="475">
        <v>615</v>
      </c>
      <c r="DT80" s="475">
        <v>58</v>
      </c>
      <c r="DU80" s="475">
        <v>0</v>
      </c>
    </row>
    <row r="81" spans="1:125" s="469" customFormat="1" ht="15" customHeight="1" x14ac:dyDescent="0.25">
      <c r="A81" s="474" t="s">
        <v>340</v>
      </c>
      <c r="B81" s="469">
        <v>7</v>
      </c>
      <c r="C81" s="469">
        <v>0</v>
      </c>
      <c r="D81" s="469">
        <v>33</v>
      </c>
      <c r="E81" s="469">
        <v>3</v>
      </c>
      <c r="F81" s="469">
        <v>491</v>
      </c>
      <c r="G81" s="469">
        <v>1</v>
      </c>
      <c r="H81" s="469">
        <v>20</v>
      </c>
      <c r="I81" s="469">
        <v>2</v>
      </c>
      <c r="J81" s="469">
        <v>5</v>
      </c>
      <c r="K81" s="469">
        <v>17</v>
      </c>
      <c r="L81" s="469">
        <v>3</v>
      </c>
      <c r="M81" s="469">
        <v>0</v>
      </c>
      <c r="N81" s="469">
        <v>0</v>
      </c>
      <c r="O81" s="469">
        <v>0</v>
      </c>
      <c r="P81" s="469">
        <v>88</v>
      </c>
      <c r="Q81" s="469">
        <v>3</v>
      </c>
      <c r="R81" s="475">
        <v>5351900</v>
      </c>
      <c r="S81" s="475">
        <v>36</v>
      </c>
      <c r="T81" s="475">
        <v>0</v>
      </c>
      <c r="U81" s="468">
        <v>0.64500000000000002</v>
      </c>
      <c r="V81" s="469">
        <v>3</v>
      </c>
      <c r="W81" s="469">
        <v>3</v>
      </c>
      <c r="X81" s="469">
        <v>0.60000000000000009</v>
      </c>
      <c r="Y81" s="469">
        <v>1321</v>
      </c>
      <c r="Z81" s="469">
        <v>351</v>
      </c>
      <c r="AA81" s="473">
        <v>1</v>
      </c>
      <c r="AB81" s="474">
        <f t="shared" si="2"/>
        <v>2</v>
      </c>
      <c r="AC81" s="469">
        <v>3</v>
      </c>
      <c r="AD81" s="469">
        <v>0</v>
      </c>
      <c r="AE81" s="469">
        <v>2162</v>
      </c>
      <c r="AF81" s="469">
        <v>24</v>
      </c>
      <c r="AG81" s="469">
        <v>2</v>
      </c>
      <c r="AH81" s="469">
        <v>1</v>
      </c>
      <c r="AI81" s="475">
        <v>42300</v>
      </c>
      <c r="AJ81" s="475">
        <v>0</v>
      </c>
      <c r="AK81" s="475">
        <v>0</v>
      </c>
      <c r="AL81" s="475">
        <v>417</v>
      </c>
      <c r="AM81" s="475">
        <v>45</v>
      </c>
      <c r="AN81" s="469">
        <v>0</v>
      </c>
      <c r="AO81" s="469">
        <v>2</v>
      </c>
      <c r="AP81" s="469">
        <v>0</v>
      </c>
      <c r="AQ81" s="468">
        <v>0.51700000000000002</v>
      </c>
      <c r="AR81" s="468">
        <v>4.8000000000000001E-2</v>
      </c>
      <c r="AS81" s="469">
        <v>0</v>
      </c>
      <c r="AT81" s="469">
        <v>0</v>
      </c>
      <c r="AU81" s="469">
        <v>0</v>
      </c>
      <c r="AV81" s="469">
        <v>1</v>
      </c>
      <c r="AW81" s="469">
        <v>0</v>
      </c>
      <c r="AX81" s="469">
        <v>0</v>
      </c>
      <c r="AY81" s="469">
        <v>0</v>
      </c>
      <c r="AZ81" s="469">
        <v>0</v>
      </c>
      <c r="BA81" s="469">
        <v>0</v>
      </c>
      <c r="BB81" s="475">
        <v>0</v>
      </c>
      <c r="BC81" s="470">
        <v>0</v>
      </c>
      <c r="BD81" s="470">
        <v>4</v>
      </c>
      <c r="BE81" s="469">
        <v>0</v>
      </c>
      <c r="BF81" s="468">
        <v>0.216</v>
      </c>
      <c r="BG81" s="469">
        <v>0</v>
      </c>
      <c r="BH81" s="469">
        <v>0</v>
      </c>
      <c r="BI81" s="469">
        <v>0</v>
      </c>
      <c r="BJ81" s="469">
        <v>0</v>
      </c>
      <c r="BK81" s="469">
        <v>0</v>
      </c>
      <c r="BL81" s="469">
        <v>0</v>
      </c>
      <c r="BM81" s="469">
        <v>2</v>
      </c>
      <c r="BN81" s="469">
        <v>0</v>
      </c>
      <c r="BO81" s="471">
        <v>2.70264883318</v>
      </c>
      <c r="BP81" s="469">
        <v>1</v>
      </c>
      <c r="BQ81" s="469">
        <v>0</v>
      </c>
      <c r="BR81" s="469">
        <v>1</v>
      </c>
      <c r="BS81" s="469">
        <v>0</v>
      </c>
      <c r="BT81" s="469">
        <v>0</v>
      </c>
      <c r="BU81" s="469">
        <v>0</v>
      </c>
      <c r="BV81" s="469">
        <v>0</v>
      </c>
      <c r="BW81" s="475">
        <v>0</v>
      </c>
      <c r="BX81" s="475">
        <v>21</v>
      </c>
      <c r="BY81" s="475">
        <v>3385</v>
      </c>
      <c r="BZ81" s="475">
        <v>542</v>
      </c>
      <c r="CA81" s="468">
        <v>0.439</v>
      </c>
      <c r="CB81" s="469">
        <v>0</v>
      </c>
      <c r="CC81" s="476">
        <v>0</v>
      </c>
      <c r="CD81" s="476">
        <v>0</v>
      </c>
      <c r="CE81" s="476">
        <v>8.207714065047</v>
      </c>
      <c r="CF81" s="476">
        <v>64.825074368414008</v>
      </c>
      <c r="CG81" s="476">
        <v>0</v>
      </c>
      <c r="CH81" s="476">
        <v>0</v>
      </c>
      <c r="CI81" s="476">
        <v>61.026281393619996</v>
      </c>
      <c r="CJ81" s="485">
        <v>0</v>
      </c>
      <c r="CK81" s="469">
        <v>1</v>
      </c>
      <c r="CL81" s="469">
        <v>0</v>
      </c>
      <c r="CM81" s="469">
        <v>0</v>
      </c>
      <c r="CN81" s="477">
        <v>701.41721822125919</v>
      </c>
      <c r="CO81" s="469">
        <v>57</v>
      </c>
      <c r="CP81" s="469">
        <v>1</v>
      </c>
      <c r="CQ81" s="469" t="s">
        <v>514</v>
      </c>
      <c r="CR81" s="469" t="s">
        <v>514</v>
      </c>
      <c r="CS81" s="469" t="s">
        <v>514</v>
      </c>
      <c r="CT81" s="469">
        <v>0</v>
      </c>
      <c r="CU81" s="469">
        <v>0</v>
      </c>
      <c r="CV81" s="469">
        <v>0</v>
      </c>
      <c r="CW81" s="469">
        <v>1</v>
      </c>
      <c r="CX81" s="475">
        <v>7000</v>
      </c>
      <c r="CY81" s="475">
        <v>0</v>
      </c>
      <c r="CZ81" s="475">
        <v>56</v>
      </c>
      <c r="DA81" s="475">
        <v>0</v>
      </c>
      <c r="DB81" s="478">
        <v>2</v>
      </c>
      <c r="DC81" s="472">
        <v>0.96583991883810338</v>
      </c>
      <c r="DD81" s="469">
        <v>2</v>
      </c>
      <c r="DE81" s="475">
        <v>16000</v>
      </c>
      <c r="DF81" s="470">
        <v>0</v>
      </c>
      <c r="DG81" s="474">
        <v>0</v>
      </c>
      <c r="DH81" s="469">
        <v>4</v>
      </c>
      <c r="DI81" s="470">
        <v>0</v>
      </c>
      <c r="DJ81" s="469">
        <v>0</v>
      </c>
      <c r="DK81" s="469">
        <v>0</v>
      </c>
      <c r="DL81" s="476">
        <v>5</v>
      </c>
      <c r="DM81" s="465">
        <v>27</v>
      </c>
      <c r="DN81" s="466">
        <v>4632000</v>
      </c>
      <c r="DO81" s="467">
        <v>224277.77777777778</v>
      </c>
      <c r="DP81" s="469">
        <v>1</v>
      </c>
      <c r="DQ81" s="469">
        <v>0</v>
      </c>
      <c r="DR81" s="469">
        <v>1</v>
      </c>
      <c r="DS81" s="475">
        <v>185</v>
      </c>
      <c r="DT81" s="475">
        <v>0</v>
      </c>
      <c r="DU81" s="475">
        <v>0</v>
      </c>
    </row>
    <row r="82" spans="1:125" s="469" customFormat="1" ht="15" customHeight="1" x14ac:dyDescent="0.25">
      <c r="A82" s="474" t="s">
        <v>298</v>
      </c>
      <c r="B82" s="469">
        <v>7</v>
      </c>
      <c r="C82" s="469">
        <v>2</v>
      </c>
      <c r="D82" s="469">
        <v>10</v>
      </c>
      <c r="E82" s="469">
        <v>0</v>
      </c>
      <c r="F82" s="469">
        <v>166</v>
      </c>
      <c r="G82" s="469">
        <v>0</v>
      </c>
      <c r="H82" s="469">
        <v>12</v>
      </c>
      <c r="I82" s="469">
        <v>3</v>
      </c>
      <c r="J82" s="469">
        <v>0</v>
      </c>
      <c r="K82" s="469">
        <v>6</v>
      </c>
      <c r="L82" s="469">
        <v>0</v>
      </c>
      <c r="M82" s="469">
        <v>0</v>
      </c>
      <c r="N82" s="469">
        <v>0</v>
      </c>
      <c r="O82" s="469">
        <v>0</v>
      </c>
      <c r="P82" s="469">
        <v>37</v>
      </c>
      <c r="Q82" s="469">
        <v>3</v>
      </c>
      <c r="R82" s="475">
        <v>521800</v>
      </c>
      <c r="S82" s="475">
        <v>0</v>
      </c>
      <c r="T82" s="475">
        <v>0</v>
      </c>
      <c r="U82" s="468">
        <v>0.64500000000000002</v>
      </c>
      <c r="V82" s="469">
        <v>0</v>
      </c>
      <c r="W82" s="469">
        <v>0</v>
      </c>
      <c r="X82" s="469">
        <v>0.2</v>
      </c>
      <c r="Y82" s="469">
        <v>2814</v>
      </c>
      <c r="Z82" s="469">
        <v>518</v>
      </c>
      <c r="AA82" s="473">
        <v>0</v>
      </c>
      <c r="AB82" s="474">
        <f t="shared" si="2"/>
        <v>0</v>
      </c>
      <c r="AC82" s="469">
        <v>0</v>
      </c>
      <c r="AD82" s="469">
        <v>0</v>
      </c>
      <c r="AE82" s="469">
        <v>1105</v>
      </c>
      <c r="AF82" s="469">
        <v>114</v>
      </c>
      <c r="AG82" s="469">
        <v>0</v>
      </c>
      <c r="AH82" s="469">
        <v>1</v>
      </c>
      <c r="AI82" s="475">
        <v>18700</v>
      </c>
      <c r="AJ82" s="475">
        <v>0</v>
      </c>
      <c r="AK82" s="475">
        <v>0</v>
      </c>
      <c r="AL82" s="475">
        <v>63</v>
      </c>
      <c r="AM82" s="475">
        <v>1</v>
      </c>
      <c r="AN82" s="469">
        <v>0</v>
      </c>
      <c r="AO82" s="469">
        <v>1</v>
      </c>
      <c r="AP82" s="469">
        <v>0</v>
      </c>
      <c r="AQ82" s="468">
        <v>0.51700000000000002</v>
      </c>
      <c r="AR82" s="468">
        <v>4.8000000000000001E-2</v>
      </c>
      <c r="AS82" s="469">
        <v>0</v>
      </c>
      <c r="AT82" s="469">
        <v>0</v>
      </c>
      <c r="AU82" s="469">
        <v>0</v>
      </c>
      <c r="AV82" s="469">
        <v>0</v>
      </c>
      <c r="AW82" s="469">
        <v>0</v>
      </c>
      <c r="AX82" s="469">
        <v>0</v>
      </c>
      <c r="AY82" s="469">
        <v>0</v>
      </c>
      <c r="AZ82" s="469">
        <v>0</v>
      </c>
      <c r="BA82" s="469">
        <v>0</v>
      </c>
      <c r="BB82" s="475">
        <v>0</v>
      </c>
      <c r="BC82" s="470">
        <v>0</v>
      </c>
      <c r="BD82" s="470">
        <v>3</v>
      </c>
      <c r="BE82" s="469">
        <v>0</v>
      </c>
      <c r="BF82" s="468">
        <v>0.216</v>
      </c>
      <c r="BG82" s="469">
        <v>0</v>
      </c>
      <c r="BH82" s="469">
        <v>88.434456115200007</v>
      </c>
      <c r="BI82" s="469">
        <v>0</v>
      </c>
      <c r="BJ82" s="469">
        <v>0</v>
      </c>
      <c r="BK82" s="469">
        <v>0</v>
      </c>
      <c r="BL82" s="469">
        <v>0</v>
      </c>
      <c r="BM82" s="469">
        <v>0</v>
      </c>
      <c r="BN82" s="469">
        <v>0</v>
      </c>
      <c r="BO82" s="471">
        <v>14.028464937500001</v>
      </c>
      <c r="BP82" s="469">
        <v>0</v>
      </c>
      <c r="BQ82" s="469">
        <v>0</v>
      </c>
      <c r="BR82" s="469">
        <v>0</v>
      </c>
      <c r="BS82" s="469">
        <v>0</v>
      </c>
      <c r="BT82" s="469">
        <v>0</v>
      </c>
      <c r="BU82" s="469">
        <v>0</v>
      </c>
      <c r="BV82" s="469">
        <v>0</v>
      </c>
      <c r="BW82" s="475">
        <v>0</v>
      </c>
      <c r="BX82" s="475">
        <v>22</v>
      </c>
      <c r="BY82" s="475">
        <v>692</v>
      </c>
      <c r="BZ82" s="475">
        <v>4</v>
      </c>
      <c r="CA82" s="468">
        <v>0.439</v>
      </c>
      <c r="CB82" s="469">
        <v>0</v>
      </c>
      <c r="CC82" s="476">
        <v>0</v>
      </c>
      <c r="CD82" s="476">
        <v>0</v>
      </c>
      <c r="CE82" s="476">
        <v>135.18001737615549</v>
      </c>
      <c r="CF82" s="476">
        <v>0.97201001081100002</v>
      </c>
      <c r="CG82" s="476">
        <v>2.0873268953899999</v>
      </c>
      <c r="CH82" s="476">
        <v>0</v>
      </c>
      <c r="CI82" s="476">
        <v>253.83306048832978</v>
      </c>
      <c r="CJ82" s="485">
        <v>0</v>
      </c>
      <c r="CK82" s="469">
        <v>1</v>
      </c>
      <c r="CL82" s="469">
        <v>0</v>
      </c>
      <c r="CM82" s="469">
        <v>0</v>
      </c>
      <c r="CN82" s="477">
        <v>363.11871788169123</v>
      </c>
      <c r="CO82" s="469">
        <v>23</v>
      </c>
      <c r="CP82" s="469">
        <v>0</v>
      </c>
      <c r="CQ82" s="469" t="s">
        <v>514</v>
      </c>
      <c r="CR82" s="469" t="s">
        <v>514</v>
      </c>
      <c r="CS82" s="469" t="s">
        <v>514</v>
      </c>
      <c r="CT82" s="469">
        <v>0</v>
      </c>
      <c r="CU82" s="469">
        <v>0</v>
      </c>
      <c r="CV82" s="469">
        <v>0</v>
      </c>
      <c r="CW82" s="469">
        <v>0</v>
      </c>
      <c r="CX82" s="475">
        <v>0</v>
      </c>
      <c r="CY82" s="475">
        <v>0</v>
      </c>
      <c r="CZ82" s="475">
        <v>29</v>
      </c>
      <c r="DA82" s="475">
        <v>0</v>
      </c>
      <c r="DB82" s="478">
        <v>9</v>
      </c>
      <c r="DC82" s="472">
        <v>0.93633819290697184</v>
      </c>
      <c r="DD82" s="469">
        <v>2</v>
      </c>
      <c r="DE82" s="475">
        <v>8000</v>
      </c>
      <c r="DF82" s="470">
        <v>0</v>
      </c>
      <c r="DG82" s="474">
        <f>1/12</f>
        <v>8.3333333333333329E-2</v>
      </c>
      <c r="DH82" s="469">
        <v>3</v>
      </c>
      <c r="DI82" s="470">
        <v>0</v>
      </c>
      <c r="DJ82" s="469">
        <v>0</v>
      </c>
      <c r="DK82" s="469">
        <v>0</v>
      </c>
      <c r="DL82" s="476">
        <v>3.3333333333333335</v>
      </c>
      <c r="DM82" s="465">
        <v>0</v>
      </c>
      <c r="DN82" s="466">
        <v>0</v>
      </c>
      <c r="DO82" s="467">
        <v>40777.777777777781</v>
      </c>
      <c r="DP82" s="469">
        <v>0</v>
      </c>
      <c r="DQ82" s="469">
        <v>0</v>
      </c>
      <c r="DR82" s="469">
        <v>1</v>
      </c>
      <c r="DS82" s="475">
        <v>350</v>
      </c>
      <c r="DT82" s="475">
        <v>1</v>
      </c>
      <c r="DU82" s="475">
        <v>0</v>
      </c>
    </row>
    <row r="83" spans="1:125" s="469" customFormat="1" ht="15" customHeight="1" x14ac:dyDescent="0.25">
      <c r="A83" s="474" t="s">
        <v>194</v>
      </c>
      <c r="B83" s="469">
        <v>41</v>
      </c>
      <c r="C83" s="469">
        <v>3</v>
      </c>
      <c r="D83" s="469">
        <v>96</v>
      </c>
      <c r="E83" s="469">
        <v>8</v>
      </c>
      <c r="F83" s="469">
        <v>1377</v>
      </c>
      <c r="G83" s="469">
        <v>1</v>
      </c>
      <c r="H83" s="469">
        <v>54</v>
      </c>
      <c r="I83" s="469">
        <v>4</v>
      </c>
      <c r="J83" s="469">
        <v>13</v>
      </c>
      <c r="K83" s="469">
        <v>24</v>
      </c>
      <c r="L83" s="469">
        <v>0</v>
      </c>
      <c r="M83" s="469">
        <v>0</v>
      </c>
      <c r="N83" s="469">
        <v>1</v>
      </c>
      <c r="O83" s="469">
        <v>0</v>
      </c>
      <c r="P83" s="469">
        <v>138</v>
      </c>
      <c r="Q83" s="469">
        <v>6</v>
      </c>
      <c r="R83" s="475">
        <v>1753400</v>
      </c>
      <c r="S83" s="475">
        <v>0</v>
      </c>
      <c r="T83" s="475">
        <v>0</v>
      </c>
      <c r="U83" s="468">
        <v>0.64500000000000002</v>
      </c>
      <c r="V83" s="469">
        <v>2</v>
      </c>
      <c r="W83" s="469">
        <v>2</v>
      </c>
      <c r="X83" s="469">
        <v>9.7999999999999936</v>
      </c>
      <c r="Y83" s="469" t="s">
        <v>568</v>
      </c>
      <c r="Z83" s="469" t="s">
        <v>568</v>
      </c>
      <c r="AA83" s="473">
        <v>2</v>
      </c>
      <c r="AB83" s="474">
        <f t="shared" si="2"/>
        <v>6</v>
      </c>
      <c r="AC83" s="469">
        <v>0</v>
      </c>
      <c r="AD83" s="469">
        <v>0</v>
      </c>
      <c r="AE83" s="469">
        <v>3970</v>
      </c>
      <c r="AF83" s="469">
        <v>29</v>
      </c>
      <c r="AG83" s="469">
        <v>0</v>
      </c>
      <c r="AH83" s="469">
        <v>2</v>
      </c>
      <c r="AI83" s="475">
        <v>87600</v>
      </c>
      <c r="AJ83" s="475">
        <v>0</v>
      </c>
      <c r="AK83" s="475">
        <v>0</v>
      </c>
      <c r="AL83" s="475">
        <v>11</v>
      </c>
      <c r="AM83" s="475">
        <v>8</v>
      </c>
      <c r="AN83" s="469">
        <v>0</v>
      </c>
      <c r="AO83" s="469">
        <v>0</v>
      </c>
      <c r="AP83" s="469">
        <v>0</v>
      </c>
      <c r="AQ83" s="468">
        <v>0.51700000000000002</v>
      </c>
      <c r="AR83" s="468">
        <v>4.8000000000000001E-2</v>
      </c>
      <c r="AS83" s="469">
        <v>1</v>
      </c>
      <c r="AT83" s="469">
        <v>48365.173994749995</v>
      </c>
      <c r="AU83" s="469">
        <v>136</v>
      </c>
      <c r="AV83" s="469">
        <v>1</v>
      </c>
      <c r="AW83" s="469">
        <v>17</v>
      </c>
      <c r="AX83" s="469">
        <v>0</v>
      </c>
      <c r="AY83" s="469">
        <v>0</v>
      </c>
      <c r="AZ83" s="469">
        <v>0</v>
      </c>
      <c r="BA83" s="469">
        <v>0</v>
      </c>
      <c r="BB83" s="475">
        <v>0</v>
      </c>
      <c r="BC83" s="470">
        <v>0</v>
      </c>
      <c r="BD83" s="470">
        <v>6</v>
      </c>
      <c r="BE83" s="469">
        <v>3252.8129915300001</v>
      </c>
      <c r="BF83" s="468">
        <v>0.216</v>
      </c>
      <c r="BG83" s="469">
        <v>0</v>
      </c>
      <c r="BH83" s="469">
        <v>80.765687416800006</v>
      </c>
      <c r="BI83" s="469">
        <v>1</v>
      </c>
      <c r="BJ83" s="469">
        <v>0</v>
      </c>
      <c r="BK83" s="469">
        <v>4</v>
      </c>
      <c r="BL83" s="469">
        <v>0</v>
      </c>
      <c r="BM83" s="469">
        <v>5</v>
      </c>
      <c r="BN83" s="469">
        <v>0</v>
      </c>
      <c r="BO83" s="471">
        <v>32.877990020700004</v>
      </c>
      <c r="BP83" s="469">
        <v>3</v>
      </c>
      <c r="BQ83" s="469">
        <v>0</v>
      </c>
      <c r="BR83" s="469">
        <v>1</v>
      </c>
      <c r="BS83" s="469">
        <v>0</v>
      </c>
      <c r="BT83" s="469">
        <v>0</v>
      </c>
      <c r="BU83" s="469">
        <v>0</v>
      </c>
      <c r="BV83" s="469">
        <v>1</v>
      </c>
      <c r="BW83" s="475">
        <v>10000</v>
      </c>
      <c r="BX83" s="475">
        <v>81</v>
      </c>
      <c r="BY83" s="475">
        <v>754</v>
      </c>
      <c r="BZ83" s="475">
        <v>17</v>
      </c>
      <c r="CA83" s="468">
        <v>0.439</v>
      </c>
      <c r="CB83" s="469">
        <v>0</v>
      </c>
      <c r="CC83" s="476">
        <v>0</v>
      </c>
      <c r="CD83" s="476">
        <v>0</v>
      </c>
      <c r="CE83" s="476">
        <v>536.24968377439006</v>
      </c>
      <c r="CF83" s="476">
        <v>74.708067500750005</v>
      </c>
      <c r="CG83" s="476">
        <v>0</v>
      </c>
      <c r="CH83" s="476">
        <v>0</v>
      </c>
      <c r="CI83" s="476">
        <v>277.30655455129966</v>
      </c>
      <c r="CJ83" s="485">
        <v>0</v>
      </c>
      <c r="CK83" s="469">
        <v>6</v>
      </c>
      <c r="CL83" s="469">
        <v>0</v>
      </c>
      <c r="CM83" s="469">
        <v>0</v>
      </c>
      <c r="CN83" s="477">
        <v>3528.8815527076436</v>
      </c>
      <c r="CO83" s="469">
        <v>24</v>
      </c>
      <c r="CP83" s="469">
        <v>0</v>
      </c>
      <c r="CQ83" s="469" t="s">
        <v>514</v>
      </c>
      <c r="CR83" s="469" t="s">
        <v>514</v>
      </c>
      <c r="CS83" s="469" t="s">
        <v>514</v>
      </c>
      <c r="CT83" s="469">
        <v>0</v>
      </c>
      <c r="CU83" s="469">
        <v>0</v>
      </c>
      <c r="CV83" s="469">
        <v>6</v>
      </c>
      <c r="CW83" s="469">
        <v>0</v>
      </c>
      <c r="CX83" s="475">
        <v>0</v>
      </c>
      <c r="CY83" s="475">
        <v>0</v>
      </c>
      <c r="CZ83" s="475">
        <v>0</v>
      </c>
      <c r="DA83" s="475">
        <v>0</v>
      </c>
      <c r="DB83" s="478">
        <v>1</v>
      </c>
      <c r="DC83" s="472">
        <v>0.94412364717679198</v>
      </c>
      <c r="DD83" s="469">
        <v>1</v>
      </c>
      <c r="DE83" s="475">
        <v>25400</v>
      </c>
      <c r="DF83" s="470">
        <v>7</v>
      </c>
      <c r="DG83" s="474">
        <v>0</v>
      </c>
      <c r="DH83" s="469">
        <v>1</v>
      </c>
      <c r="DI83" s="470">
        <v>0</v>
      </c>
      <c r="DJ83" s="469">
        <v>0</v>
      </c>
      <c r="DK83" s="469">
        <v>0</v>
      </c>
      <c r="DL83" s="476">
        <v>25</v>
      </c>
      <c r="DM83" s="465">
        <v>76</v>
      </c>
      <c r="DN83" s="466">
        <v>4316333.333333333</v>
      </c>
      <c r="DO83" s="467">
        <v>262337.03703703702</v>
      </c>
      <c r="DP83" s="469">
        <v>0</v>
      </c>
      <c r="DQ83" s="469">
        <v>0</v>
      </c>
      <c r="DR83" s="469">
        <v>0</v>
      </c>
      <c r="DS83" s="475">
        <v>0</v>
      </c>
      <c r="DT83" s="475">
        <v>0</v>
      </c>
      <c r="DU83" s="475">
        <v>0</v>
      </c>
    </row>
    <row r="84" spans="1:125" s="469" customFormat="1" ht="15" customHeight="1" x14ac:dyDescent="0.25">
      <c r="A84" s="474" t="s">
        <v>311</v>
      </c>
      <c r="B84" s="469">
        <v>9</v>
      </c>
      <c r="C84" s="469">
        <v>2</v>
      </c>
      <c r="D84" s="469">
        <v>38</v>
      </c>
      <c r="E84" s="469">
        <v>3</v>
      </c>
      <c r="F84" s="469">
        <v>333</v>
      </c>
      <c r="G84" s="469">
        <v>2</v>
      </c>
      <c r="H84" s="469">
        <v>7</v>
      </c>
      <c r="I84" s="469">
        <v>0</v>
      </c>
      <c r="J84" s="469">
        <v>6</v>
      </c>
      <c r="K84" s="469">
        <v>16</v>
      </c>
      <c r="L84" s="469">
        <v>2</v>
      </c>
      <c r="M84" s="469">
        <v>0.25</v>
      </c>
      <c r="N84" s="469">
        <v>0</v>
      </c>
      <c r="O84" s="469">
        <v>0</v>
      </c>
      <c r="P84" s="469">
        <v>350</v>
      </c>
      <c r="Q84" s="469">
        <v>5</v>
      </c>
      <c r="R84" s="475">
        <v>1277000</v>
      </c>
      <c r="S84" s="475">
        <v>245</v>
      </c>
      <c r="T84" s="475">
        <v>3</v>
      </c>
      <c r="U84" s="468">
        <v>0.65217391304347827</v>
      </c>
      <c r="V84" s="469">
        <v>4</v>
      </c>
      <c r="W84" s="469">
        <v>3</v>
      </c>
      <c r="X84" s="469">
        <v>0.2</v>
      </c>
      <c r="Y84" s="469">
        <v>972</v>
      </c>
      <c r="Z84" s="469">
        <v>257</v>
      </c>
      <c r="AA84" s="473">
        <v>5</v>
      </c>
      <c r="AB84" s="474">
        <f t="shared" si="2"/>
        <v>2</v>
      </c>
      <c r="AC84" s="469">
        <v>10</v>
      </c>
      <c r="AD84" s="469">
        <v>1</v>
      </c>
      <c r="AE84" s="469">
        <v>64</v>
      </c>
      <c r="AF84" s="469">
        <v>77</v>
      </c>
      <c r="AG84" s="469">
        <v>0</v>
      </c>
      <c r="AH84" s="469">
        <v>6</v>
      </c>
      <c r="AI84" s="475">
        <v>9620100</v>
      </c>
      <c r="AJ84" s="475">
        <v>0</v>
      </c>
      <c r="AK84" s="475">
        <v>0</v>
      </c>
      <c r="AL84" s="475">
        <v>1319</v>
      </c>
      <c r="AM84" s="475">
        <v>0</v>
      </c>
      <c r="AN84" s="469">
        <v>0</v>
      </c>
      <c r="AO84" s="469">
        <v>1</v>
      </c>
      <c r="AP84" s="469">
        <v>0</v>
      </c>
      <c r="AQ84" s="468">
        <v>0.42857142857142855</v>
      </c>
      <c r="AR84" s="468">
        <v>7.9365079365079361E-2</v>
      </c>
      <c r="AS84" s="469">
        <v>1</v>
      </c>
      <c r="AT84" s="469">
        <v>9548.9396737499992</v>
      </c>
      <c r="AU84" s="469">
        <v>0</v>
      </c>
      <c r="AV84" s="469">
        <v>0</v>
      </c>
      <c r="AW84" s="469">
        <v>0</v>
      </c>
      <c r="AX84" s="469">
        <v>0</v>
      </c>
      <c r="AY84" s="469">
        <v>0</v>
      </c>
      <c r="AZ84" s="469">
        <v>0</v>
      </c>
      <c r="BA84" s="469">
        <v>0</v>
      </c>
      <c r="BB84" s="475">
        <v>0</v>
      </c>
      <c r="BC84" s="470">
        <v>0</v>
      </c>
      <c r="BD84" s="470">
        <v>5</v>
      </c>
      <c r="BE84" s="469">
        <v>9548.9396795699995</v>
      </c>
      <c r="BF84" s="468">
        <v>0.33333333333333331</v>
      </c>
      <c r="BG84" s="469">
        <v>0</v>
      </c>
      <c r="BH84" s="469">
        <v>0</v>
      </c>
      <c r="BI84" s="469">
        <v>0</v>
      </c>
      <c r="BJ84" s="469">
        <v>0</v>
      </c>
      <c r="BK84" s="469">
        <v>1</v>
      </c>
      <c r="BL84" s="469">
        <v>0</v>
      </c>
      <c r="BM84" s="469">
        <v>2</v>
      </c>
      <c r="BN84" s="469">
        <v>0</v>
      </c>
      <c r="BO84" s="471">
        <v>1.96098579417</v>
      </c>
      <c r="BP84" s="469">
        <v>1</v>
      </c>
      <c r="BQ84" s="469">
        <v>0</v>
      </c>
      <c r="BR84" s="469">
        <v>0</v>
      </c>
      <c r="BS84" s="469">
        <v>0</v>
      </c>
      <c r="BT84" s="469">
        <v>0</v>
      </c>
      <c r="BU84" s="469">
        <v>0</v>
      </c>
      <c r="BV84" s="469">
        <v>0</v>
      </c>
      <c r="BW84" s="475">
        <v>0</v>
      </c>
      <c r="BX84" s="475">
        <v>672</v>
      </c>
      <c r="BY84" s="475">
        <v>3523</v>
      </c>
      <c r="BZ84" s="475">
        <v>640</v>
      </c>
      <c r="CA84" s="468">
        <v>0.36507936507936506</v>
      </c>
      <c r="CB84" s="469">
        <v>0</v>
      </c>
      <c r="CC84" s="476">
        <v>0</v>
      </c>
      <c r="CD84" s="476">
        <v>0</v>
      </c>
      <c r="CE84" s="476">
        <v>3.9155708696199998</v>
      </c>
      <c r="CF84" s="476">
        <v>189.68510200570987</v>
      </c>
      <c r="CG84" s="476">
        <v>0</v>
      </c>
      <c r="CH84" s="476">
        <v>0</v>
      </c>
      <c r="CI84" s="476">
        <v>11.20800365577</v>
      </c>
      <c r="CJ84" s="485">
        <v>0</v>
      </c>
      <c r="CK84" s="469">
        <v>0</v>
      </c>
      <c r="CL84" s="469">
        <v>0</v>
      </c>
      <c r="CM84" s="469">
        <v>0</v>
      </c>
      <c r="CN84" s="477">
        <v>237.15165181633307</v>
      </c>
      <c r="CO84" s="469">
        <v>461</v>
      </c>
      <c r="CP84" s="469">
        <v>0</v>
      </c>
      <c r="CQ84" s="469" t="s">
        <v>514</v>
      </c>
      <c r="CR84" s="469" t="s">
        <v>514</v>
      </c>
      <c r="CS84" s="469" t="s">
        <v>514</v>
      </c>
      <c r="CT84" s="469">
        <v>0</v>
      </c>
      <c r="CU84" s="469">
        <v>0</v>
      </c>
      <c r="CV84" s="469">
        <v>4</v>
      </c>
      <c r="CW84" s="469">
        <v>1</v>
      </c>
      <c r="CX84" s="475">
        <v>49900</v>
      </c>
      <c r="CY84" s="475">
        <v>466</v>
      </c>
      <c r="CZ84" s="475">
        <v>977</v>
      </c>
      <c r="DA84" s="475">
        <v>0</v>
      </c>
      <c r="DB84" s="478">
        <v>7</v>
      </c>
      <c r="DC84" s="472">
        <v>0.95917872682557703</v>
      </c>
      <c r="DD84" s="469">
        <v>20</v>
      </c>
      <c r="DE84" s="475">
        <v>602600</v>
      </c>
      <c r="DF84" s="470">
        <v>0</v>
      </c>
      <c r="DG84" s="474">
        <v>0</v>
      </c>
      <c r="DH84" s="469">
        <v>6</v>
      </c>
      <c r="DI84" s="470">
        <v>0</v>
      </c>
      <c r="DJ84" s="469">
        <v>0</v>
      </c>
      <c r="DK84" s="469">
        <v>0</v>
      </c>
      <c r="DL84" s="476">
        <v>35</v>
      </c>
      <c r="DM84" s="465">
        <v>166</v>
      </c>
      <c r="DN84" s="466">
        <v>13266000</v>
      </c>
      <c r="DO84" s="467">
        <v>243307.40740740742</v>
      </c>
      <c r="DP84" s="469">
        <v>3</v>
      </c>
      <c r="DQ84" s="469">
        <v>0</v>
      </c>
      <c r="DR84" s="469">
        <v>1</v>
      </c>
      <c r="DS84" s="475">
        <v>758</v>
      </c>
      <c r="DT84" s="475">
        <v>404</v>
      </c>
      <c r="DU84" s="475">
        <v>57</v>
      </c>
    </row>
    <row r="85" spans="1:125" s="469" customFormat="1" ht="15" customHeight="1" x14ac:dyDescent="0.25">
      <c r="A85" s="474" t="s">
        <v>87</v>
      </c>
      <c r="B85" s="469">
        <v>46</v>
      </c>
      <c r="C85" s="469">
        <v>2</v>
      </c>
      <c r="D85" s="469">
        <v>134</v>
      </c>
      <c r="E85" s="469">
        <v>4</v>
      </c>
      <c r="F85" s="469">
        <v>2119</v>
      </c>
      <c r="G85" s="469">
        <v>1</v>
      </c>
      <c r="H85" s="469">
        <v>305</v>
      </c>
      <c r="I85" s="469">
        <v>4</v>
      </c>
      <c r="J85" s="469">
        <v>6</v>
      </c>
      <c r="K85" s="469">
        <v>33</v>
      </c>
      <c r="L85" s="469">
        <v>0</v>
      </c>
      <c r="M85" s="469">
        <v>0.25</v>
      </c>
      <c r="N85" s="469">
        <v>0</v>
      </c>
      <c r="O85" s="469">
        <v>0</v>
      </c>
      <c r="P85" s="469">
        <v>299</v>
      </c>
      <c r="Q85" s="469">
        <v>8</v>
      </c>
      <c r="R85" s="475">
        <v>512500</v>
      </c>
      <c r="S85" s="475">
        <v>51</v>
      </c>
      <c r="T85" s="475">
        <v>0</v>
      </c>
      <c r="U85" s="468">
        <v>0.96296296296296291</v>
      </c>
      <c r="V85" s="469">
        <v>7</v>
      </c>
      <c r="W85" s="469">
        <v>7</v>
      </c>
      <c r="X85" s="469">
        <v>4</v>
      </c>
      <c r="Y85" s="469">
        <v>8788</v>
      </c>
      <c r="Z85" s="469">
        <v>833</v>
      </c>
      <c r="AA85" s="473">
        <v>6</v>
      </c>
      <c r="AB85" s="474">
        <f t="shared" si="2"/>
        <v>9</v>
      </c>
      <c r="AC85" s="469">
        <v>5</v>
      </c>
      <c r="AD85" s="469">
        <v>0</v>
      </c>
      <c r="AE85" s="469">
        <v>457</v>
      </c>
      <c r="AF85" s="469">
        <v>97</v>
      </c>
      <c r="AG85" s="469">
        <v>0</v>
      </c>
      <c r="AH85" s="469">
        <v>8</v>
      </c>
      <c r="AI85" s="475">
        <v>1515700</v>
      </c>
      <c r="AJ85" s="475">
        <v>0</v>
      </c>
      <c r="AK85" s="475">
        <v>0</v>
      </c>
      <c r="AL85" s="475">
        <v>12</v>
      </c>
      <c r="AM85" s="475">
        <v>0</v>
      </c>
      <c r="AN85" s="469">
        <v>0</v>
      </c>
      <c r="AO85" s="469">
        <v>1</v>
      </c>
      <c r="AP85" s="469">
        <v>0</v>
      </c>
      <c r="AQ85" s="468">
        <v>0.48484848484848486</v>
      </c>
      <c r="AR85" s="468">
        <v>4.5454545454545456E-2</v>
      </c>
      <c r="AS85" s="469">
        <v>3</v>
      </c>
      <c r="AT85" s="469">
        <v>4031.04298277</v>
      </c>
      <c r="AU85" s="469">
        <v>0</v>
      </c>
      <c r="AV85" s="469">
        <v>3</v>
      </c>
      <c r="AW85" s="469">
        <v>1</v>
      </c>
      <c r="AX85" s="469">
        <v>0</v>
      </c>
      <c r="AY85" s="469">
        <v>0</v>
      </c>
      <c r="AZ85" s="469">
        <v>0</v>
      </c>
      <c r="BA85" s="469">
        <v>0</v>
      </c>
      <c r="BB85" s="475">
        <v>0</v>
      </c>
      <c r="BC85" s="470">
        <v>0</v>
      </c>
      <c r="BD85" s="470">
        <v>12</v>
      </c>
      <c r="BE85" s="469">
        <v>4031.04298277</v>
      </c>
      <c r="BF85" s="468">
        <v>0.2878787878787879</v>
      </c>
      <c r="BG85" s="469">
        <v>45899.292607099997</v>
      </c>
      <c r="BH85" s="469">
        <v>656.85127613400005</v>
      </c>
      <c r="BI85" s="469">
        <v>2</v>
      </c>
      <c r="BJ85" s="469">
        <v>0</v>
      </c>
      <c r="BK85" s="469">
        <v>3</v>
      </c>
      <c r="BL85" s="469">
        <v>0</v>
      </c>
      <c r="BM85" s="469">
        <v>7</v>
      </c>
      <c r="BN85" s="469">
        <v>0</v>
      </c>
      <c r="BO85" s="471">
        <v>26.659719395599996</v>
      </c>
      <c r="BP85" s="469">
        <v>5</v>
      </c>
      <c r="BQ85" s="469">
        <v>518.69513906894792</v>
      </c>
      <c r="BR85" s="469">
        <v>2</v>
      </c>
      <c r="BS85" s="469">
        <v>0</v>
      </c>
      <c r="BT85" s="469">
        <v>0</v>
      </c>
      <c r="BU85" s="469">
        <v>0</v>
      </c>
      <c r="BV85" s="469">
        <v>0</v>
      </c>
      <c r="BW85" s="475">
        <v>0</v>
      </c>
      <c r="BX85" s="475">
        <v>311</v>
      </c>
      <c r="BY85" s="475">
        <v>1293</v>
      </c>
      <c r="BZ85" s="475">
        <v>158</v>
      </c>
      <c r="CA85" s="468">
        <v>0.46969696969696972</v>
      </c>
      <c r="CB85" s="469">
        <v>0</v>
      </c>
      <c r="CC85" s="476">
        <v>4769.1039209103501</v>
      </c>
      <c r="CD85" s="476">
        <v>3201.5407042310258</v>
      </c>
      <c r="CE85" s="476">
        <v>6199.2186973021917</v>
      </c>
      <c r="CF85" s="476">
        <v>31.627660177280003</v>
      </c>
      <c r="CG85" s="476">
        <v>848.01807359812631</v>
      </c>
      <c r="CH85" s="476">
        <v>0</v>
      </c>
      <c r="CI85" s="476">
        <v>1661.4968658015937</v>
      </c>
      <c r="CJ85" s="485">
        <v>0</v>
      </c>
      <c r="CK85" s="469">
        <v>10</v>
      </c>
      <c r="CL85" s="469">
        <v>0</v>
      </c>
      <c r="CM85" s="469">
        <v>0</v>
      </c>
      <c r="CN85" s="477">
        <v>3265.6255049849806</v>
      </c>
      <c r="CO85" s="469">
        <v>1200</v>
      </c>
      <c r="CP85" s="469">
        <v>3</v>
      </c>
      <c r="CQ85" s="469" t="s">
        <v>514</v>
      </c>
      <c r="CR85" s="469" t="s">
        <v>514</v>
      </c>
      <c r="CS85" s="469" t="s">
        <v>514</v>
      </c>
      <c r="CT85" s="469">
        <v>0</v>
      </c>
      <c r="CU85" s="469">
        <v>3</v>
      </c>
      <c r="CV85" s="469">
        <v>0</v>
      </c>
      <c r="CW85" s="469">
        <v>2</v>
      </c>
      <c r="CX85" s="475">
        <v>158500</v>
      </c>
      <c r="CY85" s="475">
        <v>0</v>
      </c>
      <c r="CZ85" s="475">
        <v>5</v>
      </c>
      <c r="DA85" s="475">
        <v>0</v>
      </c>
      <c r="DB85" s="478">
        <v>15</v>
      </c>
      <c r="DC85" s="472">
        <v>0.95804234769687968</v>
      </c>
      <c r="DD85" s="469">
        <v>20</v>
      </c>
      <c r="DE85" s="475">
        <v>380900</v>
      </c>
      <c r="DF85" s="470">
        <v>4</v>
      </c>
      <c r="DG85" s="474">
        <v>0</v>
      </c>
      <c r="DH85" s="469">
        <v>10</v>
      </c>
      <c r="DI85" s="470">
        <v>4</v>
      </c>
      <c r="DJ85" s="469">
        <v>0</v>
      </c>
      <c r="DK85" s="469">
        <v>0</v>
      </c>
      <c r="DL85" s="476">
        <v>43.333333333333336</v>
      </c>
      <c r="DM85" s="465">
        <v>507.66666666666669</v>
      </c>
      <c r="DN85" s="466">
        <v>7706500</v>
      </c>
      <c r="DO85" s="467">
        <v>1367414.8148148148</v>
      </c>
      <c r="DP85" s="469">
        <v>0</v>
      </c>
      <c r="DQ85" s="469">
        <v>0</v>
      </c>
      <c r="DR85" s="469">
        <v>2</v>
      </c>
      <c r="DS85" s="475">
        <v>17</v>
      </c>
      <c r="DT85" s="475">
        <v>248</v>
      </c>
      <c r="DU85" s="475">
        <v>1</v>
      </c>
    </row>
    <row r="86" spans="1:125" s="469" customFormat="1" ht="15" customHeight="1" x14ac:dyDescent="0.25">
      <c r="A86" s="474" t="s">
        <v>307</v>
      </c>
      <c r="B86" s="469">
        <v>28</v>
      </c>
      <c r="C86" s="469">
        <v>4</v>
      </c>
      <c r="D86" s="469">
        <v>33</v>
      </c>
      <c r="E86" s="469">
        <v>1</v>
      </c>
      <c r="F86" s="469">
        <v>734</v>
      </c>
      <c r="G86" s="469">
        <v>1</v>
      </c>
      <c r="H86" s="469">
        <v>50</v>
      </c>
      <c r="I86" s="469">
        <v>14</v>
      </c>
      <c r="J86" s="469">
        <v>13</v>
      </c>
      <c r="K86" s="469">
        <v>46</v>
      </c>
      <c r="L86" s="469">
        <v>5</v>
      </c>
      <c r="M86" s="469">
        <v>0</v>
      </c>
      <c r="N86" s="469">
        <v>0</v>
      </c>
      <c r="O86" s="469">
        <v>0</v>
      </c>
      <c r="P86" s="469">
        <v>137</v>
      </c>
      <c r="Q86" s="469">
        <v>7</v>
      </c>
      <c r="R86" s="475">
        <v>853800</v>
      </c>
      <c r="S86" s="475">
        <v>0</v>
      </c>
      <c r="T86" s="475">
        <v>0</v>
      </c>
      <c r="U86" s="468">
        <v>0.7</v>
      </c>
      <c r="V86" s="469">
        <v>6</v>
      </c>
      <c r="W86" s="469">
        <v>8</v>
      </c>
      <c r="X86" s="469">
        <v>3.0000000000000009</v>
      </c>
      <c r="Y86" s="469">
        <v>2183</v>
      </c>
      <c r="Z86" s="469">
        <v>529</v>
      </c>
      <c r="AA86" s="473">
        <v>5</v>
      </c>
      <c r="AB86" s="474">
        <f t="shared" si="2"/>
        <v>3</v>
      </c>
      <c r="AC86" s="469">
        <v>7</v>
      </c>
      <c r="AD86" s="469">
        <v>0</v>
      </c>
      <c r="AE86" s="469">
        <v>3125</v>
      </c>
      <c r="AF86" s="469">
        <v>109</v>
      </c>
      <c r="AG86" s="469">
        <v>2</v>
      </c>
      <c r="AH86" s="469">
        <v>5</v>
      </c>
      <c r="AI86" s="475">
        <v>1106600</v>
      </c>
      <c r="AJ86" s="475">
        <v>0</v>
      </c>
      <c r="AK86" s="475">
        <v>0</v>
      </c>
      <c r="AL86" s="475">
        <v>1337</v>
      </c>
      <c r="AM86" s="475">
        <v>168</v>
      </c>
      <c r="AN86" s="469">
        <v>0</v>
      </c>
      <c r="AO86" s="469">
        <v>2</v>
      </c>
      <c r="AP86" s="469">
        <v>0</v>
      </c>
      <c r="AQ86" s="468">
        <v>0.42592592592592593</v>
      </c>
      <c r="AR86" s="468">
        <v>1.8518518518518517E-2</v>
      </c>
      <c r="AS86" s="469">
        <v>0</v>
      </c>
      <c r="AT86" s="469">
        <v>51658.994888369998</v>
      </c>
      <c r="AU86" s="469">
        <v>88</v>
      </c>
      <c r="AV86" s="469">
        <v>0</v>
      </c>
      <c r="AW86" s="469">
        <v>8</v>
      </c>
      <c r="AX86" s="469">
        <v>0</v>
      </c>
      <c r="AY86" s="469">
        <v>0</v>
      </c>
      <c r="AZ86" s="469">
        <v>0</v>
      </c>
      <c r="BA86" s="469">
        <v>0</v>
      </c>
      <c r="BB86" s="475">
        <v>0</v>
      </c>
      <c r="BC86" s="470">
        <v>0</v>
      </c>
      <c r="BD86" s="470">
        <v>14</v>
      </c>
      <c r="BE86" s="469">
        <v>5317.7710940699999</v>
      </c>
      <c r="BF86" s="468">
        <v>0.1111111111111111</v>
      </c>
      <c r="BG86" s="469">
        <v>0</v>
      </c>
      <c r="BH86" s="469">
        <v>61.673972212858999</v>
      </c>
      <c r="BI86" s="469">
        <v>0</v>
      </c>
      <c r="BJ86" s="469">
        <v>0</v>
      </c>
      <c r="BK86" s="469">
        <v>1</v>
      </c>
      <c r="BL86" s="469">
        <v>0</v>
      </c>
      <c r="BM86" s="469">
        <v>3</v>
      </c>
      <c r="BN86" s="469">
        <v>0</v>
      </c>
      <c r="BO86" s="471">
        <v>12.7669408002</v>
      </c>
      <c r="BP86" s="469">
        <v>10</v>
      </c>
      <c r="BQ86" s="469">
        <v>0</v>
      </c>
      <c r="BR86" s="469">
        <v>0</v>
      </c>
      <c r="BS86" s="469">
        <v>1</v>
      </c>
      <c r="BT86" s="469">
        <v>0</v>
      </c>
      <c r="BU86" s="469">
        <v>1</v>
      </c>
      <c r="BV86" s="469">
        <v>0</v>
      </c>
      <c r="BW86" s="475">
        <v>0</v>
      </c>
      <c r="BX86" s="475">
        <v>2</v>
      </c>
      <c r="BY86" s="475">
        <v>6973</v>
      </c>
      <c r="BZ86" s="475">
        <v>145</v>
      </c>
      <c r="CA86" s="468">
        <v>0.33333333333333331</v>
      </c>
      <c r="CB86" s="469">
        <v>0</v>
      </c>
      <c r="CC86" s="476">
        <v>2609.0532143099999</v>
      </c>
      <c r="CD86" s="476">
        <v>1782.0457624604001</v>
      </c>
      <c r="CE86" s="476">
        <v>3234.9544910036157</v>
      </c>
      <c r="CF86" s="476">
        <v>125.4649331411197</v>
      </c>
      <c r="CG86" s="476">
        <v>2468.6097816768006</v>
      </c>
      <c r="CH86" s="476">
        <v>0</v>
      </c>
      <c r="CI86" s="476">
        <v>962.56625519564682</v>
      </c>
      <c r="CJ86" s="485">
        <v>0</v>
      </c>
      <c r="CK86" s="469">
        <v>6</v>
      </c>
      <c r="CL86" s="469">
        <v>0</v>
      </c>
      <c r="CM86" s="469">
        <v>0</v>
      </c>
      <c r="CN86" s="477">
        <v>2513.5452017242596</v>
      </c>
      <c r="CO86" s="469">
        <v>28</v>
      </c>
      <c r="CP86" s="469">
        <v>0</v>
      </c>
      <c r="CQ86" s="469" t="s">
        <v>514</v>
      </c>
      <c r="CR86" s="469" t="s">
        <v>514</v>
      </c>
      <c r="CS86" s="469" t="s">
        <v>514</v>
      </c>
      <c r="CT86" s="469">
        <v>0</v>
      </c>
      <c r="CU86" s="469">
        <v>2</v>
      </c>
      <c r="CV86" s="469">
        <v>2</v>
      </c>
      <c r="CW86" s="469">
        <v>0</v>
      </c>
      <c r="CX86" s="475">
        <v>0</v>
      </c>
      <c r="CY86" s="475">
        <v>0</v>
      </c>
      <c r="CZ86" s="475">
        <v>260</v>
      </c>
      <c r="DA86" s="475">
        <v>0</v>
      </c>
      <c r="DB86" s="478">
        <v>2</v>
      </c>
      <c r="DC86" s="472">
        <v>0.97526547767383909</v>
      </c>
      <c r="DD86" s="469">
        <v>11</v>
      </c>
      <c r="DE86" s="475">
        <v>252300</v>
      </c>
      <c r="DF86" s="470">
        <v>0</v>
      </c>
      <c r="DG86" s="474">
        <v>0</v>
      </c>
      <c r="DH86" s="469">
        <v>1</v>
      </c>
      <c r="DI86" s="470">
        <v>0</v>
      </c>
      <c r="DJ86" s="469">
        <v>1</v>
      </c>
      <c r="DK86" s="469">
        <v>0</v>
      </c>
      <c r="DL86" s="476">
        <v>5</v>
      </c>
      <c r="DM86" s="465">
        <v>265.66666666666669</v>
      </c>
      <c r="DN86" s="466">
        <v>18512000</v>
      </c>
      <c r="DO86" s="467">
        <v>187577.77777777778</v>
      </c>
      <c r="DP86" s="469">
        <v>0</v>
      </c>
      <c r="DQ86" s="469">
        <v>2</v>
      </c>
      <c r="DR86" s="469">
        <v>1</v>
      </c>
      <c r="DS86" s="475">
        <v>2225</v>
      </c>
      <c r="DT86" s="475">
        <v>727</v>
      </c>
      <c r="DU86" s="475">
        <v>85</v>
      </c>
    </row>
    <row r="87" spans="1:125" s="469" customFormat="1" ht="15" customHeight="1" x14ac:dyDescent="0.25">
      <c r="A87" s="474" t="s">
        <v>98</v>
      </c>
      <c r="B87" s="469">
        <v>38</v>
      </c>
      <c r="C87" s="469">
        <v>2</v>
      </c>
      <c r="D87" s="469">
        <v>108</v>
      </c>
      <c r="E87" s="469">
        <v>1</v>
      </c>
      <c r="F87" s="469">
        <v>1781</v>
      </c>
      <c r="G87" s="469">
        <v>0</v>
      </c>
      <c r="H87" s="469">
        <v>48</v>
      </c>
      <c r="I87" s="469">
        <v>6</v>
      </c>
      <c r="J87" s="469">
        <v>23</v>
      </c>
      <c r="K87" s="469">
        <v>57</v>
      </c>
      <c r="L87" s="469">
        <v>3</v>
      </c>
      <c r="M87" s="469">
        <v>0</v>
      </c>
      <c r="N87" s="469">
        <v>0</v>
      </c>
      <c r="O87" s="469">
        <v>0</v>
      </c>
      <c r="P87" s="469">
        <v>90</v>
      </c>
      <c r="Q87" s="469">
        <v>3</v>
      </c>
      <c r="R87" s="475">
        <v>384700</v>
      </c>
      <c r="S87" s="475">
        <v>0</v>
      </c>
      <c r="T87" s="475">
        <v>0</v>
      </c>
      <c r="U87" s="468">
        <v>0.96875</v>
      </c>
      <c r="V87" s="469">
        <v>23</v>
      </c>
      <c r="W87" s="469">
        <v>4</v>
      </c>
      <c r="X87" s="469">
        <v>1.7999999999999998</v>
      </c>
      <c r="Y87" s="469">
        <v>12512</v>
      </c>
      <c r="Z87" s="469">
        <v>1629</v>
      </c>
      <c r="AA87" s="473">
        <v>6</v>
      </c>
      <c r="AB87" s="474">
        <f t="shared" si="2"/>
        <v>4</v>
      </c>
      <c r="AC87" s="469">
        <v>3</v>
      </c>
      <c r="AD87" s="469">
        <v>0</v>
      </c>
      <c r="AE87" s="469">
        <v>4363</v>
      </c>
      <c r="AF87" s="469">
        <v>156</v>
      </c>
      <c r="AG87" s="469">
        <v>0</v>
      </c>
      <c r="AH87" s="469">
        <v>2</v>
      </c>
      <c r="AI87" s="475">
        <v>1505500</v>
      </c>
      <c r="AJ87" s="475">
        <v>0</v>
      </c>
      <c r="AK87" s="475">
        <v>0</v>
      </c>
      <c r="AL87" s="475">
        <v>684</v>
      </c>
      <c r="AM87" s="475">
        <v>96</v>
      </c>
      <c r="AN87" s="469">
        <v>0</v>
      </c>
      <c r="AO87" s="469">
        <v>3</v>
      </c>
      <c r="AP87" s="469">
        <v>0</v>
      </c>
      <c r="AQ87" s="468">
        <v>0.69767441860465118</v>
      </c>
      <c r="AR87" s="468">
        <v>4.8000000000000001E-2</v>
      </c>
      <c r="AS87" s="469">
        <v>0</v>
      </c>
      <c r="AT87" s="469">
        <v>0</v>
      </c>
      <c r="AU87" s="469">
        <v>0</v>
      </c>
      <c r="AV87" s="469">
        <v>1</v>
      </c>
      <c r="AW87" s="469">
        <v>5</v>
      </c>
      <c r="AX87" s="469">
        <v>282</v>
      </c>
      <c r="AY87" s="469">
        <v>7</v>
      </c>
      <c r="AZ87" s="469">
        <v>0</v>
      </c>
      <c r="BA87" s="469">
        <v>0</v>
      </c>
      <c r="BB87" s="475">
        <v>0</v>
      </c>
      <c r="BC87" s="470">
        <v>0</v>
      </c>
      <c r="BD87" s="470">
        <v>8</v>
      </c>
      <c r="BE87" s="469">
        <v>0</v>
      </c>
      <c r="BF87" s="468">
        <v>6.9767441860465115E-2</v>
      </c>
      <c r="BG87" s="469">
        <v>0</v>
      </c>
      <c r="BH87" s="469">
        <v>127.93201023085899</v>
      </c>
      <c r="BI87" s="469">
        <v>0</v>
      </c>
      <c r="BJ87" s="469">
        <v>0</v>
      </c>
      <c r="BK87" s="469">
        <v>2</v>
      </c>
      <c r="BL87" s="469">
        <v>0</v>
      </c>
      <c r="BM87" s="469">
        <v>4</v>
      </c>
      <c r="BN87" s="469">
        <v>0</v>
      </c>
      <c r="BO87" s="471">
        <v>21.294297166499998</v>
      </c>
      <c r="BP87" s="469">
        <v>0</v>
      </c>
      <c r="BQ87" s="469">
        <v>61.929842341189996</v>
      </c>
      <c r="BR87" s="469">
        <v>0</v>
      </c>
      <c r="BS87" s="469">
        <v>0</v>
      </c>
      <c r="BT87" s="469">
        <v>0</v>
      </c>
      <c r="BU87" s="469">
        <v>1</v>
      </c>
      <c r="BV87" s="469">
        <v>1</v>
      </c>
      <c r="BW87" s="475">
        <v>3389400</v>
      </c>
      <c r="BX87" s="475">
        <v>0</v>
      </c>
      <c r="BY87" s="475">
        <v>1282</v>
      </c>
      <c r="BZ87" s="475">
        <v>85</v>
      </c>
      <c r="CA87" s="468">
        <v>0.46511627906976744</v>
      </c>
      <c r="CB87" s="469">
        <v>7062.3833886700004</v>
      </c>
      <c r="CC87" s="476">
        <v>1181.9284221799001</v>
      </c>
      <c r="CD87" s="476">
        <v>792.14641997399997</v>
      </c>
      <c r="CE87" s="476">
        <v>2138.8121155024019</v>
      </c>
      <c r="CF87" s="476">
        <v>98.401403621664997</v>
      </c>
      <c r="CG87" s="476">
        <v>411.93831933609999</v>
      </c>
      <c r="CH87" s="476">
        <v>1093.0185668916999</v>
      </c>
      <c r="CI87" s="476">
        <v>674.18340577318304</v>
      </c>
      <c r="CJ87" s="485">
        <v>0</v>
      </c>
      <c r="CK87" s="469">
        <v>5</v>
      </c>
      <c r="CL87" s="469">
        <v>884.67952608899998</v>
      </c>
      <c r="CM87" s="469">
        <v>0</v>
      </c>
      <c r="CN87" s="477">
        <v>1628.4571410883943</v>
      </c>
      <c r="CO87" s="469">
        <v>94</v>
      </c>
      <c r="CP87" s="469">
        <v>2</v>
      </c>
      <c r="CQ87" s="469" t="s">
        <v>514</v>
      </c>
      <c r="CR87" s="469" t="s">
        <v>514</v>
      </c>
      <c r="CS87" s="469" t="s">
        <v>514</v>
      </c>
      <c r="CT87" s="469">
        <v>1</v>
      </c>
      <c r="CU87" s="469">
        <v>0</v>
      </c>
      <c r="CV87" s="469">
        <v>1</v>
      </c>
      <c r="CW87" s="469">
        <v>1</v>
      </c>
      <c r="CX87" s="475">
        <v>77200</v>
      </c>
      <c r="CY87" s="475">
        <v>0</v>
      </c>
      <c r="CZ87" s="475">
        <v>46</v>
      </c>
      <c r="DA87" s="475">
        <v>0</v>
      </c>
      <c r="DB87" s="478">
        <v>8</v>
      </c>
      <c r="DC87" s="472">
        <v>0.95821862742709574</v>
      </c>
      <c r="DD87" s="469">
        <v>5</v>
      </c>
      <c r="DE87" s="475">
        <v>79100</v>
      </c>
      <c r="DF87" s="470">
        <v>6</v>
      </c>
      <c r="DG87" s="474">
        <f>3/12</f>
        <v>0.25</v>
      </c>
      <c r="DH87" s="469">
        <v>1</v>
      </c>
      <c r="DI87" s="470">
        <v>0</v>
      </c>
      <c r="DJ87" s="469">
        <v>0</v>
      </c>
      <c r="DK87" s="469">
        <v>0</v>
      </c>
      <c r="DL87" s="476">
        <v>8.3333333333333339</v>
      </c>
      <c r="DM87" s="465">
        <v>76</v>
      </c>
      <c r="DN87" s="466">
        <v>5868000</v>
      </c>
      <c r="DO87" s="467">
        <v>478459.25925925927</v>
      </c>
      <c r="DP87" s="469">
        <v>0</v>
      </c>
      <c r="DQ87" s="469">
        <v>1</v>
      </c>
      <c r="DR87" s="469">
        <v>3</v>
      </c>
      <c r="DS87" s="475">
        <v>0</v>
      </c>
      <c r="DT87" s="475">
        <v>83</v>
      </c>
      <c r="DU87" s="475">
        <v>7</v>
      </c>
    </row>
    <row r="88" spans="1:125" s="469" customFormat="1" ht="15" customHeight="1" x14ac:dyDescent="0.25">
      <c r="A88" s="474" t="s">
        <v>143</v>
      </c>
      <c r="B88" s="469">
        <v>6</v>
      </c>
      <c r="C88" s="469">
        <v>0</v>
      </c>
      <c r="D88" s="469">
        <v>19</v>
      </c>
      <c r="E88" s="469">
        <v>2</v>
      </c>
      <c r="F88" s="469">
        <v>236</v>
      </c>
      <c r="G88" s="469">
        <v>4</v>
      </c>
      <c r="H88" s="469">
        <v>12</v>
      </c>
      <c r="I88" s="469">
        <v>3</v>
      </c>
      <c r="J88" s="469">
        <v>5</v>
      </c>
      <c r="K88" s="469">
        <v>22</v>
      </c>
      <c r="L88" s="469">
        <v>4</v>
      </c>
      <c r="M88" s="469">
        <v>0</v>
      </c>
      <c r="N88" s="469">
        <v>0</v>
      </c>
      <c r="O88" s="469">
        <v>0</v>
      </c>
      <c r="P88" s="469">
        <v>124</v>
      </c>
      <c r="Q88" s="469">
        <v>9</v>
      </c>
      <c r="R88" s="475">
        <v>4568301</v>
      </c>
      <c r="S88" s="475">
        <v>87</v>
      </c>
      <c r="T88" s="475">
        <v>0</v>
      </c>
      <c r="U88" s="468">
        <v>0.64500000000000002</v>
      </c>
      <c r="V88" s="469">
        <v>1</v>
      </c>
      <c r="W88" s="469">
        <v>0</v>
      </c>
      <c r="X88" s="469">
        <v>0</v>
      </c>
      <c r="Y88" s="469">
        <v>3468</v>
      </c>
      <c r="Z88" s="469">
        <v>376</v>
      </c>
      <c r="AA88" s="473">
        <v>2</v>
      </c>
      <c r="AB88" s="474">
        <f t="shared" si="2"/>
        <v>2</v>
      </c>
      <c r="AC88" s="469">
        <v>4</v>
      </c>
      <c r="AD88" s="469">
        <v>1</v>
      </c>
      <c r="AE88" s="469">
        <v>124</v>
      </c>
      <c r="AF88" s="469">
        <v>56</v>
      </c>
      <c r="AG88" s="469">
        <v>0</v>
      </c>
      <c r="AH88" s="469">
        <v>1</v>
      </c>
      <c r="AI88" s="475">
        <v>10000</v>
      </c>
      <c r="AJ88" s="475">
        <v>0</v>
      </c>
      <c r="AK88" s="475">
        <v>0</v>
      </c>
      <c r="AL88" s="475">
        <v>1677</v>
      </c>
      <c r="AM88" s="475">
        <v>194</v>
      </c>
      <c r="AN88" s="469">
        <v>0</v>
      </c>
      <c r="AO88" s="469">
        <v>1</v>
      </c>
      <c r="AP88" s="469">
        <v>0</v>
      </c>
      <c r="AQ88" s="468">
        <v>0.51700000000000002</v>
      </c>
      <c r="AR88" s="468">
        <v>4.8000000000000001E-2</v>
      </c>
      <c r="AS88" s="469">
        <v>5</v>
      </c>
      <c r="AT88" s="469">
        <v>28627.368726750501</v>
      </c>
      <c r="AU88" s="469">
        <v>132</v>
      </c>
      <c r="AV88" s="469">
        <v>0</v>
      </c>
      <c r="AW88" s="469">
        <v>19</v>
      </c>
      <c r="AX88" s="469">
        <v>0</v>
      </c>
      <c r="AY88" s="469">
        <v>0</v>
      </c>
      <c r="AZ88" s="469">
        <v>0</v>
      </c>
      <c r="BA88" s="469">
        <v>1</v>
      </c>
      <c r="BB88" s="475">
        <v>1107.3</v>
      </c>
      <c r="BC88" s="470">
        <v>0</v>
      </c>
      <c r="BD88" s="470">
        <v>2</v>
      </c>
      <c r="BE88" s="469">
        <v>8671.332583323001</v>
      </c>
      <c r="BF88" s="468">
        <v>0.216</v>
      </c>
      <c r="BG88" s="469">
        <v>0</v>
      </c>
      <c r="BH88" s="469">
        <v>0</v>
      </c>
      <c r="BI88" s="469">
        <v>1</v>
      </c>
      <c r="BJ88" s="469">
        <v>0</v>
      </c>
      <c r="BK88" s="469">
        <v>0</v>
      </c>
      <c r="BL88" s="469">
        <v>0</v>
      </c>
      <c r="BM88" s="469">
        <v>1</v>
      </c>
      <c r="BN88" s="469">
        <v>0</v>
      </c>
      <c r="BO88" s="471">
        <v>1.9379092204799999</v>
      </c>
      <c r="BP88" s="469">
        <v>0</v>
      </c>
      <c r="BQ88" s="469">
        <v>0</v>
      </c>
      <c r="BR88" s="469">
        <v>1</v>
      </c>
      <c r="BS88" s="469">
        <v>0</v>
      </c>
      <c r="BT88" s="469">
        <v>0</v>
      </c>
      <c r="BU88" s="469">
        <v>1</v>
      </c>
      <c r="BV88" s="469">
        <v>0</v>
      </c>
      <c r="BW88" s="475">
        <v>0</v>
      </c>
      <c r="BX88" s="475">
        <v>978</v>
      </c>
      <c r="BY88" s="475">
        <v>10081</v>
      </c>
      <c r="BZ88" s="475">
        <v>328</v>
      </c>
      <c r="CA88" s="468">
        <v>0.439</v>
      </c>
      <c r="CB88" s="469">
        <v>0</v>
      </c>
      <c r="CC88" s="476">
        <v>20.242100678</v>
      </c>
      <c r="CD88" s="476">
        <v>0</v>
      </c>
      <c r="CE88" s="476">
        <v>98.943999153177003</v>
      </c>
      <c r="CF88" s="476">
        <v>308.5859442614904</v>
      </c>
      <c r="CG88" s="476">
        <v>34.144864095700001</v>
      </c>
      <c r="CH88" s="476">
        <v>0</v>
      </c>
      <c r="CI88" s="476">
        <v>51.518630941403629</v>
      </c>
      <c r="CJ88" s="485">
        <v>0</v>
      </c>
      <c r="CK88" s="469">
        <v>0</v>
      </c>
      <c r="CL88" s="469">
        <v>0</v>
      </c>
      <c r="CM88" s="469">
        <v>0</v>
      </c>
      <c r="CN88" s="477">
        <v>354.03196514376896</v>
      </c>
      <c r="CO88" s="469">
        <v>13</v>
      </c>
      <c r="CP88" s="469">
        <v>0</v>
      </c>
      <c r="CQ88" s="469" t="s">
        <v>514</v>
      </c>
      <c r="CR88" s="469" t="s">
        <v>514</v>
      </c>
      <c r="CS88" s="469" t="s">
        <v>514</v>
      </c>
      <c r="CT88" s="469">
        <v>0</v>
      </c>
      <c r="CU88" s="469">
        <v>0</v>
      </c>
      <c r="CV88" s="469">
        <v>1</v>
      </c>
      <c r="CW88" s="469">
        <v>0</v>
      </c>
      <c r="CX88" s="475">
        <v>0</v>
      </c>
      <c r="CY88" s="475">
        <v>32</v>
      </c>
      <c r="CZ88" s="475">
        <v>314</v>
      </c>
      <c r="DA88" s="475">
        <v>262</v>
      </c>
      <c r="DB88" s="478">
        <v>7</v>
      </c>
      <c r="DC88" s="472">
        <v>0.97323027871319057</v>
      </c>
      <c r="DD88" s="469">
        <v>11</v>
      </c>
      <c r="DE88" s="475">
        <v>222700</v>
      </c>
      <c r="DF88" s="470">
        <v>0</v>
      </c>
      <c r="DG88" s="474">
        <v>0</v>
      </c>
      <c r="DH88" s="469">
        <v>6</v>
      </c>
      <c r="DI88" s="470">
        <v>0</v>
      </c>
      <c r="DJ88" s="469">
        <v>0</v>
      </c>
      <c r="DK88" s="469">
        <v>0</v>
      </c>
      <c r="DL88" s="476">
        <v>41.666666666666664</v>
      </c>
      <c r="DM88" s="465">
        <v>500</v>
      </c>
      <c r="DN88" s="466">
        <v>18207666.666666668</v>
      </c>
      <c r="DO88" s="467">
        <v>25825.925925925927</v>
      </c>
      <c r="DP88" s="469">
        <v>1</v>
      </c>
      <c r="DQ88" s="469">
        <v>2</v>
      </c>
      <c r="DR88" s="469">
        <v>0</v>
      </c>
      <c r="DS88" s="475">
        <v>138</v>
      </c>
      <c r="DT88" s="475">
        <v>1005</v>
      </c>
      <c r="DU88" s="475">
        <v>268</v>
      </c>
    </row>
    <row r="89" spans="1:125" s="469" customFormat="1" ht="15" customHeight="1" x14ac:dyDescent="0.25">
      <c r="A89" s="474" t="s">
        <v>313</v>
      </c>
      <c r="B89" s="469">
        <v>6</v>
      </c>
      <c r="C89" s="469">
        <v>0</v>
      </c>
      <c r="D89" s="469">
        <v>18</v>
      </c>
      <c r="E89" s="469">
        <v>2</v>
      </c>
      <c r="F89" s="469">
        <v>278</v>
      </c>
      <c r="G89" s="469">
        <v>8</v>
      </c>
      <c r="H89" s="469">
        <v>6</v>
      </c>
      <c r="I89" s="469">
        <v>4</v>
      </c>
      <c r="J89" s="469">
        <v>2</v>
      </c>
      <c r="K89" s="469">
        <v>29</v>
      </c>
      <c r="L89" s="469">
        <v>5</v>
      </c>
      <c r="M89" s="469">
        <v>0</v>
      </c>
      <c r="N89" s="469">
        <v>0</v>
      </c>
      <c r="O89" s="469">
        <v>0</v>
      </c>
      <c r="P89" s="469">
        <v>103</v>
      </c>
      <c r="Q89" s="469">
        <v>3</v>
      </c>
      <c r="R89" s="475">
        <v>5087000</v>
      </c>
      <c r="S89" s="475">
        <v>0</v>
      </c>
      <c r="T89" s="475">
        <v>0</v>
      </c>
      <c r="U89" s="468">
        <v>0.64500000000000002</v>
      </c>
      <c r="V89" s="469">
        <v>9</v>
      </c>
      <c r="W89" s="469">
        <v>1</v>
      </c>
      <c r="X89" s="469">
        <v>0.70000000000000007</v>
      </c>
      <c r="Y89" s="469">
        <v>792</v>
      </c>
      <c r="Z89" s="469">
        <v>192</v>
      </c>
      <c r="AA89" s="473">
        <v>0</v>
      </c>
      <c r="AB89" s="474">
        <f t="shared" si="2"/>
        <v>3</v>
      </c>
      <c r="AC89" s="469">
        <v>7</v>
      </c>
      <c r="AD89" s="469">
        <v>0</v>
      </c>
      <c r="AE89" s="469">
        <v>4</v>
      </c>
      <c r="AF89" s="469">
        <v>129</v>
      </c>
      <c r="AG89" s="469">
        <v>2</v>
      </c>
      <c r="AH89" s="469">
        <v>3</v>
      </c>
      <c r="AI89" s="475">
        <v>143200</v>
      </c>
      <c r="AJ89" s="475">
        <v>0</v>
      </c>
      <c r="AK89" s="475">
        <v>0</v>
      </c>
      <c r="AL89" s="475">
        <v>1002</v>
      </c>
      <c r="AM89" s="475">
        <v>154</v>
      </c>
      <c r="AN89" s="469">
        <v>0</v>
      </c>
      <c r="AO89" s="469">
        <v>0</v>
      </c>
      <c r="AP89" s="469">
        <v>0</v>
      </c>
      <c r="AQ89" s="468">
        <v>0.51700000000000002</v>
      </c>
      <c r="AR89" s="468">
        <v>4.8000000000000001E-2</v>
      </c>
      <c r="AS89" s="469">
        <v>0</v>
      </c>
      <c r="AT89" s="469">
        <v>14818.5655505</v>
      </c>
      <c r="AU89" s="469">
        <v>52</v>
      </c>
      <c r="AV89" s="469">
        <v>0</v>
      </c>
      <c r="AW89" s="469">
        <v>16</v>
      </c>
      <c r="AX89" s="469">
        <v>0</v>
      </c>
      <c r="AY89" s="469">
        <v>0</v>
      </c>
      <c r="AZ89" s="469">
        <v>0</v>
      </c>
      <c r="BA89" s="469">
        <v>1</v>
      </c>
      <c r="BB89" s="475">
        <v>35.5</v>
      </c>
      <c r="BC89" s="470">
        <v>0</v>
      </c>
      <c r="BD89" s="470">
        <v>3</v>
      </c>
      <c r="BE89" s="469">
        <v>0</v>
      </c>
      <c r="BF89" s="468">
        <v>0.216</v>
      </c>
      <c r="BG89" s="469">
        <v>0</v>
      </c>
      <c r="BH89" s="469">
        <v>0</v>
      </c>
      <c r="BI89" s="469">
        <v>0</v>
      </c>
      <c r="BJ89" s="469">
        <v>0</v>
      </c>
      <c r="BK89" s="469">
        <v>0</v>
      </c>
      <c r="BL89" s="469">
        <v>0</v>
      </c>
      <c r="BM89" s="469">
        <v>3</v>
      </c>
      <c r="BN89" s="469">
        <v>0</v>
      </c>
      <c r="BO89" s="471">
        <v>1.8605933591100001</v>
      </c>
      <c r="BP89" s="469">
        <v>1</v>
      </c>
      <c r="BQ89" s="469">
        <v>0</v>
      </c>
      <c r="BR89" s="469">
        <v>0</v>
      </c>
      <c r="BS89" s="469">
        <v>0</v>
      </c>
      <c r="BT89" s="469">
        <v>0</v>
      </c>
      <c r="BU89" s="469">
        <v>0</v>
      </c>
      <c r="BV89" s="469">
        <v>1</v>
      </c>
      <c r="BW89" s="475">
        <v>7700</v>
      </c>
      <c r="BX89" s="475">
        <v>3163</v>
      </c>
      <c r="BY89" s="475">
        <v>8323</v>
      </c>
      <c r="BZ89" s="475">
        <v>107</v>
      </c>
      <c r="CA89" s="468">
        <v>0.439</v>
      </c>
      <c r="CB89" s="469">
        <v>0</v>
      </c>
      <c r="CC89" s="476">
        <v>0</v>
      </c>
      <c r="CD89" s="476">
        <v>0</v>
      </c>
      <c r="CE89" s="476">
        <v>0</v>
      </c>
      <c r="CF89" s="476">
        <v>53.973397545503438</v>
      </c>
      <c r="CG89" s="476">
        <v>0</v>
      </c>
      <c r="CH89" s="476">
        <v>0</v>
      </c>
      <c r="CI89" s="476">
        <v>11.393792241709999</v>
      </c>
      <c r="CJ89" s="485">
        <v>0</v>
      </c>
      <c r="CK89" s="469">
        <v>1</v>
      </c>
      <c r="CL89" s="469">
        <v>0</v>
      </c>
      <c r="CM89" s="469">
        <v>0</v>
      </c>
      <c r="CN89" s="477">
        <v>64.922175483897803</v>
      </c>
      <c r="CO89" s="469">
        <v>86</v>
      </c>
      <c r="CP89" s="469">
        <v>1</v>
      </c>
      <c r="CQ89" s="469" t="s">
        <v>514</v>
      </c>
      <c r="CR89" s="469" t="s">
        <v>514</v>
      </c>
      <c r="CS89" s="469" t="s">
        <v>514</v>
      </c>
      <c r="CT89" s="469">
        <v>0</v>
      </c>
      <c r="CU89" s="469">
        <v>0</v>
      </c>
      <c r="CV89" s="469">
        <v>2</v>
      </c>
      <c r="CW89" s="469">
        <v>2</v>
      </c>
      <c r="CX89" s="475">
        <v>107100</v>
      </c>
      <c r="CY89" s="475">
        <v>0</v>
      </c>
      <c r="CZ89" s="475">
        <v>0</v>
      </c>
      <c r="DA89" s="475">
        <v>0</v>
      </c>
      <c r="DB89" s="478">
        <v>25</v>
      </c>
      <c r="DC89" s="472">
        <v>0.92150621711896241</v>
      </c>
      <c r="DD89" s="469">
        <v>6</v>
      </c>
      <c r="DE89" s="475">
        <v>305000</v>
      </c>
      <c r="DF89" s="470">
        <v>0</v>
      </c>
      <c r="DG89" s="474">
        <v>0</v>
      </c>
      <c r="DH89" s="469">
        <v>5</v>
      </c>
      <c r="DI89" s="470">
        <v>0</v>
      </c>
      <c r="DJ89" s="469">
        <v>0</v>
      </c>
      <c r="DK89" s="469">
        <v>0</v>
      </c>
      <c r="DL89" s="476">
        <v>5</v>
      </c>
      <c r="DM89" s="465">
        <v>138.33333333333334</v>
      </c>
      <c r="DN89" s="466">
        <v>37991666.666666664</v>
      </c>
      <c r="DO89" s="467">
        <v>497159.42028985504</v>
      </c>
      <c r="DP89" s="469">
        <v>0</v>
      </c>
      <c r="DQ89" s="469">
        <v>1</v>
      </c>
      <c r="DR89" s="469">
        <v>0</v>
      </c>
      <c r="DS89" s="475">
        <v>1770</v>
      </c>
      <c r="DT89" s="475">
        <v>524</v>
      </c>
      <c r="DU89" s="475">
        <v>0</v>
      </c>
    </row>
    <row r="90" spans="1:125" s="469" customFormat="1" ht="15" customHeight="1" x14ac:dyDescent="0.25">
      <c r="A90" s="474" t="s">
        <v>201</v>
      </c>
      <c r="B90" s="469">
        <v>48</v>
      </c>
      <c r="C90" s="469">
        <v>0</v>
      </c>
      <c r="D90" s="469">
        <v>55</v>
      </c>
      <c r="E90" s="469">
        <v>3</v>
      </c>
      <c r="F90" s="469">
        <v>870</v>
      </c>
      <c r="G90" s="469">
        <v>0</v>
      </c>
      <c r="H90" s="469">
        <v>50</v>
      </c>
      <c r="I90" s="469">
        <v>15</v>
      </c>
      <c r="J90" s="469">
        <v>10</v>
      </c>
      <c r="K90" s="469">
        <v>28</v>
      </c>
      <c r="L90" s="469">
        <v>1</v>
      </c>
      <c r="M90" s="469">
        <v>0</v>
      </c>
      <c r="N90" s="469">
        <v>0</v>
      </c>
      <c r="O90" s="469">
        <v>0</v>
      </c>
      <c r="P90" s="469">
        <v>55</v>
      </c>
      <c r="Q90" s="469">
        <v>3</v>
      </c>
      <c r="R90" s="475">
        <v>465400</v>
      </c>
      <c r="S90" s="475">
        <v>0</v>
      </c>
      <c r="T90" s="475">
        <v>0</v>
      </c>
      <c r="U90" s="468">
        <v>0.66666666666666663</v>
      </c>
      <c r="V90" s="469">
        <v>4</v>
      </c>
      <c r="W90" s="469">
        <v>7</v>
      </c>
      <c r="X90" s="469">
        <v>0.4</v>
      </c>
      <c r="Y90" s="469">
        <v>3653</v>
      </c>
      <c r="Z90" s="469">
        <v>755</v>
      </c>
      <c r="AA90" s="473">
        <v>5</v>
      </c>
      <c r="AB90" s="474">
        <f t="shared" si="2"/>
        <v>3</v>
      </c>
      <c r="AC90" s="469">
        <v>1</v>
      </c>
      <c r="AD90" s="469">
        <v>0</v>
      </c>
      <c r="AE90" s="469">
        <v>2264</v>
      </c>
      <c r="AF90" s="469">
        <v>57</v>
      </c>
      <c r="AG90" s="469">
        <v>0</v>
      </c>
      <c r="AH90" s="469">
        <v>1</v>
      </c>
      <c r="AI90" s="475">
        <v>82400</v>
      </c>
      <c r="AJ90" s="475">
        <v>0</v>
      </c>
      <c r="AK90" s="475">
        <v>18000</v>
      </c>
      <c r="AL90" s="475">
        <v>35</v>
      </c>
      <c r="AM90" s="475">
        <v>0</v>
      </c>
      <c r="AN90" s="469">
        <v>0</v>
      </c>
      <c r="AO90" s="469">
        <v>1</v>
      </c>
      <c r="AP90" s="469">
        <v>0</v>
      </c>
      <c r="AQ90" s="468">
        <v>0.4861111111111111</v>
      </c>
      <c r="AR90" s="468">
        <v>2.7777777777777776E-2</v>
      </c>
      <c r="AS90" s="469">
        <v>1</v>
      </c>
      <c r="AT90" s="469">
        <v>33126.987375979996</v>
      </c>
      <c r="AU90" s="469">
        <v>0</v>
      </c>
      <c r="AV90" s="469">
        <v>0</v>
      </c>
      <c r="AW90" s="469">
        <v>2</v>
      </c>
      <c r="AX90" s="469">
        <v>0</v>
      </c>
      <c r="AY90" s="469">
        <v>0</v>
      </c>
      <c r="AZ90" s="469">
        <v>1</v>
      </c>
      <c r="BA90" s="469">
        <v>0</v>
      </c>
      <c r="BB90" s="475">
        <v>0</v>
      </c>
      <c r="BC90" s="470">
        <v>0</v>
      </c>
      <c r="BD90" s="470">
        <v>4</v>
      </c>
      <c r="BE90" s="469">
        <v>41381.803161930002</v>
      </c>
      <c r="BF90" s="468">
        <v>0.30555555555555558</v>
      </c>
      <c r="BG90" s="469">
        <v>0</v>
      </c>
      <c r="BH90" s="469">
        <v>0</v>
      </c>
      <c r="BI90" s="469">
        <v>0</v>
      </c>
      <c r="BJ90" s="469">
        <v>0</v>
      </c>
      <c r="BK90" s="469">
        <v>1</v>
      </c>
      <c r="BL90" s="469">
        <v>0</v>
      </c>
      <c r="BM90" s="469">
        <v>3</v>
      </c>
      <c r="BN90" s="469">
        <v>0</v>
      </c>
      <c r="BO90" s="471">
        <v>78.341567485499993</v>
      </c>
      <c r="BP90" s="469">
        <v>0</v>
      </c>
      <c r="BQ90" s="469">
        <v>167.3374272204</v>
      </c>
      <c r="BR90" s="469">
        <v>0</v>
      </c>
      <c r="BS90" s="469">
        <v>0</v>
      </c>
      <c r="BT90" s="469">
        <v>0</v>
      </c>
      <c r="BU90" s="469">
        <v>0</v>
      </c>
      <c r="BV90" s="469">
        <v>0</v>
      </c>
      <c r="BW90" s="475">
        <v>0</v>
      </c>
      <c r="BX90" s="475">
        <v>15</v>
      </c>
      <c r="BY90" s="475">
        <v>858</v>
      </c>
      <c r="BZ90" s="475">
        <v>198</v>
      </c>
      <c r="CA90" s="468">
        <v>0.43055555555555558</v>
      </c>
      <c r="CB90" s="469">
        <v>0</v>
      </c>
      <c r="CC90" s="476">
        <v>549.24107862365997</v>
      </c>
      <c r="CD90" s="476">
        <v>1524.42952676</v>
      </c>
      <c r="CE90" s="476">
        <v>2367.9327902605223</v>
      </c>
      <c r="CF90" s="476">
        <v>7.7012575998499999</v>
      </c>
      <c r="CG90" s="476">
        <v>361.88064187700002</v>
      </c>
      <c r="CH90" s="476">
        <v>1934.7892978069999</v>
      </c>
      <c r="CI90" s="476">
        <v>279.17976276743599</v>
      </c>
      <c r="CJ90" s="485">
        <v>0</v>
      </c>
      <c r="CK90" s="469">
        <v>5</v>
      </c>
      <c r="CL90" s="469">
        <v>0</v>
      </c>
      <c r="CM90" s="469">
        <v>0</v>
      </c>
      <c r="CN90" s="477">
        <v>1838.7151702608542</v>
      </c>
      <c r="CO90" s="469">
        <v>50</v>
      </c>
      <c r="CP90" s="469">
        <v>0</v>
      </c>
      <c r="CQ90" s="469" t="s">
        <v>514</v>
      </c>
      <c r="CR90" s="469" t="s">
        <v>514</v>
      </c>
      <c r="CS90" s="469" t="s">
        <v>514</v>
      </c>
      <c r="CT90" s="469">
        <v>1</v>
      </c>
      <c r="CU90" s="469">
        <v>1</v>
      </c>
      <c r="CV90" s="469">
        <v>2</v>
      </c>
      <c r="CW90" s="469">
        <v>1</v>
      </c>
      <c r="CX90" s="475">
        <v>995600</v>
      </c>
      <c r="CY90" s="475">
        <v>0</v>
      </c>
      <c r="CZ90" s="475">
        <v>34</v>
      </c>
      <c r="DA90" s="475">
        <v>0</v>
      </c>
      <c r="DB90" s="478">
        <v>4</v>
      </c>
      <c r="DC90" s="472">
        <v>0.94507094070412845</v>
      </c>
      <c r="DD90" s="469">
        <v>14</v>
      </c>
      <c r="DE90" s="475">
        <v>554900</v>
      </c>
      <c r="DF90" s="470">
        <v>11</v>
      </c>
      <c r="DG90" s="474">
        <v>0</v>
      </c>
      <c r="DH90" s="469">
        <v>2</v>
      </c>
      <c r="DI90" s="470">
        <v>0</v>
      </c>
      <c r="DJ90" s="469">
        <v>0</v>
      </c>
      <c r="DK90" s="469">
        <v>0</v>
      </c>
      <c r="DL90" s="476">
        <v>5</v>
      </c>
      <c r="DM90" s="465" t="s">
        <v>640</v>
      </c>
      <c r="DN90" s="466" t="s">
        <v>640</v>
      </c>
      <c r="DO90" s="467">
        <v>149518.51851851854</v>
      </c>
      <c r="DP90" s="469">
        <v>0</v>
      </c>
      <c r="DQ90" s="469">
        <v>0</v>
      </c>
      <c r="DR90" s="469">
        <v>1</v>
      </c>
      <c r="DS90" s="475">
        <v>0</v>
      </c>
      <c r="DT90" s="475">
        <v>407</v>
      </c>
      <c r="DU90" s="475">
        <v>143</v>
      </c>
    </row>
    <row r="91" spans="1:125" s="469" customFormat="1" ht="15" customHeight="1" x14ac:dyDescent="0.25">
      <c r="A91" s="474" t="s">
        <v>169</v>
      </c>
      <c r="B91" s="469">
        <v>54</v>
      </c>
      <c r="C91" s="469">
        <v>3</v>
      </c>
      <c r="D91" s="469">
        <v>184</v>
      </c>
      <c r="E91" s="469">
        <v>4</v>
      </c>
      <c r="F91" s="469">
        <v>2841</v>
      </c>
      <c r="G91" s="469">
        <v>2</v>
      </c>
      <c r="H91" s="469">
        <v>111</v>
      </c>
      <c r="I91" s="469">
        <v>39</v>
      </c>
      <c r="J91" s="469">
        <v>13</v>
      </c>
      <c r="K91" s="469">
        <v>33</v>
      </c>
      <c r="L91" s="469">
        <v>2</v>
      </c>
      <c r="M91" s="469">
        <v>0</v>
      </c>
      <c r="N91" s="469">
        <v>0</v>
      </c>
      <c r="O91" s="469">
        <v>0</v>
      </c>
      <c r="P91" s="469">
        <v>133</v>
      </c>
      <c r="Q91" s="469">
        <v>4</v>
      </c>
      <c r="R91" s="475">
        <v>392200</v>
      </c>
      <c r="S91" s="475">
        <v>237</v>
      </c>
      <c r="T91" s="475">
        <v>0</v>
      </c>
      <c r="U91" s="468">
        <v>0.60465116279069764</v>
      </c>
      <c r="V91" s="469">
        <v>3</v>
      </c>
      <c r="W91" s="469">
        <v>3</v>
      </c>
      <c r="X91" s="469">
        <v>9.1000000000000014</v>
      </c>
      <c r="Y91" s="469">
        <v>18589</v>
      </c>
      <c r="Z91" s="469">
        <v>530</v>
      </c>
      <c r="AA91" s="473">
        <v>4</v>
      </c>
      <c r="AB91" s="474">
        <f t="shared" si="2"/>
        <v>7</v>
      </c>
      <c r="AC91" s="469">
        <v>2</v>
      </c>
      <c r="AD91" s="469">
        <v>0</v>
      </c>
      <c r="AE91" s="469">
        <v>1065</v>
      </c>
      <c r="AF91" s="469">
        <v>133</v>
      </c>
      <c r="AG91" s="469">
        <v>0</v>
      </c>
      <c r="AH91" s="469">
        <v>2</v>
      </c>
      <c r="AI91" s="475">
        <v>77700</v>
      </c>
      <c r="AJ91" s="475">
        <v>0</v>
      </c>
      <c r="AK91" s="475">
        <v>0</v>
      </c>
      <c r="AL91" s="475">
        <v>163</v>
      </c>
      <c r="AM91" s="475">
        <v>36</v>
      </c>
      <c r="AN91" s="469">
        <v>1</v>
      </c>
      <c r="AO91" s="469">
        <v>1</v>
      </c>
      <c r="AP91" s="469">
        <v>0</v>
      </c>
      <c r="AQ91" s="468">
        <v>0.51807228915662651</v>
      </c>
      <c r="AR91" s="468">
        <v>1.8072289156626505E-2</v>
      </c>
      <c r="AS91" s="469">
        <v>0</v>
      </c>
      <c r="AT91" s="469">
        <v>0</v>
      </c>
      <c r="AU91" s="469">
        <v>0</v>
      </c>
      <c r="AV91" s="469">
        <v>1</v>
      </c>
      <c r="AW91" s="469">
        <v>3</v>
      </c>
      <c r="AX91" s="469">
        <v>26</v>
      </c>
      <c r="AY91" s="469">
        <v>0</v>
      </c>
      <c r="AZ91" s="469">
        <v>0</v>
      </c>
      <c r="BA91" s="469">
        <v>2</v>
      </c>
      <c r="BB91" s="475">
        <v>25.1</v>
      </c>
      <c r="BC91" s="470">
        <v>7</v>
      </c>
      <c r="BD91" s="470">
        <v>62</v>
      </c>
      <c r="BE91" s="469">
        <v>0</v>
      </c>
      <c r="BF91" s="468">
        <v>0.16265060240963855</v>
      </c>
      <c r="BG91" s="469">
        <v>0</v>
      </c>
      <c r="BH91" s="469">
        <v>32.069218858699998</v>
      </c>
      <c r="BI91" s="469">
        <v>1</v>
      </c>
      <c r="BJ91" s="469">
        <v>1</v>
      </c>
      <c r="BK91" s="469">
        <v>1</v>
      </c>
      <c r="BL91" s="469">
        <v>0</v>
      </c>
      <c r="BM91" s="469">
        <v>6</v>
      </c>
      <c r="BN91" s="469">
        <v>0</v>
      </c>
      <c r="BO91" s="471">
        <v>289.12009726100001</v>
      </c>
      <c r="BP91" s="469">
        <v>2</v>
      </c>
      <c r="BQ91" s="469">
        <v>507.18348415269139</v>
      </c>
      <c r="BR91" s="469">
        <v>0</v>
      </c>
      <c r="BS91" s="469">
        <v>1</v>
      </c>
      <c r="BT91" s="469">
        <v>0</v>
      </c>
      <c r="BU91" s="469">
        <v>1</v>
      </c>
      <c r="BV91" s="469">
        <v>0</v>
      </c>
      <c r="BW91" s="475">
        <v>0</v>
      </c>
      <c r="BX91" s="475">
        <v>81</v>
      </c>
      <c r="BY91" s="475">
        <v>2739</v>
      </c>
      <c r="BZ91" s="475">
        <v>436</v>
      </c>
      <c r="CA91" s="468">
        <v>0.26506024096385544</v>
      </c>
      <c r="CB91" s="469">
        <v>46937.640094254297</v>
      </c>
      <c r="CC91" s="476">
        <v>1753.9652869764554</v>
      </c>
      <c r="CD91" s="476">
        <v>1858.41730214175</v>
      </c>
      <c r="CE91" s="476">
        <v>2976.195876339923</v>
      </c>
      <c r="CF91" s="476">
        <v>334.10825840670987</v>
      </c>
      <c r="CG91" s="476">
        <v>304.38137652799998</v>
      </c>
      <c r="CH91" s="476">
        <v>734.60058653999999</v>
      </c>
      <c r="CI91" s="476">
        <v>910.74050929310249</v>
      </c>
      <c r="CJ91" s="485">
        <v>0.25</v>
      </c>
      <c r="CK91" s="469">
        <v>4</v>
      </c>
      <c r="CL91" s="469">
        <v>3542.6033631426794</v>
      </c>
      <c r="CM91" s="469">
        <v>0</v>
      </c>
      <c r="CN91" s="477">
        <v>3138.0176025466781</v>
      </c>
      <c r="CO91" s="469">
        <v>956</v>
      </c>
      <c r="CP91" s="469">
        <v>3</v>
      </c>
      <c r="CQ91" s="469" t="s">
        <v>514</v>
      </c>
      <c r="CR91" s="469" t="s">
        <v>514</v>
      </c>
      <c r="CS91" s="469" t="s">
        <v>514</v>
      </c>
      <c r="CT91" s="469">
        <v>0</v>
      </c>
      <c r="CU91" s="469">
        <v>0</v>
      </c>
      <c r="CV91" s="469">
        <v>1</v>
      </c>
      <c r="CW91" s="469">
        <v>2</v>
      </c>
      <c r="CX91" s="475">
        <v>718900</v>
      </c>
      <c r="CY91" s="475">
        <v>207</v>
      </c>
      <c r="CZ91" s="475">
        <v>364</v>
      </c>
      <c r="DA91" s="475">
        <v>89</v>
      </c>
      <c r="DB91" s="478">
        <v>84</v>
      </c>
      <c r="DC91" s="472">
        <v>0.94400175381741236</v>
      </c>
      <c r="DD91" s="469">
        <v>11</v>
      </c>
      <c r="DE91" s="475">
        <v>139400</v>
      </c>
      <c r="DF91" s="470">
        <v>1</v>
      </c>
      <c r="DG91" s="474">
        <v>0</v>
      </c>
      <c r="DH91" s="469">
        <v>1</v>
      </c>
      <c r="DI91" s="470">
        <v>2</v>
      </c>
      <c r="DJ91" s="469">
        <v>0</v>
      </c>
      <c r="DK91" s="469">
        <v>0</v>
      </c>
      <c r="DL91" s="476">
        <v>8.3333333333333339</v>
      </c>
      <c r="DM91" s="465">
        <v>134.66666666666666</v>
      </c>
      <c r="DN91" s="466">
        <v>6512000</v>
      </c>
      <c r="DO91" s="467">
        <v>3123577.7777777775</v>
      </c>
      <c r="DP91" s="469">
        <v>0</v>
      </c>
      <c r="DQ91" s="469">
        <v>1</v>
      </c>
      <c r="DR91" s="469">
        <v>7</v>
      </c>
      <c r="DS91" s="475">
        <v>1775</v>
      </c>
      <c r="DT91" s="475">
        <v>26</v>
      </c>
      <c r="DU91" s="475">
        <v>0</v>
      </c>
    </row>
    <row r="92" spans="1:125" s="469" customFormat="1" ht="15" customHeight="1" x14ac:dyDescent="0.25">
      <c r="A92" s="474" t="s">
        <v>132</v>
      </c>
      <c r="B92" s="469">
        <v>19</v>
      </c>
      <c r="C92" s="469">
        <v>0</v>
      </c>
      <c r="D92" s="469">
        <v>39</v>
      </c>
      <c r="E92" s="469">
        <v>1</v>
      </c>
      <c r="F92" s="469">
        <v>636</v>
      </c>
      <c r="G92" s="469">
        <v>0</v>
      </c>
      <c r="H92" s="469">
        <v>130</v>
      </c>
      <c r="I92" s="469">
        <v>35</v>
      </c>
      <c r="J92" s="469">
        <v>3</v>
      </c>
      <c r="K92" s="469">
        <v>19</v>
      </c>
      <c r="L92" s="469">
        <v>3</v>
      </c>
      <c r="M92" s="469">
        <v>0</v>
      </c>
      <c r="N92" s="469">
        <v>0</v>
      </c>
      <c r="O92" s="469">
        <v>0</v>
      </c>
      <c r="P92" s="469">
        <v>22</v>
      </c>
      <c r="Q92" s="469">
        <v>1</v>
      </c>
      <c r="R92" s="475">
        <v>66600</v>
      </c>
      <c r="S92" s="475">
        <v>196</v>
      </c>
      <c r="T92" s="475">
        <v>0</v>
      </c>
      <c r="U92" s="468">
        <v>0.64500000000000002</v>
      </c>
      <c r="V92" s="469">
        <v>5</v>
      </c>
      <c r="W92" s="469">
        <v>4</v>
      </c>
      <c r="X92" s="469">
        <v>0.1</v>
      </c>
      <c r="Y92" s="469">
        <v>2114</v>
      </c>
      <c r="Z92" s="469">
        <v>300</v>
      </c>
      <c r="AA92" s="473">
        <v>2</v>
      </c>
      <c r="AB92" s="474">
        <f t="shared" si="2"/>
        <v>3</v>
      </c>
      <c r="AC92" s="469">
        <v>0</v>
      </c>
      <c r="AD92" s="469">
        <v>0</v>
      </c>
      <c r="AE92" s="469">
        <v>1566</v>
      </c>
      <c r="AF92" s="469">
        <v>12</v>
      </c>
      <c r="AG92" s="469">
        <v>0</v>
      </c>
      <c r="AH92" s="469">
        <v>1</v>
      </c>
      <c r="AI92" s="475">
        <v>10700</v>
      </c>
      <c r="AJ92" s="475">
        <v>0</v>
      </c>
      <c r="AK92" s="475">
        <v>0</v>
      </c>
      <c r="AL92" s="475">
        <v>182</v>
      </c>
      <c r="AM92" s="475">
        <v>0</v>
      </c>
      <c r="AN92" s="469">
        <v>0</v>
      </c>
      <c r="AO92" s="469">
        <v>1</v>
      </c>
      <c r="AP92" s="469">
        <v>0</v>
      </c>
      <c r="AQ92" s="468">
        <v>0.51700000000000002</v>
      </c>
      <c r="AR92" s="468">
        <v>4.8000000000000001E-2</v>
      </c>
      <c r="AS92" s="469">
        <v>0</v>
      </c>
      <c r="AT92" s="469">
        <v>0</v>
      </c>
      <c r="AU92" s="469">
        <v>0</v>
      </c>
      <c r="AV92" s="469">
        <v>0</v>
      </c>
      <c r="AW92" s="469">
        <v>0</v>
      </c>
      <c r="AX92" s="469">
        <v>0</v>
      </c>
      <c r="AY92" s="469">
        <v>0</v>
      </c>
      <c r="AZ92" s="469">
        <v>0</v>
      </c>
      <c r="BA92" s="469">
        <v>0</v>
      </c>
      <c r="BB92" s="475">
        <v>0</v>
      </c>
      <c r="BC92" s="470">
        <v>5</v>
      </c>
      <c r="BD92" s="470">
        <v>4</v>
      </c>
      <c r="BE92" s="469">
        <v>0</v>
      </c>
      <c r="BF92" s="468">
        <v>0.216</v>
      </c>
      <c r="BG92" s="469">
        <v>0</v>
      </c>
      <c r="BH92" s="469">
        <v>641.80056995399991</v>
      </c>
      <c r="BI92" s="469">
        <v>0</v>
      </c>
      <c r="BJ92" s="469">
        <v>0</v>
      </c>
      <c r="BK92" s="469">
        <v>2</v>
      </c>
      <c r="BL92" s="469">
        <v>0</v>
      </c>
      <c r="BM92" s="469">
        <v>3</v>
      </c>
      <c r="BN92" s="469">
        <v>0</v>
      </c>
      <c r="BO92" s="471">
        <v>10.6597211535</v>
      </c>
      <c r="BP92" s="469">
        <v>1</v>
      </c>
      <c r="BQ92" s="469">
        <v>57.27489396472</v>
      </c>
      <c r="BR92" s="469">
        <v>0</v>
      </c>
      <c r="BS92" s="469">
        <v>0</v>
      </c>
      <c r="BT92" s="469">
        <v>0</v>
      </c>
      <c r="BU92" s="469">
        <v>0</v>
      </c>
      <c r="BV92" s="469">
        <v>0</v>
      </c>
      <c r="BW92" s="475">
        <v>0</v>
      </c>
      <c r="BX92" s="475">
        <v>151</v>
      </c>
      <c r="BY92" s="475">
        <v>658</v>
      </c>
      <c r="BZ92" s="475">
        <v>109</v>
      </c>
      <c r="CA92" s="468">
        <v>0.439</v>
      </c>
      <c r="CB92" s="469">
        <v>16014.7886366</v>
      </c>
      <c r="CC92" s="476">
        <v>1661.7567433182267</v>
      </c>
      <c r="CD92" s="476">
        <v>1711.3777738547426</v>
      </c>
      <c r="CE92" s="476">
        <v>2448.6807696672104</v>
      </c>
      <c r="CF92" s="476">
        <v>82.763363320427999</v>
      </c>
      <c r="CG92" s="476">
        <v>493.43543924550448</v>
      </c>
      <c r="CH92" s="476">
        <v>1268.4816826809897</v>
      </c>
      <c r="CI92" s="476">
        <v>1680.2656422873818</v>
      </c>
      <c r="CJ92" s="485">
        <v>0</v>
      </c>
      <c r="CK92" s="469">
        <v>4</v>
      </c>
      <c r="CL92" s="469">
        <v>0</v>
      </c>
      <c r="CM92" s="469">
        <v>0</v>
      </c>
      <c r="CN92" s="477">
        <v>1667.1265849019885</v>
      </c>
      <c r="CO92" s="469">
        <v>1525</v>
      </c>
      <c r="CP92" s="469">
        <v>1</v>
      </c>
      <c r="CQ92" s="469" t="s">
        <v>514</v>
      </c>
      <c r="CR92" s="469" t="s">
        <v>514</v>
      </c>
      <c r="CS92" s="469" t="s">
        <v>514</v>
      </c>
      <c r="CT92" s="469">
        <v>0</v>
      </c>
      <c r="CU92" s="469">
        <v>0</v>
      </c>
      <c r="CV92" s="469">
        <v>0</v>
      </c>
      <c r="CW92" s="469">
        <v>0</v>
      </c>
      <c r="CX92" s="475">
        <v>0</v>
      </c>
      <c r="CY92" s="475">
        <v>0</v>
      </c>
      <c r="CZ92" s="475">
        <v>45</v>
      </c>
      <c r="DA92" s="475">
        <v>0</v>
      </c>
      <c r="DB92" s="478">
        <v>3</v>
      </c>
      <c r="DC92" s="472">
        <v>0.94170654494588824</v>
      </c>
      <c r="DD92" s="469">
        <v>9</v>
      </c>
      <c r="DE92" s="475">
        <v>222200</v>
      </c>
      <c r="DF92" s="470">
        <v>0</v>
      </c>
      <c r="DG92" s="474">
        <f>1/6</f>
        <v>0.16666666666666666</v>
      </c>
      <c r="DH92" s="469">
        <v>1</v>
      </c>
      <c r="DI92" s="470">
        <v>0</v>
      </c>
      <c r="DJ92" s="469">
        <v>0</v>
      </c>
      <c r="DK92" s="469">
        <v>0</v>
      </c>
      <c r="DL92" s="476">
        <v>20</v>
      </c>
      <c r="DM92" s="465">
        <v>58.5</v>
      </c>
      <c r="DN92" s="466">
        <v>3026500</v>
      </c>
      <c r="DO92" s="467">
        <v>120974.07407407409</v>
      </c>
      <c r="DP92" s="469">
        <v>0</v>
      </c>
      <c r="DQ92" s="469">
        <v>0</v>
      </c>
      <c r="DR92" s="469">
        <v>1</v>
      </c>
      <c r="DS92" s="475">
        <v>140</v>
      </c>
      <c r="DT92" s="475">
        <v>34</v>
      </c>
      <c r="DU92" s="475">
        <v>6</v>
      </c>
    </row>
    <row r="93" spans="1:125" s="469" customFormat="1" ht="15" customHeight="1" x14ac:dyDescent="0.25">
      <c r="A93" s="474" t="s">
        <v>234</v>
      </c>
      <c r="B93" s="469">
        <v>15</v>
      </c>
      <c r="C93" s="469">
        <v>3</v>
      </c>
      <c r="D93" s="469">
        <v>67</v>
      </c>
      <c r="E93" s="469">
        <v>0</v>
      </c>
      <c r="F93" s="469">
        <v>1260</v>
      </c>
      <c r="G93" s="469">
        <v>0</v>
      </c>
      <c r="H93" s="469">
        <v>77</v>
      </c>
      <c r="I93" s="469">
        <v>11</v>
      </c>
      <c r="J93" s="469">
        <v>9</v>
      </c>
      <c r="K93" s="469">
        <v>43</v>
      </c>
      <c r="L93" s="469">
        <v>0</v>
      </c>
      <c r="M93" s="469">
        <v>0</v>
      </c>
      <c r="N93" s="469">
        <v>0</v>
      </c>
      <c r="O93" s="469">
        <v>0</v>
      </c>
      <c r="P93" s="469">
        <v>132</v>
      </c>
      <c r="Q93" s="469">
        <v>10</v>
      </c>
      <c r="R93" s="475">
        <v>974600</v>
      </c>
      <c r="S93" s="475">
        <v>0</v>
      </c>
      <c r="T93" s="475">
        <v>0</v>
      </c>
      <c r="U93" s="468">
        <v>0.64500000000000002</v>
      </c>
      <c r="V93" s="469">
        <v>1</v>
      </c>
      <c r="W93" s="469">
        <v>2</v>
      </c>
      <c r="X93" s="469">
        <v>5.2</v>
      </c>
      <c r="Y93" s="469" t="s">
        <v>568</v>
      </c>
      <c r="Z93" s="469" t="s">
        <v>568</v>
      </c>
      <c r="AA93" s="473">
        <v>3</v>
      </c>
      <c r="AB93" s="474">
        <f t="shared" si="2"/>
        <v>2</v>
      </c>
      <c r="AC93" s="469">
        <v>5</v>
      </c>
      <c r="AD93" s="469">
        <v>0</v>
      </c>
      <c r="AE93" s="469">
        <v>3533</v>
      </c>
      <c r="AF93" s="469">
        <v>130</v>
      </c>
      <c r="AG93" s="469">
        <v>0</v>
      </c>
      <c r="AH93" s="469">
        <v>4</v>
      </c>
      <c r="AI93" s="475">
        <v>2032300</v>
      </c>
      <c r="AJ93" s="475">
        <v>0</v>
      </c>
      <c r="AK93" s="475">
        <v>0</v>
      </c>
      <c r="AL93" s="475">
        <v>0</v>
      </c>
      <c r="AM93" s="475">
        <v>0</v>
      </c>
      <c r="AN93" s="469">
        <v>0</v>
      </c>
      <c r="AO93" s="469">
        <v>2</v>
      </c>
      <c r="AP93" s="469">
        <v>0</v>
      </c>
      <c r="AQ93" s="468">
        <v>0.51700000000000002</v>
      </c>
      <c r="AR93" s="468">
        <v>4.8000000000000001E-2</v>
      </c>
      <c r="AS93" s="469">
        <v>0</v>
      </c>
      <c r="AT93" s="469">
        <v>0</v>
      </c>
      <c r="AU93" s="469">
        <v>0</v>
      </c>
      <c r="AV93" s="469">
        <v>1</v>
      </c>
      <c r="AW93" s="469">
        <v>1</v>
      </c>
      <c r="AX93" s="469">
        <v>0</v>
      </c>
      <c r="AY93" s="469">
        <v>0</v>
      </c>
      <c r="AZ93" s="469">
        <v>0</v>
      </c>
      <c r="BA93" s="469">
        <v>0</v>
      </c>
      <c r="BB93" s="475">
        <v>0</v>
      </c>
      <c r="BC93" s="470">
        <v>0</v>
      </c>
      <c r="BD93" s="470">
        <v>1</v>
      </c>
      <c r="BE93" s="469">
        <v>0</v>
      </c>
      <c r="BF93" s="468">
        <v>0.216</v>
      </c>
      <c r="BG93" s="469">
        <v>29193.7645963</v>
      </c>
      <c r="BH93" s="469">
        <v>600.44529548790001</v>
      </c>
      <c r="BI93" s="469">
        <v>0</v>
      </c>
      <c r="BJ93" s="469">
        <v>0</v>
      </c>
      <c r="BK93" s="469">
        <v>2</v>
      </c>
      <c r="BL93" s="469">
        <v>0</v>
      </c>
      <c r="BM93" s="469">
        <v>2</v>
      </c>
      <c r="BN93" s="469">
        <v>0</v>
      </c>
      <c r="BO93" s="471">
        <v>26.784022854300002</v>
      </c>
      <c r="BP93" s="469">
        <v>1</v>
      </c>
      <c r="BQ93" s="469">
        <v>512.63319526246676</v>
      </c>
      <c r="BR93" s="469">
        <v>1</v>
      </c>
      <c r="BS93" s="469">
        <v>0</v>
      </c>
      <c r="BT93" s="469">
        <v>0</v>
      </c>
      <c r="BU93" s="469">
        <v>0</v>
      </c>
      <c r="BV93" s="469">
        <v>0</v>
      </c>
      <c r="BW93" s="475">
        <v>0</v>
      </c>
      <c r="BX93" s="475">
        <v>0</v>
      </c>
      <c r="BY93" s="475">
        <v>266</v>
      </c>
      <c r="BZ93" s="475">
        <v>0</v>
      </c>
      <c r="CA93" s="468">
        <v>0.439</v>
      </c>
      <c r="CB93" s="469">
        <v>4.3143593881799998</v>
      </c>
      <c r="CC93" s="476">
        <v>1539.701687957916</v>
      </c>
      <c r="CD93" s="476">
        <v>1756.8738883262197</v>
      </c>
      <c r="CE93" s="476">
        <v>2710.5714299390725</v>
      </c>
      <c r="CF93" s="476">
        <v>333.64542828826995</v>
      </c>
      <c r="CG93" s="476">
        <v>358.03383347089795</v>
      </c>
      <c r="CH93" s="476">
        <v>0</v>
      </c>
      <c r="CI93" s="476">
        <v>4445.5284147833781</v>
      </c>
      <c r="CJ93" s="485">
        <v>0</v>
      </c>
      <c r="CK93" s="469">
        <v>4</v>
      </c>
      <c r="CL93" s="469">
        <v>0</v>
      </c>
      <c r="CM93" s="469">
        <v>0</v>
      </c>
      <c r="CN93" s="477">
        <v>2419.8079818324632</v>
      </c>
      <c r="CO93" s="469">
        <v>92</v>
      </c>
      <c r="CP93" s="469">
        <v>0</v>
      </c>
      <c r="CQ93" s="469" t="s">
        <v>514</v>
      </c>
      <c r="CR93" s="469" t="s">
        <v>514</v>
      </c>
      <c r="CS93" s="469" t="s">
        <v>514</v>
      </c>
      <c r="CT93" s="469">
        <v>0</v>
      </c>
      <c r="CU93" s="469">
        <v>0</v>
      </c>
      <c r="CV93" s="469">
        <v>1</v>
      </c>
      <c r="CW93" s="469">
        <v>2</v>
      </c>
      <c r="CX93" s="475">
        <v>54300</v>
      </c>
      <c r="CY93" s="475">
        <v>0</v>
      </c>
      <c r="CZ93" s="475">
        <v>0</v>
      </c>
      <c r="DA93" s="475">
        <v>0</v>
      </c>
      <c r="DB93" s="478">
        <v>18</v>
      </c>
      <c r="DC93" s="472">
        <v>0.94415613321931047</v>
      </c>
      <c r="DD93" s="469">
        <v>4</v>
      </c>
      <c r="DE93" s="475">
        <v>36500</v>
      </c>
      <c r="DF93" s="470">
        <v>0</v>
      </c>
      <c r="DG93" s="474">
        <v>0</v>
      </c>
      <c r="DH93" s="469">
        <v>3</v>
      </c>
      <c r="DI93" s="470">
        <v>1</v>
      </c>
      <c r="DJ93" s="469">
        <v>0</v>
      </c>
      <c r="DK93" s="469">
        <v>0</v>
      </c>
      <c r="DL93" s="476">
        <v>3.3333333333333335</v>
      </c>
      <c r="DM93" s="465">
        <v>132.33333333333334</v>
      </c>
      <c r="DN93" s="466">
        <v>13063000</v>
      </c>
      <c r="DO93" s="467">
        <v>73400</v>
      </c>
      <c r="DP93" s="469">
        <v>0</v>
      </c>
      <c r="DQ93" s="469">
        <v>0</v>
      </c>
      <c r="DR93" s="469">
        <v>1</v>
      </c>
      <c r="DS93" s="475">
        <v>0</v>
      </c>
      <c r="DT93" s="475">
        <v>128</v>
      </c>
      <c r="DU93" s="475">
        <v>52</v>
      </c>
    </row>
    <row r="94" spans="1:125" s="469" customFormat="1" ht="15" customHeight="1" x14ac:dyDescent="0.25">
      <c r="A94" s="474" t="s">
        <v>339</v>
      </c>
      <c r="B94" s="469">
        <v>40</v>
      </c>
      <c r="C94" s="469">
        <v>1</v>
      </c>
      <c r="D94" s="469">
        <v>199</v>
      </c>
      <c r="E94" s="469">
        <v>1</v>
      </c>
      <c r="F94" s="469">
        <v>2778</v>
      </c>
      <c r="G94" s="469">
        <v>1</v>
      </c>
      <c r="H94" s="469">
        <v>45</v>
      </c>
      <c r="I94" s="469">
        <v>4</v>
      </c>
      <c r="J94" s="469">
        <v>9</v>
      </c>
      <c r="K94" s="469">
        <v>42</v>
      </c>
      <c r="L94" s="469">
        <v>0</v>
      </c>
      <c r="M94" s="469">
        <v>0</v>
      </c>
      <c r="N94" s="469">
        <v>0</v>
      </c>
      <c r="O94" s="469">
        <v>0</v>
      </c>
      <c r="P94" s="469">
        <v>191</v>
      </c>
      <c r="Q94" s="469">
        <v>3</v>
      </c>
      <c r="R94" s="475">
        <v>388900</v>
      </c>
      <c r="S94" s="475">
        <v>55</v>
      </c>
      <c r="T94" s="475">
        <v>0</v>
      </c>
      <c r="U94" s="468">
        <v>0.65079365079365081</v>
      </c>
      <c r="V94" s="469">
        <v>11</v>
      </c>
      <c r="W94" s="469">
        <v>5</v>
      </c>
      <c r="X94" s="469">
        <v>3.4000000000000012</v>
      </c>
      <c r="Y94" s="469" t="s">
        <v>568</v>
      </c>
      <c r="Z94" s="469" t="s">
        <v>568</v>
      </c>
      <c r="AA94" s="473">
        <v>4</v>
      </c>
      <c r="AB94" s="474">
        <f t="shared" si="2"/>
        <v>11</v>
      </c>
      <c r="AC94" s="469">
        <v>8</v>
      </c>
      <c r="AD94" s="469">
        <v>0</v>
      </c>
      <c r="AE94" s="469">
        <v>3579</v>
      </c>
      <c r="AF94" s="469">
        <v>99</v>
      </c>
      <c r="AG94" s="469">
        <v>1</v>
      </c>
      <c r="AH94" s="469">
        <v>2</v>
      </c>
      <c r="AI94" s="475">
        <v>142300</v>
      </c>
      <c r="AJ94" s="475">
        <v>0</v>
      </c>
      <c r="AK94" s="475">
        <v>0</v>
      </c>
      <c r="AL94" s="475">
        <v>5</v>
      </c>
      <c r="AM94" s="475">
        <v>0</v>
      </c>
      <c r="AN94" s="469">
        <v>0</v>
      </c>
      <c r="AO94" s="469">
        <v>2</v>
      </c>
      <c r="AP94" s="469">
        <v>0</v>
      </c>
      <c r="AQ94" s="468">
        <v>0.33333333333333331</v>
      </c>
      <c r="AR94" s="468">
        <v>5.7471264367816091E-2</v>
      </c>
      <c r="AS94" s="469">
        <v>1</v>
      </c>
      <c r="AT94" s="469">
        <v>22882.2334515</v>
      </c>
      <c r="AU94" s="469">
        <v>86</v>
      </c>
      <c r="AV94" s="469">
        <v>0</v>
      </c>
      <c r="AW94" s="469">
        <v>0</v>
      </c>
      <c r="AX94" s="469">
        <v>0</v>
      </c>
      <c r="AY94" s="469">
        <v>0</v>
      </c>
      <c r="AZ94" s="469">
        <v>0</v>
      </c>
      <c r="BA94" s="469">
        <v>0</v>
      </c>
      <c r="BB94" s="475">
        <v>0</v>
      </c>
      <c r="BC94" s="470">
        <v>0</v>
      </c>
      <c r="BD94" s="470">
        <v>4</v>
      </c>
      <c r="BE94" s="469">
        <v>0</v>
      </c>
      <c r="BF94" s="468">
        <v>0.16091954022988506</v>
      </c>
      <c r="BG94" s="469">
        <v>0</v>
      </c>
      <c r="BH94" s="469">
        <v>67.564254252400005</v>
      </c>
      <c r="BI94" s="469">
        <v>0</v>
      </c>
      <c r="BJ94" s="469">
        <v>0</v>
      </c>
      <c r="BK94" s="469">
        <v>5</v>
      </c>
      <c r="BL94" s="469">
        <v>0</v>
      </c>
      <c r="BM94" s="469">
        <v>11</v>
      </c>
      <c r="BN94" s="469">
        <v>0</v>
      </c>
      <c r="BO94" s="471">
        <v>54.838635714399999</v>
      </c>
      <c r="BP94" s="469">
        <v>1</v>
      </c>
      <c r="BQ94" s="469">
        <v>0</v>
      </c>
      <c r="BR94" s="469">
        <v>0</v>
      </c>
      <c r="BS94" s="469">
        <v>0</v>
      </c>
      <c r="BT94" s="469">
        <v>0</v>
      </c>
      <c r="BU94" s="469">
        <v>0</v>
      </c>
      <c r="BV94" s="469">
        <v>0</v>
      </c>
      <c r="BW94" s="475">
        <v>0</v>
      </c>
      <c r="BX94" s="475">
        <v>61</v>
      </c>
      <c r="BY94" s="475">
        <v>1913</v>
      </c>
      <c r="BZ94" s="475">
        <v>1</v>
      </c>
      <c r="CA94" s="468">
        <v>0.25287356321839083</v>
      </c>
      <c r="CB94" s="469">
        <v>0</v>
      </c>
      <c r="CC94" s="476">
        <v>189.65784498926504</v>
      </c>
      <c r="CD94" s="476">
        <v>97.374261555890001</v>
      </c>
      <c r="CE94" s="476">
        <v>519.86515270049381</v>
      </c>
      <c r="CF94" s="476">
        <v>35.201830938529994</v>
      </c>
      <c r="CG94" s="476">
        <v>106.96222792728946</v>
      </c>
      <c r="CH94" s="476">
        <v>97.374261555890001</v>
      </c>
      <c r="CI94" s="476">
        <v>1893.7621448226453</v>
      </c>
      <c r="CJ94" s="485">
        <v>0</v>
      </c>
      <c r="CK94" s="469">
        <v>13</v>
      </c>
      <c r="CL94" s="469">
        <v>0</v>
      </c>
      <c r="CM94" s="469">
        <v>0</v>
      </c>
      <c r="CN94" s="477">
        <v>1681.5009043712585</v>
      </c>
      <c r="CO94" s="469">
        <v>423</v>
      </c>
      <c r="CP94" s="469">
        <v>2</v>
      </c>
      <c r="CQ94" s="469" t="s">
        <v>514</v>
      </c>
      <c r="CR94" s="469" t="s">
        <v>514</v>
      </c>
      <c r="CS94" s="469" t="s">
        <v>514</v>
      </c>
      <c r="CT94" s="469">
        <v>0</v>
      </c>
      <c r="CU94" s="469">
        <v>0</v>
      </c>
      <c r="CV94" s="469">
        <v>0</v>
      </c>
      <c r="CW94" s="469">
        <v>0</v>
      </c>
      <c r="CX94" s="475">
        <v>0</v>
      </c>
      <c r="CY94" s="475">
        <v>249</v>
      </c>
      <c r="CZ94" s="475">
        <v>165</v>
      </c>
      <c r="DA94" s="475">
        <v>0</v>
      </c>
      <c r="DB94" s="478">
        <v>33</v>
      </c>
      <c r="DC94" s="472">
        <v>0.94422897014110863</v>
      </c>
      <c r="DD94" s="469">
        <v>5</v>
      </c>
      <c r="DE94" s="475">
        <v>59800</v>
      </c>
      <c r="DF94" s="470">
        <v>0</v>
      </c>
      <c r="DG94" s="474">
        <v>0</v>
      </c>
      <c r="DH94" s="469">
        <v>2</v>
      </c>
      <c r="DI94" s="470">
        <v>0</v>
      </c>
      <c r="DJ94" s="469">
        <v>0</v>
      </c>
      <c r="DK94" s="469">
        <v>1</v>
      </c>
      <c r="DL94" s="476">
        <v>5</v>
      </c>
      <c r="DM94" s="465">
        <v>402.33333333333331</v>
      </c>
      <c r="DN94" s="466">
        <v>26151000</v>
      </c>
      <c r="DO94" s="467">
        <v>114177.77777777778</v>
      </c>
      <c r="DP94" s="469">
        <v>0</v>
      </c>
      <c r="DQ94" s="469">
        <v>2</v>
      </c>
      <c r="DR94" s="469">
        <v>2</v>
      </c>
      <c r="DS94" s="475">
        <v>183</v>
      </c>
      <c r="DT94" s="475">
        <v>48</v>
      </c>
      <c r="DU94" s="475">
        <v>0</v>
      </c>
    </row>
    <row r="95" spans="1:125" s="469" customFormat="1" ht="15" customHeight="1" x14ac:dyDescent="0.25">
      <c r="A95" s="474" t="s">
        <v>70</v>
      </c>
      <c r="B95" s="469">
        <v>79</v>
      </c>
      <c r="C95" s="469">
        <v>4</v>
      </c>
      <c r="D95" s="469">
        <v>115</v>
      </c>
      <c r="E95" s="469">
        <v>8</v>
      </c>
      <c r="F95" s="469">
        <v>1236</v>
      </c>
      <c r="G95" s="469">
        <v>4</v>
      </c>
      <c r="H95" s="469">
        <v>152</v>
      </c>
      <c r="I95" s="469">
        <v>26</v>
      </c>
      <c r="J95" s="469">
        <v>3</v>
      </c>
      <c r="K95" s="469">
        <v>17</v>
      </c>
      <c r="L95" s="469">
        <v>6</v>
      </c>
      <c r="M95" s="469">
        <v>0</v>
      </c>
      <c r="N95" s="469">
        <v>1</v>
      </c>
      <c r="O95" s="469">
        <v>0</v>
      </c>
      <c r="P95" s="469">
        <v>196</v>
      </c>
      <c r="Q95" s="469">
        <v>14</v>
      </c>
      <c r="R95" s="475">
        <v>1555900</v>
      </c>
      <c r="S95" s="475">
        <v>0</v>
      </c>
      <c r="T95" s="475">
        <v>0</v>
      </c>
      <c r="U95" s="468">
        <v>0.64500000000000002</v>
      </c>
      <c r="V95" s="469">
        <v>14</v>
      </c>
      <c r="W95" s="469">
        <v>5</v>
      </c>
      <c r="X95" s="469">
        <v>2.8000000000000003</v>
      </c>
      <c r="Y95" s="469">
        <v>22682</v>
      </c>
      <c r="Z95" s="469">
        <v>2234</v>
      </c>
      <c r="AA95" s="473">
        <v>5</v>
      </c>
      <c r="AB95" s="474">
        <f t="shared" si="2"/>
        <v>6</v>
      </c>
      <c r="AC95" s="469">
        <v>0</v>
      </c>
      <c r="AD95" s="469">
        <v>0</v>
      </c>
      <c r="AE95" s="469">
        <v>15985</v>
      </c>
      <c r="AF95" s="469">
        <v>195</v>
      </c>
      <c r="AG95" s="469">
        <v>0</v>
      </c>
      <c r="AH95" s="469">
        <v>0</v>
      </c>
      <c r="AI95" s="475">
        <v>0</v>
      </c>
      <c r="AJ95" s="475">
        <v>0</v>
      </c>
      <c r="AK95" s="475">
        <v>17914.285714285714</v>
      </c>
      <c r="AL95" s="475">
        <v>0</v>
      </c>
      <c r="AM95" s="475">
        <v>0</v>
      </c>
      <c r="AN95" s="469">
        <v>0</v>
      </c>
      <c r="AO95" s="469">
        <v>2</v>
      </c>
      <c r="AP95" s="469">
        <v>0</v>
      </c>
      <c r="AQ95" s="468">
        <v>0.51700000000000002</v>
      </c>
      <c r="AR95" s="468">
        <v>4.8000000000000001E-2</v>
      </c>
      <c r="AS95" s="469">
        <v>0</v>
      </c>
      <c r="AT95" s="469">
        <v>54364.398926009999</v>
      </c>
      <c r="AU95" s="469">
        <v>2</v>
      </c>
      <c r="AV95" s="469">
        <v>2</v>
      </c>
      <c r="AW95" s="469">
        <v>0</v>
      </c>
      <c r="AX95" s="469">
        <v>118</v>
      </c>
      <c r="AY95" s="469">
        <v>0</v>
      </c>
      <c r="AZ95" s="469">
        <v>0</v>
      </c>
      <c r="BA95" s="469">
        <v>3</v>
      </c>
      <c r="BB95" s="475">
        <v>223.2</v>
      </c>
      <c r="BC95" s="470">
        <v>0</v>
      </c>
      <c r="BD95" s="470">
        <v>3</v>
      </c>
      <c r="BE95" s="469">
        <v>47956.534446670004</v>
      </c>
      <c r="BF95" s="468">
        <v>0.216</v>
      </c>
      <c r="BG95" s="469">
        <v>0</v>
      </c>
      <c r="BH95" s="469">
        <v>40.195370768499998</v>
      </c>
      <c r="BI95" s="469">
        <v>0</v>
      </c>
      <c r="BJ95" s="469">
        <v>0</v>
      </c>
      <c r="BK95" s="469">
        <v>0</v>
      </c>
      <c r="BL95" s="469">
        <v>0</v>
      </c>
      <c r="BM95" s="469">
        <v>6</v>
      </c>
      <c r="BN95" s="469">
        <v>0</v>
      </c>
      <c r="BO95" s="471">
        <v>41.427638372400004</v>
      </c>
      <c r="BP95" s="469">
        <v>0</v>
      </c>
      <c r="BQ95" s="469">
        <v>0</v>
      </c>
      <c r="BR95" s="469">
        <v>0</v>
      </c>
      <c r="BS95" s="469">
        <v>0</v>
      </c>
      <c r="BT95" s="469">
        <v>3</v>
      </c>
      <c r="BU95" s="469">
        <v>9</v>
      </c>
      <c r="BV95" s="469">
        <v>0</v>
      </c>
      <c r="BW95" s="475">
        <v>0</v>
      </c>
      <c r="BX95" s="475">
        <v>0</v>
      </c>
      <c r="BY95" s="475">
        <v>1099</v>
      </c>
      <c r="BZ95" s="475">
        <v>8</v>
      </c>
      <c r="CA95" s="468">
        <v>0.439</v>
      </c>
      <c r="CB95" s="469">
        <v>40012.517154000001</v>
      </c>
      <c r="CC95" s="476">
        <v>9041.3925843972156</v>
      </c>
      <c r="CD95" s="476">
        <v>9236.4051504649997</v>
      </c>
      <c r="CE95" s="476">
        <v>10121.351976017399</v>
      </c>
      <c r="CF95" s="476">
        <v>104.843394415606</v>
      </c>
      <c r="CG95" s="476">
        <v>1440.3159214025516</v>
      </c>
      <c r="CH95" s="476">
        <v>9236.4052171980002</v>
      </c>
      <c r="CI95" s="476">
        <v>2005.5100802309746</v>
      </c>
      <c r="CJ95" s="485">
        <v>0</v>
      </c>
      <c r="CK95" s="469">
        <v>36</v>
      </c>
      <c r="CL95" s="469">
        <v>0</v>
      </c>
      <c r="CM95" s="469">
        <v>0</v>
      </c>
      <c r="CN95" s="477">
        <v>11431.331795429109</v>
      </c>
      <c r="CO95" s="469">
        <v>47</v>
      </c>
      <c r="CP95" s="469">
        <v>1</v>
      </c>
      <c r="CQ95" s="469" t="s">
        <v>514</v>
      </c>
      <c r="CR95" s="469" t="s">
        <v>514</v>
      </c>
      <c r="CS95" s="469" t="s">
        <v>514</v>
      </c>
      <c r="CT95" s="469">
        <v>1</v>
      </c>
      <c r="CU95" s="469">
        <v>6</v>
      </c>
      <c r="CV95" s="469">
        <v>0</v>
      </c>
      <c r="CW95" s="469">
        <v>4</v>
      </c>
      <c r="CX95" s="475">
        <v>232800</v>
      </c>
      <c r="CY95" s="475">
        <v>76</v>
      </c>
      <c r="CZ95" s="475">
        <v>12</v>
      </c>
      <c r="DA95" s="475">
        <v>0</v>
      </c>
      <c r="DB95" s="478">
        <v>9</v>
      </c>
      <c r="DC95" s="472">
        <v>0.9510708010826725</v>
      </c>
      <c r="DD95" s="469">
        <v>7</v>
      </c>
      <c r="DE95" s="475">
        <v>44000</v>
      </c>
      <c r="DF95" s="470">
        <v>12</v>
      </c>
      <c r="DG95" s="474">
        <v>0</v>
      </c>
      <c r="DH95" s="469">
        <v>5</v>
      </c>
      <c r="DI95" s="470">
        <v>0</v>
      </c>
      <c r="DJ95" s="469">
        <v>0</v>
      </c>
      <c r="DK95" s="469">
        <v>0</v>
      </c>
      <c r="DL95" s="476">
        <v>45</v>
      </c>
      <c r="DM95" s="465">
        <v>157</v>
      </c>
      <c r="DN95" s="466">
        <v>6718333.333333333</v>
      </c>
      <c r="DO95" s="467">
        <v>5642285.1851851856</v>
      </c>
      <c r="DP95" s="469">
        <v>4</v>
      </c>
      <c r="DQ95" s="469">
        <v>1</v>
      </c>
      <c r="DR95" s="469">
        <v>5</v>
      </c>
      <c r="DS95" s="475">
        <v>493</v>
      </c>
      <c r="DT95" s="475">
        <v>607</v>
      </c>
      <c r="DU95" s="475">
        <v>138</v>
      </c>
    </row>
    <row r="96" spans="1:125" s="469" customFormat="1" ht="15" customHeight="1" x14ac:dyDescent="0.25">
      <c r="A96" s="474" t="s">
        <v>219</v>
      </c>
      <c r="B96" s="469">
        <v>56</v>
      </c>
      <c r="C96" s="469">
        <v>6</v>
      </c>
      <c r="D96" s="469">
        <v>71</v>
      </c>
      <c r="E96" s="469">
        <v>2</v>
      </c>
      <c r="F96" s="469">
        <v>1287</v>
      </c>
      <c r="G96" s="469">
        <v>0</v>
      </c>
      <c r="H96" s="469">
        <v>59</v>
      </c>
      <c r="I96" s="469">
        <v>3</v>
      </c>
      <c r="J96" s="469">
        <v>8</v>
      </c>
      <c r="K96" s="469">
        <v>33</v>
      </c>
      <c r="L96" s="469">
        <v>0</v>
      </c>
      <c r="M96" s="469">
        <v>0</v>
      </c>
      <c r="N96" s="469">
        <v>0</v>
      </c>
      <c r="O96" s="469">
        <v>0</v>
      </c>
      <c r="P96" s="469">
        <v>124</v>
      </c>
      <c r="Q96" s="469">
        <v>3</v>
      </c>
      <c r="R96" s="475">
        <v>409400</v>
      </c>
      <c r="S96" s="475">
        <v>173</v>
      </c>
      <c r="T96" s="475">
        <v>0</v>
      </c>
      <c r="U96" s="468">
        <v>0.72857142857142854</v>
      </c>
      <c r="V96" s="469">
        <v>2</v>
      </c>
      <c r="W96" s="469">
        <v>8</v>
      </c>
      <c r="X96" s="469">
        <v>4.3000000000000016</v>
      </c>
      <c r="Y96" s="469" t="s">
        <v>568</v>
      </c>
      <c r="Z96" s="469" t="s">
        <v>568</v>
      </c>
      <c r="AA96" s="473">
        <v>2</v>
      </c>
      <c r="AB96" s="474">
        <f t="shared" si="2"/>
        <v>7</v>
      </c>
      <c r="AC96" s="469">
        <v>0</v>
      </c>
      <c r="AD96" s="469">
        <v>0</v>
      </c>
      <c r="AE96" s="469">
        <v>3778</v>
      </c>
      <c r="AF96" s="469">
        <v>23</v>
      </c>
      <c r="AG96" s="469">
        <v>0</v>
      </c>
      <c r="AH96" s="469">
        <v>5</v>
      </c>
      <c r="AI96" s="475">
        <v>195900</v>
      </c>
      <c r="AJ96" s="475">
        <v>0</v>
      </c>
      <c r="AK96" s="475">
        <v>0</v>
      </c>
      <c r="AL96" s="475">
        <v>0</v>
      </c>
      <c r="AM96" s="475">
        <v>0</v>
      </c>
      <c r="AN96" s="469">
        <v>0</v>
      </c>
      <c r="AO96" s="469">
        <v>0</v>
      </c>
      <c r="AP96" s="469">
        <v>0</v>
      </c>
      <c r="AQ96" s="468">
        <v>0.47422680412371132</v>
      </c>
      <c r="AR96" s="468">
        <v>5.1546391752577317E-2</v>
      </c>
      <c r="AS96" s="469">
        <v>0</v>
      </c>
      <c r="AT96" s="469">
        <v>0</v>
      </c>
      <c r="AU96" s="469">
        <v>0</v>
      </c>
      <c r="AV96" s="469">
        <v>1</v>
      </c>
      <c r="AW96" s="469">
        <v>0</v>
      </c>
      <c r="AX96" s="469">
        <v>0</v>
      </c>
      <c r="AY96" s="469">
        <v>0</v>
      </c>
      <c r="AZ96" s="469">
        <v>0</v>
      </c>
      <c r="BA96" s="469">
        <v>0</v>
      </c>
      <c r="BB96" s="475">
        <v>0</v>
      </c>
      <c r="BC96" s="470">
        <v>3</v>
      </c>
      <c r="BD96" s="470">
        <v>11</v>
      </c>
      <c r="BE96" s="469">
        <v>0</v>
      </c>
      <c r="BF96" s="468">
        <v>0.19587628865979381</v>
      </c>
      <c r="BG96" s="469">
        <v>0</v>
      </c>
      <c r="BH96" s="469">
        <v>367.22805940000001</v>
      </c>
      <c r="BI96" s="469">
        <v>2</v>
      </c>
      <c r="BJ96" s="469">
        <v>0</v>
      </c>
      <c r="BK96" s="469">
        <v>1</v>
      </c>
      <c r="BL96" s="469">
        <v>0</v>
      </c>
      <c r="BM96" s="469">
        <v>5</v>
      </c>
      <c r="BN96" s="469">
        <v>0</v>
      </c>
      <c r="BO96" s="471">
        <v>44.427364500100005</v>
      </c>
      <c r="BP96" s="469">
        <v>2</v>
      </c>
      <c r="BQ96" s="469">
        <v>0</v>
      </c>
      <c r="BR96" s="469">
        <v>0</v>
      </c>
      <c r="BS96" s="469">
        <v>0</v>
      </c>
      <c r="BT96" s="469">
        <v>0</v>
      </c>
      <c r="BU96" s="469">
        <v>0</v>
      </c>
      <c r="BV96" s="469">
        <v>0</v>
      </c>
      <c r="BW96" s="475">
        <v>0</v>
      </c>
      <c r="BX96" s="475">
        <v>0</v>
      </c>
      <c r="BY96" s="475">
        <v>419</v>
      </c>
      <c r="BZ96" s="475">
        <v>5</v>
      </c>
      <c r="CA96" s="468">
        <v>0.4329896907216495</v>
      </c>
      <c r="CB96" s="469">
        <v>0</v>
      </c>
      <c r="CC96" s="476">
        <v>0</v>
      </c>
      <c r="CD96" s="476">
        <v>763.48748277909988</v>
      </c>
      <c r="CE96" s="476">
        <v>1283.4957752123919</v>
      </c>
      <c r="CF96" s="476">
        <v>108.013289429</v>
      </c>
      <c r="CG96" s="476">
        <v>132.3648030008186</v>
      </c>
      <c r="CH96" s="476">
        <v>763.48748334260006</v>
      </c>
      <c r="CI96" s="476">
        <v>2487.427605919785</v>
      </c>
      <c r="CJ96" s="485">
        <v>0</v>
      </c>
      <c r="CK96" s="469">
        <v>11</v>
      </c>
      <c r="CL96" s="469">
        <v>0</v>
      </c>
      <c r="CM96" s="469">
        <v>0</v>
      </c>
      <c r="CN96" s="477">
        <v>1316.1028312903209</v>
      </c>
      <c r="CO96" s="469">
        <v>61</v>
      </c>
      <c r="CP96" s="469">
        <v>0</v>
      </c>
      <c r="CQ96" s="469" t="s">
        <v>514</v>
      </c>
      <c r="CR96" s="469" t="s">
        <v>514</v>
      </c>
      <c r="CS96" s="469" t="s">
        <v>514</v>
      </c>
      <c r="CT96" s="469">
        <v>0</v>
      </c>
      <c r="CU96" s="469">
        <v>2</v>
      </c>
      <c r="CV96" s="469">
        <v>1</v>
      </c>
      <c r="CW96" s="469">
        <v>2</v>
      </c>
      <c r="CX96" s="475">
        <v>1132800</v>
      </c>
      <c r="CY96" s="475">
        <v>0</v>
      </c>
      <c r="CZ96" s="475">
        <v>13</v>
      </c>
      <c r="DA96" s="475">
        <v>0</v>
      </c>
      <c r="DB96" s="478">
        <v>18</v>
      </c>
      <c r="DC96" s="472">
        <v>0.94679139791663414</v>
      </c>
      <c r="DD96" s="469">
        <v>6</v>
      </c>
      <c r="DE96" s="475">
        <v>61400</v>
      </c>
      <c r="DF96" s="470">
        <v>0</v>
      </c>
      <c r="DG96" s="474">
        <v>0</v>
      </c>
      <c r="DH96" s="469">
        <v>2</v>
      </c>
      <c r="DI96" s="470">
        <v>1</v>
      </c>
      <c r="DJ96" s="469">
        <v>1</v>
      </c>
      <c r="DK96" s="469">
        <v>0</v>
      </c>
      <c r="DL96" s="476">
        <v>5</v>
      </c>
      <c r="DM96" s="465">
        <v>12</v>
      </c>
      <c r="DN96" s="466">
        <v>703000</v>
      </c>
      <c r="DO96" s="467">
        <v>156314.8148148148</v>
      </c>
      <c r="DP96" s="469">
        <v>1</v>
      </c>
      <c r="DQ96" s="469">
        <v>0</v>
      </c>
      <c r="DR96" s="469">
        <v>0</v>
      </c>
      <c r="DS96" s="475">
        <v>0</v>
      </c>
      <c r="DT96" s="475">
        <v>77</v>
      </c>
      <c r="DU96" s="475">
        <v>0</v>
      </c>
    </row>
    <row r="97" spans="1:125" s="469" customFormat="1" ht="15" customHeight="1" x14ac:dyDescent="0.25">
      <c r="A97" s="474" t="s">
        <v>285</v>
      </c>
      <c r="B97" s="469">
        <v>102</v>
      </c>
      <c r="C97" s="469">
        <v>5</v>
      </c>
      <c r="D97" s="469">
        <v>166</v>
      </c>
      <c r="E97" s="469">
        <v>5</v>
      </c>
      <c r="F97" s="469">
        <v>2113</v>
      </c>
      <c r="G97" s="469">
        <v>3</v>
      </c>
      <c r="H97" s="469">
        <v>343</v>
      </c>
      <c r="I97" s="469">
        <v>136</v>
      </c>
      <c r="J97" s="469">
        <v>24</v>
      </c>
      <c r="K97" s="469">
        <v>105</v>
      </c>
      <c r="L97" s="469">
        <v>2</v>
      </c>
      <c r="M97" s="469">
        <v>0</v>
      </c>
      <c r="N97" s="469">
        <v>1</v>
      </c>
      <c r="O97" s="469">
        <v>1</v>
      </c>
      <c r="P97" s="469">
        <v>613</v>
      </c>
      <c r="Q97" s="469">
        <v>16</v>
      </c>
      <c r="R97" s="475">
        <v>2120200</v>
      </c>
      <c r="S97" s="475">
        <v>0</v>
      </c>
      <c r="T97" s="475">
        <v>0</v>
      </c>
      <c r="U97" s="468">
        <v>0.66666666666666663</v>
      </c>
      <c r="V97" s="469">
        <v>11</v>
      </c>
      <c r="W97" s="469">
        <v>24</v>
      </c>
      <c r="X97" s="469">
        <v>1.9999999999999998</v>
      </c>
      <c r="Y97" s="469">
        <v>15987</v>
      </c>
      <c r="Z97" s="469">
        <v>2243</v>
      </c>
      <c r="AA97" s="473">
        <v>11</v>
      </c>
      <c r="AB97" s="474">
        <f t="shared" si="2"/>
        <v>4</v>
      </c>
      <c r="AC97" s="469">
        <v>12</v>
      </c>
      <c r="AD97" s="469">
        <v>0</v>
      </c>
      <c r="AE97" s="469">
        <v>22503</v>
      </c>
      <c r="AF97" s="469">
        <v>115</v>
      </c>
      <c r="AG97" s="469">
        <v>0</v>
      </c>
      <c r="AH97" s="469">
        <v>1</v>
      </c>
      <c r="AI97" s="475">
        <v>9800</v>
      </c>
      <c r="AJ97" s="475">
        <v>0</v>
      </c>
      <c r="AK97" s="475">
        <v>0</v>
      </c>
      <c r="AL97" s="475">
        <v>1590</v>
      </c>
      <c r="AM97" s="475">
        <v>106</v>
      </c>
      <c r="AN97" s="469">
        <v>0</v>
      </c>
      <c r="AO97" s="469">
        <v>7</v>
      </c>
      <c r="AP97" s="469">
        <v>0</v>
      </c>
      <c r="AQ97" s="468">
        <v>0.45454545454545453</v>
      </c>
      <c r="AR97" s="468">
        <v>6.8181818181818177E-2</v>
      </c>
      <c r="AS97" s="469">
        <v>0</v>
      </c>
      <c r="AT97" s="469">
        <v>84858.498843848996</v>
      </c>
      <c r="AU97" s="469">
        <v>78</v>
      </c>
      <c r="AV97" s="469">
        <v>0</v>
      </c>
      <c r="AW97" s="469">
        <v>12</v>
      </c>
      <c r="AX97" s="469">
        <v>259</v>
      </c>
      <c r="AY97" s="469">
        <v>0</v>
      </c>
      <c r="AZ97" s="469">
        <v>0</v>
      </c>
      <c r="BA97" s="469">
        <v>1</v>
      </c>
      <c r="BB97" s="475">
        <v>543.70000000000005</v>
      </c>
      <c r="BC97" s="470">
        <v>0</v>
      </c>
      <c r="BD97" s="470">
        <v>3</v>
      </c>
      <c r="BE97" s="469">
        <v>60575.213635929998</v>
      </c>
      <c r="BF97" s="468">
        <v>0.20454545454545456</v>
      </c>
      <c r="BG97" s="469">
        <v>0</v>
      </c>
      <c r="BH97" s="469">
        <v>108.86247074530002</v>
      </c>
      <c r="BI97" s="469">
        <v>1</v>
      </c>
      <c r="BJ97" s="469">
        <v>0</v>
      </c>
      <c r="BK97" s="469">
        <v>3</v>
      </c>
      <c r="BL97" s="469">
        <v>1</v>
      </c>
      <c r="BM97" s="469">
        <v>3</v>
      </c>
      <c r="BN97" s="469">
        <v>1</v>
      </c>
      <c r="BO97" s="471">
        <v>56.042274549600002</v>
      </c>
      <c r="BP97" s="469">
        <v>6</v>
      </c>
      <c r="BQ97" s="469">
        <v>0</v>
      </c>
      <c r="BR97" s="469">
        <v>1</v>
      </c>
      <c r="BS97" s="469">
        <v>0</v>
      </c>
      <c r="BT97" s="469">
        <v>2</v>
      </c>
      <c r="BU97" s="469">
        <v>0</v>
      </c>
      <c r="BV97" s="469">
        <v>2</v>
      </c>
      <c r="BW97" s="475">
        <v>1415700</v>
      </c>
      <c r="BX97" s="475">
        <v>872</v>
      </c>
      <c r="BY97" s="475">
        <v>6046</v>
      </c>
      <c r="BZ97" s="475">
        <v>3036</v>
      </c>
      <c r="CA97" s="468">
        <v>0.43181818181818182</v>
      </c>
      <c r="CB97" s="469">
        <v>0</v>
      </c>
      <c r="CC97" s="476">
        <v>10009.629034637179</v>
      </c>
      <c r="CD97" s="476">
        <v>10177.972253017711</v>
      </c>
      <c r="CE97" s="476">
        <v>11469.46516218933</v>
      </c>
      <c r="CF97" s="476">
        <v>264.56899210916635</v>
      </c>
      <c r="CG97" s="476">
        <v>727.63215824990493</v>
      </c>
      <c r="CH97" s="476">
        <v>9291.8632273333715</v>
      </c>
      <c r="CI97" s="476">
        <v>250.121828154003</v>
      </c>
      <c r="CJ97" s="485">
        <v>0</v>
      </c>
      <c r="CK97" s="469">
        <v>15</v>
      </c>
      <c r="CL97" s="469">
        <v>4664.11302514</v>
      </c>
      <c r="CM97" s="469">
        <v>0</v>
      </c>
      <c r="CN97" s="477">
        <v>20076.343839268866</v>
      </c>
      <c r="CO97" s="469">
        <v>238</v>
      </c>
      <c r="CP97" s="469">
        <v>4</v>
      </c>
      <c r="CQ97" s="469" t="s">
        <v>514</v>
      </c>
      <c r="CR97" s="469" t="s">
        <v>514</v>
      </c>
      <c r="CS97" s="469" t="s">
        <v>514</v>
      </c>
      <c r="CT97" s="469">
        <v>0</v>
      </c>
      <c r="CU97" s="469">
        <v>0</v>
      </c>
      <c r="CV97" s="469">
        <v>1</v>
      </c>
      <c r="CW97" s="469">
        <v>2</v>
      </c>
      <c r="CX97" s="475">
        <v>145100</v>
      </c>
      <c r="CY97" s="475">
        <v>5301</v>
      </c>
      <c r="CZ97" s="475">
        <v>882</v>
      </c>
      <c r="DA97" s="475">
        <v>2</v>
      </c>
      <c r="DB97" s="478">
        <v>13</v>
      </c>
      <c r="DC97" s="472">
        <v>0.96316450898645545</v>
      </c>
      <c r="DD97" s="469">
        <v>15</v>
      </c>
      <c r="DE97" s="475">
        <v>232700</v>
      </c>
      <c r="DF97" s="470">
        <v>9</v>
      </c>
      <c r="DG97" s="474">
        <v>0</v>
      </c>
      <c r="DH97" s="469">
        <v>17</v>
      </c>
      <c r="DI97" s="470">
        <v>0</v>
      </c>
      <c r="DJ97" s="469">
        <v>0</v>
      </c>
      <c r="DK97" s="469">
        <v>0</v>
      </c>
      <c r="DL97" s="476">
        <v>15</v>
      </c>
      <c r="DM97" s="465">
        <v>73.666666666666671</v>
      </c>
      <c r="DN97" s="466">
        <v>3912666.6666666665</v>
      </c>
      <c r="DO97" s="467">
        <v>1810533.3333333333</v>
      </c>
      <c r="DP97" s="469">
        <v>4</v>
      </c>
      <c r="DQ97" s="469">
        <v>4</v>
      </c>
      <c r="DR97" s="469">
        <v>5</v>
      </c>
      <c r="DS97" s="475">
        <v>1392</v>
      </c>
      <c r="DT97" s="475">
        <v>2320</v>
      </c>
      <c r="DU97" s="475">
        <v>548</v>
      </c>
    </row>
    <row r="98" spans="1:125" s="469" customFormat="1" ht="15" customHeight="1" x14ac:dyDescent="0.25">
      <c r="A98" s="474" t="s">
        <v>134</v>
      </c>
      <c r="B98" s="469">
        <v>11</v>
      </c>
      <c r="C98" s="469">
        <v>0</v>
      </c>
      <c r="D98" s="469">
        <v>65</v>
      </c>
      <c r="E98" s="469">
        <v>2</v>
      </c>
      <c r="F98" s="469">
        <v>821</v>
      </c>
      <c r="G98" s="469">
        <v>0</v>
      </c>
      <c r="H98" s="469">
        <v>61</v>
      </c>
      <c r="I98" s="469">
        <v>5</v>
      </c>
      <c r="J98" s="469">
        <v>3</v>
      </c>
      <c r="K98" s="469">
        <v>25</v>
      </c>
      <c r="L98" s="469">
        <v>2</v>
      </c>
      <c r="M98" s="469">
        <v>0</v>
      </c>
      <c r="N98" s="469">
        <v>0</v>
      </c>
      <c r="O98" s="469">
        <v>0</v>
      </c>
      <c r="P98" s="469">
        <v>34</v>
      </c>
      <c r="Q98" s="469">
        <v>1</v>
      </c>
      <c r="R98" s="475">
        <v>112000</v>
      </c>
      <c r="S98" s="475">
        <v>0</v>
      </c>
      <c r="T98" s="475">
        <v>0</v>
      </c>
      <c r="U98" s="468">
        <v>0.68571428571428572</v>
      </c>
      <c r="V98" s="469">
        <v>1</v>
      </c>
      <c r="W98" s="469">
        <v>2</v>
      </c>
      <c r="X98" s="469">
        <v>12.9</v>
      </c>
      <c r="Y98" s="469">
        <v>3695</v>
      </c>
      <c r="Z98" s="469">
        <v>411</v>
      </c>
      <c r="AA98" s="473">
        <v>2</v>
      </c>
      <c r="AB98" s="474">
        <f t="shared" si="2"/>
        <v>1</v>
      </c>
      <c r="AC98" s="469">
        <v>7</v>
      </c>
      <c r="AD98" s="469">
        <v>0</v>
      </c>
      <c r="AE98" s="469">
        <v>1060</v>
      </c>
      <c r="AF98" s="469">
        <v>25</v>
      </c>
      <c r="AG98" s="469">
        <v>0</v>
      </c>
      <c r="AH98" s="469">
        <v>2</v>
      </c>
      <c r="AI98" s="475">
        <v>704100</v>
      </c>
      <c r="AJ98" s="475">
        <v>0</v>
      </c>
      <c r="AK98" s="475">
        <v>0</v>
      </c>
      <c r="AL98" s="475">
        <v>0</v>
      </c>
      <c r="AM98" s="475">
        <v>0</v>
      </c>
      <c r="AN98" s="469">
        <v>0</v>
      </c>
      <c r="AO98" s="469">
        <v>0</v>
      </c>
      <c r="AP98" s="469">
        <v>0</v>
      </c>
      <c r="AQ98" s="468">
        <v>0.45833333333333331</v>
      </c>
      <c r="AR98" s="468">
        <v>2.0408163265306121E-2</v>
      </c>
      <c r="AS98" s="469">
        <v>2</v>
      </c>
      <c r="AT98" s="469">
        <v>23420.560794810001</v>
      </c>
      <c r="AU98" s="469">
        <v>45</v>
      </c>
      <c r="AV98" s="469">
        <v>0</v>
      </c>
      <c r="AW98" s="469">
        <v>0</v>
      </c>
      <c r="AX98" s="469">
        <v>0</v>
      </c>
      <c r="AY98" s="469">
        <v>0</v>
      </c>
      <c r="AZ98" s="469">
        <v>0</v>
      </c>
      <c r="BA98" s="469">
        <v>0</v>
      </c>
      <c r="BB98" s="475">
        <v>0</v>
      </c>
      <c r="BC98" s="470">
        <v>1</v>
      </c>
      <c r="BD98" s="470">
        <v>6</v>
      </c>
      <c r="BE98" s="469">
        <v>7978.7925707100003</v>
      </c>
      <c r="BF98" s="468">
        <v>0.12244897959183673</v>
      </c>
      <c r="BG98" s="469">
        <v>0</v>
      </c>
      <c r="BH98" s="469">
        <v>23.854184169900002</v>
      </c>
      <c r="BI98" s="469">
        <v>0</v>
      </c>
      <c r="BJ98" s="469">
        <v>0</v>
      </c>
      <c r="BK98" s="469">
        <v>0</v>
      </c>
      <c r="BL98" s="469">
        <v>0</v>
      </c>
      <c r="BM98" s="469">
        <v>1</v>
      </c>
      <c r="BN98" s="469">
        <v>0</v>
      </c>
      <c r="BO98" s="471">
        <v>32.879141790300004</v>
      </c>
      <c r="BP98" s="469">
        <v>0</v>
      </c>
      <c r="BQ98" s="469">
        <v>0</v>
      </c>
      <c r="BR98" s="469">
        <v>0</v>
      </c>
      <c r="BS98" s="469">
        <v>0</v>
      </c>
      <c r="BT98" s="469">
        <v>0</v>
      </c>
      <c r="BU98" s="469">
        <v>0</v>
      </c>
      <c r="BV98" s="469">
        <v>0</v>
      </c>
      <c r="BW98" s="475">
        <v>0</v>
      </c>
      <c r="BX98" s="475">
        <v>0</v>
      </c>
      <c r="BY98" s="475">
        <v>2077</v>
      </c>
      <c r="BZ98" s="475">
        <v>52</v>
      </c>
      <c r="CA98" s="468">
        <v>0.32653061224489793</v>
      </c>
      <c r="CB98" s="469">
        <v>0</v>
      </c>
      <c r="CC98" s="476">
        <v>0</v>
      </c>
      <c r="CD98" s="476">
        <v>0</v>
      </c>
      <c r="CE98" s="476">
        <v>645.3810431539091</v>
      </c>
      <c r="CF98" s="476">
        <v>33.288265441821096</v>
      </c>
      <c r="CG98" s="476">
        <v>0</v>
      </c>
      <c r="CH98" s="476">
        <v>0</v>
      </c>
      <c r="CI98" s="476">
        <v>1380.2619786737632</v>
      </c>
      <c r="CJ98" s="485">
        <v>0</v>
      </c>
      <c r="CK98" s="469">
        <v>3</v>
      </c>
      <c r="CL98" s="469">
        <v>0</v>
      </c>
      <c r="CM98" s="469">
        <v>0</v>
      </c>
      <c r="CN98" s="477">
        <v>1527.056102794224</v>
      </c>
      <c r="CO98" s="469">
        <v>268</v>
      </c>
      <c r="CP98" s="469">
        <v>0</v>
      </c>
      <c r="CQ98" s="469" t="s">
        <v>514</v>
      </c>
      <c r="CR98" s="469" t="s">
        <v>514</v>
      </c>
      <c r="CS98" s="469" t="s">
        <v>514</v>
      </c>
      <c r="CT98" s="469">
        <v>0</v>
      </c>
      <c r="CU98" s="469">
        <v>1</v>
      </c>
      <c r="CV98" s="469">
        <v>1</v>
      </c>
      <c r="CW98" s="469">
        <v>1</v>
      </c>
      <c r="CX98" s="475">
        <v>7600</v>
      </c>
      <c r="CY98" s="475">
        <v>0</v>
      </c>
      <c r="CZ98" s="475">
        <v>69</v>
      </c>
      <c r="DA98" s="475">
        <v>0</v>
      </c>
      <c r="DB98" s="478">
        <v>1</v>
      </c>
      <c r="DC98" s="472">
        <v>0.96231692867700047</v>
      </c>
      <c r="DD98" s="469">
        <v>6</v>
      </c>
      <c r="DE98" s="475">
        <v>94900</v>
      </c>
      <c r="DF98" s="470">
        <v>0</v>
      </c>
      <c r="DG98" s="474">
        <f>1/8</f>
        <v>0.125</v>
      </c>
      <c r="DH98" s="469">
        <v>0</v>
      </c>
      <c r="DI98" s="470">
        <v>1</v>
      </c>
      <c r="DJ98" s="469">
        <v>0</v>
      </c>
      <c r="DK98" s="469">
        <v>0</v>
      </c>
      <c r="DL98" s="476">
        <v>6.666666666666667</v>
      </c>
      <c r="DM98" s="465">
        <v>47.666666666666664</v>
      </c>
      <c r="DN98" s="466">
        <v>3491333.3333333335</v>
      </c>
      <c r="DO98" s="467">
        <v>125051.85185185185</v>
      </c>
      <c r="DP98" s="469">
        <v>0</v>
      </c>
      <c r="DQ98" s="469">
        <v>2</v>
      </c>
      <c r="DR98" s="469">
        <v>0</v>
      </c>
      <c r="DS98" s="475">
        <v>0</v>
      </c>
      <c r="DT98" s="475">
        <v>74</v>
      </c>
      <c r="DU98" s="475">
        <v>1</v>
      </c>
    </row>
    <row r="99" spans="1:125" s="469" customFormat="1" ht="15" customHeight="1" x14ac:dyDescent="0.25">
      <c r="A99" s="474" t="s">
        <v>189</v>
      </c>
      <c r="B99" s="469">
        <v>3</v>
      </c>
      <c r="C99" s="469">
        <v>0</v>
      </c>
      <c r="D99" s="469">
        <v>11</v>
      </c>
      <c r="E99" s="469">
        <v>1</v>
      </c>
      <c r="F99" s="469">
        <v>115</v>
      </c>
      <c r="G99" s="469">
        <v>0</v>
      </c>
      <c r="H99" s="469">
        <v>39</v>
      </c>
      <c r="I99" s="469">
        <v>3</v>
      </c>
      <c r="J99" s="469">
        <v>3</v>
      </c>
      <c r="K99" s="469">
        <v>12</v>
      </c>
      <c r="L99" s="469">
        <v>0</v>
      </c>
      <c r="M99" s="469">
        <v>0</v>
      </c>
      <c r="N99" s="469">
        <v>0</v>
      </c>
      <c r="O99" s="469">
        <v>0</v>
      </c>
      <c r="P99" s="469">
        <v>68</v>
      </c>
      <c r="Q99" s="469">
        <v>3</v>
      </c>
      <c r="R99" s="475">
        <v>1304500</v>
      </c>
      <c r="S99" s="475">
        <v>0</v>
      </c>
      <c r="T99" s="475">
        <v>0</v>
      </c>
      <c r="U99" s="468">
        <v>0.64500000000000002</v>
      </c>
      <c r="V99" s="469">
        <v>7</v>
      </c>
      <c r="W99" s="469">
        <v>0</v>
      </c>
      <c r="X99" s="469">
        <v>0</v>
      </c>
      <c r="Y99" s="469" t="s">
        <v>568</v>
      </c>
      <c r="Z99" s="469" t="s">
        <v>568</v>
      </c>
      <c r="AA99" s="473">
        <v>2</v>
      </c>
      <c r="AB99" s="474">
        <f t="shared" si="2"/>
        <v>1</v>
      </c>
      <c r="AC99" s="469">
        <v>1</v>
      </c>
      <c r="AD99" s="469">
        <v>0</v>
      </c>
      <c r="AE99" s="469">
        <v>48</v>
      </c>
      <c r="AF99" s="469">
        <v>42</v>
      </c>
      <c r="AG99" s="469">
        <v>0</v>
      </c>
      <c r="AH99" s="469">
        <v>1</v>
      </c>
      <c r="AI99" s="475">
        <v>42800</v>
      </c>
      <c r="AJ99" s="475">
        <v>0</v>
      </c>
      <c r="AK99" s="475">
        <v>0</v>
      </c>
      <c r="AL99" s="475">
        <v>1209</v>
      </c>
      <c r="AM99" s="475">
        <v>85</v>
      </c>
      <c r="AN99" s="469">
        <v>0</v>
      </c>
      <c r="AO99" s="469">
        <v>1</v>
      </c>
      <c r="AP99" s="469">
        <v>0</v>
      </c>
      <c r="AQ99" s="468">
        <v>0.51700000000000002</v>
      </c>
      <c r="AR99" s="468">
        <v>4.8000000000000001E-2</v>
      </c>
      <c r="AS99" s="469">
        <v>0</v>
      </c>
      <c r="AT99" s="469">
        <v>0</v>
      </c>
      <c r="AU99" s="469">
        <v>0</v>
      </c>
      <c r="AV99" s="469">
        <v>0</v>
      </c>
      <c r="AW99" s="469">
        <v>4</v>
      </c>
      <c r="AX99" s="469">
        <v>64</v>
      </c>
      <c r="AY99" s="469">
        <v>1</v>
      </c>
      <c r="AZ99" s="469">
        <v>0</v>
      </c>
      <c r="BA99" s="469">
        <v>0</v>
      </c>
      <c r="BB99" s="475">
        <v>0</v>
      </c>
      <c r="BC99" s="470">
        <v>0</v>
      </c>
      <c r="BD99" s="470">
        <v>1</v>
      </c>
      <c r="BE99" s="469">
        <v>0</v>
      </c>
      <c r="BF99" s="468">
        <v>0.216</v>
      </c>
      <c r="BG99" s="469">
        <v>1903.79922231</v>
      </c>
      <c r="BH99" s="469">
        <v>70.020899431700002</v>
      </c>
      <c r="BI99" s="469">
        <v>0</v>
      </c>
      <c r="BJ99" s="469">
        <v>0</v>
      </c>
      <c r="BK99" s="469">
        <v>0</v>
      </c>
      <c r="BL99" s="469">
        <v>0</v>
      </c>
      <c r="BM99" s="469">
        <v>1</v>
      </c>
      <c r="BN99" s="469">
        <v>0</v>
      </c>
      <c r="BO99" s="471">
        <v>0.17131271008399998</v>
      </c>
      <c r="BP99" s="469">
        <v>0</v>
      </c>
      <c r="BQ99" s="469">
        <v>0</v>
      </c>
      <c r="BR99" s="469">
        <v>0</v>
      </c>
      <c r="BS99" s="469">
        <v>0</v>
      </c>
      <c r="BT99" s="469">
        <v>0</v>
      </c>
      <c r="BU99" s="469">
        <v>1</v>
      </c>
      <c r="BV99" s="469">
        <v>0</v>
      </c>
      <c r="BW99" s="475">
        <v>0</v>
      </c>
      <c r="BX99" s="475">
        <v>53</v>
      </c>
      <c r="BY99" s="475">
        <v>2851</v>
      </c>
      <c r="BZ99" s="475">
        <v>149</v>
      </c>
      <c r="CA99" s="468">
        <v>0.439</v>
      </c>
      <c r="CB99" s="469">
        <v>0</v>
      </c>
      <c r="CC99" s="476">
        <v>0</v>
      </c>
      <c r="CD99" s="476">
        <v>0</v>
      </c>
      <c r="CE99" s="476">
        <v>371.67952545341996</v>
      </c>
      <c r="CF99" s="476">
        <v>0</v>
      </c>
      <c r="CG99" s="476">
        <v>0</v>
      </c>
      <c r="CH99" s="476">
        <v>0</v>
      </c>
      <c r="CI99" s="476">
        <v>21.863214513576001</v>
      </c>
      <c r="CJ99" s="485">
        <v>0</v>
      </c>
      <c r="CK99" s="469">
        <v>0</v>
      </c>
      <c r="CL99" s="469">
        <v>952.48803842999996</v>
      </c>
      <c r="CM99" s="469">
        <v>0</v>
      </c>
      <c r="CN99" s="477">
        <v>228.25115440498772</v>
      </c>
      <c r="CO99" s="469">
        <v>15</v>
      </c>
      <c r="CP99" s="469">
        <v>0</v>
      </c>
      <c r="CQ99" s="469" t="s">
        <v>514</v>
      </c>
      <c r="CR99" s="469" t="s">
        <v>514</v>
      </c>
      <c r="CS99" s="469" t="s">
        <v>514</v>
      </c>
      <c r="CT99" s="469">
        <v>0</v>
      </c>
      <c r="CU99" s="469">
        <v>0</v>
      </c>
      <c r="CV99" s="469">
        <v>2</v>
      </c>
      <c r="CW99" s="469">
        <v>2</v>
      </c>
      <c r="CX99" s="475">
        <v>123500</v>
      </c>
      <c r="CY99" s="475">
        <v>303</v>
      </c>
      <c r="CZ99" s="475">
        <v>173</v>
      </c>
      <c r="DA99" s="475">
        <v>0</v>
      </c>
      <c r="DB99" s="478">
        <v>13</v>
      </c>
      <c r="DC99" s="472">
        <v>0.93979202352211266</v>
      </c>
      <c r="DD99" s="469">
        <v>5</v>
      </c>
      <c r="DE99" s="475">
        <v>160400</v>
      </c>
      <c r="DF99" s="470">
        <v>3</v>
      </c>
      <c r="DG99" s="474">
        <v>0</v>
      </c>
      <c r="DH99" s="469">
        <v>10</v>
      </c>
      <c r="DI99" s="470">
        <v>0</v>
      </c>
      <c r="DJ99" s="469">
        <v>0</v>
      </c>
      <c r="DK99" s="469">
        <v>1</v>
      </c>
      <c r="DL99" s="476">
        <v>15</v>
      </c>
      <c r="DM99" s="465">
        <v>60</v>
      </c>
      <c r="DN99" s="466">
        <v>1794000</v>
      </c>
      <c r="DO99" s="467">
        <v>728562.96296296292</v>
      </c>
      <c r="DP99" s="469">
        <v>0</v>
      </c>
      <c r="DQ99" s="469">
        <v>0</v>
      </c>
      <c r="DR99" s="469">
        <v>1</v>
      </c>
      <c r="DS99" s="475">
        <v>2391</v>
      </c>
      <c r="DT99" s="475">
        <v>1368</v>
      </c>
      <c r="DU99" s="475">
        <v>672</v>
      </c>
    </row>
    <row r="100" spans="1:125" s="469" customFormat="1" ht="15" customHeight="1" x14ac:dyDescent="0.25">
      <c r="A100" s="474" t="s">
        <v>81</v>
      </c>
      <c r="B100" s="469">
        <v>0</v>
      </c>
      <c r="C100" s="469">
        <v>0</v>
      </c>
      <c r="D100" s="469">
        <v>9</v>
      </c>
      <c r="E100" s="469">
        <v>0</v>
      </c>
      <c r="F100" s="469">
        <v>172</v>
      </c>
      <c r="G100" s="469">
        <v>0</v>
      </c>
      <c r="H100" s="469">
        <v>10</v>
      </c>
      <c r="I100" s="469">
        <v>0</v>
      </c>
      <c r="J100" s="469">
        <v>0</v>
      </c>
      <c r="K100" s="469">
        <v>8</v>
      </c>
      <c r="L100" s="469">
        <v>0</v>
      </c>
      <c r="M100" s="469">
        <v>0</v>
      </c>
      <c r="N100" s="469">
        <v>0</v>
      </c>
      <c r="O100" s="469">
        <v>0</v>
      </c>
      <c r="P100" s="469">
        <v>47</v>
      </c>
      <c r="Q100" s="469">
        <v>2</v>
      </c>
      <c r="R100" s="475">
        <v>1883000</v>
      </c>
      <c r="S100" s="475">
        <v>2801</v>
      </c>
      <c r="T100" s="475">
        <v>0</v>
      </c>
      <c r="U100" s="468">
        <v>0.64500000000000002</v>
      </c>
      <c r="V100" s="469">
        <v>0</v>
      </c>
      <c r="W100" s="469">
        <v>2</v>
      </c>
      <c r="X100" s="469">
        <v>0.4</v>
      </c>
      <c r="Y100" s="469" t="s">
        <v>568</v>
      </c>
      <c r="Z100" s="469" t="s">
        <v>568</v>
      </c>
      <c r="AA100" s="473">
        <v>0</v>
      </c>
      <c r="AB100" s="474">
        <f t="shared" si="2"/>
        <v>1</v>
      </c>
      <c r="AC100" s="469">
        <v>0</v>
      </c>
      <c r="AD100" s="469">
        <v>0</v>
      </c>
      <c r="AE100" s="469">
        <v>189</v>
      </c>
      <c r="AF100" s="469">
        <v>24</v>
      </c>
      <c r="AG100" s="469">
        <v>0</v>
      </c>
      <c r="AH100" s="469">
        <v>1</v>
      </c>
      <c r="AI100" s="475">
        <v>81500</v>
      </c>
      <c r="AJ100" s="475">
        <v>0</v>
      </c>
      <c r="AK100" s="475">
        <v>0</v>
      </c>
      <c r="AL100" s="475">
        <v>0</v>
      </c>
      <c r="AM100" s="475">
        <v>0</v>
      </c>
      <c r="AN100" s="469">
        <v>0</v>
      </c>
      <c r="AO100" s="469">
        <v>1</v>
      </c>
      <c r="AP100" s="469">
        <v>0</v>
      </c>
      <c r="AQ100" s="468">
        <v>0.51700000000000002</v>
      </c>
      <c r="AR100" s="468">
        <v>4.8000000000000001E-2</v>
      </c>
      <c r="AS100" s="469">
        <v>0</v>
      </c>
      <c r="AT100" s="469">
        <v>6528.8357760899999</v>
      </c>
      <c r="AU100" s="469">
        <v>0</v>
      </c>
      <c r="AV100" s="469">
        <v>0</v>
      </c>
      <c r="AW100" s="469">
        <v>3</v>
      </c>
      <c r="AX100" s="469">
        <v>0</v>
      </c>
      <c r="AY100" s="469">
        <v>0</v>
      </c>
      <c r="AZ100" s="469">
        <v>0</v>
      </c>
      <c r="BA100" s="469">
        <v>1</v>
      </c>
      <c r="BB100" s="475">
        <v>10</v>
      </c>
      <c r="BC100" s="470">
        <v>0</v>
      </c>
      <c r="BD100" s="470">
        <v>9</v>
      </c>
      <c r="BE100" s="469">
        <v>6528.8356372199996</v>
      </c>
      <c r="BF100" s="468">
        <v>0.216</v>
      </c>
      <c r="BG100" s="469">
        <v>0</v>
      </c>
      <c r="BH100" s="469">
        <v>392.0344461551</v>
      </c>
      <c r="BI100" s="469">
        <v>0</v>
      </c>
      <c r="BJ100" s="469">
        <v>0</v>
      </c>
      <c r="BK100" s="469">
        <v>0</v>
      </c>
      <c r="BL100" s="469">
        <v>0</v>
      </c>
      <c r="BM100" s="469">
        <v>1</v>
      </c>
      <c r="BN100" s="469">
        <v>0</v>
      </c>
      <c r="BO100" s="471">
        <v>3.5318972459400002</v>
      </c>
      <c r="BP100" s="469">
        <v>0</v>
      </c>
      <c r="BQ100" s="469">
        <v>0</v>
      </c>
      <c r="BR100" s="469">
        <v>0</v>
      </c>
      <c r="BS100" s="469">
        <v>0</v>
      </c>
      <c r="BT100" s="469">
        <v>0</v>
      </c>
      <c r="BU100" s="469">
        <v>1</v>
      </c>
      <c r="BV100" s="469">
        <v>0</v>
      </c>
      <c r="BW100" s="475">
        <v>0</v>
      </c>
      <c r="BX100" s="475">
        <v>355</v>
      </c>
      <c r="BY100" s="475">
        <v>1851</v>
      </c>
      <c r="BZ100" s="475">
        <v>186</v>
      </c>
      <c r="CA100" s="468">
        <v>0.439</v>
      </c>
      <c r="CB100" s="469">
        <v>0</v>
      </c>
      <c r="CC100" s="476">
        <v>297.12812334</v>
      </c>
      <c r="CD100" s="476">
        <v>184.48610633637537</v>
      </c>
      <c r="CE100" s="476">
        <v>427.30660976170003</v>
      </c>
      <c r="CF100" s="476">
        <v>232.14246619890002</v>
      </c>
      <c r="CG100" s="476">
        <v>0</v>
      </c>
      <c r="CH100" s="476">
        <v>184.48611404657538</v>
      </c>
      <c r="CI100" s="476">
        <v>328.6779810946814</v>
      </c>
      <c r="CJ100" s="485">
        <v>0</v>
      </c>
      <c r="CK100" s="469">
        <v>1</v>
      </c>
      <c r="CL100" s="469">
        <v>0</v>
      </c>
      <c r="CM100" s="469">
        <v>0</v>
      </c>
      <c r="CN100" s="477">
        <v>297.19952445866545</v>
      </c>
      <c r="CO100" s="469">
        <v>16</v>
      </c>
      <c r="CP100" s="469">
        <v>0</v>
      </c>
      <c r="CQ100" s="469" t="s">
        <v>514</v>
      </c>
      <c r="CR100" s="469" t="s">
        <v>514</v>
      </c>
      <c r="CS100" s="469" t="s">
        <v>514</v>
      </c>
      <c r="CT100" s="469">
        <v>0</v>
      </c>
      <c r="CU100" s="469">
        <v>0</v>
      </c>
      <c r="CV100" s="469">
        <v>2</v>
      </c>
      <c r="CW100" s="469">
        <v>2</v>
      </c>
      <c r="CX100" s="475">
        <v>133500</v>
      </c>
      <c r="CY100" s="475">
        <v>27</v>
      </c>
      <c r="CZ100" s="475">
        <v>10</v>
      </c>
      <c r="DA100" s="475">
        <v>0</v>
      </c>
      <c r="DB100" s="478">
        <v>2</v>
      </c>
      <c r="DC100" s="472">
        <v>0.95402773551275921</v>
      </c>
      <c r="DD100" s="469">
        <v>7</v>
      </c>
      <c r="DE100" s="475">
        <v>91500</v>
      </c>
      <c r="DF100" s="470">
        <v>0</v>
      </c>
      <c r="DG100" s="474">
        <v>0</v>
      </c>
      <c r="DH100" s="469">
        <v>3</v>
      </c>
      <c r="DI100" s="470">
        <v>0</v>
      </c>
      <c r="DJ100" s="469">
        <v>0</v>
      </c>
      <c r="DK100" s="469">
        <v>0</v>
      </c>
      <c r="DL100" s="476">
        <v>31.666666666666668</v>
      </c>
      <c r="DM100" s="465">
        <v>46</v>
      </c>
      <c r="DN100" s="466">
        <v>3413000</v>
      </c>
      <c r="DO100" s="467">
        <v>65244.444444444438</v>
      </c>
      <c r="DP100" s="469">
        <v>0</v>
      </c>
      <c r="DQ100" s="469">
        <v>0</v>
      </c>
      <c r="DR100" s="469">
        <v>0</v>
      </c>
      <c r="DS100" s="475">
        <v>230</v>
      </c>
      <c r="DT100" s="475">
        <v>0</v>
      </c>
      <c r="DU100" s="475">
        <v>0</v>
      </c>
    </row>
    <row r="101" spans="1:125" s="469" customFormat="1" ht="15" customHeight="1" x14ac:dyDescent="0.25">
      <c r="A101" s="474" t="s">
        <v>46</v>
      </c>
      <c r="B101" s="469">
        <v>45</v>
      </c>
      <c r="C101" s="469">
        <v>1</v>
      </c>
      <c r="D101" s="469">
        <v>146</v>
      </c>
      <c r="E101" s="469">
        <v>8</v>
      </c>
      <c r="F101" s="469">
        <v>1766</v>
      </c>
      <c r="G101" s="469">
        <v>1</v>
      </c>
      <c r="H101" s="469">
        <v>296</v>
      </c>
      <c r="I101" s="469">
        <v>21</v>
      </c>
      <c r="J101" s="469">
        <v>6</v>
      </c>
      <c r="K101" s="469">
        <v>24</v>
      </c>
      <c r="L101" s="469">
        <v>1</v>
      </c>
      <c r="M101" s="469">
        <v>0</v>
      </c>
      <c r="N101" s="469">
        <v>0</v>
      </c>
      <c r="O101" s="469">
        <v>0</v>
      </c>
      <c r="P101" s="469">
        <v>166</v>
      </c>
      <c r="Q101" s="469">
        <v>8</v>
      </c>
      <c r="R101" s="475">
        <v>3711200</v>
      </c>
      <c r="S101" s="475">
        <v>35</v>
      </c>
      <c r="T101" s="475">
        <v>0</v>
      </c>
      <c r="U101" s="468">
        <v>0.58695652173913049</v>
      </c>
      <c r="V101" s="469">
        <v>2</v>
      </c>
      <c r="W101" s="469">
        <v>11</v>
      </c>
      <c r="X101" s="469">
        <v>5.5000000000000009</v>
      </c>
      <c r="Y101" s="469">
        <v>5682</v>
      </c>
      <c r="Z101" s="469">
        <v>1189</v>
      </c>
      <c r="AA101" s="473">
        <v>2</v>
      </c>
      <c r="AB101" s="474">
        <f t="shared" si="2"/>
        <v>4</v>
      </c>
      <c r="AC101" s="469">
        <v>1</v>
      </c>
      <c r="AD101" s="469">
        <v>0</v>
      </c>
      <c r="AE101" s="469">
        <v>824</v>
      </c>
      <c r="AF101" s="469">
        <v>50</v>
      </c>
      <c r="AG101" s="469">
        <v>0</v>
      </c>
      <c r="AH101" s="469">
        <v>1</v>
      </c>
      <c r="AI101" s="475">
        <v>40400</v>
      </c>
      <c r="AJ101" s="475">
        <v>0</v>
      </c>
      <c r="AK101" s="475">
        <v>0</v>
      </c>
      <c r="AL101" s="475">
        <v>64</v>
      </c>
      <c r="AM101" s="475">
        <v>0</v>
      </c>
      <c r="AN101" s="469">
        <v>0</v>
      </c>
      <c r="AO101" s="469">
        <v>1</v>
      </c>
      <c r="AP101" s="469">
        <v>0</v>
      </c>
      <c r="AQ101" s="468">
        <v>0.46875</v>
      </c>
      <c r="AR101" s="468">
        <v>7.8125E-2</v>
      </c>
      <c r="AS101" s="469">
        <v>0</v>
      </c>
      <c r="AT101" s="469">
        <v>0</v>
      </c>
      <c r="AU101" s="469">
        <v>0</v>
      </c>
      <c r="AV101" s="469">
        <v>3</v>
      </c>
      <c r="AW101" s="469">
        <v>3</v>
      </c>
      <c r="AX101" s="469">
        <v>0</v>
      </c>
      <c r="AY101" s="469">
        <v>0</v>
      </c>
      <c r="AZ101" s="469">
        <v>0</v>
      </c>
      <c r="BA101" s="469">
        <v>3</v>
      </c>
      <c r="BB101" s="475">
        <v>980.3</v>
      </c>
      <c r="BC101" s="470">
        <v>0</v>
      </c>
      <c r="BD101" s="470">
        <v>19</v>
      </c>
      <c r="BE101" s="469">
        <v>0</v>
      </c>
      <c r="BF101" s="468">
        <v>0.296875</v>
      </c>
      <c r="BG101" s="469">
        <v>45412.518513820469</v>
      </c>
      <c r="BH101" s="469">
        <v>33.794829361600002</v>
      </c>
      <c r="BI101" s="469">
        <v>0</v>
      </c>
      <c r="BJ101" s="469">
        <v>0</v>
      </c>
      <c r="BK101" s="469">
        <v>2</v>
      </c>
      <c r="BL101" s="469">
        <v>0</v>
      </c>
      <c r="BM101" s="469">
        <v>4</v>
      </c>
      <c r="BN101" s="469">
        <v>0</v>
      </c>
      <c r="BO101" s="471">
        <v>21.769369527200002</v>
      </c>
      <c r="BP101" s="469">
        <v>0</v>
      </c>
      <c r="BQ101" s="469">
        <v>4907.2105418678593</v>
      </c>
      <c r="BR101" s="469">
        <v>0</v>
      </c>
      <c r="BS101" s="469">
        <v>0</v>
      </c>
      <c r="BT101" s="469">
        <v>0</v>
      </c>
      <c r="BU101" s="469">
        <v>0</v>
      </c>
      <c r="BV101" s="469">
        <v>0</v>
      </c>
      <c r="BW101" s="475">
        <v>0</v>
      </c>
      <c r="BX101" s="475">
        <v>1</v>
      </c>
      <c r="BY101" s="475">
        <v>790</v>
      </c>
      <c r="BZ101" s="475">
        <v>49</v>
      </c>
      <c r="CA101" s="468">
        <v>0.4375</v>
      </c>
      <c r="CB101" s="469">
        <v>58099.462911499999</v>
      </c>
      <c r="CC101" s="476">
        <v>40012.155462196744</v>
      </c>
      <c r="CD101" s="476">
        <v>25739.581521990342</v>
      </c>
      <c r="CE101" s="476">
        <v>44281.010422170446</v>
      </c>
      <c r="CF101" s="476">
        <v>5.3295653997399999</v>
      </c>
      <c r="CG101" s="476">
        <v>4291.7346232352102</v>
      </c>
      <c r="CH101" s="476">
        <v>0</v>
      </c>
      <c r="CI101" s="476">
        <v>3279.5507299218889</v>
      </c>
      <c r="CJ101" s="485">
        <v>0</v>
      </c>
      <c r="CK101" s="469">
        <v>6</v>
      </c>
      <c r="CL101" s="469">
        <v>0</v>
      </c>
      <c r="CM101" s="469">
        <v>58099.462911499999</v>
      </c>
      <c r="CN101" s="477">
        <v>9364.9742751946924</v>
      </c>
      <c r="CO101" s="469">
        <v>1333</v>
      </c>
      <c r="CP101" s="469">
        <v>11</v>
      </c>
      <c r="CQ101" s="469" t="s">
        <v>514</v>
      </c>
      <c r="CR101" s="469" t="s">
        <v>514</v>
      </c>
      <c r="CS101" s="469" t="s">
        <v>514</v>
      </c>
      <c r="CT101" s="469">
        <v>0</v>
      </c>
      <c r="CU101" s="469">
        <v>2</v>
      </c>
      <c r="CV101" s="469">
        <v>1</v>
      </c>
      <c r="CW101" s="469">
        <v>4</v>
      </c>
      <c r="CX101" s="475">
        <v>3875500</v>
      </c>
      <c r="CY101" s="475">
        <v>0</v>
      </c>
      <c r="CZ101" s="475">
        <v>21</v>
      </c>
      <c r="DA101" s="475">
        <v>0</v>
      </c>
      <c r="DB101" s="478">
        <v>6</v>
      </c>
      <c r="DC101" s="472">
        <v>0.96044232219150538</v>
      </c>
      <c r="DD101" s="469">
        <v>3</v>
      </c>
      <c r="DE101" s="475">
        <v>47300</v>
      </c>
      <c r="DF101" s="470">
        <v>3</v>
      </c>
      <c r="DG101" s="474">
        <f>1/3</f>
        <v>0.33333333333333331</v>
      </c>
      <c r="DH101" s="469">
        <v>4</v>
      </c>
      <c r="DI101" s="470">
        <v>1</v>
      </c>
      <c r="DJ101" s="469">
        <v>0</v>
      </c>
      <c r="DK101" s="469">
        <v>0</v>
      </c>
      <c r="DL101" s="476">
        <v>6.666666666666667</v>
      </c>
      <c r="DM101" s="465">
        <v>53</v>
      </c>
      <c r="DN101" s="466">
        <v>4888000</v>
      </c>
      <c r="DO101" s="467">
        <v>2335207.4074074076</v>
      </c>
      <c r="DP101" s="469">
        <v>0</v>
      </c>
      <c r="DQ101" s="469">
        <v>0</v>
      </c>
      <c r="DR101" s="469">
        <v>6</v>
      </c>
      <c r="DS101" s="475">
        <v>30</v>
      </c>
      <c r="DT101" s="475">
        <v>255</v>
      </c>
      <c r="DU101" s="475">
        <v>7</v>
      </c>
    </row>
    <row r="102" spans="1:125" s="469" customFormat="1" ht="15" customHeight="1" x14ac:dyDescent="0.25">
      <c r="A102" s="474" t="s">
        <v>41</v>
      </c>
      <c r="B102" s="469">
        <v>8</v>
      </c>
      <c r="C102" s="469">
        <v>0</v>
      </c>
      <c r="D102" s="469">
        <v>23</v>
      </c>
      <c r="E102" s="469">
        <v>1</v>
      </c>
      <c r="F102" s="469">
        <v>465</v>
      </c>
      <c r="G102" s="469">
        <v>0</v>
      </c>
      <c r="H102" s="469">
        <v>6</v>
      </c>
      <c r="I102" s="469">
        <v>2</v>
      </c>
      <c r="J102" s="469">
        <v>0</v>
      </c>
      <c r="K102" s="469">
        <v>25</v>
      </c>
      <c r="L102" s="469">
        <v>1</v>
      </c>
      <c r="M102" s="469">
        <v>0</v>
      </c>
      <c r="N102" s="469">
        <v>0</v>
      </c>
      <c r="O102" s="469">
        <v>0</v>
      </c>
      <c r="P102" s="469">
        <v>103</v>
      </c>
      <c r="Q102" s="469">
        <v>0</v>
      </c>
      <c r="R102" s="475">
        <v>0</v>
      </c>
      <c r="S102" s="475">
        <v>353</v>
      </c>
      <c r="T102" s="475">
        <v>0</v>
      </c>
      <c r="U102" s="468">
        <v>0.64500000000000002</v>
      </c>
      <c r="V102" s="469">
        <v>2</v>
      </c>
      <c r="W102" s="469">
        <v>1</v>
      </c>
      <c r="X102" s="469">
        <v>0</v>
      </c>
      <c r="Y102" s="469" t="s">
        <v>568</v>
      </c>
      <c r="Z102" s="469" t="s">
        <v>568</v>
      </c>
      <c r="AA102" s="473">
        <v>3</v>
      </c>
      <c r="AB102" s="474">
        <f t="shared" si="2"/>
        <v>3</v>
      </c>
      <c r="AC102" s="469">
        <v>2</v>
      </c>
      <c r="AD102" s="469">
        <v>0</v>
      </c>
      <c r="AE102" s="469">
        <v>824</v>
      </c>
      <c r="AF102" s="469">
        <v>49</v>
      </c>
      <c r="AG102" s="469">
        <v>0</v>
      </c>
      <c r="AH102" s="469">
        <v>1</v>
      </c>
      <c r="AI102" s="475">
        <v>10000</v>
      </c>
      <c r="AJ102" s="475">
        <v>0</v>
      </c>
      <c r="AK102" s="475">
        <v>200000</v>
      </c>
      <c r="AL102" s="475">
        <v>314</v>
      </c>
      <c r="AM102" s="475">
        <v>2</v>
      </c>
      <c r="AN102" s="469">
        <v>0</v>
      </c>
      <c r="AO102" s="469">
        <v>0</v>
      </c>
      <c r="AP102" s="469">
        <v>0</v>
      </c>
      <c r="AQ102" s="468">
        <v>0.6470588235294118</v>
      </c>
      <c r="AR102" s="468">
        <v>2.9411764705882353E-2</v>
      </c>
      <c r="AS102" s="469">
        <v>1</v>
      </c>
      <c r="AT102" s="469">
        <v>0</v>
      </c>
      <c r="AU102" s="469">
        <v>0</v>
      </c>
      <c r="AV102" s="469">
        <v>0</v>
      </c>
      <c r="AW102" s="469">
        <v>4</v>
      </c>
      <c r="AX102" s="469">
        <v>0</v>
      </c>
      <c r="AY102" s="469">
        <v>0</v>
      </c>
      <c r="AZ102" s="469">
        <v>0</v>
      </c>
      <c r="BA102" s="469">
        <v>1</v>
      </c>
      <c r="BB102" s="475">
        <v>4968.3</v>
      </c>
      <c r="BC102" s="470">
        <v>0</v>
      </c>
      <c r="BD102" s="470">
        <v>5</v>
      </c>
      <c r="BE102" s="469">
        <v>0</v>
      </c>
      <c r="BF102" s="468">
        <v>0.29411764705882354</v>
      </c>
      <c r="BG102" s="469">
        <v>0</v>
      </c>
      <c r="BH102" s="469">
        <v>0</v>
      </c>
      <c r="BI102" s="469">
        <v>2</v>
      </c>
      <c r="BJ102" s="469">
        <v>0</v>
      </c>
      <c r="BK102" s="469">
        <v>0</v>
      </c>
      <c r="BL102" s="469">
        <v>0</v>
      </c>
      <c r="BM102" s="469">
        <v>1</v>
      </c>
      <c r="BN102" s="469">
        <v>0</v>
      </c>
      <c r="BO102" s="471">
        <v>3.7252287488800002</v>
      </c>
      <c r="BP102" s="469">
        <v>0</v>
      </c>
      <c r="BQ102" s="469">
        <v>0.98515998522600001</v>
      </c>
      <c r="BR102" s="469">
        <v>0</v>
      </c>
      <c r="BS102" s="469">
        <v>0</v>
      </c>
      <c r="BT102" s="469">
        <v>0</v>
      </c>
      <c r="BU102" s="469">
        <v>2</v>
      </c>
      <c r="BV102" s="469">
        <v>0</v>
      </c>
      <c r="BW102" s="475">
        <v>0</v>
      </c>
      <c r="BX102" s="475">
        <v>277</v>
      </c>
      <c r="BY102" s="475">
        <v>1665</v>
      </c>
      <c r="BZ102" s="475">
        <v>195</v>
      </c>
      <c r="CA102" s="468">
        <v>0.6470588235294118</v>
      </c>
      <c r="CB102" s="469">
        <v>0</v>
      </c>
      <c r="CC102" s="476">
        <v>0</v>
      </c>
      <c r="CD102" s="476">
        <v>87.843011838600006</v>
      </c>
      <c r="CE102" s="476">
        <v>452.43899866111741</v>
      </c>
      <c r="CF102" s="476">
        <v>304.35891040534398</v>
      </c>
      <c r="CG102" s="476">
        <v>0</v>
      </c>
      <c r="CH102" s="476">
        <v>63.4341831809</v>
      </c>
      <c r="CI102" s="476">
        <v>267.00172863477843</v>
      </c>
      <c r="CJ102" s="485">
        <v>0</v>
      </c>
      <c r="CK102" s="469">
        <v>0</v>
      </c>
      <c r="CL102" s="469">
        <v>0</v>
      </c>
      <c r="CM102" s="469">
        <v>0</v>
      </c>
      <c r="CN102" s="477">
        <v>453.1410683694732</v>
      </c>
      <c r="CO102" s="469">
        <v>126</v>
      </c>
      <c r="CP102" s="469">
        <v>0</v>
      </c>
      <c r="CQ102" s="469" t="s">
        <v>514</v>
      </c>
      <c r="CR102" s="469" t="s">
        <v>514</v>
      </c>
      <c r="CS102" s="469" t="s">
        <v>514</v>
      </c>
      <c r="CT102" s="469">
        <v>0</v>
      </c>
      <c r="CU102" s="469">
        <v>0</v>
      </c>
      <c r="CV102" s="469">
        <v>0</v>
      </c>
      <c r="CW102" s="469">
        <v>0</v>
      </c>
      <c r="CX102" s="475">
        <v>0</v>
      </c>
      <c r="CY102" s="475">
        <v>0</v>
      </c>
      <c r="CZ102" s="475">
        <v>16</v>
      </c>
      <c r="DA102" s="475">
        <v>0</v>
      </c>
      <c r="DB102" s="478">
        <v>25</v>
      </c>
      <c r="DC102" s="472">
        <v>0.93623338623824481</v>
      </c>
      <c r="DD102" s="469">
        <v>2</v>
      </c>
      <c r="DE102" s="475">
        <v>109400</v>
      </c>
      <c r="DF102" s="470">
        <v>1</v>
      </c>
      <c r="DG102" s="474">
        <v>0</v>
      </c>
      <c r="DH102" s="469">
        <v>6</v>
      </c>
      <c r="DI102" s="470">
        <v>0</v>
      </c>
      <c r="DJ102" s="469">
        <v>0</v>
      </c>
      <c r="DK102" s="469">
        <v>0</v>
      </c>
      <c r="DL102" s="476">
        <v>38.333333333333336</v>
      </c>
      <c r="DM102" s="465">
        <v>76</v>
      </c>
      <c r="DN102" s="466">
        <v>5243500</v>
      </c>
      <c r="DO102" s="467">
        <v>36700</v>
      </c>
      <c r="DP102" s="469">
        <v>0</v>
      </c>
      <c r="DQ102" s="469">
        <v>0</v>
      </c>
      <c r="DR102" s="469">
        <v>0</v>
      </c>
      <c r="DS102" s="475">
        <v>91</v>
      </c>
      <c r="DT102" s="475">
        <v>0</v>
      </c>
      <c r="DU102" s="475">
        <v>0</v>
      </c>
    </row>
    <row r="103" spans="1:125" s="469" customFormat="1" ht="15" customHeight="1" x14ac:dyDescent="0.25">
      <c r="A103" s="474" t="s">
        <v>202</v>
      </c>
      <c r="B103" s="469">
        <v>3</v>
      </c>
      <c r="C103" s="469">
        <v>0</v>
      </c>
      <c r="D103" s="469">
        <v>23</v>
      </c>
      <c r="E103" s="469">
        <v>3</v>
      </c>
      <c r="F103" s="469">
        <v>270</v>
      </c>
      <c r="G103" s="469">
        <v>8</v>
      </c>
      <c r="H103" s="469">
        <v>5</v>
      </c>
      <c r="I103" s="469">
        <v>1</v>
      </c>
      <c r="J103" s="469">
        <v>5</v>
      </c>
      <c r="K103" s="469">
        <v>22</v>
      </c>
      <c r="L103" s="469">
        <v>2</v>
      </c>
      <c r="M103" s="469">
        <v>0</v>
      </c>
      <c r="N103" s="469">
        <v>0</v>
      </c>
      <c r="O103" s="469">
        <v>0</v>
      </c>
      <c r="P103" s="469">
        <v>114</v>
      </c>
      <c r="Q103" s="469">
        <v>4</v>
      </c>
      <c r="R103" s="475">
        <v>391800</v>
      </c>
      <c r="S103" s="475">
        <v>44</v>
      </c>
      <c r="T103" s="475">
        <v>0</v>
      </c>
      <c r="U103" s="468">
        <v>0.55434782608695654</v>
      </c>
      <c r="V103" s="469">
        <v>13</v>
      </c>
      <c r="W103" s="469">
        <v>1</v>
      </c>
      <c r="X103" s="469">
        <v>0.4</v>
      </c>
      <c r="Y103" s="469">
        <v>979</v>
      </c>
      <c r="Z103" s="469">
        <v>368</v>
      </c>
      <c r="AA103" s="473">
        <v>2</v>
      </c>
      <c r="AB103" s="474">
        <f t="shared" si="2"/>
        <v>4</v>
      </c>
      <c r="AC103" s="469">
        <v>2</v>
      </c>
      <c r="AD103" s="469">
        <v>0</v>
      </c>
      <c r="AE103" s="469">
        <v>12</v>
      </c>
      <c r="AF103" s="469">
        <v>125</v>
      </c>
      <c r="AG103" s="469">
        <v>0</v>
      </c>
      <c r="AH103" s="469">
        <v>4</v>
      </c>
      <c r="AI103" s="475">
        <v>298000</v>
      </c>
      <c r="AJ103" s="475">
        <v>0</v>
      </c>
      <c r="AK103" s="475">
        <v>0</v>
      </c>
      <c r="AL103" s="475">
        <v>257</v>
      </c>
      <c r="AM103" s="475">
        <v>22</v>
      </c>
      <c r="AN103" s="469">
        <v>0</v>
      </c>
      <c r="AO103" s="469">
        <v>0</v>
      </c>
      <c r="AP103" s="469">
        <v>0</v>
      </c>
      <c r="AQ103" s="468">
        <v>0.624</v>
      </c>
      <c r="AR103" s="468">
        <v>0.04</v>
      </c>
      <c r="AS103" s="469">
        <v>0</v>
      </c>
      <c r="AT103" s="469">
        <v>8996.4210220299992</v>
      </c>
      <c r="AU103" s="469">
        <v>28</v>
      </c>
      <c r="AV103" s="469">
        <v>0</v>
      </c>
      <c r="AW103" s="469">
        <v>0</v>
      </c>
      <c r="AX103" s="469">
        <v>0</v>
      </c>
      <c r="AY103" s="469">
        <v>0</v>
      </c>
      <c r="AZ103" s="469">
        <v>0</v>
      </c>
      <c r="BA103" s="469">
        <v>0</v>
      </c>
      <c r="BB103" s="475">
        <v>0</v>
      </c>
      <c r="BC103" s="470">
        <v>0</v>
      </c>
      <c r="BD103" s="470">
        <v>38</v>
      </c>
      <c r="BE103" s="469">
        <v>0</v>
      </c>
      <c r="BF103" s="468">
        <v>0.112</v>
      </c>
      <c r="BG103" s="469">
        <v>0</v>
      </c>
      <c r="BH103" s="469">
        <v>182.92451353600001</v>
      </c>
      <c r="BI103" s="469">
        <v>0</v>
      </c>
      <c r="BJ103" s="469">
        <v>0</v>
      </c>
      <c r="BK103" s="469">
        <v>1</v>
      </c>
      <c r="BL103" s="469">
        <v>1</v>
      </c>
      <c r="BM103" s="469">
        <v>4</v>
      </c>
      <c r="BN103" s="469">
        <v>1</v>
      </c>
      <c r="BO103" s="471">
        <v>1.9803840712099998</v>
      </c>
      <c r="BP103" s="469">
        <v>0</v>
      </c>
      <c r="BQ103" s="469">
        <v>0</v>
      </c>
      <c r="BR103" s="469">
        <v>1</v>
      </c>
      <c r="BS103" s="469">
        <v>0</v>
      </c>
      <c r="BT103" s="469">
        <v>0</v>
      </c>
      <c r="BU103" s="469">
        <v>0</v>
      </c>
      <c r="BV103" s="469">
        <v>1</v>
      </c>
      <c r="BW103" s="475">
        <v>9600</v>
      </c>
      <c r="BX103" s="475">
        <v>1824</v>
      </c>
      <c r="BY103" s="475">
        <v>9842</v>
      </c>
      <c r="BZ103" s="475">
        <v>772</v>
      </c>
      <c r="CA103" s="468">
        <v>0.312</v>
      </c>
      <c r="CB103" s="469">
        <v>0</v>
      </c>
      <c r="CC103" s="476">
        <v>0</v>
      </c>
      <c r="CD103" s="476">
        <v>0</v>
      </c>
      <c r="CE103" s="476">
        <v>373.29694855100001</v>
      </c>
      <c r="CF103" s="476">
        <v>6.7662779687799999</v>
      </c>
      <c r="CG103" s="476">
        <v>0</v>
      </c>
      <c r="CH103" s="476">
        <v>0</v>
      </c>
      <c r="CI103" s="476">
        <v>122.78760799777999</v>
      </c>
      <c r="CJ103" s="485">
        <v>0</v>
      </c>
      <c r="CK103" s="469">
        <v>0</v>
      </c>
      <c r="CL103" s="469">
        <v>0</v>
      </c>
      <c r="CM103" s="469">
        <v>0</v>
      </c>
      <c r="CN103" s="477">
        <v>386.65646399801466</v>
      </c>
      <c r="CO103" s="469">
        <v>82</v>
      </c>
      <c r="CP103" s="469">
        <v>1</v>
      </c>
      <c r="CQ103" s="469" t="s">
        <v>514</v>
      </c>
      <c r="CR103" s="469" t="s">
        <v>514</v>
      </c>
      <c r="CS103" s="469" t="s">
        <v>514</v>
      </c>
      <c r="CT103" s="469">
        <v>0</v>
      </c>
      <c r="CU103" s="469">
        <v>0</v>
      </c>
      <c r="CV103" s="469">
        <v>1</v>
      </c>
      <c r="CW103" s="469">
        <v>0</v>
      </c>
      <c r="CX103" s="475">
        <v>0</v>
      </c>
      <c r="CY103" s="475">
        <v>1219</v>
      </c>
      <c r="CZ103" s="475">
        <v>0</v>
      </c>
      <c r="DA103" s="475">
        <v>0</v>
      </c>
      <c r="DB103" s="478">
        <v>42</v>
      </c>
      <c r="DC103" s="472">
        <v>0.94029425156255031</v>
      </c>
      <c r="DD103" s="469">
        <v>7</v>
      </c>
      <c r="DE103" s="475">
        <v>253800</v>
      </c>
      <c r="DF103" s="470">
        <v>0</v>
      </c>
      <c r="DG103" s="474">
        <v>0</v>
      </c>
      <c r="DH103" s="469">
        <v>8</v>
      </c>
      <c r="DI103" s="470">
        <v>0</v>
      </c>
      <c r="DJ103" s="469">
        <v>0</v>
      </c>
      <c r="DK103" s="469">
        <v>0</v>
      </c>
      <c r="DL103" s="476">
        <v>5</v>
      </c>
      <c r="DM103" s="465">
        <v>33.666666666666664</v>
      </c>
      <c r="DN103" s="466">
        <v>4840500</v>
      </c>
      <c r="DO103" s="467">
        <v>90664.040114613192</v>
      </c>
      <c r="DP103" s="469">
        <v>0</v>
      </c>
      <c r="DQ103" s="469">
        <v>2</v>
      </c>
      <c r="DR103" s="469">
        <v>0</v>
      </c>
      <c r="DS103" s="475">
        <v>122</v>
      </c>
      <c r="DT103" s="475">
        <v>366</v>
      </c>
      <c r="DU103" s="475">
        <v>1</v>
      </c>
    </row>
    <row r="104" spans="1:125" s="469" customFormat="1" ht="15" customHeight="1" x14ac:dyDescent="0.25">
      <c r="A104" s="474" t="s">
        <v>252</v>
      </c>
      <c r="B104" s="469">
        <v>15</v>
      </c>
      <c r="C104" s="469">
        <v>1</v>
      </c>
      <c r="D104" s="469">
        <v>84</v>
      </c>
      <c r="E104" s="469">
        <v>3</v>
      </c>
      <c r="F104" s="469">
        <v>1213</v>
      </c>
      <c r="G104" s="469">
        <v>0</v>
      </c>
      <c r="H104" s="469">
        <v>34</v>
      </c>
      <c r="I104" s="469">
        <v>6</v>
      </c>
      <c r="J104" s="469">
        <v>4</v>
      </c>
      <c r="K104" s="469">
        <v>25</v>
      </c>
      <c r="L104" s="469">
        <v>0</v>
      </c>
      <c r="M104" s="469">
        <v>0</v>
      </c>
      <c r="N104" s="469">
        <v>0</v>
      </c>
      <c r="O104" s="469">
        <v>0</v>
      </c>
      <c r="P104" s="469">
        <v>70</v>
      </c>
      <c r="Q104" s="469">
        <v>2</v>
      </c>
      <c r="R104" s="475">
        <v>5114800</v>
      </c>
      <c r="S104" s="475">
        <v>327</v>
      </c>
      <c r="T104" s="475">
        <v>28</v>
      </c>
      <c r="U104" s="468">
        <v>0.660377358490566</v>
      </c>
      <c r="V104" s="469">
        <v>4</v>
      </c>
      <c r="W104" s="469">
        <v>3</v>
      </c>
      <c r="X104" s="469">
        <v>2.0999999999999996</v>
      </c>
      <c r="Y104" s="469" t="s">
        <v>568</v>
      </c>
      <c r="Z104" s="469" t="s">
        <v>568</v>
      </c>
      <c r="AA104" s="473">
        <v>2</v>
      </c>
      <c r="AB104" s="474">
        <f t="shared" si="2"/>
        <v>3</v>
      </c>
      <c r="AC104" s="469">
        <v>2</v>
      </c>
      <c r="AD104" s="469">
        <v>0</v>
      </c>
      <c r="AE104" s="469">
        <v>811</v>
      </c>
      <c r="AF104" s="469">
        <v>80</v>
      </c>
      <c r="AG104" s="469">
        <v>0</v>
      </c>
      <c r="AH104" s="469">
        <v>1</v>
      </c>
      <c r="AI104" s="475">
        <v>1681500</v>
      </c>
      <c r="AJ104" s="475">
        <v>0</v>
      </c>
      <c r="AK104" s="475">
        <v>55000</v>
      </c>
      <c r="AL104" s="475">
        <v>675</v>
      </c>
      <c r="AM104" s="475">
        <v>6</v>
      </c>
      <c r="AN104" s="469">
        <v>0</v>
      </c>
      <c r="AO104" s="469">
        <v>1</v>
      </c>
      <c r="AP104" s="469">
        <v>0</v>
      </c>
      <c r="AQ104" s="468">
        <v>0.68309859154929575</v>
      </c>
      <c r="AR104" s="468">
        <v>0.12676056338028169</v>
      </c>
      <c r="AS104" s="469">
        <v>1</v>
      </c>
      <c r="AT104" s="469">
        <v>6282.3440597499994</v>
      </c>
      <c r="AU104" s="469">
        <v>4</v>
      </c>
      <c r="AV104" s="469">
        <v>1</v>
      </c>
      <c r="AW104" s="469">
        <v>0</v>
      </c>
      <c r="AX104" s="469">
        <v>0</v>
      </c>
      <c r="AY104" s="469">
        <v>0</v>
      </c>
      <c r="AZ104" s="469">
        <v>0</v>
      </c>
      <c r="BA104" s="469">
        <v>0</v>
      </c>
      <c r="BB104" s="475">
        <v>0</v>
      </c>
      <c r="BC104" s="470">
        <v>0</v>
      </c>
      <c r="BD104" s="470">
        <v>22</v>
      </c>
      <c r="BE104" s="469">
        <v>0</v>
      </c>
      <c r="BF104" s="468">
        <v>0.28873239436619719</v>
      </c>
      <c r="BG104" s="469">
        <v>0</v>
      </c>
      <c r="BH104" s="469">
        <v>1132.1650580328001</v>
      </c>
      <c r="BI104" s="469">
        <v>0</v>
      </c>
      <c r="BJ104" s="469">
        <v>0</v>
      </c>
      <c r="BK104" s="469">
        <v>1</v>
      </c>
      <c r="BL104" s="469">
        <v>0</v>
      </c>
      <c r="BM104" s="469">
        <v>3</v>
      </c>
      <c r="BN104" s="469">
        <v>0</v>
      </c>
      <c r="BO104" s="471">
        <v>30.7405061997</v>
      </c>
      <c r="BP104" s="469">
        <v>0</v>
      </c>
      <c r="BQ104" s="469">
        <v>0</v>
      </c>
      <c r="BR104" s="469">
        <v>0</v>
      </c>
      <c r="BS104" s="469">
        <v>0</v>
      </c>
      <c r="BT104" s="469">
        <v>0</v>
      </c>
      <c r="BU104" s="469">
        <v>0</v>
      </c>
      <c r="BV104" s="469">
        <v>0</v>
      </c>
      <c r="BW104" s="475">
        <v>0</v>
      </c>
      <c r="BX104" s="475">
        <v>37</v>
      </c>
      <c r="BY104" s="475">
        <v>678</v>
      </c>
      <c r="BZ104" s="475">
        <v>12</v>
      </c>
      <c r="CA104" s="468">
        <v>0.6619718309859155</v>
      </c>
      <c r="CB104" s="469">
        <v>0</v>
      </c>
      <c r="CC104" s="476">
        <v>1288.6613497185074</v>
      </c>
      <c r="CD104" s="476">
        <v>81.093636076899998</v>
      </c>
      <c r="CE104" s="476">
        <v>1701.5401508836435</v>
      </c>
      <c r="CF104" s="476">
        <v>96.888549036623004</v>
      </c>
      <c r="CG104" s="476">
        <v>0</v>
      </c>
      <c r="CH104" s="476">
        <v>81.093636076899998</v>
      </c>
      <c r="CI104" s="476">
        <v>1979.4477551333662</v>
      </c>
      <c r="CJ104" s="485">
        <v>0</v>
      </c>
      <c r="CK104" s="469">
        <v>3</v>
      </c>
      <c r="CL104" s="469">
        <v>0</v>
      </c>
      <c r="CM104" s="469">
        <v>0</v>
      </c>
      <c r="CN104" s="477">
        <v>1594.5283942178828</v>
      </c>
      <c r="CO104" s="469">
        <v>2241</v>
      </c>
      <c r="CP104" s="469">
        <v>0</v>
      </c>
      <c r="CQ104" s="469" t="s">
        <v>514</v>
      </c>
      <c r="CR104" s="469" t="s">
        <v>514</v>
      </c>
      <c r="CS104" s="469" t="s">
        <v>514</v>
      </c>
      <c r="CT104" s="469">
        <v>0</v>
      </c>
      <c r="CU104" s="469">
        <v>0</v>
      </c>
      <c r="CV104" s="469">
        <v>1</v>
      </c>
      <c r="CW104" s="469">
        <v>0</v>
      </c>
      <c r="CX104" s="475">
        <v>0</v>
      </c>
      <c r="CY104" s="475">
        <v>23</v>
      </c>
      <c r="CZ104" s="475">
        <v>314</v>
      </c>
      <c r="DA104" s="475">
        <v>1</v>
      </c>
      <c r="DB104" s="478">
        <v>28</v>
      </c>
      <c r="DC104" s="472">
        <v>0.94026608158831559</v>
      </c>
      <c r="DD104" s="469">
        <v>3</v>
      </c>
      <c r="DE104" s="475">
        <v>123000</v>
      </c>
      <c r="DF104" s="470">
        <v>3</v>
      </c>
      <c r="DG104" s="474">
        <v>0</v>
      </c>
      <c r="DH104" s="469">
        <v>6</v>
      </c>
      <c r="DI104" s="470">
        <v>0</v>
      </c>
      <c r="DJ104" s="469">
        <v>0</v>
      </c>
      <c r="DK104" s="469">
        <v>0</v>
      </c>
      <c r="DL104" s="476">
        <v>41.666666666666664</v>
      </c>
      <c r="DM104" s="465">
        <v>74.333333333333329</v>
      </c>
      <c r="DN104" s="466">
        <v>5858333.333333333</v>
      </c>
      <c r="DO104" s="467">
        <v>46214.814814814818</v>
      </c>
      <c r="DP104" s="469">
        <v>0</v>
      </c>
      <c r="DQ104" s="469">
        <v>0</v>
      </c>
      <c r="DR104" s="469">
        <v>1</v>
      </c>
      <c r="DS104" s="475">
        <v>649</v>
      </c>
      <c r="DT104" s="475">
        <v>29</v>
      </c>
      <c r="DU104" s="475">
        <v>0</v>
      </c>
    </row>
    <row r="105" spans="1:125" s="469" customFormat="1" ht="15" customHeight="1" x14ac:dyDescent="0.25">
      <c r="A105" s="474" t="s">
        <v>66</v>
      </c>
      <c r="B105" s="469">
        <v>0</v>
      </c>
      <c r="C105" s="469">
        <v>0</v>
      </c>
      <c r="D105" s="469">
        <v>17</v>
      </c>
      <c r="E105" s="469">
        <v>0</v>
      </c>
      <c r="F105" s="469">
        <v>303</v>
      </c>
      <c r="G105" s="469">
        <v>0</v>
      </c>
      <c r="H105" s="469">
        <v>2</v>
      </c>
      <c r="I105" s="469">
        <v>0</v>
      </c>
      <c r="J105" s="469">
        <v>0</v>
      </c>
      <c r="K105" s="469">
        <v>21</v>
      </c>
      <c r="L105" s="469">
        <v>3</v>
      </c>
      <c r="M105" s="469">
        <v>0</v>
      </c>
      <c r="N105" s="469">
        <v>0</v>
      </c>
      <c r="O105" s="469">
        <v>0</v>
      </c>
      <c r="P105" s="469">
        <v>23</v>
      </c>
      <c r="Q105" s="469">
        <v>1</v>
      </c>
      <c r="R105" s="475">
        <v>10000</v>
      </c>
      <c r="S105" s="475">
        <v>41</v>
      </c>
      <c r="T105" s="475">
        <v>0</v>
      </c>
      <c r="U105" s="468">
        <v>0.75</v>
      </c>
      <c r="V105" s="469">
        <v>1</v>
      </c>
      <c r="W105" s="469">
        <v>0</v>
      </c>
      <c r="X105" s="469">
        <v>0</v>
      </c>
      <c r="Y105" s="469" t="s">
        <v>568</v>
      </c>
      <c r="Z105" s="469" t="s">
        <v>568</v>
      </c>
      <c r="AA105" s="473">
        <v>1</v>
      </c>
      <c r="AB105" s="474">
        <f t="shared" ref="AB105:AB136" si="3">BI105+BM105</f>
        <v>1</v>
      </c>
      <c r="AC105" s="469">
        <v>3</v>
      </c>
      <c r="AD105" s="469">
        <v>0</v>
      </c>
      <c r="AE105" s="469">
        <v>409</v>
      </c>
      <c r="AF105" s="469">
        <v>58</v>
      </c>
      <c r="AG105" s="469">
        <v>0</v>
      </c>
      <c r="AH105" s="469">
        <v>0</v>
      </c>
      <c r="AI105" s="475">
        <v>0</v>
      </c>
      <c r="AJ105" s="475">
        <v>0</v>
      </c>
      <c r="AK105" s="475">
        <v>0</v>
      </c>
      <c r="AL105" s="475">
        <v>196</v>
      </c>
      <c r="AM105" s="475">
        <v>3</v>
      </c>
      <c r="AN105" s="469">
        <v>0</v>
      </c>
      <c r="AO105" s="469">
        <v>1</v>
      </c>
      <c r="AP105" s="469">
        <v>0</v>
      </c>
      <c r="AQ105" s="468">
        <v>0.62</v>
      </c>
      <c r="AR105" s="468">
        <v>0.06</v>
      </c>
      <c r="AS105" s="469">
        <v>0</v>
      </c>
      <c r="AT105" s="469">
        <v>0</v>
      </c>
      <c r="AU105" s="469">
        <v>0</v>
      </c>
      <c r="AV105" s="469">
        <v>0</v>
      </c>
      <c r="AW105" s="469">
        <v>0</v>
      </c>
      <c r="AX105" s="469">
        <v>0</v>
      </c>
      <c r="AY105" s="469">
        <v>0</v>
      </c>
      <c r="AZ105" s="469">
        <v>0</v>
      </c>
      <c r="BA105" s="469">
        <v>0</v>
      </c>
      <c r="BB105" s="475">
        <v>0</v>
      </c>
      <c r="BC105" s="470">
        <v>7</v>
      </c>
      <c r="BD105" s="470">
        <v>10</v>
      </c>
      <c r="BE105" s="469">
        <v>0</v>
      </c>
      <c r="BF105" s="468">
        <v>0.14000000000000001</v>
      </c>
      <c r="BG105" s="469">
        <v>0</v>
      </c>
      <c r="BH105" s="469">
        <v>181.63523049400001</v>
      </c>
      <c r="BI105" s="469">
        <v>0</v>
      </c>
      <c r="BJ105" s="469">
        <v>0</v>
      </c>
      <c r="BK105" s="469">
        <v>0</v>
      </c>
      <c r="BL105" s="469">
        <v>0</v>
      </c>
      <c r="BM105" s="469">
        <v>1</v>
      </c>
      <c r="BN105" s="469">
        <v>0</v>
      </c>
      <c r="BO105" s="471">
        <v>4.7111548693700005</v>
      </c>
      <c r="BP105" s="469">
        <v>0</v>
      </c>
      <c r="BQ105" s="469">
        <v>1.1150942690650001</v>
      </c>
      <c r="BR105" s="469">
        <v>0</v>
      </c>
      <c r="BS105" s="469">
        <v>0</v>
      </c>
      <c r="BT105" s="469">
        <v>0</v>
      </c>
      <c r="BU105" s="469">
        <v>0</v>
      </c>
      <c r="BV105" s="469">
        <v>0</v>
      </c>
      <c r="BW105" s="475">
        <v>0</v>
      </c>
      <c r="BX105" s="475">
        <v>0</v>
      </c>
      <c r="BY105" s="475">
        <v>2392</v>
      </c>
      <c r="BZ105" s="475">
        <v>226</v>
      </c>
      <c r="CA105" s="468">
        <v>0.57999999999999996</v>
      </c>
      <c r="CB105" s="469">
        <v>0</v>
      </c>
      <c r="CC105" s="476">
        <v>0</v>
      </c>
      <c r="CD105" s="476">
        <v>0</v>
      </c>
      <c r="CE105" s="476">
        <v>119.499510865395</v>
      </c>
      <c r="CF105" s="476">
        <v>362.95997937656756</v>
      </c>
      <c r="CG105" s="476">
        <v>8.14372847141E-2</v>
      </c>
      <c r="CH105" s="476">
        <v>0</v>
      </c>
      <c r="CI105" s="476">
        <v>33.605821483658303</v>
      </c>
      <c r="CJ105" s="485">
        <v>0</v>
      </c>
      <c r="CK105" s="469">
        <v>1</v>
      </c>
      <c r="CL105" s="469">
        <v>0</v>
      </c>
      <c r="CM105" s="469">
        <v>0</v>
      </c>
      <c r="CN105" s="477">
        <v>84.788332419668507</v>
      </c>
      <c r="CO105" s="469">
        <v>65</v>
      </c>
      <c r="CP105" s="469">
        <v>0</v>
      </c>
      <c r="CQ105" s="469" t="s">
        <v>514</v>
      </c>
      <c r="CR105" s="469" t="s">
        <v>514</v>
      </c>
      <c r="CS105" s="469" t="s">
        <v>514</v>
      </c>
      <c r="CT105" s="469">
        <v>0</v>
      </c>
      <c r="CU105" s="469">
        <v>0</v>
      </c>
      <c r="CV105" s="469">
        <v>2</v>
      </c>
      <c r="CW105" s="469">
        <v>1</v>
      </c>
      <c r="CX105" s="475">
        <v>46900</v>
      </c>
      <c r="CY105" s="475">
        <v>0</v>
      </c>
      <c r="CZ105" s="475">
        <v>90</v>
      </c>
      <c r="DA105" s="475">
        <v>0</v>
      </c>
      <c r="DB105" s="478">
        <v>1</v>
      </c>
      <c r="DC105" s="472">
        <v>0.93670471897040641</v>
      </c>
      <c r="DD105" s="469">
        <v>1</v>
      </c>
      <c r="DE105" s="475">
        <v>18300</v>
      </c>
      <c r="DF105" s="470">
        <v>1</v>
      </c>
      <c r="DG105" s="474">
        <v>0</v>
      </c>
      <c r="DH105" s="469">
        <v>1</v>
      </c>
      <c r="DI105" s="470">
        <v>0</v>
      </c>
      <c r="DJ105" s="469">
        <v>1</v>
      </c>
      <c r="DK105" s="469">
        <v>0</v>
      </c>
      <c r="DL105" s="476">
        <v>50</v>
      </c>
      <c r="DM105" s="465" t="s">
        <v>640</v>
      </c>
      <c r="DN105" s="466" t="s">
        <v>640</v>
      </c>
      <c r="DO105" s="467">
        <v>27185.185185185182</v>
      </c>
      <c r="DP105" s="469">
        <v>1</v>
      </c>
      <c r="DQ105" s="469">
        <v>1</v>
      </c>
      <c r="DR105" s="469">
        <v>0</v>
      </c>
      <c r="DS105" s="475">
        <v>0</v>
      </c>
      <c r="DT105" s="475">
        <v>0</v>
      </c>
      <c r="DU105" s="475">
        <v>0</v>
      </c>
    </row>
    <row r="106" spans="1:125" s="469" customFormat="1" ht="15" customHeight="1" x14ac:dyDescent="0.25">
      <c r="A106" s="474" t="s">
        <v>283</v>
      </c>
      <c r="B106" s="469">
        <v>10</v>
      </c>
      <c r="C106" s="469">
        <v>0</v>
      </c>
      <c r="D106" s="469">
        <v>20</v>
      </c>
      <c r="E106" s="469">
        <v>0</v>
      </c>
      <c r="F106" s="469">
        <v>203</v>
      </c>
      <c r="G106" s="469">
        <v>0</v>
      </c>
      <c r="H106" s="469">
        <v>7</v>
      </c>
      <c r="I106" s="469">
        <v>0</v>
      </c>
      <c r="J106" s="469">
        <v>3</v>
      </c>
      <c r="K106" s="469">
        <v>22</v>
      </c>
      <c r="L106" s="469">
        <v>3</v>
      </c>
      <c r="M106" s="469">
        <v>0.25</v>
      </c>
      <c r="N106" s="469">
        <v>0</v>
      </c>
      <c r="O106" s="469">
        <v>0</v>
      </c>
      <c r="P106" s="469">
        <v>117</v>
      </c>
      <c r="Q106" s="469">
        <v>1</v>
      </c>
      <c r="R106" s="475">
        <v>54800</v>
      </c>
      <c r="S106" s="475">
        <v>0</v>
      </c>
      <c r="T106" s="475">
        <v>5</v>
      </c>
      <c r="U106" s="468">
        <v>0.52258064516129032</v>
      </c>
      <c r="V106" s="469">
        <v>1</v>
      </c>
      <c r="W106" s="469">
        <v>4</v>
      </c>
      <c r="X106" s="469">
        <v>0</v>
      </c>
      <c r="Y106" s="469">
        <v>784</v>
      </c>
      <c r="Z106" s="469">
        <v>95</v>
      </c>
      <c r="AA106" s="473">
        <v>1</v>
      </c>
      <c r="AB106" s="474">
        <f t="shared" si="3"/>
        <v>1</v>
      </c>
      <c r="AC106" s="469">
        <v>0</v>
      </c>
      <c r="AD106" s="469">
        <v>0</v>
      </c>
      <c r="AE106" s="469">
        <v>173</v>
      </c>
      <c r="AF106" s="469">
        <v>23</v>
      </c>
      <c r="AG106" s="469">
        <v>0</v>
      </c>
      <c r="AH106" s="469">
        <v>1</v>
      </c>
      <c r="AI106" s="475">
        <v>543100</v>
      </c>
      <c r="AJ106" s="475">
        <v>0</v>
      </c>
      <c r="AK106" s="475">
        <v>0</v>
      </c>
      <c r="AL106" s="475">
        <v>261</v>
      </c>
      <c r="AM106" s="475">
        <v>5</v>
      </c>
      <c r="AN106" s="469">
        <v>0</v>
      </c>
      <c r="AO106" s="469">
        <v>0</v>
      </c>
      <c r="AP106" s="469">
        <v>0</v>
      </c>
      <c r="AQ106" s="468">
        <v>0.62068965517241381</v>
      </c>
      <c r="AR106" s="468">
        <v>0.10344827586206896</v>
      </c>
      <c r="AS106" s="469">
        <v>0</v>
      </c>
      <c r="AT106" s="469">
        <v>32697.747935500003</v>
      </c>
      <c r="AU106" s="469">
        <v>56</v>
      </c>
      <c r="AV106" s="469">
        <v>0</v>
      </c>
      <c r="AW106" s="469">
        <v>2</v>
      </c>
      <c r="AX106" s="469">
        <v>0</v>
      </c>
      <c r="AY106" s="469">
        <v>0</v>
      </c>
      <c r="AZ106" s="469">
        <v>0</v>
      </c>
      <c r="BA106" s="469">
        <v>0</v>
      </c>
      <c r="BB106" s="475">
        <v>0</v>
      </c>
      <c r="BC106" s="470">
        <v>1</v>
      </c>
      <c r="BD106" s="470">
        <v>31</v>
      </c>
      <c r="BE106" s="469">
        <v>13993.685163599999</v>
      </c>
      <c r="BF106" s="468">
        <v>0.37931034482758619</v>
      </c>
      <c r="BG106" s="469">
        <v>0</v>
      </c>
      <c r="BH106" s="469">
        <v>3.2482388209100002</v>
      </c>
      <c r="BI106" s="469">
        <v>0</v>
      </c>
      <c r="BJ106" s="469">
        <v>0</v>
      </c>
      <c r="BK106" s="469">
        <v>0</v>
      </c>
      <c r="BL106" s="469">
        <v>0</v>
      </c>
      <c r="BM106" s="469">
        <v>1</v>
      </c>
      <c r="BN106" s="469">
        <v>0</v>
      </c>
      <c r="BO106" s="471">
        <v>9.5141713460300004</v>
      </c>
      <c r="BP106" s="469">
        <v>0</v>
      </c>
      <c r="BQ106" s="469">
        <v>0</v>
      </c>
      <c r="BR106" s="469">
        <v>1</v>
      </c>
      <c r="BS106" s="469">
        <v>1</v>
      </c>
      <c r="BT106" s="469">
        <v>0</v>
      </c>
      <c r="BU106" s="469">
        <v>0</v>
      </c>
      <c r="BV106" s="469">
        <v>1</v>
      </c>
      <c r="BW106" s="475">
        <v>801400</v>
      </c>
      <c r="BX106" s="475">
        <v>35</v>
      </c>
      <c r="BY106" s="475">
        <v>2296</v>
      </c>
      <c r="BZ106" s="475">
        <v>243</v>
      </c>
      <c r="CA106" s="468">
        <v>0.93103448275862066</v>
      </c>
      <c r="CB106" s="469">
        <v>0</v>
      </c>
      <c r="CC106" s="476">
        <v>0</v>
      </c>
      <c r="CD106" s="476">
        <v>0</v>
      </c>
      <c r="CE106" s="476">
        <v>7.1438220290360004</v>
      </c>
      <c r="CF106" s="476">
        <v>96.525943824200851</v>
      </c>
      <c r="CG106" s="476">
        <v>0</v>
      </c>
      <c r="CH106" s="476">
        <v>0</v>
      </c>
      <c r="CI106" s="476">
        <v>94.379703947929997</v>
      </c>
      <c r="CJ106" s="485">
        <v>0</v>
      </c>
      <c r="CK106" s="469">
        <v>5</v>
      </c>
      <c r="CL106" s="469">
        <v>0</v>
      </c>
      <c r="CM106" s="469">
        <v>0</v>
      </c>
      <c r="CN106" s="477">
        <v>453.09706985434201</v>
      </c>
      <c r="CO106" s="469">
        <v>97</v>
      </c>
      <c r="CP106" s="469">
        <v>0</v>
      </c>
      <c r="CQ106" s="469" t="s">
        <v>514</v>
      </c>
      <c r="CR106" s="469" t="s">
        <v>514</v>
      </c>
      <c r="CS106" s="469" t="s">
        <v>514</v>
      </c>
      <c r="CT106" s="469">
        <v>0</v>
      </c>
      <c r="CU106" s="469">
        <v>0</v>
      </c>
      <c r="CV106" s="469">
        <v>0</v>
      </c>
      <c r="CW106" s="469">
        <v>0</v>
      </c>
      <c r="CX106" s="475">
        <v>0</v>
      </c>
      <c r="CY106" s="475">
        <v>0</v>
      </c>
      <c r="CZ106" s="475">
        <v>68</v>
      </c>
      <c r="DA106" s="475">
        <v>0</v>
      </c>
      <c r="DB106" s="478">
        <v>0</v>
      </c>
      <c r="DC106" s="472">
        <v>0.95919110949171071</v>
      </c>
      <c r="DD106" s="469">
        <v>4</v>
      </c>
      <c r="DE106" s="475">
        <v>72100</v>
      </c>
      <c r="DF106" s="470">
        <v>1</v>
      </c>
      <c r="DG106" s="474">
        <v>0</v>
      </c>
      <c r="DH106" s="469">
        <v>3</v>
      </c>
      <c r="DI106" s="470">
        <v>0</v>
      </c>
      <c r="DJ106" s="469">
        <v>0</v>
      </c>
      <c r="DK106" s="469">
        <v>0</v>
      </c>
      <c r="DL106" s="476">
        <v>16.666666666666668</v>
      </c>
      <c r="DM106" s="465" t="s">
        <v>640</v>
      </c>
      <c r="DN106" s="466" t="s">
        <v>640</v>
      </c>
      <c r="DO106" s="467">
        <v>9514.8148148148157</v>
      </c>
      <c r="DP106" s="469">
        <v>1</v>
      </c>
      <c r="DQ106" s="469">
        <v>0</v>
      </c>
      <c r="DR106" s="469">
        <v>0</v>
      </c>
      <c r="DS106" s="475">
        <v>46</v>
      </c>
      <c r="DT106" s="475">
        <v>7</v>
      </c>
      <c r="DU106" s="475">
        <v>0</v>
      </c>
    </row>
    <row r="107" spans="1:125" s="469" customFormat="1" ht="15" customHeight="1" x14ac:dyDescent="0.25">
      <c r="A107" s="474" t="s">
        <v>80</v>
      </c>
      <c r="B107" s="469">
        <v>22</v>
      </c>
      <c r="C107" s="469">
        <v>3</v>
      </c>
      <c r="D107" s="469">
        <v>85</v>
      </c>
      <c r="E107" s="469">
        <v>1</v>
      </c>
      <c r="F107" s="469">
        <v>881</v>
      </c>
      <c r="G107" s="469">
        <v>0</v>
      </c>
      <c r="H107" s="469">
        <v>19</v>
      </c>
      <c r="I107" s="469">
        <v>0</v>
      </c>
      <c r="J107" s="469">
        <v>1</v>
      </c>
      <c r="K107" s="469">
        <v>20</v>
      </c>
      <c r="L107" s="469">
        <v>1</v>
      </c>
      <c r="M107" s="469">
        <v>0</v>
      </c>
      <c r="N107" s="469">
        <v>0</v>
      </c>
      <c r="O107" s="469">
        <v>0</v>
      </c>
      <c r="P107" s="469">
        <v>47</v>
      </c>
      <c r="Q107" s="469">
        <v>10</v>
      </c>
      <c r="R107" s="475">
        <v>1376400</v>
      </c>
      <c r="S107" s="475">
        <v>36</v>
      </c>
      <c r="T107" s="475">
        <v>6</v>
      </c>
      <c r="U107" s="468">
        <v>0.47222222222222221</v>
      </c>
      <c r="V107" s="469">
        <v>21</v>
      </c>
      <c r="W107" s="469">
        <v>1</v>
      </c>
      <c r="X107" s="469">
        <v>1</v>
      </c>
      <c r="Y107" s="469">
        <v>1000</v>
      </c>
      <c r="Z107" s="469">
        <v>11000</v>
      </c>
      <c r="AA107" s="473">
        <v>4</v>
      </c>
      <c r="AB107" s="474">
        <f t="shared" si="3"/>
        <v>1</v>
      </c>
      <c r="AC107" s="469">
        <v>10</v>
      </c>
      <c r="AD107" s="469">
        <v>1</v>
      </c>
      <c r="AE107" s="469">
        <v>284</v>
      </c>
      <c r="AF107" s="469">
        <v>130</v>
      </c>
      <c r="AG107" s="469">
        <v>0</v>
      </c>
      <c r="AH107" s="469">
        <v>4</v>
      </c>
      <c r="AI107" s="475">
        <v>226200</v>
      </c>
      <c r="AJ107" s="475">
        <v>3394819</v>
      </c>
      <c r="AK107" s="475">
        <v>0</v>
      </c>
      <c r="AL107" s="475">
        <v>2865</v>
      </c>
      <c r="AM107" s="475">
        <v>216</v>
      </c>
      <c r="AN107" s="469">
        <v>0</v>
      </c>
      <c r="AO107" s="469">
        <v>4</v>
      </c>
      <c r="AP107" s="469">
        <v>0</v>
      </c>
      <c r="AQ107" s="468">
        <v>0.65384615384615385</v>
      </c>
      <c r="AR107" s="468">
        <v>1.9230769230769232E-2</v>
      </c>
      <c r="AS107" s="469">
        <v>0</v>
      </c>
      <c r="AT107" s="469">
        <v>0</v>
      </c>
      <c r="AU107" s="469">
        <v>0</v>
      </c>
      <c r="AV107" s="469">
        <v>0</v>
      </c>
      <c r="AW107" s="469">
        <v>4</v>
      </c>
      <c r="AX107" s="469">
        <v>0</v>
      </c>
      <c r="AY107" s="469">
        <v>0</v>
      </c>
      <c r="AZ107" s="469">
        <v>0</v>
      </c>
      <c r="BA107" s="469">
        <v>0</v>
      </c>
      <c r="BB107" s="475">
        <v>0</v>
      </c>
      <c r="BC107" s="470">
        <v>2</v>
      </c>
      <c r="BD107" s="470">
        <v>18</v>
      </c>
      <c r="BE107" s="469">
        <v>0</v>
      </c>
      <c r="BF107" s="468">
        <v>0.16346153846153846</v>
      </c>
      <c r="BG107" s="469">
        <v>0</v>
      </c>
      <c r="BH107" s="469">
        <v>0</v>
      </c>
      <c r="BI107" s="469">
        <v>0</v>
      </c>
      <c r="BJ107" s="469">
        <v>0</v>
      </c>
      <c r="BK107" s="469">
        <v>1</v>
      </c>
      <c r="BL107" s="469">
        <v>0</v>
      </c>
      <c r="BM107" s="469">
        <v>1</v>
      </c>
      <c r="BN107" s="469">
        <v>0</v>
      </c>
      <c r="BO107" s="471">
        <v>20.260273152</v>
      </c>
      <c r="BP107" s="469">
        <v>8</v>
      </c>
      <c r="BQ107" s="469">
        <v>0</v>
      </c>
      <c r="BR107" s="469">
        <v>0</v>
      </c>
      <c r="BS107" s="469">
        <v>0</v>
      </c>
      <c r="BT107" s="469">
        <v>0</v>
      </c>
      <c r="BU107" s="469">
        <v>0</v>
      </c>
      <c r="BV107" s="469">
        <v>1</v>
      </c>
      <c r="BW107" s="475">
        <v>7100</v>
      </c>
      <c r="BX107" s="475">
        <v>242</v>
      </c>
      <c r="BY107" s="475">
        <v>2506</v>
      </c>
      <c r="BZ107" s="475">
        <v>115</v>
      </c>
      <c r="CA107" s="468">
        <v>0.47115384615384615</v>
      </c>
      <c r="CB107" s="469">
        <v>0</v>
      </c>
      <c r="CC107" s="476">
        <v>0</v>
      </c>
      <c r="CD107" s="476">
        <v>146.128242024</v>
      </c>
      <c r="CE107" s="476">
        <v>238.04791030205899</v>
      </c>
      <c r="CF107" s="476">
        <v>18.33059469374</v>
      </c>
      <c r="CG107" s="476">
        <v>0</v>
      </c>
      <c r="CH107" s="476">
        <v>146.128240095</v>
      </c>
      <c r="CI107" s="476">
        <v>129.86305800482569</v>
      </c>
      <c r="CJ107" s="485">
        <v>0</v>
      </c>
      <c r="CK107" s="469">
        <v>3</v>
      </c>
      <c r="CL107" s="469">
        <v>0</v>
      </c>
      <c r="CM107" s="469">
        <v>0</v>
      </c>
      <c r="CN107" s="477">
        <v>209.23761805020939</v>
      </c>
      <c r="CO107" s="469">
        <v>26</v>
      </c>
      <c r="CP107" s="469">
        <v>0</v>
      </c>
      <c r="CQ107" s="469" t="s">
        <v>514</v>
      </c>
      <c r="CR107" s="469" t="s">
        <v>514</v>
      </c>
      <c r="CS107" s="469" t="s">
        <v>514</v>
      </c>
      <c r="CT107" s="469">
        <v>1</v>
      </c>
      <c r="CU107" s="469">
        <v>0</v>
      </c>
      <c r="CV107" s="469">
        <v>0</v>
      </c>
      <c r="CW107" s="469">
        <v>2</v>
      </c>
      <c r="CX107" s="475">
        <v>802100</v>
      </c>
      <c r="CY107" s="475">
        <v>3015</v>
      </c>
      <c r="CZ107" s="475">
        <v>276</v>
      </c>
      <c r="DA107" s="475">
        <v>0</v>
      </c>
      <c r="DB107" s="478">
        <v>38</v>
      </c>
      <c r="DC107" s="472">
        <v>0.93403871030729058</v>
      </c>
      <c r="DD107" s="469">
        <v>19</v>
      </c>
      <c r="DE107" s="475">
        <v>1231200</v>
      </c>
      <c r="DF107" s="470">
        <v>23</v>
      </c>
      <c r="DG107" s="474">
        <v>0</v>
      </c>
      <c r="DH107" s="469">
        <v>11</v>
      </c>
      <c r="DI107" s="470">
        <v>0</v>
      </c>
      <c r="DJ107" s="469">
        <v>0</v>
      </c>
      <c r="DK107" s="469">
        <v>0</v>
      </c>
      <c r="DL107" s="476">
        <v>13.333333333333334</v>
      </c>
      <c r="DM107" s="465">
        <v>105</v>
      </c>
      <c r="DN107" s="466">
        <v>4680666.666666667</v>
      </c>
      <c r="DO107" s="467">
        <v>804681.48148148146</v>
      </c>
      <c r="DP107" s="469">
        <v>0</v>
      </c>
      <c r="DQ107" s="469">
        <v>0</v>
      </c>
      <c r="DR107" s="469">
        <v>1</v>
      </c>
      <c r="DS107" s="475">
        <v>77</v>
      </c>
      <c r="DT107" s="475">
        <v>689</v>
      </c>
      <c r="DU107" s="475">
        <v>218</v>
      </c>
    </row>
    <row r="108" spans="1:125" s="469" customFormat="1" ht="15" customHeight="1" x14ac:dyDescent="0.25">
      <c r="A108" s="474" t="s">
        <v>223</v>
      </c>
      <c r="B108" s="469">
        <v>4</v>
      </c>
      <c r="C108" s="469">
        <v>1</v>
      </c>
      <c r="D108" s="469">
        <v>20</v>
      </c>
      <c r="E108" s="469">
        <v>1</v>
      </c>
      <c r="F108" s="469">
        <v>408</v>
      </c>
      <c r="G108" s="469">
        <v>0</v>
      </c>
      <c r="H108" s="469">
        <v>5</v>
      </c>
      <c r="I108" s="469">
        <v>2</v>
      </c>
      <c r="J108" s="469">
        <v>0</v>
      </c>
      <c r="K108" s="469">
        <v>13</v>
      </c>
      <c r="L108" s="469">
        <v>0</v>
      </c>
      <c r="M108" s="469">
        <v>0</v>
      </c>
      <c r="N108" s="469">
        <v>0</v>
      </c>
      <c r="O108" s="469">
        <v>0</v>
      </c>
      <c r="P108" s="469">
        <v>39</v>
      </c>
      <c r="Q108" s="469">
        <v>3</v>
      </c>
      <c r="R108" s="475">
        <v>421800</v>
      </c>
      <c r="S108" s="475">
        <v>48</v>
      </c>
      <c r="T108" s="475">
        <v>0</v>
      </c>
      <c r="U108" s="468">
        <v>0.54347826086956519</v>
      </c>
      <c r="V108" s="469">
        <v>3</v>
      </c>
      <c r="W108" s="469">
        <v>2</v>
      </c>
      <c r="X108" s="469">
        <v>0</v>
      </c>
      <c r="Y108" s="469" t="s">
        <v>568</v>
      </c>
      <c r="Z108" s="469" t="s">
        <v>568</v>
      </c>
      <c r="AA108" s="473">
        <v>1</v>
      </c>
      <c r="AB108" s="474">
        <f t="shared" si="3"/>
        <v>0</v>
      </c>
      <c r="AC108" s="469">
        <v>1</v>
      </c>
      <c r="AD108" s="469">
        <v>0</v>
      </c>
      <c r="AE108" s="469">
        <v>238</v>
      </c>
      <c r="AF108" s="469">
        <v>102</v>
      </c>
      <c r="AG108" s="469">
        <v>0</v>
      </c>
      <c r="AH108" s="469">
        <v>0</v>
      </c>
      <c r="AI108" s="475">
        <v>0</v>
      </c>
      <c r="AJ108" s="475">
        <v>0</v>
      </c>
      <c r="AK108" s="475">
        <v>0</v>
      </c>
      <c r="AL108" s="475">
        <v>70</v>
      </c>
      <c r="AM108" s="475">
        <v>0</v>
      </c>
      <c r="AN108" s="469">
        <v>0</v>
      </c>
      <c r="AO108" s="469">
        <v>2</v>
      </c>
      <c r="AP108" s="469">
        <v>0</v>
      </c>
      <c r="AQ108" s="468">
        <v>0.44394618834080718</v>
      </c>
      <c r="AR108" s="468">
        <v>5.8035714285714288E-2</v>
      </c>
      <c r="AS108" s="469">
        <v>1</v>
      </c>
      <c r="AT108" s="469">
        <v>0</v>
      </c>
      <c r="AU108" s="469">
        <v>0</v>
      </c>
      <c r="AV108" s="469">
        <v>0</v>
      </c>
      <c r="AW108" s="469">
        <v>2</v>
      </c>
      <c r="AX108" s="469">
        <v>19</v>
      </c>
      <c r="AY108" s="469">
        <v>1</v>
      </c>
      <c r="AZ108" s="469">
        <v>0</v>
      </c>
      <c r="BA108" s="469">
        <v>2</v>
      </c>
      <c r="BB108" s="475">
        <v>962.4</v>
      </c>
      <c r="BC108" s="470">
        <v>2</v>
      </c>
      <c r="BD108" s="470">
        <v>13</v>
      </c>
      <c r="BE108" s="469">
        <v>0</v>
      </c>
      <c r="BF108" s="468">
        <v>0.15625</v>
      </c>
      <c r="BG108" s="469">
        <v>0</v>
      </c>
      <c r="BH108" s="469">
        <v>27.960030849098999</v>
      </c>
      <c r="BI108" s="469">
        <v>0</v>
      </c>
      <c r="BJ108" s="469">
        <v>0</v>
      </c>
      <c r="BK108" s="469">
        <v>0</v>
      </c>
      <c r="BL108" s="469">
        <v>0</v>
      </c>
      <c r="BM108" s="469">
        <v>0</v>
      </c>
      <c r="BN108" s="469">
        <v>0</v>
      </c>
      <c r="BO108" s="471">
        <v>7.2199866198300002</v>
      </c>
      <c r="BP108" s="469">
        <v>0</v>
      </c>
      <c r="BQ108" s="469">
        <v>5.30265759054</v>
      </c>
      <c r="BR108" s="469">
        <v>0</v>
      </c>
      <c r="BS108" s="469">
        <v>0</v>
      </c>
      <c r="BT108" s="469">
        <v>0</v>
      </c>
      <c r="BU108" s="469">
        <v>0</v>
      </c>
      <c r="BV108" s="469">
        <v>0</v>
      </c>
      <c r="BW108" s="475">
        <v>0</v>
      </c>
      <c r="BX108" s="475">
        <v>0</v>
      </c>
      <c r="BY108" s="475">
        <v>1973</v>
      </c>
      <c r="BZ108" s="475">
        <v>885</v>
      </c>
      <c r="CA108" s="468">
        <v>0.29464285714285715</v>
      </c>
      <c r="CB108" s="469">
        <v>0</v>
      </c>
      <c r="CC108" s="476">
        <v>194.57320664100001</v>
      </c>
      <c r="CD108" s="476">
        <v>527.39617230225986</v>
      </c>
      <c r="CE108" s="476">
        <v>563.47431302234997</v>
      </c>
      <c r="CF108" s="476">
        <v>418.56334613717695</v>
      </c>
      <c r="CG108" s="476">
        <v>119.621149073</v>
      </c>
      <c r="CH108" s="476">
        <v>540.75727209035995</v>
      </c>
      <c r="CI108" s="476">
        <v>174.8871336714646</v>
      </c>
      <c r="CJ108" s="485">
        <v>0</v>
      </c>
      <c r="CK108" s="469">
        <v>1</v>
      </c>
      <c r="CL108" s="469">
        <v>0</v>
      </c>
      <c r="CM108" s="469">
        <v>0</v>
      </c>
      <c r="CN108" s="477">
        <v>276.5843174819384</v>
      </c>
      <c r="CO108" s="469">
        <v>8</v>
      </c>
      <c r="CP108" s="469">
        <v>0</v>
      </c>
      <c r="CQ108" s="469" t="s">
        <v>514</v>
      </c>
      <c r="CR108" s="469" t="s">
        <v>514</v>
      </c>
      <c r="CS108" s="469" t="s">
        <v>514</v>
      </c>
      <c r="CT108" s="469">
        <v>0</v>
      </c>
      <c r="CU108" s="469">
        <v>2</v>
      </c>
      <c r="CV108" s="469">
        <v>0</v>
      </c>
      <c r="CW108" s="469">
        <v>0</v>
      </c>
      <c r="CX108" s="475">
        <v>0</v>
      </c>
      <c r="CY108" s="475">
        <v>42</v>
      </c>
      <c r="CZ108" s="475">
        <v>201</v>
      </c>
      <c r="DA108" s="475">
        <v>0</v>
      </c>
      <c r="DB108" s="478">
        <v>8</v>
      </c>
      <c r="DC108" s="472">
        <v>0.95211096847810583</v>
      </c>
      <c r="DD108" s="469">
        <v>9</v>
      </c>
      <c r="DE108" s="475">
        <v>266100</v>
      </c>
      <c r="DF108" s="470">
        <v>1</v>
      </c>
      <c r="DG108" s="474">
        <v>0</v>
      </c>
      <c r="DH108" s="469">
        <v>5</v>
      </c>
      <c r="DI108" s="470">
        <v>0</v>
      </c>
      <c r="DJ108" s="469">
        <v>0</v>
      </c>
      <c r="DK108" s="469">
        <v>0</v>
      </c>
      <c r="DL108" s="476">
        <v>108.33333333333333</v>
      </c>
      <c r="DM108" s="465" t="s">
        <v>640</v>
      </c>
      <c r="DN108" s="466">
        <v>4719000</v>
      </c>
      <c r="DO108" s="467">
        <v>111459.25925925926</v>
      </c>
      <c r="DP108" s="469">
        <v>0</v>
      </c>
      <c r="DQ108" s="469">
        <v>0</v>
      </c>
      <c r="DR108" s="469">
        <v>0</v>
      </c>
      <c r="DS108" s="475">
        <v>0</v>
      </c>
      <c r="DT108" s="475">
        <v>103</v>
      </c>
      <c r="DU108" s="475">
        <v>40</v>
      </c>
    </row>
    <row r="109" spans="1:125" s="469" customFormat="1" ht="15" customHeight="1" x14ac:dyDescent="0.25">
      <c r="A109" s="474" t="s">
        <v>181</v>
      </c>
      <c r="B109" s="469">
        <v>10</v>
      </c>
      <c r="C109" s="469">
        <v>0</v>
      </c>
      <c r="D109" s="469">
        <v>42</v>
      </c>
      <c r="E109" s="469">
        <v>0</v>
      </c>
      <c r="F109" s="469">
        <v>602</v>
      </c>
      <c r="G109" s="469">
        <v>0</v>
      </c>
      <c r="H109" s="469">
        <v>20</v>
      </c>
      <c r="I109" s="469">
        <v>8</v>
      </c>
      <c r="J109" s="469">
        <v>0</v>
      </c>
      <c r="K109" s="469">
        <v>10</v>
      </c>
      <c r="L109" s="469">
        <v>5</v>
      </c>
      <c r="M109" s="469">
        <v>0</v>
      </c>
      <c r="N109" s="469">
        <v>0</v>
      </c>
      <c r="O109" s="469">
        <v>0</v>
      </c>
      <c r="P109" s="469">
        <v>102</v>
      </c>
      <c r="Q109" s="469">
        <v>4</v>
      </c>
      <c r="R109" s="475">
        <v>2324900</v>
      </c>
      <c r="S109" s="475">
        <v>99</v>
      </c>
      <c r="T109" s="475">
        <v>0</v>
      </c>
      <c r="U109" s="468">
        <v>0.64500000000000002</v>
      </c>
      <c r="V109" s="469">
        <v>11</v>
      </c>
      <c r="W109" s="469">
        <v>5</v>
      </c>
      <c r="X109" s="469">
        <v>1</v>
      </c>
      <c r="Y109" s="469">
        <v>2068</v>
      </c>
      <c r="Z109" s="469">
        <v>516</v>
      </c>
      <c r="AA109" s="473">
        <v>6</v>
      </c>
      <c r="AB109" s="474">
        <f t="shared" si="3"/>
        <v>1</v>
      </c>
      <c r="AC109" s="469">
        <v>2</v>
      </c>
      <c r="AD109" s="469">
        <v>0</v>
      </c>
      <c r="AE109" s="469">
        <v>770</v>
      </c>
      <c r="AF109" s="469">
        <v>19</v>
      </c>
      <c r="AG109" s="469">
        <v>0</v>
      </c>
      <c r="AH109" s="469">
        <v>3</v>
      </c>
      <c r="AI109" s="475">
        <v>54700</v>
      </c>
      <c r="AJ109" s="475">
        <v>0</v>
      </c>
      <c r="AK109" s="475">
        <v>18000</v>
      </c>
      <c r="AL109" s="475">
        <v>46</v>
      </c>
      <c r="AM109" s="475">
        <v>0</v>
      </c>
      <c r="AN109" s="469">
        <v>0</v>
      </c>
      <c r="AO109" s="469">
        <v>4</v>
      </c>
      <c r="AP109" s="469">
        <v>0</v>
      </c>
      <c r="AQ109" s="468">
        <v>0.51700000000000002</v>
      </c>
      <c r="AR109" s="468">
        <v>4.8000000000000001E-2</v>
      </c>
      <c r="AS109" s="469">
        <v>0</v>
      </c>
      <c r="AT109" s="469">
        <v>0</v>
      </c>
      <c r="AU109" s="469">
        <v>0</v>
      </c>
      <c r="AV109" s="469">
        <v>0</v>
      </c>
      <c r="AW109" s="469">
        <v>2</v>
      </c>
      <c r="AX109" s="469">
        <v>0</v>
      </c>
      <c r="AY109" s="469">
        <v>0</v>
      </c>
      <c r="AZ109" s="469">
        <v>0</v>
      </c>
      <c r="BA109" s="469">
        <v>0</v>
      </c>
      <c r="BB109" s="475">
        <v>0</v>
      </c>
      <c r="BC109" s="470">
        <v>0</v>
      </c>
      <c r="BD109" s="470">
        <v>9</v>
      </c>
      <c r="BE109" s="469">
        <v>4196.31595612</v>
      </c>
      <c r="BF109" s="468">
        <v>0.216</v>
      </c>
      <c r="BG109" s="469">
        <v>0</v>
      </c>
      <c r="BH109" s="469">
        <v>0</v>
      </c>
      <c r="BI109" s="469">
        <v>0</v>
      </c>
      <c r="BJ109" s="469">
        <v>0</v>
      </c>
      <c r="BK109" s="469">
        <v>0</v>
      </c>
      <c r="BL109" s="469">
        <v>0</v>
      </c>
      <c r="BM109" s="469">
        <v>1</v>
      </c>
      <c r="BN109" s="469">
        <v>0</v>
      </c>
      <c r="BO109" s="471">
        <v>173.22937126800002</v>
      </c>
      <c r="BP109" s="469">
        <v>1</v>
      </c>
      <c r="BQ109" s="469">
        <v>0</v>
      </c>
      <c r="BR109" s="469">
        <v>0</v>
      </c>
      <c r="BS109" s="469">
        <v>0</v>
      </c>
      <c r="BT109" s="469">
        <v>0</v>
      </c>
      <c r="BU109" s="469">
        <v>1</v>
      </c>
      <c r="BV109" s="469">
        <v>0</v>
      </c>
      <c r="BW109" s="475">
        <v>0</v>
      </c>
      <c r="BX109" s="475">
        <v>27</v>
      </c>
      <c r="BY109" s="475">
        <v>1065</v>
      </c>
      <c r="BZ109" s="475">
        <v>153</v>
      </c>
      <c r="CA109" s="468">
        <v>0.439</v>
      </c>
      <c r="CB109" s="469">
        <v>0</v>
      </c>
      <c r="CC109" s="476">
        <v>174.0826492386</v>
      </c>
      <c r="CD109" s="476">
        <v>1530.0373533509999</v>
      </c>
      <c r="CE109" s="476">
        <v>1551.0248696984497</v>
      </c>
      <c r="CF109" s="476">
        <v>20.39811556155</v>
      </c>
      <c r="CG109" s="476">
        <v>0</v>
      </c>
      <c r="CH109" s="476">
        <v>1529.8458121609999</v>
      </c>
      <c r="CI109" s="476">
        <v>0</v>
      </c>
      <c r="CJ109" s="485">
        <v>0</v>
      </c>
      <c r="CK109" s="469">
        <v>3</v>
      </c>
      <c r="CL109" s="469">
        <v>0</v>
      </c>
      <c r="CM109" s="469">
        <v>0</v>
      </c>
      <c r="CN109" s="477">
        <v>1542.7523414441803</v>
      </c>
      <c r="CO109" s="469">
        <v>52</v>
      </c>
      <c r="CP109" s="469">
        <v>0</v>
      </c>
      <c r="CQ109" s="469" t="s">
        <v>514</v>
      </c>
      <c r="CR109" s="469" t="s">
        <v>514</v>
      </c>
      <c r="CS109" s="469" t="s">
        <v>514</v>
      </c>
      <c r="CT109" s="469">
        <v>1</v>
      </c>
      <c r="CU109" s="469">
        <v>0</v>
      </c>
      <c r="CV109" s="469">
        <v>0</v>
      </c>
      <c r="CW109" s="469">
        <v>0</v>
      </c>
      <c r="CX109" s="475">
        <v>0</v>
      </c>
      <c r="CY109" s="475">
        <v>0</v>
      </c>
      <c r="CZ109" s="475">
        <v>14</v>
      </c>
      <c r="DA109" s="475">
        <v>0</v>
      </c>
      <c r="DB109" s="478">
        <v>2</v>
      </c>
      <c r="DC109" s="472">
        <v>0.94417550009737639</v>
      </c>
      <c r="DD109" s="469">
        <v>6</v>
      </c>
      <c r="DE109" s="475">
        <v>102000</v>
      </c>
      <c r="DF109" s="470">
        <v>8</v>
      </c>
      <c r="DG109" s="474">
        <v>1</v>
      </c>
      <c r="DH109" s="469">
        <v>3</v>
      </c>
      <c r="DI109" s="470">
        <v>1</v>
      </c>
      <c r="DJ109" s="469">
        <v>0</v>
      </c>
      <c r="DK109" s="469">
        <v>0</v>
      </c>
      <c r="DL109" s="476">
        <v>5</v>
      </c>
      <c r="DM109" s="465" t="s">
        <v>640</v>
      </c>
      <c r="DN109" s="466" t="s">
        <v>640</v>
      </c>
      <c r="DO109" s="467">
        <v>115537.03703703704</v>
      </c>
      <c r="DP109" s="469">
        <v>2</v>
      </c>
      <c r="DQ109" s="469">
        <v>3</v>
      </c>
      <c r="DR109" s="469">
        <v>1</v>
      </c>
      <c r="DS109" s="475">
        <v>10</v>
      </c>
      <c r="DT109" s="475">
        <v>78</v>
      </c>
      <c r="DU109" s="475">
        <v>3</v>
      </c>
    </row>
    <row r="110" spans="1:125" s="469" customFormat="1" ht="15" customHeight="1" x14ac:dyDescent="0.25">
      <c r="A110" s="474" t="s">
        <v>278</v>
      </c>
      <c r="B110" s="469">
        <v>12</v>
      </c>
      <c r="C110" s="469">
        <v>0</v>
      </c>
      <c r="D110" s="469">
        <v>23</v>
      </c>
      <c r="E110" s="469">
        <v>0</v>
      </c>
      <c r="F110" s="469">
        <v>339</v>
      </c>
      <c r="G110" s="469">
        <v>0</v>
      </c>
      <c r="H110" s="469">
        <v>38</v>
      </c>
      <c r="I110" s="469">
        <v>4</v>
      </c>
      <c r="J110" s="469">
        <v>1</v>
      </c>
      <c r="K110" s="469">
        <v>13</v>
      </c>
      <c r="L110" s="469">
        <v>1</v>
      </c>
      <c r="M110" s="469">
        <v>0</v>
      </c>
      <c r="N110" s="469">
        <v>0</v>
      </c>
      <c r="O110" s="469">
        <v>0</v>
      </c>
      <c r="P110" s="469">
        <v>71</v>
      </c>
      <c r="Q110" s="469">
        <v>2</v>
      </c>
      <c r="R110" s="475">
        <v>1081200</v>
      </c>
      <c r="S110" s="475">
        <v>0</v>
      </c>
      <c r="T110" s="475">
        <v>0</v>
      </c>
      <c r="U110" s="468">
        <v>0.546875</v>
      </c>
      <c r="V110" s="469">
        <v>1</v>
      </c>
      <c r="W110" s="469">
        <v>1</v>
      </c>
      <c r="X110" s="469">
        <v>0.2</v>
      </c>
      <c r="Y110" s="469">
        <v>4560</v>
      </c>
      <c r="Z110" s="469">
        <v>1521</v>
      </c>
      <c r="AA110" s="473">
        <v>3</v>
      </c>
      <c r="AB110" s="474">
        <f t="shared" si="3"/>
        <v>0</v>
      </c>
      <c r="AC110" s="469">
        <v>2</v>
      </c>
      <c r="AD110" s="469">
        <v>0</v>
      </c>
      <c r="AE110" s="469">
        <v>9774</v>
      </c>
      <c r="AF110" s="469">
        <v>1</v>
      </c>
      <c r="AG110" s="469">
        <v>0</v>
      </c>
      <c r="AH110" s="469">
        <v>0</v>
      </c>
      <c r="AI110" s="475">
        <v>0</v>
      </c>
      <c r="AJ110" s="475">
        <v>0</v>
      </c>
      <c r="AK110" s="475">
        <v>0</v>
      </c>
      <c r="AL110" s="475">
        <v>0</v>
      </c>
      <c r="AM110" s="475">
        <v>0</v>
      </c>
      <c r="AN110" s="469">
        <v>0</v>
      </c>
      <c r="AO110" s="469">
        <v>0</v>
      </c>
      <c r="AP110" s="469">
        <v>0</v>
      </c>
      <c r="AQ110" s="468">
        <v>0.5</v>
      </c>
      <c r="AR110" s="468">
        <v>7.9545454545454544E-2</v>
      </c>
      <c r="AS110" s="469">
        <v>0</v>
      </c>
      <c r="AT110" s="469">
        <v>20721.33550791</v>
      </c>
      <c r="AU110" s="469">
        <v>0</v>
      </c>
      <c r="AV110" s="469">
        <v>0</v>
      </c>
      <c r="AW110" s="469">
        <v>0</v>
      </c>
      <c r="AX110" s="469">
        <v>0</v>
      </c>
      <c r="AY110" s="469">
        <v>0</v>
      </c>
      <c r="AZ110" s="469">
        <v>0</v>
      </c>
      <c r="BA110" s="469">
        <v>0</v>
      </c>
      <c r="BB110" s="475">
        <v>0</v>
      </c>
      <c r="BC110" s="470">
        <v>0</v>
      </c>
      <c r="BD110" s="470">
        <v>6</v>
      </c>
      <c r="BE110" s="469">
        <v>20721.336733780001</v>
      </c>
      <c r="BF110" s="468">
        <v>0.20454545454545456</v>
      </c>
      <c r="BG110" s="469">
        <v>0</v>
      </c>
      <c r="BH110" s="469">
        <v>15.421609533771001</v>
      </c>
      <c r="BI110" s="469">
        <v>0</v>
      </c>
      <c r="BJ110" s="469">
        <v>0</v>
      </c>
      <c r="BK110" s="469">
        <v>0</v>
      </c>
      <c r="BL110" s="469">
        <v>0</v>
      </c>
      <c r="BM110" s="469">
        <v>0</v>
      </c>
      <c r="BN110" s="469">
        <v>0</v>
      </c>
      <c r="BO110" s="471">
        <v>3.46382565032</v>
      </c>
      <c r="BP110" s="469">
        <v>0</v>
      </c>
      <c r="BQ110" s="469">
        <v>0</v>
      </c>
      <c r="BR110" s="469">
        <v>0</v>
      </c>
      <c r="BS110" s="469">
        <v>0</v>
      </c>
      <c r="BT110" s="469">
        <v>0</v>
      </c>
      <c r="BU110" s="469">
        <v>0</v>
      </c>
      <c r="BV110" s="469">
        <v>0</v>
      </c>
      <c r="BW110" s="475">
        <v>0</v>
      </c>
      <c r="BX110" s="475">
        <v>0</v>
      </c>
      <c r="BY110" s="475">
        <v>541</v>
      </c>
      <c r="BZ110" s="475">
        <v>0</v>
      </c>
      <c r="CA110" s="468">
        <v>0.48863636363636365</v>
      </c>
      <c r="CB110" s="469">
        <v>0</v>
      </c>
      <c r="CC110" s="476">
        <v>1638.5993811972262</v>
      </c>
      <c r="CD110" s="476">
        <v>11572.87937050421</v>
      </c>
      <c r="CE110" s="476">
        <v>12093.43711751682</v>
      </c>
      <c r="CF110" s="476">
        <v>79.459035053700006</v>
      </c>
      <c r="CG110" s="476">
        <v>203.48374961951558</v>
      </c>
      <c r="CH110" s="476">
        <v>0</v>
      </c>
      <c r="CI110" s="476">
        <v>48.827333204709099</v>
      </c>
      <c r="CJ110" s="485">
        <v>0</v>
      </c>
      <c r="CK110" s="469">
        <v>2</v>
      </c>
      <c r="CL110" s="469">
        <v>0</v>
      </c>
      <c r="CM110" s="469">
        <v>0</v>
      </c>
      <c r="CN110" s="477">
        <v>958.14208304076817</v>
      </c>
      <c r="CO110" s="469">
        <v>347</v>
      </c>
      <c r="CP110" s="469">
        <v>0</v>
      </c>
      <c r="CQ110" s="469" t="s">
        <v>514</v>
      </c>
      <c r="CR110" s="469" t="s">
        <v>514</v>
      </c>
      <c r="CS110" s="469" t="s">
        <v>514</v>
      </c>
      <c r="CT110" s="469">
        <v>0</v>
      </c>
      <c r="CU110" s="469">
        <v>0</v>
      </c>
      <c r="CV110" s="469">
        <v>1</v>
      </c>
      <c r="CW110" s="469">
        <v>1</v>
      </c>
      <c r="CX110" s="475">
        <v>564800</v>
      </c>
      <c r="CY110" s="475">
        <v>0</v>
      </c>
      <c r="CZ110" s="475">
        <v>75</v>
      </c>
      <c r="DA110" s="475">
        <v>0</v>
      </c>
      <c r="DB110" s="478">
        <v>0</v>
      </c>
      <c r="DC110" s="472">
        <v>0.93636301541403888</v>
      </c>
      <c r="DD110" s="469">
        <v>0</v>
      </c>
      <c r="DE110" s="475">
        <v>0</v>
      </c>
      <c r="DF110" s="470">
        <v>0</v>
      </c>
      <c r="DG110" s="474">
        <v>1</v>
      </c>
      <c r="DH110" s="469">
        <v>0</v>
      </c>
      <c r="DI110" s="470">
        <v>0</v>
      </c>
      <c r="DJ110" s="469">
        <v>0</v>
      </c>
      <c r="DK110" s="469">
        <v>0</v>
      </c>
      <c r="DL110" s="476">
        <v>10</v>
      </c>
      <c r="DM110" s="465" t="s">
        <v>640</v>
      </c>
      <c r="DN110" s="466" t="s">
        <v>640</v>
      </c>
      <c r="DO110" s="467">
        <v>482537.03703703708</v>
      </c>
      <c r="DP110" s="469">
        <v>0</v>
      </c>
      <c r="DQ110" s="469">
        <v>0</v>
      </c>
      <c r="DR110" s="469">
        <v>1</v>
      </c>
      <c r="DS110" s="475">
        <v>5384</v>
      </c>
      <c r="DT110" s="475">
        <v>30</v>
      </c>
      <c r="DU110" s="475">
        <v>0</v>
      </c>
    </row>
    <row r="111" spans="1:125" s="469" customFormat="1" ht="15" customHeight="1" x14ac:dyDescent="0.25">
      <c r="A111" s="474" t="s">
        <v>58</v>
      </c>
      <c r="B111" s="469">
        <v>26</v>
      </c>
      <c r="C111" s="469">
        <v>5</v>
      </c>
      <c r="D111" s="469">
        <v>65</v>
      </c>
      <c r="E111" s="469">
        <v>4</v>
      </c>
      <c r="F111" s="469">
        <v>1381</v>
      </c>
      <c r="G111" s="469">
        <v>3</v>
      </c>
      <c r="H111" s="469">
        <v>92</v>
      </c>
      <c r="I111" s="469">
        <v>11</v>
      </c>
      <c r="J111" s="469">
        <v>4</v>
      </c>
      <c r="K111" s="469">
        <v>27</v>
      </c>
      <c r="L111" s="469">
        <v>0</v>
      </c>
      <c r="M111" s="469">
        <v>0</v>
      </c>
      <c r="N111" s="469">
        <v>0</v>
      </c>
      <c r="O111" s="469">
        <v>0</v>
      </c>
      <c r="P111" s="469">
        <v>44</v>
      </c>
      <c r="Q111" s="469">
        <v>7</v>
      </c>
      <c r="R111" s="475">
        <v>737500</v>
      </c>
      <c r="S111" s="475">
        <v>152</v>
      </c>
      <c r="T111" s="475">
        <v>0</v>
      </c>
      <c r="U111" s="468">
        <v>0.58677685950413228</v>
      </c>
      <c r="V111" s="469">
        <v>7</v>
      </c>
      <c r="W111" s="469">
        <v>1</v>
      </c>
      <c r="X111" s="469">
        <v>1.9999999999999998</v>
      </c>
      <c r="Y111" s="469">
        <v>8676</v>
      </c>
      <c r="Z111" s="469">
        <v>814</v>
      </c>
      <c r="AA111" s="473">
        <v>2</v>
      </c>
      <c r="AB111" s="474">
        <f t="shared" si="3"/>
        <v>2</v>
      </c>
      <c r="AC111" s="469">
        <v>2</v>
      </c>
      <c r="AD111" s="469">
        <v>0</v>
      </c>
      <c r="AE111" s="469">
        <v>2065</v>
      </c>
      <c r="AF111" s="469">
        <v>36</v>
      </c>
      <c r="AG111" s="469">
        <v>0</v>
      </c>
      <c r="AH111" s="469">
        <v>1</v>
      </c>
      <c r="AI111" s="475">
        <v>26500</v>
      </c>
      <c r="AJ111" s="475">
        <v>0</v>
      </c>
      <c r="AK111" s="475">
        <v>7324.0625</v>
      </c>
      <c r="AL111" s="475">
        <v>0</v>
      </c>
      <c r="AM111" s="475">
        <v>0</v>
      </c>
      <c r="AN111" s="469">
        <v>0</v>
      </c>
      <c r="AO111" s="469">
        <v>6</v>
      </c>
      <c r="AP111" s="469">
        <v>0</v>
      </c>
      <c r="AQ111" s="468">
        <v>0.37012987012987014</v>
      </c>
      <c r="AR111" s="468">
        <v>3.9215686274509803E-2</v>
      </c>
      <c r="AS111" s="469">
        <v>0</v>
      </c>
      <c r="AT111" s="469">
        <v>21328.35714547</v>
      </c>
      <c r="AU111" s="469">
        <v>0</v>
      </c>
      <c r="AV111" s="469">
        <v>2</v>
      </c>
      <c r="AW111" s="469">
        <v>3</v>
      </c>
      <c r="AX111" s="469">
        <v>0</v>
      </c>
      <c r="AY111" s="469">
        <v>0</v>
      </c>
      <c r="AZ111" s="469">
        <v>1</v>
      </c>
      <c r="BA111" s="469">
        <v>0</v>
      </c>
      <c r="BB111" s="475">
        <v>0</v>
      </c>
      <c r="BC111" s="470">
        <v>4</v>
      </c>
      <c r="BD111" s="470">
        <v>4</v>
      </c>
      <c r="BE111" s="469">
        <v>21328.35714547</v>
      </c>
      <c r="BF111" s="468">
        <v>0.18181818181818182</v>
      </c>
      <c r="BG111" s="469">
        <v>0</v>
      </c>
      <c r="BH111" s="469">
        <v>0</v>
      </c>
      <c r="BI111" s="469">
        <v>0</v>
      </c>
      <c r="BJ111" s="469">
        <v>0</v>
      </c>
      <c r="BK111" s="469">
        <v>1</v>
      </c>
      <c r="BL111" s="469">
        <v>0</v>
      </c>
      <c r="BM111" s="469">
        <v>2</v>
      </c>
      <c r="BN111" s="469">
        <v>0</v>
      </c>
      <c r="BO111" s="471">
        <v>713.67544785799998</v>
      </c>
      <c r="BP111" s="469">
        <v>0</v>
      </c>
      <c r="BQ111" s="469">
        <v>47.988782321885566</v>
      </c>
      <c r="BR111" s="469">
        <v>0</v>
      </c>
      <c r="BS111" s="469">
        <v>0</v>
      </c>
      <c r="BT111" s="469">
        <v>0</v>
      </c>
      <c r="BU111" s="469">
        <v>2</v>
      </c>
      <c r="BV111" s="469">
        <v>0</v>
      </c>
      <c r="BW111" s="475">
        <v>0</v>
      </c>
      <c r="BX111" s="475">
        <v>0</v>
      </c>
      <c r="BY111" s="475">
        <v>239</v>
      </c>
      <c r="BZ111" s="475">
        <v>12</v>
      </c>
      <c r="CA111" s="468">
        <v>0.45454545454545453</v>
      </c>
      <c r="CB111" s="469">
        <v>6780.4610842399998</v>
      </c>
      <c r="CC111" s="476">
        <v>3924.1476344478015</v>
      </c>
      <c r="CD111" s="476">
        <v>3266.5231471549</v>
      </c>
      <c r="CE111" s="476">
        <v>4465.21981849861</v>
      </c>
      <c r="CF111" s="476">
        <v>0</v>
      </c>
      <c r="CG111" s="476">
        <v>83.794464016989991</v>
      </c>
      <c r="CH111" s="476">
        <v>3266.5232288849002</v>
      </c>
      <c r="CI111" s="476">
        <v>10839.396971724504</v>
      </c>
      <c r="CJ111" s="485">
        <v>0</v>
      </c>
      <c r="CK111" s="469">
        <v>23</v>
      </c>
      <c r="CL111" s="469">
        <v>0</v>
      </c>
      <c r="CM111" s="469">
        <v>0</v>
      </c>
      <c r="CN111" s="477">
        <v>3687.1242108994588</v>
      </c>
      <c r="CO111" s="469">
        <v>1405</v>
      </c>
      <c r="CP111" s="469">
        <v>0</v>
      </c>
      <c r="CQ111" s="469" t="s">
        <v>514</v>
      </c>
      <c r="CR111" s="469" t="s">
        <v>514</v>
      </c>
      <c r="CS111" s="469" t="s">
        <v>514</v>
      </c>
      <c r="CT111" s="469">
        <v>3</v>
      </c>
      <c r="CU111" s="469">
        <v>1</v>
      </c>
      <c r="CV111" s="469">
        <v>1</v>
      </c>
      <c r="CW111" s="469">
        <v>3</v>
      </c>
      <c r="CX111" s="475">
        <v>3038800</v>
      </c>
      <c r="CY111" s="475">
        <v>0</v>
      </c>
      <c r="CZ111" s="475">
        <v>153</v>
      </c>
      <c r="DA111" s="475">
        <v>0</v>
      </c>
      <c r="DB111" s="478">
        <v>4</v>
      </c>
      <c r="DC111" s="472">
        <v>0.95435180535532049</v>
      </c>
      <c r="DD111" s="469">
        <v>4</v>
      </c>
      <c r="DE111" s="475">
        <v>39800</v>
      </c>
      <c r="DF111" s="470">
        <v>7</v>
      </c>
      <c r="DG111" s="474">
        <v>0.5</v>
      </c>
      <c r="DH111" s="469">
        <v>0</v>
      </c>
      <c r="DI111" s="470">
        <v>0</v>
      </c>
      <c r="DJ111" s="469">
        <v>0</v>
      </c>
      <c r="DK111" s="469">
        <v>0</v>
      </c>
      <c r="DL111" s="476">
        <v>11.666666666666666</v>
      </c>
      <c r="DM111" s="465">
        <v>58</v>
      </c>
      <c r="DN111" s="466">
        <v>1777666.6666666667</v>
      </c>
      <c r="DO111" s="467">
        <v>496129.62962962966</v>
      </c>
      <c r="DP111" s="469">
        <v>2</v>
      </c>
      <c r="DQ111" s="469">
        <v>1</v>
      </c>
      <c r="DR111" s="469">
        <v>0</v>
      </c>
      <c r="DS111" s="475">
        <v>0</v>
      </c>
      <c r="DT111" s="475">
        <v>184</v>
      </c>
      <c r="DU111" s="475">
        <v>1</v>
      </c>
    </row>
    <row r="112" spans="1:125" s="469" customFormat="1" ht="15" customHeight="1" x14ac:dyDescent="0.25">
      <c r="A112" s="474" t="s">
        <v>183</v>
      </c>
      <c r="B112" s="469">
        <v>1</v>
      </c>
      <c r="C112" s="469">
        <v>1</v>
      </c>
      <c r="D112" s="469">
        <v>5</v>
      </c>
      <c r="E112" s="469">
        <v>0</v>
      </c>
      <c r="F112" s="469">
        <v>190</v>
      </c>
      <c r="G112" s="469">
        <v>0</v>
      </c>
      <c r="H112" s="469">
        <v>0</v>
      </c>
      <c r="I112" s="469">
        <v>0</v>
      </c>
      <c r="J112" s="469">
        <v>2</v>
      </c>
      <c r="K112" s="469">
        <v>10</v>
      </c>
      <c r="L112" s="469">
        <v>0</v>
      </c>
      <c r="M112" s="469">
        <v>0</v>
      </c>
      <c r="N112" s="469">
        <v>0</v>
      </c>
      <c r="O112" s="469">
        <v>0</v>
      </c>
      <c r="P112" s="469">
        <v>63</v>
      </c>
      <c r="Q112" s="469">
        <v>1</v>
      </c>
      <c r="R112" s="475">
        <v>9100</v>
      </c>
      <c r="S112" s="475">
        <v>0</v>
      </c>
      <c r="T112" s="475">
        <v>9</v>
      </c>
      <c r="U112" s="468">
        <v>0.64500000000000002</v>
      </c>
      <c r="V112" s="469">
        <v>7</v>
      </c>
      <c r="W112" s="469">
        <v>0</v>
      </c>
      <c r="X112" s="469">
        <v>1.9999999999999998</v>
      </c>
      <c r="Y112" s="469">
        <v>1627</v>
      </c>
      <c r="Z112" s="469">
        <v>115</v>
      </c>
      <c r="AA112" s="473">
        <v>1</v>
      </c>
      <c r="AB112" s="474">
        <f t="shared" si="3"/>
        <v>3</v>
      </c>
      <c r="AC112" s="469">
        <v>1</v>
      </c>
      <c r="AD112" s="469">
        <v>0</v>
      </c>
      <c r="AE112" s="469">
        <v>454</v>
      </c>
      <c r="AF112" s="469">
        <v>38</v>
      </c>
      <c r="AG112" s="469">
        <v>0</v>
      </c>
      <c r="AH112" s="469">
        <v>2</v>
      </c>
      <c r="AI112" s="475">
        <v>33900</v>
      </c>
      <c r="AJ112" s="475">
        <v>0</v>
      </c>
      <c r="AK112" s="475">
        <v>0</v>
      </c>
      <c r="AL112" s="475">
        <v>0</v>
      </c>
      <c r="AM112" s="475">
        <v>0</v>
      </c>
      <c r="AN112" s="469">
        <v>0</v>
      </c>
      <c r="AO112" s="469">
        <v>2</v>
      </c>
      <c r="AP112" s="469">
        <v>0</v>
      </c>
      <c r="AQ112" s="468">
        <v>0.51700000000000002</v>
      </c>
      <c r="AR112" s="468">
        <v>4.8000000000000001E-2</v>
      </c>
      <c r="AS112" s="469">
        <v>0</v>
      </c>
      <c r="AT112" s="469">
        <v>4856.7868721640007</v>
      </c>
      <c r="AU112" s="469">
        <v>11</v>
      </c>
      <c r="AV112" s="469">
        <v>0</v>
      </c>
      <c r="AW112" s="469">
        <v>0</v>
      </c>
      <c r="AX112" s="469">
        <v>4</v>
      </c>
      <c r="AY112" s="469">
        <v>0</v>
      </c>
      <c r="AZ112" s="469">
        <v>0</v>
      </c>
      <c r="BA112" s="469">
        <v>0</v>
      </c>
      <c r="BB112" s="475">
        <v>0</v>
      </c>
      <c r="BC112" s="470">
        <v>0</v>
      </c>
      <c r="BD112" s="470">
        <v>1</v>
      </c>
      <c r="BE112" s="469">
        <v>0</v>
      </c>
      <c r="BF112" s="468">
        <v>0.216</v>
      </c>
      <c r="BG112" s="469">
        <v>0</v>
      </c>
      <c r="BH112" s="469">
        <v>8.3833616150800001</v>
      </c>
      <c r="BI112" s="469">
        <v>0</v>
      </c>
      <c r="BJ112" s="469">
        <v>0</v>
      </c>
      <c r="BK112" s="469">
        <v>0</v>
      </c>
      <c r="BL112" s="469">
        <v>0</v>
      </c>
      <c r="BM112" s="469">
        <v>3</v>
      </c>
      <c r="BN112" s="469">
        <v>0</v>
      </c>
      <c r="BO112" s="471">
        <v>6.3335188168999998</v>
      </c>
      <c r="BP112" s="469">
        <v>0</v>
      </c>
      <c r="BQ112" s="469">
        <v>0</v>
      </c>
      <c r="BR112" s="469">
        <v>0</v>
      </c>
      <c r="BS112" s="469">
        <v>0</v>
      </c>
      <c r="BT112" s="469">
        <v>0</v>
      </c>
      <c r="BU112" s="469">
        <v>1</v>
      </c>
      <c r="BV112" s="469">
        <v>0</v>
      </c>
      <c r="BW112" s="475">
        <v>0</v>
      </c>
      <c r="BX112" s="475">
        <v>138</v>
      </c>
      <c r="BY112" s="475">
        <v>1738</v>
      </c>
      <c r="BZ112" s="475">
        <v>170</v>
      </c>
      <c r="CA112" s="468">
        <v>0.439</v>
      </c>
      <c r="CB112" s="469">
        <v>0</v>
      </c>
      <c r="CC112" s="476">
        <v>0</v>
      </c>
      <c r="CD112" s="476">
        <v>1942.0433274480363</v>
      </c>
      <c r="CE112" s="476">
        <v>2057.2354223384064</v>
      </c>
      <c r="CF112" s="476">
        <v>16.076186770900001</v>
      </c>
      <c r="CG112" s="476">
        <v>304.8625224191</v>
      </c>
      <c r="CH112" s="476">
        <v>1941.6652917638557</v>
      </c>
      <c r="CI112" s="476">
        <v>0</v>
      </c>
      <c r="CJ112" s="485">
        <v>0</v>
      </c>
      <c r="CK112" s="469">
        <v>0</v>
      </c>
      <c r="CL112" s="469">
        <v>0</v>
      </c>
      <c r="CM112" s="469">
        <v>0</v>
      </c>
      <c r="CN112" s="477">
        <v>114.30199503286576</v>
      </c>
      <c r="CO112" s="469">
        <v>1</v>
      </c>
      <c r="CP112" s="469">
        <v>0</v>
      </c>
      <c r="CQ112" s="469" t="s">
        <v>514</v>
      </c>
      <c r="CR112" s="469" t="s">
        <v>514</v>
      </c>
      <c r="CS112" s="469" t="s">
        <v>514</v>
      </c>
      <c r="CT112" s="469">
        <v>0</v>
      </c>
      <c r="CU112" s="469">
        <v>1</v>
      </c>
      <c r="CV112" s="469">
        <v>0</v>
      </c>
      <c r="CW112" s="469">
        <v>0</v>
      </c>
      <c r="CX112" s="475">
        <v>0</v>
      </c>
      <c r="CY112" s="475">
        <v>84</v>
      </c>
      <c r="CZ112" s="475">
        <v>125</v>
      </c>
      <c r="DA112" s="475">
        <v>0</v>
      </c>
      <c r="DB112" s="478">
        <v>15</v>
      </c>
      <c r="DC112" s="472">
        <v>0.94361553886415395</v>
      </c>
      <c r="DD112" s="469">
        <v>0</v>
      </c>
      <c r="DE112" s="475">
        <v>0</v>
      </c>
      <c r="DF112" s="470">
        <v>3</v>
      </c>
      <c r="DG112" s="474">
        <v>0.5</v>
      </c>
      <c r="DH112" s="469">
        <v>7</v>
      </c>
      <c r="DI112" s="470">
        <v>0</v>
      </c>
      <c r="DJ112" s="469">
        <v>0</v>
      </c>
      <c r="DK112" s="469">
        <v>0</v>
      </c>
      <c r="DL112" s="476">
        <v>16.666666666666668</v>
      </c>
      <c r="DM112" s="465" t="s">
        <v>640</v>
      </c>
      <c r="DN112" s="466" t="s">
        <v>640</v>
      </c>
      <c r="DO112" s="467">
        <v>494770.37037037039</v>
      </c>
      <c r="DP112" s="469">
        <v>0</v>
      </c>
      <c r="DQ112" s="469">
        <v>1</v>
      </c>
      <c r="DR112" s="469">
        <v>1</v>
      </c>
      <c r="DS112" s="475">
        <v>0</v>
      </c>
      <c r="DT112" s="475">
        <v>420</v>
      </c>
      <c r="DU112" s="475">
        <v>48</v>
      </c>
    </row>
    <row r="113" spans="1:125" s="469" customFormat="1" ht="15" customHeight="1" x14ac:dyDescent="0.25">
      <c r="A113" s="474" t="s">
        <v>338</v>
      </c>
      <c r="B113" s="469">
        <v>9</v>
      </c>
      <c r="C113" s="469">
        <v>0</v>
      </c>
      <c r="D113" s="469">
        <v>20</v>
      </c>
      <c r="E113" s="469">
        <v>1</v>
      </c>
      <c r="F113" s="469">
        <v>207</v>
      </c>
      <c r="G113" s="469">
        <v>1</v>
      </c>
      <c r="H113" s="469">
        <v>16</v>
      </c>
      <c r="I113" s="469">
        <v>7</v>
      </c>
      <c r="J113" s="469">
        <v>3</v>
      </c>
      <c r="K113" s="469">
        <v>22</v>
      </c>
      <c r="L113" s="469">
        <v>1</v>
      </c>
      <c r="M113" s="469">
        <v>0</v>
      </c>
      <c r="N113" s="469">
        <v>1</v>
      </c>
      <c r="O113" s="469">
        <v>1</v>
      </c>
      <c r="P113" s="469">
        <v>107</v>
      </c>
      <c r="Q113" s="469">
        <v>3</v>
      </c>
      <c r="R113" s="475">
        <v>599900</v>
      </c>
      <c r="S113" s="475">
        <v>0</v>
      </c>
      <c r="T113" s="475">
        <v>0</v>
      </c>
      <c r="U113" s="468">
        <v>0.72727272727272729</v>
      </c>
      <c r="V113" s="469">
        <v>7</v>
      </c>
      <c r="W113" s="469">
        <v>1</v>
      </c>
      <c r="X113" s="469">
        <v>0</v>
      </c>
      <c r="Y113" s="469" t="s">
        <v>568</v>
      </c>
      <c r="Z113" s="469" t="s">
        <v>568</v>
      </c>
      <c r="AA113" s="473">
        <v>1</v>
      </c>
      <c r="AB113" s="474">
        <f t="shared" si="3"/>
        <v>3</v>
      </c>
      <c r="AC113" s="469">
        <v>1</v>
      </c>
      <c r="AD113" s="469">
        <v>1</v>
      </c>
      <c r="AE113" s="469">
        <v>82</v>
      </c>
      <c r="AF113" s="469">
        <v>116</v>
      </c>
      <c r="AG113" s="469">
        <v>0</v>
      </c>
      <c r="AH113" s="469">
        <v>5</v>
      </c>
      <c r="AI113" s="475">
        <v>143200</v>
      </c>
      <c r="AJ113" s="475">
        <v>0</v>
      </c>
      <c r="AK113" s="475">
        <v>173000</v>
      </c>
      <c r="AL113" s="475">
        <v>660</v>
      </c>
      <c r="AM113" s="475">
        <v>0</v>
      </c>
      <c r="AN113" s="469">
        <v>0</v>
      </c>
      <c r="AO113" s="469">
        <v>4</v>
      </c>
      <c r="AP113" s="469">
        <v>0</v>
      </c>
      <c r="AQ113" s="468">
        <v>0.49315068493150682</v>
      </c>
      <c r="AR113" s="468">
        <v>4.1095890410958902E-2</v>
      </c>
      <c r="AS113" s="469">
        <v>2</v>
      </c>
      <c r="AT113" s="469">
        <v>0</v>
      </c>
      <c r="AU113" s="469">
        <v>0</v>
      </c>
      <c r="AV113" s="469">
        <v>1</v>
      </c>
      <c r="AW113" s="469">
        <v>1</v>
      </c>
      <c r="AX113" s="469">
        <v>0</v>
      </c>
      <c r="AY113" s="469">
        <v>0</v>
      </c>
      <c r="AZ113" s="469">
        <v>0</v>
      </c>
      <c r="BA113" s="469">
        <v>2</v>
      </c>
      <c r="BB113" s="475">
        <v>47.5</v>
      </c>
      <c r="BC113" s="470">
        <v>0</v>
      </c>
      <c r="BD113" s="470">
        <v>7</v>
      </c>
      <c r="BE113" s="469">
        <v>0</v>
      </c>
      <c r="BF113" s="468">
        <v>0.13698630136986301</v>
      </c>
      <c r="BG113" s="469">
        <v>0</v>
      </c>
      <c r="BH113" s="469">
        <v>180.5696147731</v>
      </c>
      <c r="BI113" s="469">
        <v>1</v>
      </c>
      <c r="BJ113" s="469">
        <v>0</v>
      </c>
      <c r="BK113" s="469">
        <v>0</v>
      </c>
      <c r="BL113" s="469">
        <v>0</v>
      </c>
      <c r="BM113" s="469">
        <v>2</v>
      </c>
      <c r="BN113" s="469">
        <v>0</v>
      </c>
      <c r="BO113" s="471">
        <v>1.5588619778599999</v>
      </c>
      <c r="BP113" s="469">
        <v>0</v>
      </c>
      <c r="BQ113" s="469">
        <v>0</v>
      </c>
      <c r="BR113" s="469">
        <v>0</v>
      </c>
      <c r="BS113" s="469">
        <v>0</v>
      </c>
      <c r="BT113" s="469">
        <v>0</v>
      </c>
      <c r="BU113" s="469">
        <v>2</v>
      </c>
      <c r="BV113" s="469">
        <v>1</v>
      </c>
      <c r="BW113" s="475">
        <v>988900</v>
      </c>
      <c r="BX113" s="475">
        <v>139</v>
      </c>
      <c r="BY113" s="475">
        <v>7771</v>
      </c>
      <c r="BZ113" s="475">
        <v>137</v>
      </c>
      <c r="CA113" s="468">
        <v>0.39726027397260272</v>
      </c>
      <c r="CB113" s="469">
        <v>0</v>
      </c>
      <c r="CC113" s="476">
        <v>0</v>
      </c>
      <c r="CD113" s="476">
        <v>0</v>
      </c>
      <c r="CE113" s="476">
        <v>151.44958423597001</v>
      </c>
      <c r="CF113" s="476">
        <v>89.533364412306994</v>
      </c>
      <c r="CG113" s="476">
        <v>0</v>
      </c>
      <c r="CH113" s="476">
        <v>0</v>
      </c>
      <c r="CI113" s="476">
        <v>987.45345969175446</v>
      </c>
      <c r="CJ113" s="485">
        <v>0</v>
      </c>
      <c r="CK113" s="469">
        <v>1</v>
      </c>
      <c r="CL113" s="469">
        <v>0</v>
      </c>
      <c r="CM113" s="469">
        <v>0</v>
      </c>
      <c r="CN113" s="477">
        <v>490.94994570718211</v>
      </c>
      <c r="CO113" s="469">
        <v>579</v>
      </c>
      <c r="CP113" s="469">
        <v>0</v>
      </c>
      <c r="CQ113" s="469" t="s">
        <v>514</v>
      </c>
      <c r="CR113" s="469" t="s">
        <v>514</v>
      </c>
      <c r="CS113" s="469" t="s">
        <v>514</v>
      </c>
      <c r="CT113" s="469">
        <v>0</v>
      </c>
      <c r="CU113" s="469">
        <v>0</v>
      </c>
      <c r="CV113" s="469">
        <v>1</v>
      </c>
      <c r="CW113" s="469">
        <v>4</v>
      </c>
      <c r="CX113" s="475">
        <v>2437600</v>
      </c>
      <c r="CY113" s="475">
        <v>0</v>
      </c>
      <c r="CZ113" s="475">
        <v>0</v>
      </c>
      <c r="DA113" s="475">
        <v>0</v>
      </c>
      <c r="DB113" s="478">
        <v>37</v>
      </c>
      <c r="DC113" s="472">
        <v>0.96532780729326029</v>
      </c>
      <c r="DD113" s="469">
        <v>14</v>
      </c>
      <c r="DE113" s="475">
        <v>155700</v>
      </c>
      <c r="DF113" s="470">
        <v>0</v>
      </c>
      <c r="DG113" s="474">
        <v>0</v>
      </c>
      <c r="DH113" s="469">
        <v>12</v>
      </c>
      <c r="DI113" s="470">
        <v>0</v>
      </c>
      <c r="DJ113" s="469">
        <v>0</v>
      </c>
      <c r="DK113" s="469">
        <v>1</v>
      </c>
      <c r="DL113" s="476">
        <v>13.333333333333334</v>
      </c>
      <c r="DM113" s="465" t="s">
        <v>640</v>
      </c>
      <c r="DN113" s="466" t="s">
        <v>640</v>
      </c>
      <c r="DO113" s="467">
        <v>21748.148148148146</v>
      </c>
      <c r="DP113" s="469">
        <v>1</v>
      </c>
      <c r="DQ113" s="469">
        <v>0</v>
      </c>
      <c r="DR113" s="469">
        <v>1</v>
      </c>
      <c r="DS113" s="475">
        <v>341</v>
      </c>
      <c r="DT113" s="475">
        <v>132</v>
      </c>
      <c r="DU113" s="475">
        <v>2</v>
      </c>
    </row>
    <row r="114" spans="1:125" s="469" customFormat="1" ht="15" customHeight="1" x14ac:dyDescent="0.25">
      <c r="A114" s="474" t="s">
        <v>215</v>
      </c>
      <c r="B114" s="469">
        <v>6</v>
      </c>
      <c r="C114" s="469">
        <v>1</v>
      </c>
      <c r="D114" s="469">
        <v>15</v>
      </c>
      <c r="E114" s="469">
        <v>2</v>
      </c>
      <c r="F114" s="469">
        <v>168</v>
      </c>
      <c r="G114" s="469">
        <v>0</v>
      </c>
      <c r="H114" s="469">
        <v>9</v>
      </c>
      <c r="I114" s="469">
        <v>1</v>
      </c>
      <c r="J114" s="469">
        <v>2</v>
      </c>
      <c r="K114" s="469">
        <v>6</v>
      </c>
      <c r="L114" s="469">
        <v>1</v>
      </c>
      <c r="M114" s="469">
        <v>0</v>
      </c>
      <c r="N114" s="469">
        <v>0</v>
      </c>
      <c r="O114" s="469">
        <v>0</v>
      </c>
      <c r="P114" s="469">
        <v>47</v>
      </c>
      <c r="Q114" s="469">
        <v>2</v>
      </c>
      <c r="R114" s="475">
        <v>139300</v>
      </c>
      <c r="S114" s="475">
        <v>0</v>
      </c>
      <c r="T114" s="475">
        <v>0</v>
      </c>
      <c r="U114" s="468">
        <v>0.64500000000000002</v>
      </c>
      <c r="V114" s="469">
        <v>0</v>
      </c>
      <c r="W114" s="469">
        <v>1</v>
      </c>
      <c r="X114" s="469">
        <v>0.9</v>
      </c>
      <c r="Y114" s="469" t="s">
        <v>568</v>
      </c>
      <c r="Z114" s="469" t="s">
        <v>568</v>
      </c>
      <c r="AA114" s="473">
        <v>2</v>
      </c>
      <c r="AB114" s="474">
        <f t="shared" si="3"/>
        <v>2</v>
      </c>
      <c r="AC114" s="469">
        <v>1</v>
      </c>
      <c r="AD114" s="469">
        <v>0</v>
      </c>
      <c r="AE114" s="469">
        <v>106</v>
      </c>
      <c r="AF114" s="469">
        <v>19</v>
      </c>
      <c r="AG114" s="469">
        <v>0</v>
      </c>
      <c r="AH114" s="469">
        <v>0</v>
      </c>
      <c r="AI114" s="475">
        <v>0</v>
      </c>
      <c r="AJ114" s="475">
        <v>0</v>
      </c>
      <c r="AK114" s="475">
        <v>0</v>
      </c>
      <c r="AL114" s="475">
        <v>0</v>
      </c>
      <c r="AM114" s="475">
        <v>0</v>
      </c>
      <c r="AN114" s="469">
        <v>0</v>
      </c>
      <c r="AO114" s="469">
        <v>0</v>
      </c>
      <c r="AP114" s="469">
        <v>0</v>
      </c>
      <c r="AQ114" s="468">
        <v>0.51700000000000002</v>
      </c>
      <c r="AR114" s="468">
        <v>4.8000000000000001E-2</v>
      </c>
      <c r="AS114" s="469">
        <v>0</v>
      </c>
      <c r="AT114" s="469">
        <v>2754.7477703499999</v>
      </c>
      <c r="AU114" s="469">
        <v>4</v>
      </c>
      <c r="AV114" s="469">
        <v>0</v>
      </c>
      <c r="AW114" s="469">
        <v>0</v>
      </c>
      <c r="AX114" s="469">
        <v>0</v>
      </c>
      <c r="AY114" s="469">
        <v>0</v>
      </c>
      <c r="AZ114" s="469">
        <v>0</v>
      </c>
      <c r="BA114" s="469">
        <v>1</v>
      </c>
      <c r="BB114" s="475">
        <v>39.799999999999997</v>
      </c>
      <c r="BC114" s="470">
        <v>0</v>
      </c>
      <c r="BD114" s="470">
        <v>8</v>
      </c>
      <c r="BE114" s="469">
        <v>0</v>
      </c>
      <c r="BF114" s="468">
        <v>0.216</v>
      </c>
      <c r="BG114" s="469">
        <v>0</v>
      </c>
      <c r="BH114" s="469">
        <v>201.40167064195199</v>
      </c>
      <c r="BI114" s="469">
        <v>0</v>
      </c>
      <c r="BJ114" s="469">
        <v>0</v>
      </c>
      <c r="BK114" s="469">
        <v>2</v>
      </c>
      <c r="BL114" s="469">
        <v>0</v>
      </c>
      <c r="BM114" s="469">
        <v>2</v>
      </c>
      <c r="BN114" s="469">
        <v>0</v>
      </c>
      <c r="BO114" s="471">
        <v>20.267947787900003</v>
      </c>
      <c r="BP114" s="469">
        <v>1</v>
      </c>
      <c r="BQ114" s="469">
        <v>0</v>
      </c>
      <c r="BR114" s="469">
        <v>0</v>
      </c>
      <c r="BS114" s="469">
        <v>0</v>
      </c>
      <c r="BT114" s="469">
        <v>0</v>
      </c>
      <c r="BU114" s="469">
        <v>0</v>
      </c>
      <c r="BV114" s="469">
        <v>1</v>
      </c>
      <c r="BW114" s="475">
        <v>49900</v>
      </c>
      <c r="BX114" s="475">
        <v>0</v>
      </c>
      <c r="BY114" s="475">
        <v>1815</v>
      </c>
      <c r="BZ114" s="475">
        <v>407</v>
      </c>
      <c r="CA114" s="468">
        <v>0.439</v>
      </c>
      <c r="CB114" s="469">
        <v>0</v>
      </c>
      <c r="CC114" s="476">
        <v>0</v>
      </c>
      <c r="CD114" s="476">
        <v>0</v>
      </c>
      <c r="CE114" s="476">
        <v>38.694672369300001</v>
      </c>
      <c r="CF114" s="476">
        <v>64.424106140212345</v>
      </c>
      <c r="CG114" s="476">
        <v>0</v>
      </c>
      <c r="CH114" s="476">
        <v>0</v>
      </c>
      <c r="CI114" s="476">
        <v>56.811617790182396</v>
      </c>
      <c r="CJ114" s="485">
        <v>0</v>
      </c>
      <c r="CK114" s="469">
        <v>2</v>
      </c>
      <c r="CL114" s="469">
        <v>0</v>
      </c>
      <c r="CM114" s="469">
        <v>0</v>
      </c>
      <c r="CN114" s="477">
        <v>403.1428951246607</v>
      </c>
      <c r="CO114" s="469">
        <v>24</v>
      </c>
      <c r="CP114" s="469">
        <v>0</v>
      </c>
      <c r="CQ114" s="469" t="s">
        <v>514</v>
      </c>
      <c r="CR114" s="469" t="s">
        <v>514</v>
      </c>
      <c r="CS114" s="469" t="s">
        <v>514</v>
      </c>
      <c r="CT114" s="469">
        <v>0</v>
      </c>
      <c r="CU114" s="469">
        <v>0</v>
      </c>
      <c r="CV114" s="469">
        <v>2</v>
      </c>
      <c r="CW114" s="469">
        <v>0</v>
      </c>
      <c r="CX114" s="475">
        <v>0</v>
      </c>
      <c r="CY114" s="475">
        <v>0</v>
      </c>
      <c r="CZ114" s="475">
        <v>38</v>
      </c>
      <c r="DA114" s="475">
        <v>0</v>
      </c>
      <c r="DB114" s="478">
        <v>0</v>
      </c>
      <c r="DC114" s="472">
        <v>0.95089365451709318</v>
      </c>
      <c r="DD114" s="469">
        <v>3</v>
      </c>
      <c r="DE114" s="475">
        <v>71300</v>
      </c>
      <c r="DF114" s="470">
        <v>0</v>
      </c>
      <c r="DG114" s="474">
        <v>0</v>
      </c>
      <c r="DH114" s="469">
        <v>4</v>
      </c>
      <c r="DI114" s="470">
        <v>0</v>
      </c>
      <c r="DJ114" s="469">
        <v>0</v>
      </c>
      <c r="DK114" s="469">
        <v>0</v>
      </c>
      <c r="DL114" s="476">
        <v>6.666666666666667</v>
      </c>
      <c r="DM114" s="465">
        <v>62</v>
      </c>
      <c r="DN114" s="466" t="s">
        <v>640</v>
      </c>
      <c r="DO114" s="467">
        <v>29903.703703703704</v>
      </c>
      <c r="DP114" s="469">
        <v>0</v>
      </c>
      <c r="DQ114" s="469">
        <v>0</v>
      </c>
      <c r="DR114" s="469">
        <v>0</v>
      </c>
      <c r="DS114" s="475">
        <v>0</v>
      </c>
      <c r="DT114" s="475">
        <v>0</v>
      </c>
      <c r="DU114" s="475">
        <v>0</v>
      </c>
    </row>
    <row r="115" spans="1:125" s="469" customFormat="1" ht="15" customHeight="1" x14ac:dyDescent="0.25">
      <c r="A115" s="474" t="s">
        <v>52</v>
      </c>
      <c r="B115" s="469">
        <v>35</v>
      </c>
      <c r="C115" s="469">
        <v>2</v>
      </c>
      <c r="D115" s="469">
        <v>49</v>
      </c>
      <c r="E115" s="469">
        <v>0</v>
      </c>
      <c r="F115" s="469">
        <v>379</v>
      </c>
      <c r="G115" s="469">
        <v>0</v>
      </c>
      <c r="H115" s="469">
        <v>23</v>
      </c>
      <c r="I115" s="469">
        <v>6</v>
      </c>
      <c r="J115" s="469">
        <v>4</v>
      </c>
      <c r="K115" s="469">
        <v>14</v>
      </c>
      <c r="L115" s="469">
        <v>2</v>
      </c>
      <c r="M115" s="469">
        <v>0</v>
      </c>
      <c r="N115" s="469">
        <v>0</v>
      </c>
      <c r="O115" s="469">
        <v>0</v>
      </c>
      <c r="P115" s="469">
        <v>27</v>
      </c>
      <c r="Q115" s="469">
        <v>5</v>
      </c>
      <c r="R115" s="475">
        <v>10002800</v>
      </c>
      <c r="S115" s="475">
        <v>33</v>
      </c>
      <c r="T115" s="475">
        <v>0</v>
      </c>
      <c r="U115" s="468">
        <v>0.45714285714285713</v>
      </c>
      <c r="V115" s="469">
        <v>32</v>
      </c>
      <c r="W115" s="469">
        <v>2</v>
      </c>
      <c r="X115" s="469">
        <v>0.2</v>
      </c>
      <c r="Y115" s="469">
        <v>1593</v>
      </c>
      <c r="Z115" s="469">
        <v>1095</v>
      </c>
      <c r="AA115" s="473">
        <v>4</v>
      </c>
      <c r="AB115" s="474">
        <f t="shared" si="3"/>
        <v>0</v>
      </c>
      <c r="AC115" s="469">
        <v>3</v>
      </c>
      <c r="AD115" s="469">
        <v>1</v>
      </c>
      <c r="AE115" s="469">
        <v>94</v>
      </c>
      <c r="AF115" s="469">
        <v>97</v>
      </c>
      <c r="AG115" s="469">
        <v>0</v>
      </c>
      <c r="AH115" s="469">
        <v>4</v>
      </c>
      <c r="AI115" s="475">
        <v>2852500</v>
      </c>
      <c r="AJ115" s="475">
        <v>0</v>
      </c>
      <c r="AK115" s="475">
        <v>50885.0625</v>
      </c>
      <c r="AL115" s="475">
        <v>826</v>
      </c>
      <c r="AM115" s="475">
        <v>100</v>
      </c>
      <c r="AN115" s="469">
        <v>0</v>
      </c>
      <c r="AO115" s="469">
        <v>16</v>
      </c>
      <c r="AP115" s="469">
        <v>0</v>
      </c>
      <c r="AQ115" s="468">
        <v>0.64583333333333337</v>
      </c>
      <c r="AR115" s="468">
        <v>8.3333333333333329E-2</v>
      </c>
      <c r="AS115" s="469">
        <v>1</v>
      </c>
      <c r="AT115" s="469">
        <v>8972.6540562299997</v>
      </c>
      <c r="AU115" s="469">
        <v>22</v>
      </c>
      <c r="AV115" s="469">
        <v>0</v>
      </c>
      <c r="AW115" s="469">
        <v>15</v>
      </c>
      <c r="AX115" s="469">
        <v>0</v>
      </c>
      <c r="AY115" s="469">
        <v>0</v>
      </c>
      <c r="AZ115" s="469">
        <v>0</v>
      </c>
      <c r="BA115" s="469">
        <v>2</v>
      </c>
      <c r="BB115" s="475">
        <v>53.1</v>
      </c>
      <c r="BC115" s="470">
        <v>2</v>
      </c>
      <c r="BD115" s="470">
        <v>2</v>
      </c>
      <c r="BE115" s="469">
        <v>0</v>
      </c>
      <c r="BF115" s="468">
        <v>0.27083333333333331</v>
      </c>
      <c r="BG115" s="469">
        <v>0</v>
      </c>
      <c r="BH115" s="469">
        <v>99.312090569000006</v>
      </c>
      <c r="BI115" s="469">
        <v>0</v>
      </c>
      <c r="BJ115" s="469">
        <v>0</v>
      </c>
      <c r="BK115" s="469">
        <v>0</v>
      </c>
      <c r="BL115" s="469">
        <v>0</v>
      </c>
      <c r="BM115" s="469">
        <v>0</v>
      </c>
      <c r="BN115" s="469">
        <v>0</v>
      </c>
      <c r="BO115" s="471">
        <v>9.4924376758199998</v>
      </c>
      <c r="BP115" s="469">
        <v>0</v>
      </c>
      <c r="BQ115" s="469">
        <v>0</v>
      </c>
      <c r="BR115" s="469">
        <v>0</v>
      </c>
      <c r="BS115" s="469">
        <v>0</v>
      </c>
      <c r="BT115" s="469">
        <v>0</v>
      </c>
      <c r="BU115" s="469">
        <v>2</v>
      </c>
      <c r="BV115" s="469">
        <v>0</v>
      </c>
      <c r="BW115" s="475">
        <v>0</v>
      </c>
      <c r="BX115" s="475">
        <v>120</v>
      </c>
      <c r="BY115" s="475">
        <v>1804</v>
      </c>
      <c r="BZ115" s="475">
        <v>11</v>
      </c>
      <c r="CA115" s="468">
        <v>0.66666666666666663</v>
      </c>
      <c r="CB115" s="469">
        <v>0</v>
      </c>
      <c r="CC115" s="476">
        <v>0</v>
      </c>
      <c r="CD115" s="476">
        <v>0</v>
      </c>
      <c r="CE115" s="476">
        <v>3.5732919234200002</v>
      </c>
      <c r="CF115" s="476">
        <v>158.38383461994005</v>
      </c>
      <c r="CG115" s="476">
        <v>0</v>
      </c>
      <c r="CH115" s="476">
        <v>0</v>
      </c>
      <c r="CI115" s="476">
        <v>3.087644149106</v>
      </c>
      <c r="CJ115" s="485">
        <v>0</v>
      </c>
      <c r="CK115" s="469">
        <v>0</v>
      </c>
      <c r="CL115" s="469">
        <v>0</v>
      </c>
      <c r="CM115" s="469">
        <v>0</v>
      </c>
      <c r="CN115" s="477">
        <v>99.44573020222677</v>
      </c>
      <c r="CO115" s="469">
        <v>25</v>
      </c>
      <c r="CP115" s="469">
        <v>0</v>
      </c>
      <c r="CQ115" s="469" t="s">
        <v>514</v>
      </c>
      <c r="CR115" s="469" t="s">
        <v>514</v>
      </c>
      <c r="CS115" s="469" t="s">
        <v>514</v>
      </c>
      <c r="CT115" s="469">
        <v>0</v>
      </c>
      <c r="CU115" s="469">
        <v>0</v>
      </c>
      <c r="CV115" s="469">
        <v>2</v>
      </c>
      <c r="CW115" s="469">
        <v>1</v>
      </c>
      <c r="CX115" s="475">
        <v>92100</v>
      </c>
      <c r="CY115" s="475">
        <v>220</v>
      </c>
      <c r="CZ115" s="475">
        <v>127</v>
      </c>
      <c r="DA115" s="475">
        <v>0</v>
      </c>
      <c r="DB115" s="478">
        <v>20</v>
      </c>
      <c r="DC115" s="472">
        <v>0.94930495967049944</v>
      </c>
      <c r="DD115" s="469">
        <v>8</v>
      </c>
      <c r="DE115" s="475">
        <v>81400</v>
      </c>
      <c r="DF115" s="470">
        <v>46</v>
      </c>
      <c r="DG115" s="474">
        <v>0.5</v>
      </c>
      <c r="DH115" s="469">
        <v>7</v>
      </c>
      <c r="DI115" s="470">
        <v>0</v>
      </c>
      <c r="DJ115" s="469">
        <v>0</v>
      </c>
      <c r="DK115" s="469">
        <v>0</v>
      </c>
      <c r="DL115" s="476">
        <v>66.666666666666671</v>
      </c>
      <c r="DM115" s="465">
        <v>84</v>
      </c>
      <c r="DN115" s="466">
        <v>9447666.666666666</v>
      </c>
      <c r="DO115" s="467">
        <v>254181.48148148149</v>
      </c>
      <c r="DP115" s="469">
        <v>22</v>
      </c>
      <c r="DQ115" s="469">
        <v>0</v>
      </c>
      <c r="DR115" s="469">
        <v>1</v>
      </c>
      <c r="DS115" s="475">
        <v>304</v>
      </c>
      <c r="DT115" s="475">
        <v>1296</v>
      </c>
      <c r="DU115" s="475">
        <v>437</v>
      </c>
    </row>
    <row r="116" spans="1:125" s="469" customFormat="1" ht="15" customHeight="1" x14ac:dyDescent="0.25">
      <c r="A116" s="474" t="s">
        <v>59</v>
      </c>
      <c r="B116" s="469">
        <v>3</v>
      </c>
      <c r="C116" s="469">
        <v>0</v>
      </c>
      <c r="D116" s="469">
        <v>12</v>
      </c>
      <c r="E116" s="469">
        <v>0</v>
      </c>
      <c r="F116" s="469">
        <v>163</v>
      </c>
      <c r="G116" s="469">
        <v>0</v>
      </c>
      <c r="H116" s="469">
        <v>14</v>
      </c>
      <c r="I116" s="469">
        <v>4</v>
      </c>
      <c r="J116" s="469">
        <v>0</v>
      </c>
      <c r="K116" s="469">
        <v>16</v>
      </c>
      <c r="L116" s="469">
        <v>0</v>
      </c>
      <c r="M116" s="469">
        <v>0</v>
      </c>
      <c r="N116" s="469">
        <v>0</v>
      </c>
      <c r="O116" s="469">
        <v>0</v>
      </c>
      <c r="P116" s="469">
        <v>17</v>
      </c>
      <c r="Q116" s="469">
        <v>1</v>
      </c>
      <c r="R116" s="475">
        <v>1952700</v>
      </c>
      <c r="S116" s="475">
        <v>103</v>
      </c>
      <c r="T116" s="475">
        <v>55</v>
      </c>
      <c r="U116" s="468">
        <v>0.50909090909090904</v>
      </c>
      <c r="V116" s="469">
        <v>4</v>
      </c>
      <c r="W116" s="469">
        <v>0</v>
      </c>
      <c r="X116" s="469">
        <v>0</v>
      </c>
      <c r="Y116" s="469" t="s">
        <v>568</v>
      </c>
      <c r="Z116" s="469" t="s">
        <v>568</v>
      </c>
      <c r="AA116" s="473">
        <v>2</v>
      </c>
      <c r="AB116" s="474">
        <f t="shared" si="3"/>
        <v>1</v>
      </c>
      <c r="AC116" s="469">
        <v>1</v>
      </c>
      <c r="AD116" s="469">
        <v>0</v>
      </c>
      <c r="AE116" s="469">
        <v>13</v>
      </c>
      <c r="AF116" s="469">
        <v>53</v>
      </c>
      <c r="AG116" s="469">
        <v>0</v>
      </c>
      <c r="AH116" s="469">
        <v>1</v>
      </c>
      <c r="AI116" s="475">
        <v>10000</v>
      </c>
      <c r="AJ116" s="475">
        <v>0</v>
      </c>
      <c r="AK116" s="475">
        <v>0</v>
      </c>
      <c r="AL116" s="475">
        <v>67</v>
      </c>
      <c r="AM116" s="475">
        <v>0</v>
      </c>
      <c r="AN116" s="469">
        <v>0</v>
      </c>
      <c r="AO116" s="469">
        <v>14</v>
      </c>
      <c r="AP116" s="469">
        <v>0</v>
      </c>
      <c r="AQ116" s="468">
        <v>0.43243243243243246</v>
      </c>
      <c r="AR116" s="468">
        <v>2.7027027027027029E-2</v>
      </c>
      <c r="AS116" s="469">
        <v>1</v>
      </c>
      <c r="AT116" s="469">
        <v>0</v>
      </c>
      <c r="AU116" s="469">
        <v>0</v>
      </c>
      <c r="AV116" s="469">
        <v>0</v>
      </c>
      <c r="AW116" s="469">
        <v>11</v>
      </c>
      <c r="AX116" s="469">
        <v>18</v>
      </c>
      <c r="AY116" s="469">
        <v>0</v>
      </c>
      <c r="AZ116" s="469">
        <v>0</v>
      </c>
      <c r="BA116" s="469">
        <v>0</v>
      </c>
      <c r="BB116" s="475">
        <v>0</v>
      </c>
      <c r="BC116" s="470">
        <v>0</v>
      </c>
      <c r="BD116" s="470">
        <v>13</v>
      </c>
      <c r="BE116" s="469">
        <v>0</v>
      </c>
      <c r="BF116" s="468">
        <v>0.20270270270270271</v>
      </c>
      <c r="BG116" s="469">
        <v>0</v>
      </c>
      <c r="BH116" s="469">
        <v>153.23005386599999</v>
      </c>
      <c r="BI116" s="469">
        <v>0</v>
      </c>
      <c r="BJ116" s="469">
        <v>0</v>
      </c>
      <c r="BK116" s="469">
        <v>0</v>
      </c>
      <c r="BL116" s="469">
        <v>0</v>
      </c>
      <c r="BM116" s="469">
        <v>1</v>
      </c>
      <c r="BN116" s="469">
        <v>0</v>
      </c>
      <c r="BO116" s="471">
        <v>0.10835464942300001</v>
      </c>
      <c r="BP116" s="469">
        <v>0</v>
      </c>
      <c r="BQ116" s="469">
        <v>0</v>
      </c>
      <c r="BR116" s="469">
        <v>0</v>
      </c>
      <c r="BS116" s="469">
        <v>0</v>
      </c>
      <c r="BT116" s="469">
        <v>0</v>
      </c>
      <c r="BU116" s="469">
        <v>4</v>
      </c>
      <c r="BV116" s="469">
        <v>0</v>
      </c>
      <c r="BW116" s="475">
        <v>0</v>
      </c>
      <c r="BX116" s="475">
        <v>392</v>
      </c>
      <c r="BY116" s="475">
        <v>1921</v>
      </c>
      <c r="BZ116" s="475">
        <v>337</v>
      </c>
      <c r="CA116" s="468">
        <v>0.45945945945945948</v>
      </c>
      <c r="CB116" s="469">
        <v>0</v>
      </c>
      <c r="CC116" s="476">
        <v>4.0655546438399996</v>
      </c>
      <c r="CD116" s="476">
        <v>160.59496464757001</v>
      </c>
      <c r="CE116" s="476">
        <v>265.23248454467802</v>
      </c>
      <c r="CF116" s="476">
        <v>39.963045405499997</v>
      </c>
      <c r="CG116" s="476">
        <v>0</v>
      </c>
      <c r="CH116" s="476">
        <v>164.66053190851997</v>
      </c>
      <c r="CI116" s="476">
        <v>23.163881510901998</v>
      </c>
      <c r="CJ116" s="485">
        <v>0</v>
      </c>
      <c r="CK116" s="469">
        <v>0</v>
      </c>
      <c r="CL116" s="469">
        <v>0</v>
      </c>
      <c r="CM116" s="469">
        <v>0</v>
      </c>
      <c r="CN116" s="477">
        <v>60.940885866284056</v>
      </c>
      <c r="CO116" s="469">
        <v>6</v>
      </c>
      <c r="CP116" s="469">
        <v>0</v>
      </c>
      <c r="CQ116" s="469" t="s">
        <v>514</v>
      </c>
      <c r="CR116" s="469" t="s">
        <v>514</v>
      </c>
      <c r="CS116" s="469" t="s">
        <v>514</v>
      </c>
      <c r="CT116" s="469">
        <v>0</v>
      </c>
      <c r="CU116" s="469">
        <v>2</v>
      </c>
      <c r="CV116" s="469">
        <v>0</v>
      </c>
      <c r="CW116" s="469">
        <v>0</v>
      </c>
      <c r="CX116" s="475">
        <v>0</v>
      </c>
      <c r="CY116" s="475">
        <v>216</v>
      </c>
      <c r="CZ116" s="475">
        <v>92</v>
      </c>
      <c r="DA116" s="475">
        <v>0</v>
      </c>
      <c r="DB116" s="478">
        <v>15</v>
      </c>
      <c r="DC116" s="472">
        <v>0.9597762743653292</v>
      </c>
      <c r="DD116" s="469">
        <v>2</v>
      </c>
      <c r="DE116" s="475">
        <v>19800</v>
      </c>
      <c r="DF116" s="470">
        <v>17</v>
      </c>
      <c r="DG116" s="474">
        <v>0</v>
      </c>
      <c r="DH116" s="469">
        <v>1</v>
      </c>
      <c r="DI116" s="470">
        <v>0</v>
      </c>
      <c r="DJ116" s="469">
        <v>0</v>
      </c>
      <c r="DK116" s="469">
        <v>1</v>
      </c>
      <c r="DL116" s="476">
        <v>15</v>
      </c>
      <c r="DM116" s="465" t="s">
        <v>640</v>
      </c>
      <c r="DN116" s="466" t="s">
        <v>640</v>
      </c>
      <c r="DO116" s="467">
        <v>59807.407407407409</v>
      </c>
      <c r="DP116" s="469">
        <v>0</v>
      </c>
      <c r="DQ116" s="469">
        <v>0</v>
      </c>
      <c r="DR116" s="469">
        <v>1</v>
      </c>
      <c r="DS116" s="475">
        <v>0</v>
      </c>
      <c r="DT116" s="475">
        <v>233</v>
      </c>
      <c r="DU116" s="475">
        <v>16</v>
      </c>
    </row>
    <row r="117" spans="1:125" s="469" customFormat="1" ht="15" customHeight="1" x14ac:dyDescent="0.25">
      <c r="A117" s="474" t="s">
        <v>97</v>
      </c>
      <c r="B117" s="469">
        <v>10</v>
      </c>
      <c r="C117" s="469">
        <v>0</v>
      </c>
      <c r="D117" s="469">
        <v>21</v>
      </c>
      <c r="E117" s="469">
        <v>1</v>
      </c>
      <c r="F117" s="469">
        <v>273</v>
      </c>
      <c r="G117" s="469">
        <v>0</v>
      </c>
      <c r="H117" s="469">
        <v>9</v>
      </c>
      <c r="I117" s="469">
        <v>0</v>
      </c>
      <c r="J117" s="469">
        <v>4</v>
      </c>
      <c r="K117" s="469">
        <v>23</v>
      </c>
      <c r="L117" s="469">
        <v>0</v>
      </c>
      <c r="M117" s="469">
        <v>0</v>
      </c>
      <c r="N117" s="469">
        <v>0</v>
      </c>
      <c r="O117" s="469">
        <v>0</v>
      </c>
      <c r="P117" s="469">
        <v>36</v>
      </c>
      <c r="Q117" s="469">
        <v>4</v>
      </c>
      <c r="R117" s="475">
        <v>533100</v>
      </c>
      <c r="S117" s="475">
        <v>0</v>
      </c>
      <c r="T117" s="475">
        <v>0</v>
      </c>
      <c r="U117" s="468">
        <v>0.64500000000000002</v>
      </c>
      <c r="V117" s="469">
        <v>1</v>
      </c>
      <c r="W117" s="469">
        <v>0</v>
      </c>
      <c r="X117" s="469">
        <v>0.5</v>
      </c>
      <c r="Y117" s="469">
        <v>3127</v>
      </c>
      <c r="Z117" s="469">
        <v>318</v>
      </c>
      <c r="AA117" s="473">
        <v>0</v>
      </c>
      <c r="AB117" s="474">
        <f t="shared" si="3"/>
        <v>0</v>
      </c>
      <c r="AC117" s="469">
        <v>1</v>
      </c>
      <c r="AD117" s="469">
        <v>0</v>
      </c>
      <c r="AE117" s="469">
        <v>1147</v>
      </c>
      <c r="AF117" s="469">
        <v>82</v>
      </c>
      <c r="AG117" s="469">
        <v>0</v>
      </c>
      <c r="AH117" s="469">
        <v>1</v>
      </c>
      <c r="AI117" s="475">
        <v>5800</v>
      </c>
      <c r="AJ117" s="475">
        <v>0</v>
      </c>
      <c r="AK117" s="475">
        <v>0</v>
      </c>
      <c r="AL117" s="475">
        <v>0</v>
      </c>
      <c r="AM117" s="475">
        <v>0</v>
      </c>
      <c r="AN117" s="469">
        <v>0</v>
      </c>
      <c r="AO117" s="469">
        <v>0</v>
      </c>
      <c r="AP117" s="469">
        <v>0</v>
      </c>
      <c r="AQ117" s="468">
        <v>0.51700000000000002</v>
      </c>
      <c r="AR117" s="468">
        <v>4.8000000000000001E-2</v>
      </c>
      <c r="AS117" s="469">
        <v>0</v>
      </c>
      <c r="AT117" s="469">
        <v>7857.1698222899995</v>
      </c>
      <c r="AU117" s="469">
        <v>0</v>
      </c>
      <c r="AV117" s="469">
        <v>0</v>
      </c>
      <c r="AW117" s="469">
        <v>1</v>
      </c>
      <c r="AX117" s="469">
        <v>0</v>
      </c>
      <c r="AY117" s="469">
        <v>0</v>
      </c>
      <c r="AZ117" s="469">
        <v>0</v>
      </c>
      <c r="BA117" s="469">
        <v>0</v>
      </c>
      <c r="BB117" s="475">
        <v>0</v>
      </c>
      <c r="BC117" s="470">
        <v>0</v>
      </c>
      <c r="BD117" s="470">
        <v>2</v>
      </c>
      <c r="BE117" s="469">
        <v>7857.1698222900004</v>
      </c>
      <c r="BF117" s="468">
        <v>0.216</v>
      </c>
      <c r="BG117" s="469">
        <v>0</v>
      </c>
      <c r="BH117" s="469">
        <v>358.35189623612996</v>
      </c>
      <c r="BI117" s="469">
        <v>0</v>
      </c>
      <c r="BJ117" s="469">
        <v>0</v>
      </c>
      <c r="BK117" s="469">
        <v>2</v>
      </c>
      <c r="BL117" s="469">
        <v>0</v>
      </c>
      <c r="BM117" s="469">
        <v>0</v>
      </c>
      <c r="BN117" s="469">
        <v>0</v>
      </c>
      <c r="BO117" s="471">
        <v>54.208593949699996</v>
      </c>
      <c r="BP117" s="469">
        <v>0</v>
      </c>
      <c r="BQ117" s="469">
        <v>0</v>
      </c>
      <c r="BR117" s="469">
        <v>0</v>
      </c>
      <c r="BS117" s="469">
        <v>0</v>
      </c>
      <c r="BT117" s="469">
        <v>0</v>
      </c>
      <c r="BU117" s="469">
        <v>1</v>
      </c>
      <c r="BV117" s="469">
        <v>0</v>
      </c>
      <c r="BW117" s="475">
        <v>0</v>
      </c>
      <c r="BX117" s="475">
        <v>71</v>
      </c>
      <c r="BY117" s="475">
        <v>1205</v>
      </c>
      <c r="BZ117" s="475">
        <v>40</v>
      </c>
      <c r="CA117" s="468">
        <v>0.439</v>
      </c>
      <c r="CB117" s="469">
        <v>2414.6371754299998</v>
      </c>
      <c r="CC117" s="476">
        <v>24.5590530132</v>
      </c>
      <c r="CD117" s="476">
        <v>266.90948504014995</v>
      </c>
      <c r="CE117" s="476">
        <v>1120.2572036641202</v>
      </c>
      <c r="CF117" s="476">
        <v>0</v>
      </c>
      <c r="CG117" s="476">
        <v>0</v>
      </c>
      <c r="CH117" s="476">
        <v>668.68654200642004</v>
      </c>
      <c r="CI117" s="476">
        <v>663.77487288366717</v>
      </c>
      <c r="CJ117" s="485">
        <v>0</v>
      </c>
      <c r="CK117" s="469">
        <v>0</v>
      </c>
      <c r="CL117" s="469">
        <v>0</v>
      </c>
      <c r="CM117" s="469">
        <v>0</v>
      </c>
      <c r="CN117" s="477">
        <v>494.14616783734897</v>
      </c>
      <c r="CO117" s="469">
        <v>701</v>
      </c>
      <c r="CP117" s="469">
        <v>0</v>
      </c>
      <c r="CQ117" s="469" t="s">
        <v>514</v>
      </c>
      <c r="CR117" s="469" t="s">
        <v>514</v>
      </c>
      <c r="CS117" s="469" t="s">
        <v>514</v>
      </c>
      <c r="CT117" s="469">
        <v>0</v>
      </c>
      <c r="CU117" s="469">
        <v>0</v>
      </c>
      <c r="CV117" s="469">
        <v>0</v>
      </c>
      <c r="CW117" s="469">
        <v>3</v>
      </c>
      <c r="CX117" s="475">
        <v>225300</v>
      </c>
      <c r="CY117" s="475">
        <v>0</v>
      </c>
      <c r="CZ117" s="475">
        <v>11</v>
      </c>
      <c r="DA117" s="475">
        <v>0</v>
      </c>
      <c r="DB117" s="478">
        <v>0</v>
      </c>
      <c r="DC117" s="472">
        <v>0.95203833637699264</v>
      </c>
      <c r="DD117" s="469">
        <v>7</v>
      </c>
      <c r="DE117" s="475">
        <v>196200</v>
      </c>
      <c r="DF117" s="470">
        <v>0</v>
      </c>
      <c r="DG117" s="474">
        <f>1/12</f>
        <v>8.3333333333333329E-2</v>
      </c>
      <c r="DH117" s="469">
        <v>3</v>
      </c>
      <c r="DI117" s="470">
        <v>0</v>
      </c>
      <c r="DJ117" s="469">
        <v>0</v>
      </c>
      <c r="DK117" s="469">
        <v>0</v>
      </c>
      <c r="DL117" s="476">
        <v>6.666666666666667</v>
      </c>
      <c r="DM117" s="465" t="s">
        <v>640</v>
      </c>
      <c r="DN117" s="466" t="s">
        <v>640</v>
      </c>
      <c r="DO117" s="467">
        <v>66603.703703703708</v>
      </c>
      <c r="DP117" s="469">
        <v>0</v>
      </c>
      <c r="DQ117" s="469">
        <v>0</v>
      </c>
      <c r="DR117" s="469">
        <v>0</v>
      </c>
      <c r="DS117" s="475">
        <v>28</v>
      </c>
      <c r="DT117" s="475">
        <v>342</v>
      </c>
      <c r="DU117" s="475">
        <v>67</v>
      </c>
    </row>
    <row r="118" spans="1:125" s="469" customFormat="1" ht="15" customHeight="1" x14ac:dyDescent="0.25">
      <c r="A118" s="474" t="s">
        <v>111</v>
      </c>
      <c r="B118" s="469">
        <v>13</v>
      </c>
      <c r="C118" s="469">
        <v>0</v>
      </c>
      <c r="D118" s="469">
        <v>46</v>
      </c>
      <c r="E118" s="469">
        <v>8</v>
      </c>
      <c r="F118" s="469">
        <v>355</v>
      </c>
      <c r="G118" s="469">
        <v>1</v>
      </c>
      <c r="H118" s="469">
        <v>13</v>
      </c>
      <c r="I118" s="469">
        <v>3</v>
      </c>
      <c r="J118" s="469">
        <v>8</v>
      </c>
      <c r="K118" s="469">
        <v>17</v>
      </c>
      <c r="L118" s="469">
        <v>1</v>
      </c>
      <c r="M118" s="469">
        <v>0</v>
      </c>
      <c r="N118" s="469">
        <v>0</v>
      </c>
      <c r="O118" s="469">
        <v>0</v>
      </c>
      <c r="P118" s="469">
        <v>31</v>
      </c>
      <c r="Q118" s="469">
        <v>9</v>
      </c>
      <c r="R118" s="475">
        <v>1297800</v>
      </c>
      <c r="S118" s="475">
        <v>295</v>
      </c>
      <c r="T118" s="475">
        <v>0</v>
      </c>
      <c r="U118" s="468">
        <v>0.62264150943396224</v>
      </c>
      <c r="V118" s="469">
        <v>4</v>
      </c>
      <c r="W118" s="469">
        <v>2</v>
      </c>
      <c r="X118" s="469">
        <v>0</v>
      </c>
      <c r="Y118" s="469">
        <v>3219</v>
      </c>
      <c r="Z118" s="469">
        <v>2814</v>
      </c>
      <c r="AA118" s="473">
        <v>3</v>
      </c>
      <c r="AB118" s="474">
        <f t="shared" si="3"/>
        <v>1</v>
      </c>
      <c r="AC118" s="469">
        <v>3</v>
      </c>
      <c r="AD118" s="469">
        <v>0</v>
      </c>
      <c r="AE118" s="469">
        <v>1373</v>
      </c>
      <c r="AF118" s="469">
        <v>130</v>
      </c>
      <c r="AG118" s="469">
        <v>0</v>
      </c>
      <c r="AH118" s="469">
        <v>0</v>
      </c>
      <c r="AI118" s="475">
        <v>0</v>
      </c>
      <c r="AJ118" s="475">
        <v>0</v>
      </c>
      <c r="AK118" s="475">
        <v>0</v>
      </c>
      <c r="AL118" s="475">
        <v>0</v>
      </c>
      <c r="AM118" s="475">
        <v>0</v>
      </c>
      <c r="AN118" s="469">
        <v>0</v>
      </c>
      <c r="AO118" s="469">
        <v>6</v>
      </c>
      <c r="AP118" s="469">
        <v>1</v>
      </c>
      <c r="AQ118" s="468">
        <v>0.53521126760563376</v>
      </c>
      <c r="AR118" s="468">
        <v>5.5555555555555552E-2</v>
      </c>
      <c r="AS118" s="469">
        <v>3</v>
      </c>
      <c r="AT118" s="469">
        <v>0</v>
      </c>
      <c r="AU118" s="469">
        <v>0</v>
      </c>
      <c r="AV118" s="469">
        <v>0</v>
      </c>
      <c r="AW118" s="469">
        <v>5</v>
      </c>
      <c r="AX118" s="469">
        <v>130</v>
      </c>
      <c r="AY118" s="469">
        <v>0</v>
      </c>
      <c r="AZ118" s="469">
        <v>0</v>
      </c>
      <c r="BA118" s="469">
        <v>0</v>
      </c>
      <c r="BB118" s="475">
        <v>0</v>
      </c>
      <c r="BC118" s="470">
        <v>0</v>
      </c>
      <c r="BD118" s="470">
        <v>14</v>
      </c>
      <c r="BE118" s="469">
        <v>0</v>
      </c>
      <c r="BF118" s="468">
        <v>0.125</v>
      </c>
      <c r="BG118" s="469">
        <v>6538.72080448</v>
      </c>
      <c r="BH118" s="469">
        <v>74.656178659999995</v>
      </c>
      <c r="BI118" s="469">
        <v>0</v>
      </c>
      <c r="BJ118" s="469">
        <v>0</v>
      </c>
      <c r="BK118" s="469">
        <v>0</v>
      </c>
      <c r="BL118" s="469">
        <v>0</v>
      </c>
      <c r="BM118" s="469">
        <v>1</v>
      </c>
      <c r="BN118" s="469">
        <v>0</v>
      </c>
      <c r="BO118" s="471">
        <v>3.4221987973800001</v>
      </c>
      <c r="BP118" s="469">
        <v>0</v>
      </c>
      <c r="BQ118" s="469">
        <v>0</v>
      </c>
      <c r="BR118" s="469">
        <v>1</v>
      </c>
      <c r="BS118" s="469">
        <v>1</v>
      </c>
      <c r="BT118" s="469">
        <v>0</v>
      </c>
      <c r="BU118" s="469">
        <v>1</v>
      </c>
      <c r="BV118" s="469">
        <v>1</v>
      </c>
      <c r="BW118" s="475">
        <v>1020800</v>
      </c>
      <c r="BX118" s="475">
        <v>119</v>
      </c>
      <c r="BY118" s="475">
        <v>1868</v>
      </c>
      <c r="BZ118" s="475">
        <v>0</v>
      </c>
      <c r="CA118" s="468">
        <v>0.27777777777777779</v>
      </c>
      <c r="CB118" s="469">
        <v>672.21503372200004</v>
      </c>
      <c r="CC118" s="476">
        <v>828.25383109120003</v>
      </c>
      <c r="CD118" s="476">
        <v>1169.80886079162</v>
      </c>
      <c r="CE118" s="476">
        <v>1533.3440583026199</v>
      </c>
      <c r="CF118" s="476">
        <v>449.05998534999998</v>
      </c>
      <c r="CG118" s="476">
        <v>146.32190549090001</v>
      </c>
      <c r="CH118" s="476">
        <v>878.39949710604003</v>
      </c>
      <c r="CI118" s="476">
        <v>0</v>
      </c>
      <c r="CJ118" s="485">
        <v>0</v>
      </c>
      <c r="CK118" s="469">
        <v>1</v>
      </c>
      <c r="CL118" s="469">
        <v>0</v>
      </c>
      <c r="CM118" s="469">
        <v>0</v>
      </c>
      <c r="CN118" s="477">
        <v>435.99972753625531</v>
      </c>
      <c r="CO118" s="469">
        <v>29</v>
      </c>
      <c r="CP118" s="469">
        <v>0</v>
      </c>
      <c r="CQ118" s="469" t="s">
        <v>514</v>
      </c>
      <c r="CR118" s="469" t="s">
        <v>514</v>
      </c>
      <c r="CS118" s="469" t="s">
        <v>514</v>
      </c>
      <c r="CT118" s="469">
        <v>0</v>
      </c>
      <c r="CU118" s="469">
        <v>0</v>
      </c>
      <c r="CV118" s="469">
        <v>2</v>
      </c>
      <c r="CW118" s="469">
        <v>0</v>
      </c>
      <c r="CX118" s="475">
        <v>0</v>
      </c>
      <c r="CY118" s="475">
        <v>40</v>
      </c>
      <c r="CZ118" s="475">
        <v>1229</v>
      </c>
      <c r="DA118" s="475">
        <v>1</v>
      </c>
      <c r="DB118" s="478">
        <v>12</v>
      </c>
      <c r="DC118" s="472">
        <v>0.96060584712927088</v>
      </c>
      <c r="DD118" s="469">
        <v>6</v>
      </c>
      <c r="DE118" s="475">
        <v>85500</v>
      </c>
      <c r="DF118" s="470">
        <v>6</v>
      </c>
      <c r="DG118" s="474">
        <v>0</v>
      </c>
      <c r="DH118" s="469">
        <v>3</v>
      </c>
      <c r="DI118" s="470">
        <v>0</v>
      </c>
      <c r="DJ118" s="469">
        <v>0</v>
      </c>
      <c r="DK118" s="469">
        <v>2</v>
      </c>
      <c r="DL118" s="476">
        <v>5</v>
      </c>
      <c r="DM118" s="465">
        <v>27</v>
      </c>
      <c r="DN118" s="466">
        <v>2162000</v>
      </c>
      <c r="DO118" s="467">
        <v>2491522.2222222225</v>
      </c>
      <c r="DP118" s="469">
        <v>0</v>
      </c>
      <c r="DQ118" s="469">
        <v>0</v>
      </c>
      <c r="DR118" s="469">
        <v>1</v>
      </c>
      <c r="DS118" s="475">
        <v>8</v>
      </c>
      <c r="DT118" s="475">
        <v>1070</v>
      </c>
      <c r="DU118" s="475">
        <v>260</v>
      </c>
    </row>
    <row r="119" spans="1:125" s="469" customFormat="1" ht="15" customHeight="1" x14ac:dyDescent="0.25">
      <c r="A119" s="474" t="s">
        <v>79</v>
      </c>
      <c r="B119" s="469">
        <v>28</v>
      </c>
      <c r="C119" s="469">
        <v>1</v>
      </c>
      <c r="D119" s="469">
        <v>45</v>
      </c>
      <c r="E119" s="469">
        <v>3</v>
      </c>
      <c r="F119" s="469">
        <v>455</v>
      </c>
      <c r="G119" s="469">
        <v>12</v>
      </c>
      <c r="H119" s="469">
        <v>11</v>
      </c>
      <c r="I119" s="469">
        <v>0</v>
      </c>
      <c r="J119" s="469">
        <v>13</v>
      </c>
      <c r="K119" s="469">
        <v>20</v>
      </c>
      <c r="L119" s="469">
        <v>0</v>
      </c>
      <c r="M119" s="469">
        <v>1</v>
      </c>
      <c r="N119" s="469">
        <v>0</v>
      </c>
      <c r="O119" s="469">
        <v>0</v>
      </c>
      <c r="P119" s="469">
        <v>52</v>
      </c>
      <c r="Q119" s="469">
        <v>7</v>
      </c>
      <c r="R119" s="475">
        <v>4421000</v>
      </c>
      <c r="S119" s="475">
        <v>0</v>
      </c>
      <c r="T119" s="475">
        <v>0</v>
      </c>
      <c r="U119" s="468">
        <v>0.65217391304347827</v>
      </c>
      <c r="V119" s="469">
        <v>16</v>
      </c>
      <c r="W119" s="469">
        <v>2</v>
      </c>
      <c r="X119" s="469">
        <v>0.1</v>
      </c>
      <c r="Y119" s="469">
        <v>1656</v>
      </c>
      <c r="Z119" s="469">
        <v>521</v>
      </c>
      <c r="AA119" s="473">
        <v>7</v>
      </c>
      <c r="AB119" s="474">
        <f t="shared" si="3"/>
        <v>3</v>
      </c>
      <c r="AC119" s="469">
        <v>8</v>
      </c>
      <c r="AD119" s="469">
        <v>1</v>
      </c>
      <c r="AE119" s="469">
        <v>322</v>
      </c>
      <c r="AF119" s="469">
        <v>366</v>
      </c>
      <c r="AG119" s="469">
        <v>1</v>
      </c>
      <c r="AH119" s="469">
        <v>5</v>
      </c>
      <c r="AI119" s="475">
        <v>8350100</v>
      </c>
      <c r="AJ119" s="475">
        <v>0</v>
      </c>
      <c r="AK119" s="475">
        <v>0</v>
      </c>
      <c r="AL119" s="475">
        <v>410</v>
      </c>
      <c r="AM119" s="475">
        <v>40</v>
      </c>
      <c r="AN119" s="469">
        <v>0</v>
      </c>
      <c r="AO119" s="469">
        <v>0</v>
      </c>
      <c r="AP119" s="469">
        <v>0</v>
      </c>
      <c r="AQ119" s="468">
        <v>0.52083333333333337</v>
      </c>
      <c r="AR119" s="468">
        <v>4.1666666666666664E-2</v>
      </c>
      <c r="AS119" s="469">
        <v>0</v>
      </c>
      <c r="AT119" s="469">
        <v>0</v>
      </c>
      <c r="AU119" s="469">
        <v>0</v>
      </c>
      <c r="AV119" s="469">
        <v>0</v>
      </c>
      <c r="AW119" s="469">
        <v>8</v>
      </c>
      <c r="AX119" s="469">
        <v>0</v>
      </c>
      <c r="AY119" s="469">
        <v>0</v>
      </c>
      <c r="AZ119" s="469">
        <v>0</v>
      </c>
      <c r="BA119" s="469">
        <v>3</v>
      </c>
      <c r="BB119" s="475">
        <v>4044.5</v>
      </c>
      <c r="BC119" s="470">
        <v>2</v>
      </c>
      <c r="BD119" s="470">
        <v>3</v>
      </c>
      <c r="BE119" s="469">
        <v>0</v>
      </c>
      <c r="BF119" s="468">
        <v>0.125</v>
      </c>
      <c r="BG119" s="469">
        <v>0</v>
      </c>
      <c r="BH119" s="469">
        <v>0</v>
      </c>
      <c r="BI119" s="469">
        <v>1</v>
      </c>
      <c r="BJ119" s="469">
        <v>0</v>
      </c>
      <c r="BK119" s="469">
        <v>1</v>
      </c>
      <c r="BL119" s="469">
        <v>0</v>
      </c>
      <c r="BM119" s="469">
        <v>2</v>
      </c>
      <c r="BN119" s="469">
        <v>0</v>
      </c>
      <c r="BO119" s="471">
        <v>1.4817688731400001</v>
      </c>
      <c r="BP119" s="469">
        <v>1</v>
      </c>
      <c r="BQ119" s="469">
        <v>0</v>
      </c>
      <c r="BR119" s="469">
        <v>1</v>
      </c>
      <c r="BS119" s="469">
        <v>0</v>
      </c>
      <c r="BT119" s="469">
        <v>0</v>
      </c>
      <c r="BU119" s="469">
        <v>0</v>
      </c>
      <c r="BV119" s="469">
        <v>1</v>
      </c>
      <c r="BW119" s="475">
        <v>8500</v>
      </c>
      <c r="BX119" s="475">
        <v>460</v>
      </c>
      <c r="BY119" s="475">
        <v>14053</v>
      </c>
      <c r="BZ119" s="475">
        <v>4508</v>
      </c>
      <c r="CA119" s="468">
        <v>0.30208333333333331</v>
      </c>
      <c r="CB119" s="469">
        <v>0</v>
      </c>
      <c r="CC119" s="476">
        <v>0</v>
      </c>
      <c r="CD119" s="476">
        <v>0</v>
      </c>
      <c r="CE119" s="476">
        <v>78.150492998669989</v>
      </c>
      <c r="CF119" s="476">
        <v>142.97589823663998</v>
      </c>
      <c r="CG119" s="476">
        <v>0</v>
      </c>
      <c r="CH119" s="476">
        <v>0</v>
      </c>
      <c r="CI119" s="476">
        <v>114.037323019876</v>
      </c>
      <c r="CJ119" s="485">
        <v>0</v>
      </c>
      <c r="CK119" s="469">
        <v>1</v>
      </c>
      <c r="CL119" s="469">
        <v>0</v>
      </c>
      <c r="CM119" s="469">
        <v>0</v>
      </c>
      <c r="CN119" s="477">
        <v>105.47317508033362</v>
      </c>
      <c r="CO119" s="469">
        <v>159</v>
      </c>
      <c r="CP119" s="469">
        <v>0</v>
      </c>
      <c r="CQ119" s="469" t="s">
        <v>514</v>
      </c>
      <c r="CR119" s="469" t="s">
        <v>514</v>
      </c>
      <c r="CS119" s="469" t="s">
        <v>514</v>
      </c>
      <c r="CT119" s="469">
        <v>0</v>
      </c>
      <c r="CU119" s="469">
        <v>0</v>
      </c>
      <c r="CV119" s="469">
        <v>0</v>
      </c>
      <c r="CW119" s="469">
        <v>1</v>
      </c>
      <c r="CX119" s="475">
        <v>38000</v>
      </c>
      <c r="CY119" s="475">
        <v>0</v>
      </c>
      <c r="CZ119" s="475">
        <v>24</v>
      </c>
      <c r="DA119" s="475">
        <v>0</v>
      </c>
      <c r="DB119" s="478">
        <v>41</v>
      </c>
      <c r="DC119" s="472">
        <v>0.91734536349602058</v>
      </c>
      <c r="DD119" s="469">
        <v>15</v>
      </c>
      <c r="DE119" s="475">
        <v>530200</v>
      </c>
      <c r="DF119" s="470">
        <v>0</v>
      </c>
      <c r="DG119" s="474">
        <v>0</v>
      </c>
      <c r="DH119" s="469">
        <v>11</v>
      </c>
      <c r="DI119" s="470">
        <v>1</v>
      </c>
      <c r="DJ119" s="469">
        <v>0</v>
      </c>
      <c r="DK119" s="469">
        <v>0</v>
      </c>
      <c r="DL119" s="476">
        <v>16.666666666666668</v>
      </c>
      <c r="DM119" s="465" t="s">
        <v>640</v>
      </c>
      <c r="DN119" s="466">
        <v>9501333.333333334</v>
      </c>
      <c r="DO119" s="467">
        <v>496527.14113389631</v>
      </c>
      <c r="DP119" s="469">
        <v>0</v>
      </c>
      <c r="DQ119" s="469">
        <v>0</v>
      </c>
      <c r="DR119" s="469">
        <v>1</v>
      </c>
      <c r="DS119" s="475">
        <v>0</v>
      </c>
      <c r="DT119" s="475">
        <v>1258</v>
      </c>
      <c r="DU119" s="475">
        <v>0</v>
      </c>
    </row>
    <row r="120" spans="1:125" s="469" customFormat="1" ht="15" customHeight="1" x14ac:dyDescent="0.25">
      <c r="A120" s="474" t="s">
        <v>39</v>
      </c>
      <c r="B120" s="469">
        <v>30</v>
      </c>
      <c r="C120" s="469">
        <v>2</v>
      </c>
      <c r="D120" s="469">
        <v>41</v>
      </c>
      <c r="E120" s="469">
        <v>0</v>
      </c>
      <c r="F120" s="469">
        <v>999</v>
      </c>
      <c r="G120" s="469">
        <v>2</v>
      </c>
      <c r="H120" s="469">
        <v>32</v>
      </c>
      <c r="I120" s="469">
        <v>0</v>
      </c>
      <c r="J120" s="469">
        <v>2</v>
      </c>
      <c r="K120" s="469">
        <v>39</v>
      </c>
      <c r="L120" s="469">
        <v>1</v>
      </c>
      <c r="M120" s="469">
        <v>0</v>
      </c>
      <c r="N120" s="469">
        <v>0</v>
      </c>
      <c r="O120" s="469">
        <v>0</v>
      </c>
      <c r="P120" s="469">
        <v>119</v>
      </c>
      <c r="Q120" s="469">
        <v>3</v>
      </c>
      <c r="R120" s="475">
        <v>5710700</v>
      </c>
      <c r="S120" s="475">
        <v>0</v>
      </c>
      <c r="T120" s="475">
        <v>0</v>
      </c>
      <c r="U120" s="468">
        <v>0.82857142857142863</v>
      </c>
      <c r="V120" s="469">
        <v>50</v>
      </c>
      <c r="W120" s="469">
        <v>3</v>
      </c>
      <c r="X120" s="469">
        <v>2.4</v>
      </c>
      <c r="Y120" s="469" t="s">
        <v>568</v>
      </c>
      <c r="Z120" s="469" t="s">
        <v>568</v>
      </c>
      <c r="AA120" s="473">
        <v>6</v>
      </c>
      <c r="AB120" s="474">
        <f t="shared" si="3"/>
        <v>6</v>
      </c>
      <c r="AC120" s="469">
        <v>10</v>
      </c>
      <c r="AD120" s="469">
        <v>0</v>
      </c>
      <c r="AE120" s="469">
        <v>4464</v>
      </c>
      <c r="AF120" s="469">
        <v>93</v>
      </c>
      <c r="AG120" s="469">
        <v>0</v>
      </c>
      <c r="AH120" s="469">
        <v>3</v>
      </c>
      <c r="AI120" s="475">
        <v>2726800</v>
      </c>
      <c r="AJ120" s="475">
        <v>0</v>
      </c>
      <c r="AK120" s="475">
        <v>99900</v>
      </c>
      <c r="AL120" s="475">
        <v>844</v>
      </c>
      <c r="AM120" s="475">
        <v>118</v>
      </c>
      <c r="AN120" s="469">
        <v>0</v>
      </c>
      <c r="AO120" s="469">
        <v>10</v>
      </c>
      <c r="AP120" s="469">
        <v>0</v>
      </c>
      <c r="AQ120" s="468">
        <v>0.55102040816326525</v>
      </c>
      <c r="AR120" s="468">
        <v>4.0816326530612242E-2</v>
      </c>
      <c r="AS120" s="469">
        <v>0</v>
      </c>
      <c r="AT120" s="469">
        <v>1344.93018205</v>
      </c>
      <c r="AU120" s="469">
        <v>0</v>
      </c>
      <c r="AV120" s="469">
        <v>0</v>
      </c>
      <c r="AW120" s="469">
        <v>2</v>
      </c>
      <c r="AX120" s="469">
        <v>0</v>
      </c>
      <c r="AY120" s="469">
        <v>0</v>
      </c>
      <c r="AZ120" s="469">
        <v>0</v>
      </c>
      <c r="BA120" s="469">
        <v>1</v>
      </c>
      <c r="BB120" s="475">
        <v>92.2</v>
      </c>
      <c r="BC120" s="470">
        <v>1</v>
      </c>
      <c r="BD120" s="470">
        <v>4</v>
      </c>
      <c r="BE120" s="469">
        <v>1344.93011164</v>
      </c>
      <c r="BF120" s="468">
        <v>0.20408163265306123</v>
      </c>
      <c r="BG120" s="469">
        <v>0</v>
      </c>
      <c r="BH120" s="469">
        <v>64.597988156219998</v>
      </c>
      <c r="BI120" s="469">
        <v>1</v>
      </c>
      <c r="BJ120" s="469">
        <v>0</v>
      </c>
      <c r="BK120" s="469">
        <v>2</v>
      </c>
      <c r="BL120" s="469">
        <v>0</v>
      </c>
      <c r="BM120" s="469">
        <v>5</v>
      </c>
      <c r="BN120" s="469">
        <v>1</v>
      </c>
      <c r="BO120" s="471">
        <v>21.002367712800002</v>
      </c>
      <c r="BP120" s="469">
        <v>0</v>
      </c>
      <c r="BQ120" s="469">
        <v>91.70373712139201</v>
      </c>
      <c r="BR120" s="469">
        <v>0</v>
      </c>
      <c r="BS120" s="469">
        <v>0</v>
      </c>
      <c r="BT120" s="469">
        <v>0</v>
      </c>
      <c r="BU120" s="469">
        <v>4</v>
      </c>
      <c r="BV120" s="469">
        <v>1</v>
      </c>
      <c r="BW120" s="475">
        <v>1000000</v>
      </c>
      <c r="BX120" s="475">
        <v>114</v>
      </c>
      <c r="BY120" s="475">
        <v>4027</v>
      </c>
      <c r="BZ120" s="475">
        <v>2761</v>
      </c>
      <c r="CA120" s="468">
        <v>0.40816326530612246</v>
      </c>
      <c r="CB120" s="469">
        <v>9862.5669574900003</v>
      </c>
      <c r="CC120" s="476">
        <v>1580.3960175947998</v>
      </c>
      <c r="CD120" s="476">
        <v>1962.2678287583096</v>
      </c>
      <c r="CE120" s="476">
        <v>2580.3324554333167</v>
      </c>
      <c r="CF120" s="476">
        <v>742.64778570932685</v>
      </c>
      <c r="CG120" s="476">
        <v>0</v>
      </c>
      <c r="CH120" s="476">
        <v>0</v>
      </c>
      <c r="CI120" s="476">
        <v>1661.9744318918192</v>
      </c>
      <c r="CJ120" s="485">
        <v>0</v>
      </c>
      <c r="CK120" s="469">
        <v>22</v>
      </c>
      <c r="CL120" s="469">
        <v>0</v>
      </c>
      <c r="CM120" s="469">
        <v>0</v>
      </c>
      <c r="CN120" s="477">
        <v>1274.4181549504062</v>
      </c>
      <c r="CO120" s="469">
        <v>898</v>
      </c>
      <c r="CP120" s="469">
        <v>1</v>
      </c>
      <c r="CQ120" s="469" t="s">
        <v>514</v>
      </c>
      <c r="CR120" s="469" t="s">
        <v>514</v>
      </c>
      <c r="CS120" s="469" t="s">
        <v>514</v>
      </c>
      <c r="CT120" s="469">
        <v>2</v>
      </c>
      <c r="CU120" s="469">
        <v>0</v>
      </c>
      <c r="CV120" s="469">
        <v>0</v>
      </c>
      <c r="CW120" s="469">
        <v>1</v>
      </c>
      <c r="CX120" s="475">
        <v>98800</v>
      </c>
      <c r="CY120" s="475">
        <v>63</v>
      </c>
      <c r="CZ120" s="475">
        <v>351</v>
      </c>
      <c r="DA120" s="475">
        <v>1</v>
      </c>
      <c r="DB120" s="478">
        <v>25</v>
      </c>
      <c r="DC120" s="472">
        <v>0.9334107035600484</v>
      </c>
      <c r="DD120" s="469">
        <v>4</v>
      </c>
      <c r="DE120" s="475">
        <v>70200</v>
      </c>
      <c r="DF120" s="470">
        <v>19</v>
      </c>
      <c r="DG120" s="474">
        <v>0</v>
      </c>
      <c r="DH120" s="469">
        <v>9</v>
      </c>
      <c r="DI120" s="470">
        <v>0</v>
      </c>
      <c r="DJ120" s="469">
        <v>0</v>
      </c>
      <c r="DK120" s="469">
        <v>0</v>
      </c>
      <c r="DL120" s="476">
        <v>10</v>
      </c>
      <c r="DM120" s="465">
        <v>324.66666666666669</v>
      </c>
      <c r="DN120" s="466">
        <v>42431666.666666664</v>
      </c>
      <c r="DO120" s="467">
        <v>161751.85185185185</v>
      </c>
      <c r="DP120" s="469">
        <v>3</v>
      </c>
      <c r="DQ120" s="469">
        <v>1</v>
      </c>
      <c r="DR120" s="469">
        <v>1</v>
      </c>
      <c r="DS120" s="475">
        <v>74</v>
      </c>
      <c r="DT120" s="475">
        <v>846</v>
      </c>
      <c r="DU120" s="475">
        <v>192</v>
      </c>
    </row>
    <row r="121" spans="1:125" s="469" customFormat="1" ht="15" customHeight="1" x14ac:dyDescent="0.25">
      <c r="A121" s="474" t="s">
        <v>95</v>
      </c>
      <c r="B121" s="469">
        <v>8</v>
      </c>
      <c r="C121" s="469">
        <v>3</v>
      </c>
      <c r="D121" s="469">
        <v>30</v>
      </c>
      <c r="E121" s="469">
        <v>4</v>
      </c>
      <c r="F121" s="469">
        <v>504</v>
      </c>
      <c r="G121" s="469">
        <v>26</v>
      </c>
      <c r="H121" s="469">
        <v>1</v>
      </c>
      <c r="I121" s="469">
        <v>0</v>
      </c>
      <c r="J121" s="469">
        <v>5</v>
      </c>
      <c r="K121" s="469">
        <v>29</v>
      </c>
      <c r="L121" s="469">
        <v>3</v>
      </c>
      <c r="M121" s="469">
        <v>0</v>
      </c>
      <c r="N121" s="469">
        <v>0</v>
      </c>
      <c r="O121" s="469">
        <v>0</v>
      </c>
      <c r="P121" s="469">
        <v>64</v>
      </c>
      <c r="Q121" s="469">
        <v>7</v>
      </c>
      <c r="R121" s="475">
        <v>13206200</v>
      </c>
      <c r="S121" s="475">
        <v>609</v>
      </c>
      <c r="T121" s="475">
        <v>0</v>
      </c>
      <c r="U121" s="468">
        <v>0.64500000000000002</v>
      </c>
      <c r="V121" s="469">
        <v>20</v>
      </c>
      <c r="W121" s="469">
        <v>1</v>
      </c>
      <c r="X121" s="469">
        <v>0.60000000000000009</v>
      </c>
      <c r="Y121" s="469">
        <v>1936</v>
      </c>
      <c r="Z121" s="469">
        <v>379</v>
      </c>
      <c r="AA121" s="473">
        <v>3</v>
      </c>
      <c r="AB121" s="474">
        <f t="shared" si="3"/>
        <v>3</v>
      </c>
      <c r="AC121" s="469">
        <v>13</v>
      </c>
      <c r="AD121" s="469">
        <v>0</v>
      </c>
      <c r="AE121" s="469">
        <v>11</v>
      </c>
      <c r="AF121" s="469">
        <v>896</v>
      </c>
      <c r="AG121" s="469">
        <v>0</v>
      </c>
      <c r="AH121" s="469">
        <v>10</v>
      </c>
      <c r="AI121" s="475">
        <v>451500</v>
      </c>
      <c r="AJ121" s="475">
        <v>0</v>
      </c>
      <c r="AK121" s="475">
        <v>506786</v>
      </c>
      <c r="AL121" s="475">
        <v>708</v>
      </c>
      <c r="AM121" s="475">
        <v>17</v>
      </c>
      <c r="AN121" s="469">
        <v>0</v>
      </c>
      <c r="AO121" s="469">
        <v>0</v>
      </c>
      <c r="AP121" s="469">
        <v>1</v>
      </c>
      <c r="AQ121" s="468">
        <v>0.51700000000000002</v>
      </c>
      <c r="AR121" s="468">
        <v>4.8000000000000001E-2</v>
      </c>
      <c r="AS121" s="469">
        <v>1</v>
      </c>
      <c r="AT121" s="469">
        <v>7303.26965647</v>
      </c>
      <c r="AU121" s="469">
        <v>25</v>
      </c>
      <c r="AV121" s="469">
        <v>0</v>
      </c>
      <c r="AW121" s="469">
        <v>0</v>
      </c>
      <c r="AX121" s="469">
        <v>0</v>
      </c>
      <c r="AY121" s="469">
        <v>0</v>
      </c>
      <c r="AZ121" s="469">
        <v>0</v>
      </c>
      <c r="BA121" s="469">
        <v>1</v>
      </c>
      <c r="BB121" s="475">
        <v>49.5</v>
      </c>
      <c r="BC121" s="470">
        <v>0</v>
      </c>
      <c r="BD121" s="470">
        <v>2</v>
      </c>
      <c r="BE121" s="469">
        <v>0</v>
      </c>
      <c r="BF121" s="468">
        <v>0.216</v>
      </c>
      <c r="BG121" s="469">
        <v>0</v>
      </c>
      <c r="BH121" s="469">
        <v>0</v>
      </c>
      <c r="BI121" s="469">
        <v>0</v>
      </c>
      <c r="BJ121" s="469">
        <v>0</v>
      </c>
      <c r="BK121" s="469">
        <v>0</v>
      </c>
      <c r="BL121" s="469">
        <v>0</v>
      </c>
      <c r="BM121" s="469">
        <v>3</v>
      </c>
      <c r="BN121" s="469">
        <v>1</v>
      </c>
      <c r="BO121" s="471">
        <v>0.34634739896099997</v>
      </c>
      <c r="BP121" s="469">
        <v>0</v>
      </c>
      <c r="BQ121" s="469">
        <v>0</v>
      </c>
      <c r="BR121" s="469">
        <v>0</v>
      </c>
      <c r="BS121" s="469">
        <v>1</v>
      </c>
      <c r="BT121" s="469">
        <v>0</v>
      </c>
      <c r="BU121" s="469">
        <v>0</v>
      </c>
      <c r="BV121" s="469">
        <v>2</v>
      </c>
      <c r="BW121" s="475">
        <v>3865400</v>
      </c>
      <c r="BX121" s="475">
        <v>157</v>
      </c>
      <c r="BY121" s="475">
        <v>5164</v>
      </c>
      <c r="BZ121" s="475">
        <v>454</v>
      </c>
      <c r="CA121" s="468">
        <v>0.439</v>
      </c>
      <c r="CB121" s="469">
        <v>0</v>
      </c>
      <c r="CC121" s="476">
        <v>0</v>
      </c>
      <c r="CD121" s="476">
        <v>0</v>
      </c>
      <c r="CE121" s="476">
        <v>0</v>
      </c>
      <c r="CF121" s="476">
        <v>26.1250907983</v>
      </c>
      <c r="CG121" s="476">
        <v>0</v>
      </c>
      <c r="CH121" s="476">
        <v>0</v>
      </c>
      <c r="CI121" s="476">
        <v>0</v>
      </c>
      <c r="CJ121" s="485">
        <v>0</v>
      </c>
      <c r="CK121" s="469">
        <v>1</v>
      </c>
      <c r="CL121" s="469">
        <v>0</v>
      </c>
      <c r="CM121" s="469">
        <v>0</v>
      </c>
      <c r="CN121" s="477">
        <v>36.988530964121573</v>
      </c>
      <c r="CO121" s="469">
        <v>7</v>
      </c>
      <c r="CP121" s="469">
        <v>1</v>
      </c>
      <c r="CQ121" s="469" t="s">
        <v>514</v>
      </c>
      <c r="CR121" s="469" t="s">
        <v>514</v>
      </c>
      <c r="CS121" s="469" t="s">
        <v>514</v>
      </c>
      <c r="CT121" s="469">
        <v>0</v>
      </c>
      <c r="CU121" s="469">
        <v>0</v>
      </c>
      <c r="CV121" s="469">
        <v>0</v>
      </c>
      <c r="CW121" s="469">
        <v>2</v>
      </c>
      <c r="CX121" s="475">
        <v>1991500</v>
      </c>
      <c r="CY121" s="475">
        <v>629</v>
      </c>
      <c r="CZ121" s="475">
        <v>0</v>
      </c>
      <c r="DA121" s="475">
        <v>0</v>
      </c>
      <c r="DB121" s="478">
        <v>64</v>
      </c>
      <c r="DC121" s="472">
        <v>0.90233465551435721</v>
      </c>
      <c r="DD121" s="469">
        <v>39</v>
      </c>
      <c r="DE121" s="475">
        <v>3173300</v>
      </c>
      <c r="DF121" s="470">
        <v>0</v>
      </c>
      <c r="DG121" s="474">
        <v>0</v>
      </c>
      <c r="DH121" s="469">
        <v>8</v>
      </c>
      <c r="DI121" s="470">
        <v>0</v>
      </c>
      <c r="DJ121" s="469">
        <v>1</v>
      </c>
      <c r="DK121" s="469">
        <v>1</v>
      </c>
      <c r="DL121" s="476">
        <v>6.666666666666667</v>
      </c>
      <c r="DM121" s="465">
        <v>539.66666666666663</v>
      </c>
      <c r="DN121" s="466">
        <v>38597000</v>
      </c>
      <c r="DO121" s="467">
        <v>364423.28042328043</v>
      </c>
      <c r="DP121" s="469">
        <v>0</v>
      </c>
      <c r="DQ121" s="469">
        <v>0</v>
      </c>
      <c r="DR121" s="469">
        <v>0</v>
      </c>
      <c r="DS121" s="475">
        <v>589</v>
      </c>
      <c r="DT121" s="475">
        <v>0</v>
      </c>
      <c r="DU121" s="475">
        <v>0</v>
      </c>
    </row>
    <row r="122" spans="1:125" s="469" customFormat="1" ht="15" customHeight="1" x14ac:dyDescent="0.25">
      <c r="A122" s="474" t="s">
        <v>196</v>
      </c>
      <c r="B122" s="469">
        <v>2</v>
      </c>
      <c r="C122" s="469">
        <v>0</v>
      </c>
      <c r="D122" s="469">
        <v>17</v>
      </c>
      <c r="E122" s="469">
        <v>2</v>
      </c>
      <c r="F122" s="469">
        <v>105</v>
      </c>
      <c r="G122" s="469">
        <v>2</v>
      </c>
      <c r="H122" s="469">
        <v>7</v>
      </c>
      <c r="I122" s="469">
        <v>1</v>
      </c>
      <c r="J122" s="469">
        <v>1</v>
      </c>
      <c r="K122" s="469">
        <v>10</v>
      </c>
      <c r="L122" s="469">
        <v>0</v>
      </c>
      <c r="M122" s="469">
        <v>0</v>
      </c>
      <c r="N122" s="469">
        <v>0</v>
      </c>
      <c r="O122" s="469">
        <v>0</v>
      </c>
      <c r="P122" s="469">
        <v>36</v>
      </c>
      <c r="Q122" s="469">
        <v>6</v>
      </c>
      <c r="R122" s="475">
        <v>6034400</v>
      </c>
      <c r="S122" s="475">
        <v>0</v>
      </c>
      <c r="T122" s="475">
        <v>0</v>
      </c>
      <c r="U122" s="468">
        <v>0.59154929577464788</v>
      </c>
      <c r="V122" s="469">
        <v>5</v>
      </c>
      <c r="W122" s="469">
        <v>2</v>
      </c>
      <c r="X122" s="469">
        <v>0</v>
      </c>
      <c r="Y122" s="469">
        <v>525</v>
      </c>
      <c r="Z122" s="469">
        <v>171</v>
      </c>
      <c r="AA122" s="473">
        <v>2</v>
      </c>
      <c r="AB122" s="474">
        <f t="shared" si="3"/>
        <v>0</v>
      </c>
      <c r="AC122" s="469">
        <v>2</v>
      </c>
      <c r="AD122" s="469">
        <v>0</v>
      </c>
      <c r="AE122" s="469">
        <v>180</v>
      </c>
      <c r="AF122" s="469">
        <v>11</v>
      </c>
      <c r="AG122" s="469">
        <v>0</v>
      </c>
      <c r="AH122" s="469">
        <v>2</v>
      </c>
      <c r="AI122" s="475">
        <v>53200</v>
      </c>
      <c r="AJ122" s="475">
        <v>0</v>
      </c>
      <c r="AK122" s="475">
        <v>96000</v>
      </c>
      <c r="AL122" s="475">
        <v>475</v>
      </c>
      <c r="AM122" s="475">
        <v>0</v>
      </c>
      <c r="AN122" s="469">
        <v>0</v>
      </c>
      <c r="AO122" s="469">
        <v>3</v>
      </c>
      <c r="AP122" s="469">
        <v>0</v>
      </c>
      <c r="AQ122" s="468">
        <v>0.58415841584158412</v>
      </c>
      <c r="AR122" s="468">
        <v>9.9009900990099011E-3</v>
      </c>
      <c r="AS122" s="469">
        <v>1</v>
      </c>
      <c r="AT122" s="469">
        <v>10661.484083239</v>
      </c>
      <c r="AU122" s="469">
        <v>5</v>
      </c>
      <c r="AV122" s="469">
        <v>0</v>
      </c>
      <c r="AW122" s="469">
        <v>3</v>
      </c>
      <c r="AX122" s="469">
        <v>0</v>
      </c>
      <c r="AY122" s="469">
        <v>0</v>
      </c>
      <c r="AZ122" s="469">
        <v>0</v>
      </c>
      <c r="BA122" s="469">
        <v>0</v>
      </c>
      <c r="BB122" s="475">
        <v>0</v>
      </c>
      <c r="BC122" s="470">
        <v>0</v>
      </c>
      <c r="BD122" s="470">
        <v>2</v>
      </c>
      <c r="BE122" s="469">
        <v>5552.0337282670007</v>
      </c>
      <c r="BF122" s="468">
        <v>9.9009900990099015E-2</v>
      </c>
      <c r="BG122" s="469">
        <v>0</v>
      </c>
      <c r="BH122" s="469">
        <v>0</v>
      </c>
      <c r="BI122" s="469">
        <v>0</v>
      </c>
      <c r="BJ122" s="469">
        <v>0</v>
      </c>
      <c r="BK122" s="469">
        <v>0</v>
      </c>
      <c r="BL122" s="469">
        <v>0</v>
      </c>
      <c r="BM122" s="469">
        <v>0</v>
      </c>
      <c r="BN122" s="469">
        <v>0</v>
      </c>
      <c r="BO122" s="471">
        <v>2.08850394183</v>
      </c>
      <c r="BP122" s="469">
        <v>0</v>
      </c>
      <c r="BQ122" s="469">
        <v>0</v>
      </c>
      <c r="BR122" s="469">
        <v>1</v>
      </c>
      <c r="BS122" s="469">
        <v>0</v>
      </c>
      <c r="BT122" s="469">
        <v>0</v>
      </c>
      <c r="BU122" s="469">
        <v>0</v>
      </c>
      <c r="BV122" s="469">
        <v>0</v>
      </c>
      <c r="BW122" s="475">
        <v>0</v>
      </c>
      <c r="BX122" s="475">
        <v>1697</v>
      </c>
      <c r="BY122" s="475">
        <v>6559</v>
      </c>
      <c r="BZ122" s="475">
        <v>354</v>
      </c>
      <c r="CA122" s="468">
        <v>0.31683168316831684</v>
      </c>
      <c r="CB122" s="469">
        <v>0</v>
      </c>
      <c r="CC122" s="476">
        <v>0</v>
      </c>
      <c r="CD122" s="476">
        <v>758.21823933219002</v>
      </c>
      <c r="CE122" s="476">
        <v>957.30501981077691</v>
      </c>
      <c r="CF122" s="476">
        <v>147.24953675771002</v>
      </c>
      <c r="CG122" s="476">
        <v>0</v>
      </c>
      <c r="CH122" s="476">
        <v>758.21823220076192</v>
      </c>
      <c r="CI122" s="476">
        <v>40.506097106248902</v>
      </c>
      <c r="CJ122" s="485">
        <v>0</v>
      </c>
      <c r="CK122" s="469">
        <v>1</v>
      </c>
      <c r="CL122" s="469">
        <v>0</v>
      </c>
      <c r="CM122" s="469">
        <v>0</v>
      </c>
      <c r="CN122" s="477">
        <v>86.372651072260382</v>
      </c>
      <c r="CO122" s="469">
        <v>1</v>
      </c>
      <c r="CP122" s="469">
        <v>1</v>
      </c>
      <c r="CQ122" s="469" t="s">
        <v>514</v>
      </c>
      <c r="CR122" s="469" t="s">
        <v>514</v>
      </c>
      <c r="CS122" s="469" t="s">
        <v>514</v>
      </c>
      <c r="CT122" s="469">
        <v>0</v>
      </c>
      <c r="CU122" s="469">
        <v>1</v>
      </c>
      <c r="CV122" s="469">
        <v>0</v>
      </c>
      <c r="CW122" s="469">
        <v>1</v>
      </c>
      <c r="CX122" s="475">
        <v>77500</v>
      </c>
      <c r="CY122" s="475">
        <v>0</v>
      </c>
      <c r="CZ122" s="475">
        <v>162</v>
      </c>
      <c r="DA122" s="475">
        <v>0</v>
      </c>
      <c r="DB122" s="478">
        <v>2</v>
      </c>
      <c r="DC122" s="472">
        <v>0.97384223455554542</v>
      </c>
      <c r="DD122" s="469">
        <v>5</v>
      </c>
      <c r="DE122" s="475">
        <v>135100</v>
      </c>
      <c r="DF122" s="470">
        <v>5</v>
      </c>
      <c r="DG122" s="474">
        <v>0</v>
      </c>
      <c r="DH122" s="469">
        <v>4</v>
      </c>
      <c r="DI122" s="470">
        <v>0</v>
      </c>
      <c r="DJ122" s="469">
        <v>0</v>
      </c>
      <c r="DK122" s="469">
        <v>0</v>
      </c>
      <c r="DL122" s="476">
        <v>8.3333333333333339</v>
      </c>
      <c r="DM122" s="465" t="s">
        <v>640</v>
      </c>
      <c r="DN122" s="466" t="s">
        <v>640</v>
      </c>
      <c r="DO122" s="467">
        <v>50292.592592592591</v>
      </c>
      <c r="DP122" s="469">
        <v>0</v>
      </c>
      <c r="DQ122" s="469">
        <v>0</v>
      </c>
      <c r="DR122" s="469">
        <v>0</v>
      </c>
      <c r="DS122" s="475">
        <v>248</v>
      </c>
      <c r="DT122" s="475">
        <v>164</v>
      </c>
      <c r="DU122" s="475">
        <v>70</v>
      </c>
    </row>
    <row r="123" spans="1:125" s="469" customFormat="1" ht="15" customHeight="1" x14ac:dyDescent="0.25">
      <c r="A123" s="474" t="s">
        <v>229</v>
      </c>
      <c r="B123" s="469">
        <v>43</v>
      </c>
      <c r="C123" s="469">
        <v>1</v>
      </c>
      <c r="D123" s="469">
        <v>83</v>
      </c>
      <c r="E123" s="469">
        <v>5</v>
      </c>
      <c r="F123" s="469">
        <v>1633</v>
      </c>
      <c r="G123" s="469">
        <v>3</v>
      </c>
      <c r="H123" s="469">
        <v>214</v>
      </c>
      <c r="I123" s="469">
        <v>37</v>
      </c>
      <c r="J123" s="469">
        <v>12</v>
      </c>
      <c r="K123" s="469">
        <v>48</v>
      </c>
      <c r="L123" s="469">
        <v>0</v>
      </c>
      <c r="M123" s="469">
        <v>0</v>
      </c>
      <c r="N123" s="469">
        <v>2</v>
      </c>
      <c r="O123" s="469">
        <v>0</v>
      </c>
      <c r="P123" s="469">
        <v>84</v>
      </c>
      <c r="Q123" s="469">
        <v>11</v>
      </c>
      <c r="R123" s="475">
        <v>989500</v>
      </c>
      <c r="S123" s="475">
        <v>29</v>
      </c>
      <c r="T123" s="475">
        <v>0</v>
      </c>
      <c r="U123" s="468">
        <v>0.5</v>
      </c>
      <c r="V123" s="469">
        <v>1</v>
      </c>
      <c r="W123" s="469">
        <v>4</v>
      </c>
      <c r="X123" s="469">
        <v>1</v>
      </c>
      <c r="Y123" s="469" t="s">
        <v>568</v>
      </c>
      <c r="Z123" s="469" t="s">
        <v>568</v>
      </c>
      <c r="AA123" s="473">
        <v>4</v>
      </c>
      <c r="AB123" s="474">
        <f t="shared" si="3"/>
        <v>4</v>
      </c>
      <c r="AC123" s="469">
        <v>7</v>
      </c>
      <c r="AD123" s="469">
        <v>0</v>
      </c>
      <c r="AE123" s="469">
        <v>4450</v>
      </c>
      <c r="AF123" s="469">
        <v>118</v>
      </c>
      <c r="AG123" s="469">
        <v>0</v>
      </c>
      <c r="AH123" s="469">
        <v>4</v>
      </c>
      <c r="AI123" s="475">
        <v>233300</v>
      </c>
      <c r="AJ123" s="475">
        <v>0</v>
      </c>
      <c r="AK123" s="475">
        <v>66900</v>
      </c>
      <c r="AL123" s="475">
        <v>0</v>
      </c>
      <c r="AM123" s="475">
        <v>0</v>
      </c>
      <c r="AN123" s="469">
        <v>0</v>
      </c>
      <c r="AO123" s="469">
        <v>1</v>
      </c>
      <c r="AP123" s="469">
        <v>0</v>
      </c>
      <c r="AQ123" s="468">
        <v>0.70930232558139539</v>
      </c>
      <c r="AR123" s="468">
        <v>6.8965517241379309E-2</v>
      </c>
      <c r="AS123" s="469">
        <v>0</v>
      </c>
      <c r="AT123" s="469">
        <v>11614.77614699</v>
      </c>
      <c r="AU123" s="469">
        <v>3</v>
      </c>
      <c r="AV123" s="469">
        <v>1</v>
      </c>
      <c r="AW123" s="469">
        <v>0</v>
      </c>
      <c r="AX123" s="469">
        <v>0</v>
      </c>
      <c r="AY123" s="469">
        <v>0</v>
      </c>
      <c r="AZ123" s="469">
        <v>0</v>
      </c>
      <c r="BA123" s="469">
        <v>2</v>
      </c>
      <c r="BB123" s="475">
        <v>86.6</v>
      </c>
      <c r="BC123" s="470">
        <v>0</v>
      </c>
      <c r="BD123" s="470">
        <v>25</v>
      </c>
      <c r="BE123" s="469">
        <v>0</v>
      </c>
      <c r="BF123" s="468">
        <v>0.18390804597701149</v>
      </c>
      <c r="BG123" s="469">
        <v>21681.9729462</v>
      </c>
      <c r="BH123" s="469">
        <v>0</v>
      </c>
      <c r="BI123" s="469">
        <v>0</v>
      </c>
      <c r="BJ123" s="469">
        <v>0</v>
      </c>
      <c r="BK123" s="469">
        <v>0</v>
      </c>
      <c r="BL123" s="469">
        <v>0</v>
      </c>
      <c r="BM123" s="469">
        <v>4</v>
      </c>
      <c r="BN123" s="469">
        <v>0</v>
      </c>
      <c r="BO123" s="471">
        <v>42.494047880799997</v>
      </c>
      <c r="BP123" s="469">
        <v>2</v>
      </c>
      <c r="BQ123" s="469">
        <v>128.9277577135</v>
      </c>
      <c r="BR123" s="469">
        <v>0</v>
      </c>
      <c r="BS123" s="469">
        <v>0</v>
      </c>
      <c r="BT123" s="469">
        <v>0</v>
      </c>
      <c r="BU123" s="469">
        <v>0</v>
      </c>
      <c r="BV123" s="469">
        <v>0</v>
      </c>
      <c r="BW123" s="475">
        <v>0</v>
      </c>
      <c r="BX123" s="475">
        <v>0</v>
      </c>
      <c r="BY123" s="475">
        <v>51</v>
      </c>
      <c r="BZ123" s="475">
        <v>0</v>
      </c>
      <c r="CA123" s="468">
        <v>0.55172413793103448</v>
      </c>
      <c r="CB123" s="469">
        <v>4464.0670779026996</v>
      </c>
      <c r="CC123" s="476">
        <v>7036.0715004887998</v>
      </c>
      <c r="CD123" s="476">
        <v>7036.0713108567998</v>
      </c>
      <c r="CE123" s="476">
        <v>7218.6882064817137</v>
      </c>
      <c r="CF123" s="476">
        <v>43.206958484899999</v>
      </c>
      <c r="CG123" s="476">
        <v>0</v>
      </c>
      <c r="CH123" s="476">
        <v>0</v>
      </c>
      <c r="CI123" s="476">
        <v>1611.7119027617771</v>
      </c>
      <c r="CJ123" s="485">
        <v>0</v>
      </c>
      <c r="CK123" s="469">
        <v>1</v>
      </c>
      <c r="CL123" s="469">
        <v>0</v>
      </c>
      <c r="CM123" s="469">
        <v>0</v>
      </c>
      <c r="CN123" s="477">
        <v>5437.0794487894855</v>
      </c>
      <c r="CO123" s="469">
        <v>158</v>
      </c>
      <c r="CP123" s="469">
        <v>0</v>
      </c>
      <c r="CQ123" s="469" t="s">
        <v>514</v>
      </c>
      <c r="CR123" s="469" t="s">
        <v>514</v>
      </c>
      <c r="CS123" s="469" t="s">
        <v>514</v>
      </c>
      <c r="CT123" s="469">
        <v>0</v>
      </c>
      <c r="CU123" s="469">
        <v>0</v>
      </c>
      <c r="CV123" s="469">
        <v>2</v>
      </c>
      <c r="CW123" s="469">
        <v>0</v>
      </c>
      <c r="CX123" s="475">
        <v>0</v>
      </c>
      <c r="CY123" s="475">
        <v>0</v>
      </c>
      <c r="CZ123" s="475">
        <v>12</v>
      </c>
      <c r="DA123" s="475">
        <v>0</v>
      </c>
      <c r="DB123" s="478">
        <v>44</v>
      </c>
      <c r="DC123" s="472">
        <v>0.95731255739550314</v>
      </c>
      <c r="DD123" s="469">
        <v>9</v>
      </c>
      <c r="DE123" s="475">
        <v>248800</v>
      </c>
      <c r="DF123" s="470">
        <v>1</v>
      </c>
      <c r="DG123" s="474">
        <v>0</v>
      </c>
      <c r="DH123" s="469">
        <v>4</v>
      </c>
      <c r="DI123" s="470">
        <v>0</v>
      </c>
      <c r="DJ123" s="469">
        <v>0</v>
      </c>
      <c r="DK123" s="469">
        <v>0</v>
      </c>
      <c r="DL123" s="476">
        <v>5</v>
      </c>
      <c r="DM123" s="465">
        <v>70.333333333333329</v>
      </c>
      <c r="DN123" s="466">
        <v>3857666.6666666665</v>
      </c>
      <c r="DO123" s="467">
        <v>492051.85185185191</v>
      </c>
      <c r="DP123" s="469">
        <v>0</v>
      </c>
      <c r="DQ123" s="469">
        <v>0</v>
      </c>
      <c r="DR123" s="469">
        <v>1</v>
      </c>
      <c r="DS123" s="475">
        <v>0</v>
      </c>
      <c r="DT123" s="475">
        <v>5</v>
      </c>
      <c r="DU123" s="475">
        <v>0</v>
      </c>
    </row>
    <row r="124" spans="1:125" s="469" customFormat="1" ht="15" customHeight="1" x14ac:dyDescent="0.25">
      <c r="A124" s="474" t="s">
        <v>104</v>
      </c>
      <c r="B124" s="469">
        <v>1</v>
      </c>
      <c r="C124" s="469">
        <v>0</v>
      </c>
      <c r="D124" s="469">
        <v>24</v>
      </c>
      <c r="E124" s="469">
        <v>2</v>
      </c>
      <c r="F124" s="469">
        <v>231</v>
      </c>
      <c r="G124" s="469">
        <v>8</v>
      </c>
      <c r="H124" s="469">
        <v>1</v>
      </c>
      <c r="I124" s="469">
        <v>0</v>
      </c>
      <c r="J124" s="469">
        <v>2</v>
      </c>
      <c r="K124" s="469">
        <v>45</v>
      </c>
      <c r="L124" s="469">
        <v>1</v>
      </c>
      <c r="M124" s="469">
        <v>0</v>
      </c>
      <c r="N124" s="469">
        <v>0</v>
      </c>
      <c r="O124" s="469">
        <v>0</v>
      </c>
      <c r="P124" s="469">
        <v>81</v>
      </c>
      <c r="Q124" s="469">
        <v>4</v>
      </c>
      <c r="R124" s="475">
        <v>2862800</v>
      </c>
      <c r="S124" s="475">
        <v>398</v>
      </c>
      <c r="T124" s="475">
        <v>0</v>
      </c>
      <c r="U124" s="468">
        <v>0.64500000000000002</v>
      </c>
      <c r="V124" s="469">
        <v>9</v>
      </c>
      <c r="W124" s="469">
        <v>1</v>
      </c>
      <c r="X124" s="469">
        <v>0.2</v>
      </c>
      <c r="Y124" s="469">
        <v>764</v>
      </c>
      <c r="Z124" s="469">
        <v>188</v>
      </c>
      <c r="AA124" s="473">
        <v>2</v>
      </c>
      <c r="AB124" s="474">
        <f t="shared" si="3"/>
        <v>2</v>
      </c>
      <c r="AC124" s="469">
        <v>11</v>
      </c>
      <c r="AD124" s="469">
        <v>0</v>
      </c>
      <c r="AE124" s="469">
        <v>144</v>
      </c>
      <c r="AF124" s="469">
        <v>400</v>
      </c>
      <c r="AG124" s="469">
        <v>0</v>
      </c>
      <c r="AH124" s="469">
        <v>3</v>
      </c>
      <c r="AI124" s="475">
        <v>326400</v>
      </c>
      <c r="AJ124" s="475">
        <v>0</v>
      </c>
      <c r="AK124" s="475">
        <v>0</v>
      </c>
      <c r="AL124" s="475">
        <v>110</v>
      </c>
      <c r="AM124" s="475">
        <v>173</v>
      </c>
      <c r="AN124" s="469">
        <v>0</v>
      </c>
      <c r="AO124" s="469">
        <v>1</v>
      </c>
      <c r="AP124" s="469">
        <v>1</v>
      </c>
      <c r="AQ124" s="468">
        <v>0.46875</v>
      </c>
      <c r="AR124" s="468">
        <v>3.125E-2</v>
      </c>
      <c r="AS124" s="469">
        <v>0</v>
      </c>
      <c r="AT124" s="469">
        <v>1682.85701728</v>
      </c>
      <c r="AU124" s="469">
        <v>4</v>
      </c>
      <c r="AV124" s="469">
        <v>0</v>
      </c>
      <c r="AW124" s="469">
        <v>0</v>
      </c>
      <c r="AX124" s="469">
        <v>0</v>
      </c>
      <c r="AY124" s="469">
        <v>0</v>
      </c>
      <c r="AZ124" s="469">
        <v>0</v>
      </c>
      <c r="BA124" s="469">
        <v>0</v>
      </c>
      <c r="BB124" s="475">
        <v>0</v>
      </c>
      <c r="BC124" s="470">
        <v>0</v>
      </c>
      <c r="BD124" s="470">
        <v>5</v>
      </c>
      <c r="BE124" s="469">
        <v>0</v>
      </c>
      <c r="BF124" s="468">
        <v>6.25E-2</v>
      </c>
      <c r="BG124" s="469">
        <v>0</v>
      </c>
      <c r="BH124" s="469">
        <v>0</v>
      </c>
      <c r="BI124" s="469">
        <v>0</v>
      </c>
      <c r="BJ124" s="469">
        <v>0</v>
      </c>
      <c r="BK124" s="469">
        <v>1</v>
      </c>
      <c r="BL124" s="469">
        <v>0</v>
      </c>
      <c r="BM124" s="469">
        <v>2</v>
      </c>
      <c r="BN124" s="469">
        <v>0</v>
      </c>
      <c r="BO124" s="471">
        <v>4.5135090191000003E-2</v>
      </c>
      <c r="BP124" s="469">
        <v>0</v>
      </c>
      <c r="BQ124" s="469">
        <v>0</v>
      </c>
      <c r="BR124" s="469">
        <v>0</v>
      </c>
      <c r="BS124" s="469">
        <v>1</v>
      </c>
      <c r="BT124" s="469">
        <v>0</v>
      </c>
      <c r="BU124" s="469">
        <v>0</v>
      </c>
      <c r="BV124" s="469">
        <v>1</v>
      </c>
      <c r="BW124" s="475">
        <v>10000</v>
      </c>
      <c r="BX124" s="475">
        <v>1306</v>
      </c>
      <c r="BY124" s="475">
        <v>5013</v>
      </c>
      <c r="BZ124" s="475">
        <v>690</v>
      </c>
      <c r="CA124" s="468">
        <v>0.40625</v>
      </c>
      <c r="CB124" s="469">
        <v>0</v>
      </c>
      <c r="CC124" s="476">
        <v>0</v>
      </c>
      <c r="CD124" s="476">
        <v>0</v>
      </c>
      <c r="CE124" s="476">
        <v>0</v>
      </c>
      <c r="CF124" s="476">
        <v>13.375968460505701</v>
      </c>
      <c r="CG124" s="476">
        <v>0</v>
      </c>
      <c r="CH124" s="476">
        <v>0</v>
      </c>
      <c r="CI124" s="476">
        <v>0</v>
      </c>
      <c r="CJ124" s="485">
        <v>0</v>
      </c>
      <c r="CK124" s="469">
        <v>0</v>
      </c>
      <c r="CL124" s="469">
        <v>0</v>
      </c>
      <c r="CM124" s="469">
        <v>0</v>
      </c>
      <c r="CN124" s="477">
        <v>23.864312722110796</v>
      </c>
      <c r="CO124" s="469">
        <v>12</v>
      </c>
      <c r="CP124" s="469">
        <v>0</v>
      </c>
      <c r="CQ124" s="469" t="s">
        <v>514</v>
      </c>
      <c r="CR124" s="469" t="s">
        <v>514</v>
      </c>
      <c r="CS124" s="469" t="s">
        <v>514</v>
      </c>
      <c r="CT124" s="469">
        <v>0</v>
      </c>
      <c r="CU124" s="469">
        <v>0</v>
      </c>
      <c r="CV124" s="469">
        <v>1</v>
      </c>
      <c r="CW124" s="469">
        <v>0</v>
      </c>
      <c r="CX124" s="475">
        <v>0</v>
      </c>
      <c r="CY124" s="475">
        <v>0</v>
      </c>
      <c r="CZ124" s="475">
        <v>0</v>
      </c>
      <c r="DA124" s="475">
        <v>0</v>
      </c>
      <c r="DB124" s="478">
        <v>77</v>
      </c>
      <c r="DC124" s="472">
        <v>0.88569986410405743</v>
      </c>
      <c r="DD124" s="469">
        <v>10</v>
      </c>
      <c r="DE124" s="475">
        <v>299000</v>
      </c>
      <c r="DF124" s="470">
        <v>0</v>
      </c>
      <c r="DG124" s="474">
        <v>0</v>
      </c>
      <c r="DH124" s="469">
        <v>8</v>
      </c>
      <c r="DI124" s="470">
        <v>1</v>
      </c>
      <c r="DJ124" s="469">
        <v>0</v>
      </c>
      <c r="DK124" s="469">
        <v>0</v>
      </c>
      <c r="DL124" s="476">
        <v>20</v>
      </c>
      <c r="DM124" s="465">
        <v>700.66666666666663</v>
      </c>
      <c r="DN124" s="466">
        <v>386219333.33333331</v>
      </c>
      <c r="DO124" s="467">
        <v>514963.27014218015</v>
      </c>
      <c r="DP124" s="469">
        <v>0</v>
      </c>
      <c r="DQ124" s="469">
        <v>1</v>
      </c>
      <c r="DR124" s="469">
        <v>0</v>
      </c>
      <c r="DS124" s="475">
        <v>8502</v>
      </c>
      <c r="DT124" s="475">
        <v>0</v>
      </c>
      <c r="DU124" s="475">
        <v>0</v>
      </c>
    </row>
    <row r="125" spans="1:125" s="469" customFormat="1" ht="15" customHeight="1" x14ac:dyDescent="0.25">
      <c r="A125" s="474" t="s">
        <v>245</v>
      </c>
      <c r="B125" s="469">
        <v>22</v>
      </c>
      <c r="C125" s="469">
        <v>1</v>
      </c>
      <c r="D125" s="469">
        <v>107</v>
      </c>
      <c r="E125" s="469">
        <v>3</v>
      </c>
      <c r="F125" s="469">
        <v>1142</v>
      </c>
      <c r="G125" s="469">
        <v>0</v>
      </c>
      <c r="H125" s="469">
        <v>65</v>
      </c>
      <c r="I125" s="469">
        <v>1</v>
      </c>
      <c r="J125" s="469">
        <v>18</v>
      </c>
      <c r="K125" s="469">
        <v>63</v>
      </c>
      <c r="L125" s="469">
        <v>0</v>
      </c>
      <c r="M125" s="469">
        <v>0</v>
      </c>
      <c r="N125" s="469">
        <v>0</v>
      </c>
      <c r="O125" s="469">
        <v>0</v>
      </c>
      <c r="P125" s="469">
        <v>143</v>
      </c>
      <c r="Q125" s="469">
        <v>5</v>
      </c>
      <c r="R125" s="475">
        <v>480100</v>
      </c>
      <c r="S125" s="475">
        <v>559</v>
      </c>
      <c r="T125" s="475">
        <v>0</v>
      </c>
      <c r="U125" s="468">
        <v>0.64500000000000002</v>
      </c>
      <c r="V125" s="469">
        <v>0</v>
      </c>
      <c r="W125" s="469">
        <v>1</v>
      </c>
      <c r="X125" s="469">
        <v>7.900000000000003</v>
      </c>
      <c r="Y125" s="469">
        <v>4638</v>
      </c>
      <c r="Z125" s="469">
        <v>2295</v>
      </c>
      <c r="AA125" s="473">
        <v>1</v>
      </c>
      <c r="AB125" s="474">
        <f t="shared" si="3"/>
        <v>6</v>
      </c>
      <c r="AC125" s="469">
        <v>2</v>
      </c>
      <c r="AD125" s="469">
        <v>0</v>
      </c>
      <c r="AE125" s="469">
        <v>2691</v>
      </c>
      <c r="AF125" s="469">
        <v>82</v>
      </c>
      <c r="AG125" s="469">
        <v>0</v>
      </c>
      <c r="AH125" s="469">
        <v>4</v>
      </c>
      <c r="AI125" s="475">
        <v>131500</v>
      </c>
      <c r="AJ125" s="475">
        <v>0</v>
      </c>
      <c r="AK125" s="475">
        <v>0</v>
      </c>
      <c r="AL125" s="475">
        <v>63</v>
      </c>
      <c r="AM125" s="475">
        <v>0</v>
      </c>
      <c r="AN125" s="469">
        <v>0</v>
      </c>
      <c r="AO125" s="469">
        <v>2</v>
      </c>
      <c r="AP125" s="469">
        <v>0</v>
      </c>
      <c r="AQ125" s="468">
        <v>0.51700000000000002</v>
      </c>
      <c r="AR125" s="468">
        <v>4.8000000000000001E-2</v>
      </c>
      <c r="AS125" s="469">
        <v>1</v>
      </c>
      <c r="AT125" s="469">
        <v>38264.191975595</v>
      </c>
      <c r="AU125" s="469">
        <v>103</v>
      </c>
      <c r="AV125" s="469">
        <v>0</v>
      </c>
      <c r="AW125" s="469">
        <v>0</v>
      </c>
      <c r="AX125" s="469">
        <v>0</v>
      </c>
      <c r="AY125" s="469">
        <v>0</v>
      </c>
      <c r="AZ125" s="469">
        <v>0</v>
      </c>
      <c r="BA125" s="469">
        <v>0</v>
      </c>
      <c r="BB125" s="475">
        <v>0</v>
      </c>
      <c r="BC125" s="470">
        <v>1</v>
      </c>
      <c r="BD125" s="470">
        <v>2</v>
      </c>
      <c r="BE125" s="469">
        <v>593.745840294</v>
      </c>
      <c r="BF125" s="468">
        <v>0.216</v>
      </c>
      <c r="BG125" s="469">
        <v>0</v>
      </c>
      <c r="BH125" s="469">
        <v>0</v>
      </c>
      <c r="BI125" s="469">
        <v>0</v>
      </c>
      <c r="BJ125" s="469">
        <v>0</v>
      </c>
      <c r="BK125" s="469">
        <v>0</v>
      </c>
      <c r="BL125" s="469">
        <v>0</v>
      </c>
      <c r="BM125" s="469">
        <v>6</v>
      </c>
      <c r="BN125" s="469">
        <v>0</v>
      </c>
      <c r="BO125" s="471">
        <v>16.465172449400001</v>
      </c>
      <c r="BP125" s="469">
        <v>4</v>
      </c>
      <c r="BQ125" s="469">
        <v>0</v>
      </c>
      <c r="BR125" s="469">
        <v>0</v>
      </c>
      <c r="BS125" s="469">
        <v>0</v>
      </c>
      <c r="BT125" s="469">
        <v>0</v>
      </c>
      <c r="BU125" s="469">
        <v>0</v>
      </c>
      <c r="BV125" s="469">
        <v>0</v>
      </c>
      <c r="BW125" s="475">
        <v>0</v>
      </c>
      <c r="BX125" s="475">
        <v>133</v>
      </c>
      <c r="BY125" s="475">
        <v>486</v>
      </c>
      <c r="BZ125" s="475">
        <v>0</v>
      </c>
      <c r="CA125" s="468">
        <v>0.439</v>
      </c>
      <c r="CB125" s="469">
        <v>0</v>
      </c>
      <c r="CC125" s="476">
        <v>0</v>
      </c>
      <c r="CD125" s="476">
        <v>0</v>
      </c>
      <c r="CE125" s="476">
        <v>619.07986314308584</v>
      </c>
      <c r="CF125" s="476">
        <v>16.34693348895</v>
      </c>
      <c r="CG125" s="476">
        <v>0</v>
      </c>
      <c r="CH125" s="476">
        <v>0</v>
      </c>
      <c r="CI125" s="476">
        <v>535.38995509136294</v>
      </c>
      <c r="CJ125" s="485">
        <v>0</v>
      </c>
      <c r="CK125" s="469">
        <v>5</v>
      </c>
      <c r="CL125" s="469">
        <v>0</v>
      </c>
      <c r="CM125" s="469">
        <v>0</v>
      </c>
      <c r="CN125" s="477">
        <v>2449.5759237992311</v>
      </c>
      <c r="CO125" s="469">
        <v>12</v>
      </c>
      <c r="CP125" s="469">
        <v>4</v>
      </c>
      <c r="CQ125" s="469" t="s">
        <v>514</v>
      </c>
      <c r="CR125" s="469" t="s">
        <v>514</v>
      </c>
      <c r="CS125" s="469" t="s">
        <v>514</v>
      </c>
      <c r="CT125" s="469">
        <v>0</v>
      </c>
      <c r="CU125" s="469">
        <v>0</v>
      </c>
      <c r="CV125" s="469">
        <v>0</v>
      </c>
      <c r="CW125" s="469">
        <v>0</v>
      </c>
      <c r="CX125" s="475">
        <v>0</v>
      </c>
      <c r="CY125" s="475">
        <v>12</v>
      </c>
      <c r="CZ125" s="475">
        <v>51</v>
      </c>
      <c r="DA125" s="475">
        <v>0</v>
      </c>
      <c r="DB125" s="478">
        <v>3</v>
      </c>
      <c r="DC125" s="472">
        <v>0.94467689446768943</v>
      </c>
      <c r="DD125" s="469">
        <v>2</v>
      </c>
      <c r="DE125" s="475">
        <v>17300</v>
      </c>
      <c r="DF125" s="470">
        <v>0</v>
      </c>
      <c r="DG125" s="474">
        <v>0</v>
      </c>
      <c r="DH125" s="469">
        <v>3</v>
      </c>
      <c r="DI125" s="470">
        <v>1</v>
      </c>
      <c r="DJ125" s="469">
        <v>0</v>
      </c>
      <c r="DK125" s="469">
        <v>0</v>
      </c>
      <c r="DL125" s="476">
        <v>6.666666666666667</v>
      </c>
      <c r="DM125" s="465">
        <v>397</v>
      </c>
      <c r="DN125" s="466" t="s">
        <v>640</v>
      </c>
      <c r="DO125" s="467">
        <v>127770.37037037038</v>
      </c>
      <c r="DP125" s="469">
        <v>0</v>
      </c>
      <c r="DQ125" s="469">
        <v>1</v>
      </c>
      <c r="DR125" s="469">
        <v>0</v>
      </c>
      <c r="DS125" s="475">
        <v>114</v>
      </c>
      <c r="DT125" s="475">
        <v>23</v>
      </c>
      <c r="DU125" s="475">
        <v>0</v>
      </c>
    </row>
    <row r="126" spans="1:125" s="469" customFormat="1" ht="15" customHeight="1" x14ac:dyDescent="0.25">
      <c r="A126" s="474" t="s">
        <v>193</v>
      </c>
      <c r="B126" s="469">
        <v>6</v>
      </c>
      <c r="C126" s="469">
        <v>0</v>
      </c>
      <c r="D126" s="469">
        <v>21</v>
      </c>
      <c r="E126" s="469">
        <v>4</v>
      </c>
      <c r="F126" s="469">
        <v>252</v>
      </c>
      <c r="G126" s="469">
        <v>13</v>
      </c>
      <c r="H126" s="469">
        <v>0</v>
      </c>
      <c r="I126" s="469">
        <v>0</v>
      </c>
      <c r="J126" s="469">
        <v>14</v>
      </c>
      <c r="K126" s="469">
        <v>29</v>
      </c>
      <c r="L126" s="469">
        <v>5</v>
      </c>
      <c r="M126" s="469">
        <v>0</v>
      </c>
      <c r="N126" s="469">
        <v>0</v>
      </c>
      <c r="O126" s="469">
        <v>0</v>
      </c>
      <c r="P126" s="469">
        <v>46</v>
      </c>
      <c r="Q126" s="469">
        <v>5</v>
      </c>
      <c r="R126" s="475">
        <v>23263100</v>
      </c>
      <c r="S126" s="475">
        <v>0</v>
      </c>
      <c r="T126" s="475">
        <v>0</v>
      </c>
      <c r="U126" s="468">
        <v>0.64500000000000002</v>
      </c>
      <c r="V126" s="469">
        <v>12</v>
      </c>
      <c r="W126" s="469">
        <v>1</v>
      </c>
      <c r="X126" s="469">
        <v>0.30000000000000004</v>
      </c>
      <c r="Y126" s="469">
        <v>519</v>
      </c>
      <c r="Z126" s="469">
        <v>88</v>
      </c>
      <c r="AA126" s="473">
        <v>1</v>
      </c>
      <c r="AB126" s="474">
        <f t="shared" si="3"/>
        <v>2</v>
      </c>
      <c r="AC126" s="469">
        <v>6</v>
      </c>
      <c r="AD126" s="469">
        <v>0</v>
      </c>
      <c r="AE126" s="469">
        <v>1</v>
      </c>
      <c r="AF126" s="469">
        <v>244</v>
      </c>
      <c r="AG126" s="469">
        <v>0</v>
      </c>
      <c r="AH126" s="469">
        <v>2</v>
      </c>
      <c r="AI126" s="475">
        <v>89800</v>
      </c>
      <c r="AJ126" s="475">
        <v>0</v>
      </c>
      <c r="AK126" s="475">
        <v>0</v>
      </c>
      <c r="AL126" s="475">
        <v>406</v>
      </c>
      <c r="AM126" s="475">
        <v>44</v>
      </c>
      <c r="AN126" s="469">
        <v>0</v>
      </c>
      <c r="AO126" s="469">
        <v>0</v>
      </c>
      <c r="AP126" s="469">
        <v>0</v>
      </c>
      <c r="AQ126" s="468">
        <v>0.375</v>
      </c>
      <c r="AR126" s="468">
        <v>3.125E-2</v>
      </c>
      <c r="AS126" s="469">
        <v>0</v>
      </c>
      <c r="AT126" s="469">
        <v>3584.1147476400001</v>
      </c>
      <c r="AU126" s="469">
        <v>14</v>
      </c>
      <c r="AV126" s="469">
        <v>0</v>
      </c>
      <c r="AW126" s="469">
        <v>0</v>
      </c>
      <c r="AX126" s="469">
        <v>0</v>
      </c>
      <c r="AY126" s="469">
        <v>0</v>
      </c>
      <c r="AZ126" s="469">
        <v>0</v>
      </c>
      <c r="BA126" s="469">
        <v>0</v>
      </c>
      <c r="BB126" s="475">
        <v>0</v>
      </c>
      <c r="BC126" s="470">
        <v>0</v>
      </c>
      <c r="BD126" s="470">
        <v>9</v>
      </c>
      <c r="BE126" s="469">
        <v>0</v>
      </c>
      <c r="BF126" s="468">
        <v>0.21875</v>
      </c>
      <c r="BG126" s="469">
        <v>0</v>
      </c>
      <c r="BH126" s="469">
        <v>0</v>
      </c>
      <c r="BI126" s="469">
        <v>0</v>
      </c>
      <c r="BJ126" s="469">
        <v>0</v>
      </c>
      <c r="BK126" s="469">
        <v>0</v>
      </c>
      <c r="BL126" s="469">
        <v>0</v>
      </c>
      <c r="BM126" s="469">
        <v>2</v>
      </c>
      <c r="BN126" s="469">
        <v>0</v>
      </c>
      <c r="BO126" s="471">
        <v>0.527010724785</v>
      </c>
      <c r="BP126" s="469">
        <v>3</v>
      </c>
      <c r="BQ126" s="469">
        <v>0</v>
      </c>
      <c r="BR126" s="469">
        <v>0</v>
      </c>
      <c r="BS126" s="469">
        <v>0</v>
      </c>
      <c r="BT126" s="469">
        <v>0</v>
      </c>
      <c r="BU126" s="469">
        <v>0</v>
      </c>
      <c r="BV126" s="469">
        <v>0</v>
      </c>
      <c r="BW126" s="475">
        <v>0</v>
      </c>
      <c r="BX126" s="475">
        <v>2114</v>
      </c>
      <c r="BY126" s="475">
        <v>7051</v>
      </c>
      <c r="BZ126" s="475">
        <v>2729</v>
      </c>
      <c r="CA126" s="468">
        <v>0.5</v>
      </c>
      <c r="CB126" s="469">
        <v>0</v>
      </c>
      <c r="CC126" s="476">
        <v>0</v>
      </c>
      <c r="CD126" s="476">
        <v>6.3830431671699998E-4</v>
      </c>
      <c r="CE126" s="476">
        <v>3.5455731813794002E-2</v>
      </c>
      <c r="CF126" s="476">
        <v>109.75000553530599</v>
      </c>
      <c r="CG126" s="476">
        <v>0</v>
      </c>
      <c r="CH126" s="476">
        <v>6.3842012809400004E-4</v>
      </c>
      <c r="CI126" s="476">
        <v>58.5621074401</v>
      </c>
      <c r="CJ126" s="485">
        <v>0</v>
      </c>
      <c r="CK126" s="469">
        <v>0</v>
      </c>
      <c r="CL126" s="469">
        <v>0</v>
      </c>
      <c r="CM126" s="469">
        <v>0</v>
      </c>
      <c r="CN126" s="477">
        <v>57.472709120445138</v>
      </c>
      <c r="CO126" s="469">
        <v>18</v>
      </c>
      <c r="CP126" s="469">
        <v>2</v>
      </c>
      <c r="CQ126" s="469" t="s">
        <v>514</v>
      </c>
      <c r="CR126" s="469" t="s">
        <v>514</v>
      </c>
      <c r="CS126" s="469" t="s">
        <v>514</v>
      </c>
      <c r="CT126" s="469">
        <v>0</v>
      </c>
      <c r="CU126" s="469">
        <v>0</v>
      </c>
      <c r="CV126" s="469">
        <v>5</v>
      </c>
      <c r="CW126" s="469">
        <v>0</v>
      </c>
      <c r="CX126" s="475">
        <v>0</v>
      </c>
      <c r="CY126" s="475">
        <v>0</v>
      </c>
      <c r="CZ126" s="475">
        <v>0</v>
      </c>
      <c r="DA126" s="475">
        <v>0</v>
      </c>
      <c r="DB126" s="478">
        <v>34</v>
      </c>
      <c r="DC126" s="472">
        <v>0.89756475090911014</v>
      </c>
      <c r="DD126" s="469">
        <v>19</v>
      </c>
      <c r="DE126" s="475">
        <v>554500</v>
      </c>
      <c r="DF126" s="470">
        <v>0</v>
      </c>
      <c r="DG126" s="474">
        <v>0</v>
      </c>
      <c r="DH126" s="469">
        <v>15</v>
      </c>
      <c r="DI126" s="470">
        <v>0</v>
      </c>
      <c r="DJ126" s="469">
        <v>0</v>
      </c>
      <c r="DK126" s="469">
        <v>0</v>
      </c>
      <c r="DL126" s="476">
        <v>6.666666666666667</v>
      </c>
      <c r="DM126" s="465">
        <v>91.333333333333329</v>
      </c>
      <c r="DN126" s="466">
        <v>18751000</v>
      </c>
      <c r="DO126" s="467">
        <v>214242.4665178571</v>
      </c>
      <c r="DP126" s="469">
        <v>0</v>
      </c>
      <c r="DQ126" s="469">
        <v>1</v>
      </c>
      <c r="DR126" s="469">
        <v>0</v>
      </c>
      <c r="DS126" s="475">
        <v>1044</v>
      </c>
      <c r="DT126" s="475">
        <v>1012</v>
      </c>
      <c r="DU126" s="475">
        <v>0</v>
      </c>
    </row>
    <row r="127" spans="1:125" s="469" customFormat="1" ht="15" customHeight="1" x14ac:dyDescent="0.25">
      <c r="A127" s="474" t="s">
        <v>218</v>
      </c>
      <c r="B127" s="469">
        <v>5</v>
      </c>
      <c r="C127" s="469">
        <v>0</v>
      </c>
      <c r="D127" s="469">
        <v>8</v>
      </c>
      <c r="E127" s="469">
        <v>1</v>
      </c>
      <c r="F127" s="469">
        <v>162</v>
      </c>
      <c r="G127" s="469">
        <v>0</v>
      </c>
      <c r="H127" s="469">
        <v>12</v>
      </c>
      <c r="I127" s="469">
        <v>1</v>
      </c>
      <c r="J127" s="469">
        <v>0</v>
      </c>
      <c r="K127" s="469">
        <v>9</v>
      </c>
      <c r="L127" s="469">
        <v>0</v>
      </c>
      <c r="M127" s="469">
        <v>0</v>
      </c>
      <c r="N127" s="469">
        <v>0</v>
      </c>
      <c r="O127" s="469">
        <v>0</v>
      </c>
      <c r="P127" s="469">
        <v>24</v>
      </c>
      <c r="Q127" s="469">
        <v>0</v>
      </c>
      <c r="R127" s="475">
        <v>0</v>
      </c>
      <c r="S127" s="475">
        <v>0</v>
      </c>
      <c r="T127" s="475">
        <v>0</v>
      </c>
      <c r="U127" s="468">
        <v>0.65476190476190477</v>
      </c>
      <c r="V127" s="469">
        <v>0</v>
      </c>
      <c r="W127" s="469">
        <v>4</v>
      </c>
      <c r="X127" s="469">
        <v>0</v>
      </c>
      <c r="Y127" s="469" t="s">
        <v>568</v>
      </c>
      <c r="Z127" s="469" t="s">
        <v>568</v>
      </c>
      <c r="AA127" s="473">
        <v>1</v>
      </c>
      <c r="AB127" s="474">
        <f t="shared" si="3"/>
        <v>1</v>
      </c>
      <c r="AC127" s="469">
        <v>0</v>
      </c>
      <c r="AD127" s="469">
        <v>0</v>
      </c>
      <c r="AE127" s="469">
        <v>1062</v>
      </c>
      <c r="AF127" s="469">
        <v>35</v>
      </c>
      <c r="AG127" s="469">
        <v>0</v>
      </c>
      <c r="AH127" s="469">
        <v>1</v>
      </c>
      <c r="AI127" s="475">
        <v>8700</v>
      </c>
      <c r="AJ127" s="475">
        <v>0</v>
      </c>
      <c r="AK127" s="475">
        <v>0</v>
      </c>
      <c r="AL127" s="475">
        <v>67</v>
      </c>
      <c r="AM127" s="475">
        <v>6</v>
      </c>
      <c r="AN127" s="469">
        <v>0</v>
      </c>
      <c r="AO127" s="469">
        <v>1</v>
      </c>
      <c r="AP127" s="469">
        <v>0</v>
      </c>
      <c r="AQ127" s="468">
        <v>0.61538461538461542</v>
      </c>
      <c r="AR127" s="468">
        <v>6.8376068376068383E-2</v>
      </c>
      <c r="AS127" s="469">
        <v>0</v>
      </c>
      <c r="AT127" s="469">
        <v>5189.6477214799997</v>
      </c>
      <c r="AU127" s="469">
        <v>16</v>
      </c>
      <c r="AV127" s="469">
        <v>0</v>
      </c>
      <c r="AW127" s="469">
        <v>0</v>
      </c>
      <c r="AX127" s="469">
        <v>0</v>
      </c>
      <c r="AY127" s="469">
        <v>0</v>
      </c>
      <c r="AZ127" s="469">
        <v>0</v>
      </c>
      <c r="BA127" s="469">
        <v>0</v>
      </c>
      <c r="BB127" s="475">
        <v>0</v>
      </c>
      <c r="BC127" s="470">
        <v>0</v>
      </c>
      <c r="BD127" s="470">
        <v>5</v>
      </c>
      <c r="BE127" s="469">
        <v>0</v>
      </c>
      <c r="BF127" s="468">
        <v>0.18803418803418803</v>
      </c>
      <c r="BG127" s="469">
        <v>0</v>
      </c>
      <c r="BH127" s="469">
        <v>0</v>
      </c>
      <c r="BI127" s="469">
        <v>0</v>
      </c>
      <c r="BJ127" s="469">
        <v>0</v>
      </c>
      <c r="BK127" s="469">
        <v>0</v>
      </c>
      <c r="BL127" s="469">
        <v>0</v>
      </c>
      <c r="BM127" s="469">
        <v>1</v>
      </c>
      <c r="BN127" s="469">
        <v>0</v>
      </c>
      <c r="BO127" s="471">
        <v>0.49169109714799997</v>
      </c>
      <c r="BP127" s="469">
        <v>0</v>
      </c>
      <c r="BQ127" s="469">
        <v>0</v>
      </c>
      <c r="BR127" s="469">
        <v>1</v>
      </c>
      <c r="BS127" s="469">
        <v>0</v>
      </c>
      <c r="BT127" s="469">
        <v>0</v>
      </c>
      <c r="BU127" s="469">
        <v>1</v>
      </c>
      <c r="BV127" s="469">
        <v>0</v>
      </c>
      <c r="BW127" s="475">
        <v>0</v>
      </c>
      <c r="BX127" s="475">
        <v>2</v>
      </c>
      <c r="BY127" s="475">
        <v>1711</v>
      </c>
      <c r="BZ127" s="475">
        <v>118</v>
      </c>
      <c r="CA127" s="468">
        <v>0.48717948717948717</v>
      </c>
      <c r="CB127" s="469">
        <v>0</v>
      </c>
      <c r="CC127" s="476">
        <v>0</v>
      </c>
      <c r="CD127" s="476">
        <v>0</v>
      </c>
      <c r="CE127" s="476">
        <v>47.841645607629999</v>
      </c>
      <c r="CF127" s="476">
        <v>65.772958567550006</v>
      </c>
      <c r="CG127" s="476">
        <v>0</v>
      </c>
      <c r="CH127" s="476">
        <v>0</v>
      </c>
      <c r="CI127" s="476">
        <v>79.541166204439634</v>
      </c>
      <c r="CJ127" s="485">
        <v>0</v>
      </c>
      <c r="CK127" s="469">
        <v>0</v>
      </c>
      <c r="CL127" s="469">
        <v>0</v>
      </c>
      <c r="CM127" s="469">
        <v>0</v>
      </c>
      <c r="CN127" s="477">
        <v>67.667648444344564</v>
      </c>
      <c r="CO127" s="469">
        <v>10</v>
      </c>
      <c r="CP127" s="469">
        <v>0</v>
      </c>
      <c r="CQ127" s="469" t="s">
        <v>514</v>
      </c>
      <c r="CR127" s="469" t="s">
        <v>514</v>
      </c>
      <c r="CS127" s="469" t="s">
        <v>514</v>
      </c>
      <c r="CT127" s="469">
        <v>1</v>
      </c>
      <c r="CU127" s="469">
        <v>0</v>
      </c>
      <c r="CV127" s="469">
        <v>1</v>
      </c>
      <c r="CW127" s="469">
        <v>0</v>
      </c>
      <c r="CX127" s="475">
        <v>0</v>
      </c>
      <c r="CY127" s="475">
        <v>69</v>
      </c>
      <c r="CZ127" s="475">
        <v>0</v>
      </c>
      <c r="DA127" s="475">
        <v>0</v>
      </c>
      <c r="DB127" s="478">
        <v>1</v>
      </c>
      <c r="DC127" s="472">
        <v>0.95159708963310796</v>
      </c>
      <c r="DD127" s="469">
        <v>2</v>
      </c>
      <c r="DE127" s="475">
        <v>25200</v>
      </c>
      <c r="DF127" s="470">
        <v>1</v>
      </c>
      <c r="DG127" s="474">
        <v>0</v>
      </c>
      <c r="DH127" s="469">
        <v>0</v>
      </c>
      <c r="DI127" s="470">
        <v>0</v>
      </c>
      <c r="DJ127" s="469">
        <v>0</v>
      </c>
      <c r="DK127" s="469">
        <v>0</v>
      </c>
      <c r="DL127" s="476">
        <v>31.666666666666668</v>
      </c>
      <c r="DM127" s="465">
        <v>0</v>
      </c>
      <c r="DN127" s="466">
        <v>0</v>
      </c>
      <c r="DO127" s="467">
        <v>40777.777777777781</v>
      </c>
      <c r="DP127" s="469">
        <v>0</v>
      </c>
      <c r="DQ127" s="469">
        <v>1</v>
      </c>
      <c r="DR127" s="469">
        <v>0</v>
      </c>
      <c r="DS127" s="475">
        <v>111</v>
      </c>
      <c r="DT127" s="475">
        <v>0</v>
      </c>
      <c r="DU127" s="475">
        <v>0</v>
      </c>
    </row>
    <row r="128" spans="1:125" s="469" customFormat="1" ht="15" customHeight="1" x14ac:dyDescent="0.25">
      <c r="A128" s="474" t="s">
        <v>174</v>
      </c>
      <c r="B128" s="469">
        <v>49</v>
      </c>
      <c r="C128" s="469">
        <v>1</v>
      </c>
      <c r="D128" s="469">
        <v>113</v>
      </c>
      <c r="E128" s="469">
        <v>5</v>
      </c>
      <c r="F128" s="469">
        <v>2106</v>
      </c>
      <c r="G128" s="469">
        <v>0</v>
      </c>
      <c r="H128" s="469">
        <v>171</v>
      </c>
      <c r="I128" s="469">
        <v>12</v>
      </c>
      <c r="J128" s="469">
        <v>12</v>
      </c>
      <c r="K128" s="469">
        <v>53</v>
      </c>
      <c r="L128" s="469">
        <v>0</v>
      </c>
      <c r="M128" s="469">
        <v>0</v>
      </c>
      <c r="N128" s="469">
        <v>3</v>
      </c>
      <c r="O128" s="469">
        <v>1</v>
      </c>
      <c r="P128" s="469">
        <v>141</v>
      </c>
      <c r="Q128" s="469">
        <v>9</v>
      </c>
      <c r="R128" s="475">
        <v>2956500</v>
      </c>
      <c r="S128" s="475">
        <v>0</v>
      </c>
      <c r="T128" s="475">
        <v>0</v>
      </c>
      <c r="U128" s="468">
        <v>0.72916666666666663</v>
      </c>
      <c r="V128" s="469">
        <v>20</v>
      </c>
      <c r="W128" s="469">
        <v>12</v>
      </c>
      <c r="X128" s="469">
        <v>0.60000000000000009</v>
      </c>
      <c r="Y128" s="469" t="s">
        <v>568</v>
      </c>
      <c r="Z128" s="469" t="s">
        <v>568</v>
      </c>
      <c r="AA128" s="473">
        <v>8</v>
      </c>
      <c r="AB128" s="474">
        <f t="shared" si="3"/>
        <v>9</v>
      </c>
      <c r="AC128" s="469">
        <v>3</v>
      </c>
      <c r="AD128" s="469">
        <v>0</v>
      </c>
      <c r="AE128" s="469">
        <v>4625</v>
      </c>
      <c r="AF128" s="469">
        <v>189</v>
      </c>
      <c r="AG128" s="469">
        <v>0</v>
      </c>
      <c r="AH128" s="469">
        <v>4</v>
      </c>
      <c r="AI128" s="475">
        <v>246100</v>
      </c>
      <c r="AJ128" s="475">
        <v>0</v>
      </c>
      <c r="AK128" s="475">
        <v>134500</v>
      </c>
      <c r="AL128" s="475">
        <v>758</v>
      </c>
      <c r="AM128" s="475">
        <v>321</v>
      </c>
      <c r="AN128" s="469">
        <v>0</v>
      </c>
      <c r="AO128" s="469">
        <v>4</v>
      </c>
      <c r="AP128" s="469">
        <v>0</v>
      </c>
      <c r="AQ128" s="468">
        <v>0.44983818770226536</v>
      </c>
      <c r="AR128" s="468">
        <v>5.5194805194805192E-2</v>
      </c>
      <c r="AS128" s="469">
        <v>0</v>
      </c>
      <c r="AT128" s="469">
        <v>27264.595682889998</v>
      </c>
      <c r="AU128" s="469">
        <v>29</v>
      </c>
      <c r="AV128" s="469">
        <v>0</v>
      </c>
      <c r="AW128" s="469">
        <v>0</v>
      </c>
      <c r="AX128" s="469">
        <v>0</v>
      </c>
      <c r="AY128" s="469">
        <v>0</v>
      </c>
      <c r="AZ128" s="469">
        <v>0</v>
      </c>
      <c r="BA128" s="469">
        <v>0</v>
      </c>
      <c r="BB128" s="475">
        <v>0</v>
      </c>
      <c r="BC128" s="470">
        <v>0</v>
      </c>
      <c r="BD128" s="470">
        <v>1</v>
      </c>
      <c r="BE128" s="469">
        <v>0</v>
      </c>
      <c r="BF128" s="468">
        <v>0.20064724919093851</v>
      </c>
      <c r="BG128" s="469">
        <v>0</v>
      </c>
      <c r="BH128" s="469">
        <v>156.630531354</v>
      </c>
      <c r="BI128" s="469">
        <v>2</v>
      </c>
      <c r="BJ128" s="469">
        <v>0</v>
      </c>
      <c r="BK128" s="469">
        <v>3</v>
      </c>
      <c r="BL128" s="469">
        <v>2</v>
      </c>
      <c r="BM128" s="469">
        <v>7</v>
      </c>
      <c r="BN128" s="469">
        <v>1</v>
      </c>
      <c r="BO128" s="471">
        <v>31.4272136001</v>
      </c>
      <c r="BP128" s="469">
        <v>0</v>
      </c>
      <c r="BQ128" s="469">
        <v>328.03467580799997</v>
      </c>
      <c r="BR128" s="469">
        <v>0</v>
      </c>
      <c r="BS128" s="469">
        <v>1</v>
      </c>
      <c r="BT128" s="469">
        <v>0</v>
      </c>
      <c r="BU128" s="469">
        <v>4</v>
      </c>
      <c r="BV128" s="469">
        <v>2</v>
      </c>
      <c r="BW128" s="475">
        <v>17400</v>
      </c>
      <c r="BX128" s="475">
        <v>354</v>
      </c>
      <c r="BY128" s="475">
        <v>4087</v>
      </c>
      <c r="BZ128" s="475">
        <v>413</v>
      </c>
      <c r="CA128" s="468">
        <v>0.30097087378640774</v>
      </c>
      <c r="CB128" s="469">
        <v>58994.197759800001</v>
      </c>
      <c r="CC128" s="476">
        <v>16431.307928387181</v>
      </c>
      <c r="CD128" s="476">
        <v>16427.199948772002</v>
      </c>
      <c r="CE128" s="476">
        <v>17265.155968022587</v>
      </c>
      <c r="CF128" s="476">
        <v>38.62923970253</v>
      </c>
      <c r="CG128" s="476">
        <v>0</v>
      </c>
      <c r="CH128" s="476">
        <v>0</v>
      </c>
      <c r="CI128" s="476">
        <v>1907.3485135514272</v>
      </c>
      <c r="CJ128" s="485">
        <v>0</v>
      </c>
      <c r="CK128" s="469">
        <v>5</v>
      </c>
      <c r="CL128" s="469">
        <v>0</v>
      </c>
      <c r="CM128" s="469">
        <v>0</v>
      </c>
      <c r="CN128" s="477">
        <v>6369.2291716714271</v>
      </c>
      <c r="CO128" s="469">
        <v>964</v>
      </c>
      <c r="CP128" s="469">
        <v>5</v>
      </c>
      <c r="CQ128" s="469" t="s">
        <v>514</v>
      </c>
      <c r="CR128" s="469" t="s">
        <v>514</v>
      </c>
      <c r="CS128" s="469" t="s">
        <v>514</v>
      </c>
      <c r="CT128" s="469">
        <v>0</v>
      </c>
      <c r="CU128" s="469">
        <v>1</v>
      </c>
      <c r="CV128" s="469">
        <v>5</v>
      </c>
      <c r="CW128" s="469">
        <v>2</v>
      </c>
      <c r="CX128" s="475">
        <v>1256100</v>
      </c>
      <c r="CY128" s="475">
        <v>0</v>
      </c>
      <c r="CZ128" s="475">
        <v>71</v>
      </c>
      <c r="DA128" s="475">
        <v>7</v>
      </c>
      <c r="DB128" s="478">
        <v>49</v>
      </c>
      <c r="DC128" s="472">
        <v>0.95852534562211977</v>
      </c>
      <c r="DD128" s="469">
        <v>8</v>
      </c>
      <c r="DE128" s="475">
        <v>873300</v>
      </c>
      <c r="DF128" s="470">
        <v>2</v>
      </c>
      <c r="DG128" s="474">
        <v>0</v>
      </c>
      <c r="DH128" s="469">
        <v>10</v>
      </c>
      <c r="DI128" s="470">
        <v>2</v>
      </c>
      <c r="DJ128" s="469">
        <v>0</v>
      </c>
      <c r="DK128" s="469">
        <v>0</v>
      </c>
      <c r="DL128" s="476">
        <v>13.333333333333334</v>
      </c>
      <c r="DM128" s="465">
        <v>263.66666666666669</v>
      </c>
      <c r="DN128" s="466">
        <v>16078333.333333334</v>
      </c>
      <c r="DO128" s="467">
        <v>1553633.3333333335</v>
      </c>
      <c r="DP128" s="469">
        <v>1</v>
      </c>
      <c r="DQ128" s="469">
        <v>2</v>
      </c>
      <c r="DR128" s="469">
        <v>4</v>
      </c>
      <c r="DS128" s="475">
        <v>32</v>
      </c>
      <c r="DT128" s="475">
        <v>6583</v>
      </c>
      <c r="DU128" s="475">
        <v>4855</v>
      </c>
    </row>
    <row r="129" spans="1:125" s="469" customFormat="1" ht="15" customHeight="1" x14ac:dyDescent="0.25">
      <c r="A129" s="474" t="s">
        <v>309</v>
      </c>
      <c r="B129" s="469">
        <v>4</v>
      </c>
      <c r="C129" s="469">
        <v>1</v>
      </c>
      <c r="D129" s="469">
        <v>19</v>
      </c>
      <c r="E129" s="469">
        <v>1</v>
      </c>
      <c r="F129" s="469">
        <v>263</v>
      </c>
      <c r="G129" s="469">
        <v>8</v>
      </c>
      <c r="H129" s="469">
        <v>9</v>
      </c>
      <c r="I129" s="469">
        <v>5</v>
      </c>
      <c r="J129" s="469">
        <v>0</v>
      </c>
      <c r="K129" s="469">
        <v>29</v>
      </c>
      <c r="L129" s="469">
        <v>0</v>
      </c>
      <c r="M129" s="469">
        <v>0</v>
      </c>
      <c r="N129" s="469">
        <v>0</v>
      </c>
      <c r="O129" s="469">
        <v>0</v>
      </c>
      <c r="P129" s="469">
        <v>280</v>
      </c>
      <c r="Q129" s="469">
        <v>3</v>
      </c>
      <c r="R129" s="475">
        <v>5379300</v>
      </c>
      <c r="S129" s="475">
        <v>0</v>
      </c>
      <c r="T129" s="475">
        <v>0</v>
      </c>
      <c r="U129" s="468">
        <v>0.69230769230769229</v>
      </c>
      <c r="V129" s="469">
        <v>10</v>
      </c>
      <c r="W129" s="469">
        <v>0</v>
      </c>
      <c r="X129" s="469">
        <v>0</v>
      </c>
      <c r="Y129" s="469">
        <v>746</v>
      </c>
      <c r="Z129" s="469">
        <v>153</v>
      </c>
      <c r="AA129" s="473">
        <v>1</v>
      </c>
      <c r="AB129" s="474">
        <f t="shared" si="3"/>
        <v>4</v>
      </c>
      <c r="AC129" s="469">
        <v>5</v>
      </c>
      <c r="AD129" s="469">
        <v>0</v>
      </c>
      <c r="AE129" s="469">
        <v>7</v>
      </c>
      <c r="AF129" s="469">
        <v>35</v>
      </c>
      <c r="AG129" s="469">
        <v>0</v>
      </c>
      <c r="AH129" s="469">
        <v>0</v>
      </c>
      <c r="AI129" s="475">
        <v>0</v>
      </c>
      <c r="AJ129" s="475">
        <v>0</v>
      </c>
      <c r="AK129" s="475">
        <v>116899</v>
      </c>
      <c r="AL129" s="475">
        <v>262</v>
      </c>
      <c r="AM129" s="475">
        <v>28</v>
      </c>
      <c r="AN129" s="469">
        <v>0</v>
      </c>
      <c r="AO129" s="469">
        <v>3</v>
      </c>
      <c r="AP129" s="469">
        <v>0</v>
      </c>
      <c r="AQ129" s="468">
        <v>0.24285714285714285</v>
      </c>
      <c r="AR129" s="468">
        <v>5.7142857142857141E-2</v>
      </c>
      <c r="AS129" s="469">
        <v>0</v>
      </c>
      <c r="AT129" s="469">
        <v>0</v>
      </c>
      <c r="AU129" s="469">
        <v>0</v>
      </c>
      <c r="AV129" s="469">
        <v>0</v>
      </c>
      <c r="AW129" s="469">
        <v>0</v>
      </c>
      <c r="AX129" s="469">
        <v>0</v>
      </c>
      <c r="AY129" s="469">
        <v>0</v>
      </c>
      <c r="AZ129" s="469">
        <v>0</v>
      </c>
      <c r="BA129" s="469">
        <v>0</v>
      </c>
      <c r="BB129" s="475">
        <v>0</v>
      </c>
      <c r="BC129" s="470">
        <v>2</v>
      </c>
      <c r="BD129" s="470">
        <v>2</v>
      </c>
      <c r="BE129" s="469">
        <v>0</v>
      </c>
      <c r="BF129" s="468">
        <v>4.2857142857142858E-2</v>
      </c>
      <c r="BG129" s="469">
        <v>0</v>
      </c>
      <c r="BH129" s="469">
        <v>60.5498634219</v>
      </c>
      <c r="BI129" s="469">
        <v>0</v>
      </c>
      <c r="BJ129" s="469">
        <v>0</v>
      </c>
      <c r="BK129" s="469">
        <v>0</v>
      </c>
      <c r="BL129" s="469">
        <v>0</v>
      </c>
      <c r="BM129" s="469">
        <v>4</v>
      </c>
      <c r="BN129" s="469">
        <v>1</v>
      </c>
      <c r="BO129" s="471">
        <v>5.2241075000700006</v>
      </c>
      <c r="BP129" s="469">
        <v>0</v>
      </c>
      <c r="BQ129" s="469">
        <v>0</v>
      </c>
      <c r="BR129" s="469">
        <v>0</v>
      </c>
      <c r="BS129" s="469">
        <v>0</v>
      </c>
      <c r="BT129" s="469">
        <v>0</v>
      </c>
      <c r="BU129" s="469">
        <v>0</v>
      </c>
      <c r="BV129" s="469">
        <v>2</v>
      </c>
      <c r="BW129" s="475">
        <v>97900</v>
      </c>
      <c r="BX129" s="475">
        <v>1425</v>
      </c>
      <c r="BY129" s="475">
        <v>3949</v>
      </c>
      <c r="BZ129" s="475">
        <v>876</v>
      </c>
      <c r="CA129" s="468">
        <v>8.5714285714285715E-2</v>
      </c>
      <c r="CB129" s="469">
        <v>0</v>
      </c>
      <c r="CC129" s="476">
        <v>0</v>
      </c>
      <c r="CD129" s="476">
        <v>0</v>
      </c>
      <c r="CE129" s="476">
        <v>60.130095641189996</v>
      </c>
      <c r="CF129" s="476">
        <v>139.21589883648645</v>
      </c>
      <c r="CG129" s="476">
        <v>0</v>
      </c>
      <c r="CH129" s="476">
        <v>0</v>
      </c>
      <c r="CI129" s="476">
        <v>45.953544376654797</v>
      </c>
      <c r="CJ129" s="485">
        <v>0</v>
      </c>
      <c r="CK129" s="469">
        <v>0</v>
      </c>
      <c r="CL129" s="469">
        <v>0</v>
      </c>
      <c r="CM129" s="469">
        <v>0</v>
      </c>
      <c r="CN129" s="477">
        <v>164.55614786516594</v>
      </c>
      <c r="CO129" s="469">
        <v>29</v>
      </c>
      <c r="CP129" s="469">
        <v>2</v>
      </c>
      <c r="CQ129" s="469" t="s">
        <v>514</v>
      </c>
      <c r="CR129" s="469" t="s">
        <v>514</v>
      </c>
      <c r="CS129" s="469" t="s">
        <v>514</v>
      </c>
      <c r="CT129" s="469">
        <v>0</v>
      </c>
      <c r="CU129" s="469">
        <v>0</v>
      </c>
      <c r="CV129" s="469">
        <v>1</v>
      </c>
      <c r="CW129" s="469">
        <v>0</v>
      </c>
      <c r="CX129" s="475">
        <v>0</v>
      </c>
      <c r="CY129" s="475">
        <v>744</v>
      </c>
      <c r="CZ129" s="475">
        <v>411</v>
      </c>
      <c r="DA129" s="475">
        <v>0</v>
      </c>
      <c r="DB129" s="478">
        <v>36</v>
      </c>
      <c r="DC129" s="472">
        <v>0.93796233635918136</v>
      </c>
      <c r="DD129" s="469">
        <v>2</v>
      </c>
      <c r="DE129" s="475">
        <v>93600</v>
      </c>
      <c r="DF129" s="470">
        <v>2</v>
      </c>
      <c r="DG129" s="474">
        <v>0</v>
      </c>
      <c r="DH129" s="469">
        <v>12</v>
      </c>
      <c r="DI129" s="470">
        <v>0</v>
      </c>
      <c r="DJ129" s="469">
        <v>0</v>
      </c>
      <c r="DK129" s="469">
        <v>0</v>
      </c>
      <c r="DL129" s="476">
        <v>21.666666666666668</v>
      </c>
      <c r="DM129" s="465">
        <v>234.66666666666666</v>
      </c>
      <c r="DN129" s="466">
        <v>74275666.666666672</v>
      </c>
      <c r="DO129" s="467">
        <v>68789.808917197457</v>
      </c>
      <c r="DP129" s="469">
        <v>0</v>
      </c>
      <c r="DQ129" s="469">
        <v>1</v>
      </c>
      <c r="DR129" s="469">
        <v>1</v>
      </c>
      <c r="DS129" s="475">
        <v>354</v>
      </c>
      <c r="DT129" s="475">
        <v>24</v>
      </c>
      <c r="DU129" s="475">
        <v>0</v>
      </c>
    </row>
    <row r="130" spans="1:125" s="469" customFormat="1" ht="15" customHeight="1" x14ac:dyDescent="0.25">
      <c r="A130" s="474" t="s">
        <v>324</v>
      </c>
      <c r="B130" s="469">
        <v>13</v>
      </c>
      <c r="C130" s="469">
        <v>1</v>
      </c>
      <c r="D130" s="469">
        <v>42</v>
      </c>
      <c r="E130" s="469">
        <v>0</v>
      </c>
      <c r="F130" s="469">
        <v>851</v>
      </c>
      <c r="G130" s="469">
        <v>0</v>
      </c>
      <c r="H130" s="469">
        <v>10</v>
      </c>
      <c r="I130" s="469">
        <v>0</v>
      </c>
      <c r="J130" s="469">
        <v>9</v>
      </c>
      <c r="K130" s="469">
        <v>33</v>
      </c>
      <c r="L130" s="469">
        <v>0</v>
      </c>
      <c r="M130" s="469">
        <v>0</v>
      </c>
      <c r="N130" s="469">
        <v>0</v>
      </c>
      <c r="O130" s="469">
        <v>0</v>
      </c>
      <c r="P130" s="469">
        <v>82</v>
      </c>
      <c r="Q130" s="469">
        <v>1</v>
      </c>
      <c r="R130" s="475">
        <v>7600</v>
      </c>
      <c r="S130" s="475">
        <v>0</v>
      </c>
      <c r="T130" s="475">
        <v>0</v>
      </c>
      <c r="U130" s="468">
        <v>0.64500000000000002</v>
      </c>
      <c r="V130" s="469">
        <v>0</v>
      </c>
      <c r="W130" s="469">
        <v>0</v>
      </c>
      <c r="X130" s="469">
        <v>2.4</v>
      </c>
      <c r="Y130" s="469" t="s">
        <v>568</v>
      </c>
      <c r="Z130" s="469" t="s">
        <v>568</v>
      </c>
      <c r="AA130" s="473">
        <v>0</v>
      </c>
      <c r="AB130" s="474">
        <f t="shared" si="3"/>
        <v>5</v>
      </c>
      <c r="AC130" s="469">
        <v>0</v>
      </c>
      <c r="AD130" s="469">
        <v>0</v>
      </c>
      <c r="AE130" s="469">
        <v>2108</v>
      </c>
      <c r="AF130" s="469">
        <v>76</v>
      </c>
      <c r="AG130" s="469">
        <v>0</v>
      </c>
      <c r="AH130" s="469">
        <v>0</v>
      </c>
      <c r="AI130" s="475">
        <v>0</v>
      </c>
      <c r="AJ130" s="475">
        <v>0</v>
      </c>
      <c r="AK130" s="475">
        <v>0</v>
      </c>
      <c r="AL130" s="475">
        <v>0</v>
      </c>
      <c r="AM130" s="475">
        <v>0</v>
      </c>
      <c r="AN130" s="469">
        <v>0</v>
      </c>
      <c r="AO130" s="469">
        <v>1</v>
      </c>
      <c r="AP130" s="469">
        <v>0</v>
      </c>
      <c r="AQ130" s="468">
        <v>0.51700000000000002</v>
      </c>
      <c r="AR130" s="468">
        <v>4.8000000000000001E-2</v>
      </c>
      <c r="AS130" s="469">
        <v>0</v>
      </c>
      <c r="AT130" s="469">
        <v>845.15635267499999</v>
      </c>
      <c r="AU130" s="469">
        <v>0</v>
      </c>
      <c r="AV130" s="469">
        <v>0</v>
      </c>
      <c r="AW130" s="469">
        <v>1</v>
      </c>
      <c r="AX130" s="469">
        <v>0</v>
      </c>
      <c r="AY130" s="469">
        <v>0</v>
      </c>
      <c r="AZ130" s="469">
        <v>0</v>
      </c>
      <c r="BA130" s="469">
        <v>0</v>
      </c>
      <c r="BB130" s="475">
        <v>0</v>
      </c>
      <c r="BC130" s="470">
        <v>11</v>
      </c>
      <c r="BD130" s="470">
        <v>9</v>
      </c>
      <c r="BE130" s="469">
        <v>12362.056957274999</v>
      </c>
      <c r="BF130" s="468">
        <v>0.216</v>
      </c>
      <c r="BG130" s="469">
        <v>0</v>
      </c>
      <c r="BH130" s="469">
        <v>190.53492869799999</v>
      </c>
      <c r="BI130" s="469">
        <v>0</v>
      </c>
      <c r="BJ130" s="469">
        <v>0</v>
      </c>
      <c r="BK130" s="469">
        <v>3</v>
      </c>
      <c r="BL130" s="469">
        <v>2</v>
      </c>
      <c r="BM130" s="469">
        <v>5</v>
      </c>
      <c r="BN130" s="469">
        <v>0</v>
      </c>
      <c r="BO130" s="471">
        <v>20.264303239</v>
      </c>
      <c r="BP130" s="469">
        <v>1</v>
      </c>
      <c r="BQ130" s="469">
        <v>0</v>
      </c>
      <c r="BR130" s="469">
        <v>0</v>
      </c>
      <c r="BS130" s="469">
        <v>0</v>
      </c>
      <c r="BT130" s="469">
        <v>0</v>
      </c>
      <c r="BU130" s="469">
        <v>0</v>
      </c>
      <c r="BV130" s="469">
        <v>1</v>
      </c>
      <c r="BW130" s="475">
        <v>859900</v>
      </c>
      <c r="BX130" s="475">
        <v>109</v>
      </c>
      <c r="BY130" s="475">
        <v>1341</v>
      </c>
      <c r="BZ130" s="475">
        <v>68</v>
      </c>
      <c r="CA130" s="468">
        <v>0.439</v>
      </c>
      <c r="CB130" s="469">
        <v>0</v>
      </c>
      <c r="CC130" s="476">
        <v>0</v>
      </c>
      <c r="CD130" s="476">
        <v>2099.1077112259813</v>
      </c>
      <c r="CE130" s="476">
        <v>2696.0789067509527</v>
      </c>
      <c r="CF130" s="476">
        <v>76.102463178370002</v>
      </c>
      <c r="CG130" s="476">
        <v>30.8212571179</v>
      </c>
      <c r="CH130" s="476">
        <v>0</v>
      </c>
      <c r="CI130" s="476">
        <v>1039.8457817269466</v>
      </c>
      <c r="CJ130" s="485">
        <v>0</v>
      </c>
      <c r="CK130" s="469">
        <v>5</v>
      </c>
      <c r="CL130" s="469">
        <v>0</v>
      </c>
      <c r="CM130" s="469">
        <v>0</v>
      </c>
      <c r="CN130" s="477">
        <v>701.95922918625899</v>
      </c>
      <c r="CO130" s="469">
        <v>30</v>
      </c>
      <c r="CP130" s="469">
        <v>1</v>
      </c>
      <c r="CQ130" s="469" t="s">
        <v>514</v>
      </c>
      <c r="CR130" s="469" t="s">
        <v>514</v>
      </c>
      <c r="CS130" s="469" t="s">
        <v>514</v>
      </c>
      <c r="CT130" s="469">
        <v>0</v>
      </c>
      <c r="CU130" s="469">
        <v>0</v>
      </c>
      <c r="CV130" s="469">
        <v>0</v>
      </c>
      <c r="CW130" s="469">
        <v>0</v>
      </c>
      <c r="CX130" s="475">
        <v>0</v>
      </c>
      <c r="CY130" s="475">
        <v>0</v>
      </c>
      <c r="CZ130" s="475">
        <v>140</v>
      </c>
      <c r="DA130" s="475">
        <v>0</v>
      </c>
      <c r="DB130" s="478">
        <v>1</v>
      </c>
      <c r="DC130" s="472">
        <v>0.94528448481950755</v>
      </c>
      <c r="DD130" s="469">
        <v>1</v>
      </c>
      <c r="DE130" s="475">
        <v>3800</v>
      </c>
      <c r="DF130" s="470">
        <v>1</v>
      </c>
      <c r="DG130" s="474">
        <v>0</v>
      </c>
      <c r="DH130" s="469">
        <v>1</v>
      </c>
      <c r="DI130" s="470">
        <v>0</v>
      </c>
      <c r="DJ130" s="469">
        <v>0</v>
      </c>
      <c r="DK130" s="469">
        <v>0</v>
      </c>
      <c r="DL130" s="476">
        <v>66.666666666666671</v>
      </c>
      <c r="DM130" s="465">
        <v>61</v>
      </c>
      <c r="DN130" s="466">
        <v>2561000</v>
      </c>
      <c r="DO130" s="467">
        <v>9514.8148148148157</v>
      </c>
      <c r="DP130" s="469">
        <v>0</v>
      </c>
      <c r="DQ130" s="469">
        <v>2</v>
      </c>
      <c r="DR130" s="469">
        <v>0</v>
      </c>
      <c r="DS130" s="475">
        <v>112</v>
      </c>
      <c r="DT130" s="475">
        <v>0</v>
      </c>
      <c r="DU130" s="475">
        <v>0</v>
      </c>
    </row>
    <row r="131" spans="1:125" s="469" customFormat="1" ht="15" customHeight="1" x14ac:dyDescent="0.25">
      <c r="A131" s="474" t="s">
        <v>180</v>
      </c>
      <c r="B131" s="469">
        <v>3</v>
      </c>
      <c r="C131" s="469">
        <v>1</v>
      </c>
      <c r="D131" s="469">
        <v>6</v>
      </c>
      <c r="E131" s="469">
        <v>0</v>
      </c>
      <c r="F131" s="469">
        <v>142</v>
      </c>
      <c r="G131" s="469">
        <v>1</v>
      </c>
      <c r="H131" s="469">
        <v>8</v>
      </c>
      <c r="I131" s="469">
        <v>2</v>
      </c>
      <c r="J131" s="469">
        <v>0</v>
      </c>
      <c r="K131" s="469">
        <v>8</v>
      </c>
      <c r="L131" s="469">
        <v>4</v>
      </c>
      <c r="M131" s="469">
        <v>0</v>
      </c>
      <c r="N131" s="469">
        <v>0</v>
      </c>
      <c r="O131" s="469">
        <v>0</v>
      </c>
      <c r="P131" s="469">
        <v>62</v>
      </c>
      <c r="Q131" s="469">
        <v>5</v>
      </c>
      <c r="R131" s="475">
        <v>1301100</v>
      </c>
      <c r="S131" s="475">
        <v>0</v>
      </c>
      <c r="T131" s="475">
        <v>0</v>
      </c>
      <c r="U131" s="468">
        <v>0.74698795180722888</v>
      </c>
      <c r="V131" s="469">
        <v>1</v>
      </c>
      <c r="W131" s="469">
        <v>0</v>
      </c>
      <c r="X131" s="469">
        <v>0.8</v>
      </c>
      <c r="Y131" s="469">
        <v>1647</v>
      </c>
      <c r="Z131" s="469">
        <v>385</v>
      </c>
      <c r="AA131" s="473">
        <v>3</v>
      </c>
      <c r="AB131" s="474">
        <f t="shared" si="3"/>
        <v>1</v>
      </c>
      <c r="AC131" s="469">
        <v>2</v>
      </c>
      <c r="AD131" s="469">
        <v>0</v>
      </c>
      <c r="AE131" s="469">
        <v>82</v>
      </c>
      <c r="AF131" s="469">
        <v>274</v>
      </c>
      <c r="AG131" s="469">
        <v>0</v>
      </c>
      <c r="AH131" s="469">
        <v>4</v>
      </c>
      <c r="AI131" s="475">
        <v>115100</v>
      </c>
      <c r="AJ131" s="475">
        <v>0</v>
      </c>
      <c r="AK131" s="475">
        <v>0</v>
      </c>
      <c r="AL131" s="475">
        <v>641</v>
      </c>
      <c r="AM131" s="475">
        <v>13</v>
      </c>
      <c r="AN131" s="469">
        <v>0</v>
      </c>
      <c r="AO131" s="469">
        <v>0</v>
      </c>
      <c r="AP131" s="469">
        <v>0</v>
      </c>
      <c r="AQ131" s="468">
        <v>0.4358974358974359</v>
      </c>
      <c r="AR131" s="468">
        <v>5.128205128205128E-2</v>
      </c>
      <c r="AS131" s="469">
        <v>0</v>
      </c>
      <c r="AT131" s="469">
        <v>0</v>
      </c>
      <c r="AU131" s="469">
        <v>0</v>
      </c>
      <c r="AV131" s="469">
        <v>0</v>
      </c>
      <c r="AW131" s="469">
        <v>10</v>
      </c>
      <c r="AX131" s="469">
        <v>61</v>
      </c>
      <c r="AY131" s="469">
        <v>1</v>
      </c>
      <c r="AZ131" s="469">
        <v>0</v>
      </c>
      <c r="BA131" s="469">
        <v>0</v>
      </c>
      <c r="BB131" s="475">
        <v>0</v>
      </c>
      <c r="BC131" s="470">
        <v>0</v>
      </c>
      <c r="BD131" s="470">
        <v>6</v>
      </c>
      <c r="BE131" s="469">
        <v>0</v>
      </c>
      <c r="BF131" s="468">
        <v>0.24786324786324787</v>
      </c>
      <c r="BG131" s="469">
        <v>0</v>
      </c>
      <c r="BH131" s="469">
        <v>70.931174241099995</v>
      </c>
      <c r="BI131" s="469">
        <v>0</v>
      </c>
      <c r="BJ131" s="469">
        <v>0</v>
      </c>
      <c r="BK131" s="469">
        <v>0</v>
      </c>
      <c r="BL131" s="469">
        <v>0</v>
      </c>
      <c r="BM131" s="469">
        <v>1</v>
      </c>
      <c r="BN131" s="469">
        <v>0</v>
      </c>
      <c r="BO131" s="471">
        <v>9.7104489794700002E-2</v>
      </c>
      <c r="BP131" s="469">
        <v>1</v>
      </c>
      <c r="BQ131" s="469">
        <v>0</v>
      </c>
      <c r="BR131" s="469">
        <v>0</v>
      </c>
      <c r="BS131" s="469">
        <v>1</v>
      </c>
      <c r="BT131" s="469">
        <v>0</v>
      </c>
      <c r="BU131" s="469">
        <v>0</v>
      </c>
      <c r="BV131" s="469">
        <v>0</v>
      </c>
      <c r="BW131" s="475">
        <v>0</v>
      </c>
      <c r="BX131" s="475">
        <v>68</v>
      </c>
      <c r="BY131" s="475">
        <v>4257</v>
      </c>
      <c r="BZ131" s="475">
        <v>797</v>
      </c>
      <c r="CA131" s="468">
        <v>0.29059829059829062</v>
      </c>
      <c r="CB131" s="469">
        <v>0</v>
      </c>
      <c r="CC131" s="476">
        <v>0</v>
      </c>
      <c r="CD131" s="476">
        <v>395.33656022953699</v>
      </c>
      <c r="CE131" s="476">
        <v>531.11770520086213</v>
      </c>
      <c r="CF131" s="476">
        <v>155.466071842893</v>
      </c>
      <c r="CG131" s="476">
        <v>182.763414954388</v>
      </c>
      <c r="CH131" s="476">
        <v>395.11667400141903</v>
      </c>
      <c r="CI131" s="476">
        <v>92.958742817122612</v>
      </c>
      <c r="CJ131" s="485">
        <v>0</v>
      </c>
      <c r="CK131" s="469">
        <v>1</v>
      </c>
      <c r="CL131" s="469">
        <v>0.26203375081899999</v>
      </c>
      <c r="CM131" s="469">
        <v>0</v>
      </c>
      <c r="CN131" s="477">
        <v>323.71717716201687</v>
      </c>
      <c r="CO131" s="469">
        <v>0</v>
      </c>
      <c r="CP131" s="469">
        <v>0</v>
      </c>
      <c r="CQ131" s="469" t="s">
        <v>514</v>
      </c>
      <c r="CR131" s="469" t="s">
        <v>514</v>
      </c>
      <c r="CS131" s="469" t="s">
        <v>514</v>
      </c>
      <c r="CT131" s="469">
        <v>0</v>
      </c>
      <c r="CU131" s="469">
        <v>0</v>
      </c>
      <c r="CV131" s="469">
        <v>1</v>
      </c>
      <c r="CW131" s="469">
        <v>0</v>
      </c>
      <c r="CX131" s="475">
        <v>0</v>
      </c>
      <c r="CY131" s="475">
        <v>823</v>
      </c>
      <c r="CZ131" s="475">
        <v>457</v>
      </c>
      <c r="DA131" s="475">
        <v>151</v>
      </c>
      <c r="DB131" s="478">
        <v>0</v>
      </c>
      <c r="DC131" s="472">
        <v>0.97863023025501361</v>
      </c>
      <c r="DD131" s="469">
        <v>5</v>
      </c>
      <c r="DE131" s="475">
        <v>69900</v>
      </c>
      <c r="DF131" s="470">
        <v>0</v>
      </c>
      <c r="DG131" s="474">
        <v>0</v>
      </c>
      <c r="DH131" s="469">
        <v>3</v>
      </c>
      <c r="DI131" s="470">
        <v>0</v>
      </c>
      <c r="DJ131" s="469">
        <v>0</v>
      </c>
      <c r="DK131" s="469">
        <v>0</v>
      </c>
      <c r="DL131" s="476">
        <v>16.666666666666668</v>
      </c>
      <c r="DM131" s="465" t="s">
        <v>640</v>
      </c>
      <c r="DN131" s="466" t="s">
        <v>640</v>
      </c>
      <c r="DO131" s="467">
        <v>130488.88888888888</v>
      </c>
      <c r="DP131" s="469">
        <v>1</v>
      </c>
      <c r="DQ131" s="469">
        <v>1</v>
      </c>
      <c r="DR131" s="469">
        <v>1</v>
      </c>
      <c r="DS131" s="475">
        <v>310</v>
      </c>
      <c r="DT131" s="475">
        <v>851</v>
      </c>
      <c r="DU131" s="475">
        <v>247</v>
      </c>
    </row>
    <row r="132" spans="1:125" s="469" customFormat="1" ht="15" customHeight="1" x14ac:dyDescent="0.25">
      <c r="A132" s="474" t="s">
        <v>31</v>
      </c>
      <c r="B132" s="469">
        <v>1</v>
      </c>
      <c r="C132" s="469">
        <v>0</v>
      </c>
      <c r="D132" s="469">
        <v>23</v>
      </c>
      <c r="E132" s="469">
        <v>3</v>
      </c>
      <c r="F132" s="469">
        <v>543</v>
      </c>
      <c r="G132" s="469">
        <v>2</v>
      </c>
      <c r="H132" s="469">
        <v>6</v>
      </c>
      <c r="I132" s="469">
        <v>1</v>
      </c>
      <c r="J132" s="469">
        <v>2</v>
      </c>
      <c r="K132" s="469">
        <v>18</v>
      </c>
      <c r="L132" s="469">
        <v>0</v>
      </c>
      <c r="M132" s="469">
        <v>0</v>
      </c>
      <c r="N132" s="469">
        <v>0</v>
      </c>
      <c r="O132" s="469">
        <v>0</v>
      </c>
      <c r="P132" s="469">
        <v>12</v>
      </c>
      <c r="Q132" s="469">
        <v>2</v>
      </c>
      <c r="R132" s="475">
        <v>106800</v>
      </c>
      <c r="S132" s="475">
        <v>62</v>
      </c>
      <c r="T132" s="475">
        <v>0</v>
      </c>
      <c r="U132" s="468">
        <v>0.64500000000000002</v>
      </c>
      <c r="V132" s="469">
        <v>1</v>
      </c>
      <c r="W132" s="469">
        <v>0</v>
      </c>
      <c r="X132" s="469">
        <v>0</v>
      </c>
      <c r="Y132" s="469" t="s">
        <v>568</v>
      </c>
      <c r="Z132" s="469" t="s">
        <v>568</v>
      </c>
      <c r="AA132" s="473">
        <v>3</v>
      </c>
      <c r="AB132" s="474">
        <f t="shared" si="3"/>
        <v>1</v>
      </c>
      <c r="AC132" s="469">
        <v>2</v>
      </c>
      <c r="AD132" s="469">
        <v>0</v>
      </c>
      <c r="AE132" s="469">
        <v>50</v>
      </c>
      <c r="AF132" s="469">
        <v>52</v>
      </c>
      <c r="AG132" s="469">
        <v>0</v>
      </c>
      <c r="AH132" s="469">
        <v>1</v>
      </c>
      <c r="AI132" s="475">
        <v>19400</v>
      </c>
      <c r="AJ132" s="475">
        <v>0</v>
      </c>
      <c r="AK132" s="475">
        <v>33000</v>
      </c>
      <c r="AL132" s="475">
        <v>505</v>
      </c>
      <c r="AM132" s="475">
        <v>25</v>
      </c>
      <c r="AN132" s="469">
        <v>0</v>
      </c>
      <c r="AO132" s="469">
        <v>2</v>
      </c>
      <c r="AP132" s="469">
        <v>0</v>
      </c>
      <c r="AQ132" s="468">
        <v>0.51700000000000002</v>
      </c>
      <c r="AR132" s="468">
        <v>4.8000000000000001E-2</v>
      </c>
      <c r="AS132" s="469">
        <v>0</v>
      </c>
      <c r="AT132" s="469">
        <v>0</v>
      </c>
      <c r="AU132" s="469">
        <v>0</v>
      </c>
      <c r="AV132" s="469">
        <v>0</v>
      </c>
      <c r="AW132" s="469">
        <v>1</v>
      </c>
      <c r="AX132" s="469">
        <v>31</v>
      </c>
      <c r="AY132" s="469">
        <v>1</v>
      </c>
      <c r="AZ132" s="469">
        <v>0</v>
      </c>
      <c r="BA132" s="469">
        <v>0</v>
      </c>
      <c r="BB132" s="475">
        <v>0</v>
      </c>
      <c r="BC132" s="470">
        <v>0</v>
      </c>
      <c r="BD132" s="470">
        <v>3</v>
      </c>
      <c r="BE132" s="469">
        <v>0</v>
      </c>
      <c r="BF132" s="468">
        <v>0.216</v>
      </c>
      <c r="BG132" s="469">
        <v>0</v>
      </c>
      <c r="BH132" s="469">
        <v>233.32363355800001</v>
      </c>
      <c r="BI132" s="469">
        <v>0</v>
      </c>
      <c r="BJ132" s="469">
        <v>0</v>
      </c>
      <c r="BK132" s="469">
        <v>1</v>
      </c>
      <c r="BL132" s="469">
        <v>0</v>
      </c>
      <c r="BM132" s="469">
        <v>1</v>
      </c>
      <c r="BN132" s="469">
        <v>0</v>
      </c>
      <c r="BO132" s="471">
        <v>6.6446239003899996E-2</v>
      </c>
      <c r="BP132" s="469">
        <v>0</v>
      </c>
      <c r="BQ132" s="469">
        <v>0</v>
      </c>
      <c r="BR132" s="469">
        <v>0</v>
      </c>
      <c r="BS132" s="469">
        <v>0</v>
      </c>
      <c r="BT132" s="469">
        <v>1</v>
      </c>
      <c r="BU132" s="469">
        <v>2</v>
      </c>
      <c r="BV132" s="469">
        <v>0</v>
      </c>
      <c r="BW132" s="475">
        <v>0</v>
      </c>
      <c r="BX132" s="475">
        <v>113</v>
      </c>
      <c r="BY132" s="475">
        <v>2973</v>
      </c>
      <c r="BZ132" s="475">
        <v>131</v>
      </c>
      <c r="CA132" s="468">
        <v>0.439</v>
      </c>
      <c r="CB132" s="469">
        <v>546.51951143400004</v>
      </c>
      <c r="CC132" s="476">
        <v>180.37161896399999</v>
      </c>
      <c r="CD132" s="476">
        <v>0</v>
      </c>
      <c r="CE132" s="476">
        <v>298.23235438712419</v>
      </c>
      <c r="CF132" s="476">
        <v>467.79569929370905</v>
      </c>
      <c r="CG132" s="476">
        <v>0</v>
      </c>
      <c r="CH132" s="476">
        <v>0</v>
      </c>
      <c r="CI132" s="476">
        <v>144.72094518859959</v>
      </c>
      <c r="CJ132" s="485">
        <v>0</v>
      </c>
      <c r="CK132" s="469">
        <v>2</v>
      </c>
      <c r="CL132" s="469">
        <v>0</v>
      </c>
      <c r="CM132" s="469">
        <v>0</v>
      </c>
      <c r="CN132" s="477">
        <v>110.74833457755832</v>
      </c>
      <c r="CO132" s="469">
        <v>22</v>
      </c>
      <c r="CP132" s="469">
        <v>1</v>
      </c>
      <c r="CQ132" s="469" t="s">
        <v>514</v>
      </c>
      <c r="CR132" s="469" t="s">
        <v>514</v>
      </c>
      <c r="CS132" s="469" t="s">
        <v>514</v>
      </c>
      <c r="CT132" s="469">
        <v>0</v>
      </c>
      <c r="CU132" s="469">
        <v>0</v>
      </c>
      <c r="CV132" s="469">
        <v>1</v>
      </c>
      <c r="CW132" s="469">
        <v>0</v>
      </c>
      <c r="CX132" s="475">
        <v>0</v>
      </c>
      <c r="CY132" s="475">
        <v>146</v>
      </c>
      <c r="CZ132" s="475">
        <v>54</v>
      </c>
      <c r="DA132" s="475">
        <v>0</v>
      </c>
      <c r="DB132" s="478">
        <v>36</v>
      </c>
      <c r="DC132" s="472">
        <v>0.94895512691611628</v>
      </c>
      <c r="DD132" s="469">
        <v>6</v>
      </c>
      <c r="DE132" s="475">
        <v>77400</v>
      </c>
      <c r="DF132" s="470">
        <v>10</v>
      </c>
      <c r="DG132" s="474">
        <v>0</v>
      </c>
      <c r="DH132" s="469">
        <v>4</v>
      </c>
      <c r="DI132" s="470">
        <v>2</v>
      </c>
      <c r="DJ132" s="469">
        <v>1</v>
      </c>
      <c r="DK132" s="469">
        <v>0</v>
      </c>
      <c r="DL132" s="476">
        <v>15</v>
      </c>
      <c r="DM132" s="465">
        <v>24.5</v>
      </c>
      <c r="DN132" s="466">
        <v>2216500</v>
      </c>
      <c r="DO132" s="467">
        <v>697300</v>
      </c>
      <c r="DP132" s="469">
        <v>0</v>
      </c>
      <c r="DQ132" s="469">
        <v>0</v>
      </c>
      <c r="DR132" s="469">
        <v>1</v>
      </c>
      <c r="DS132" s="475">
        <v>1201</v>
      </c>
      <c r="DT132" s="475">
        <v>2233</v>
      </c>
      <c r="DU132" s="475">
        <v>712</v>
      </c>
    </row>
    <row r="133" spans="1:125" s="469" customFormat="1" ht="15" customHeight="1" x14ac:dyDescent="0.25">
      <c r="A133" s="474" t="s">
        <v>36</v>
      </c>
      <c r="B133" s="469">
        <v>2</v>
      </c>
      <c r="C133" s="469">
        <v>0</v>
      </c>
      <c r="D133" s="469">
        <v>5</v>
      </c>
      <c r="E133" s="469">
        <v>1</v>
      </c>
      <c r="F133" s="469">
        <v>236</v>
      </c>
      <c r="G133" s="469">
        <v>0</v>
      </c>
      <c r="H133" s="469">
        <v>7</v>
      </c>
      <c r="I133" s="469">
        <v>0</v>
      </c>
      <c r="J133" s="469">
        <v>2</v>
      </c>
      <c r="K133" s="469">
        <v>14</v>
      </c>
      <c r="L133" s="469">
        <v>1</v>
      </c>
      <c r="M133" s="469">
        <v>0</v>
      </c>
      <c r="N133" s="469">
        <v>0</v>
      </c>
      <c r="O133" s="469">
        <v>0</v>
      </c>
      <c r="P133" s="469">
        <v>35</v>
      </c>
      <c r="Q133" s="469">
        <v>2</v>
      </c>
      <c r="R133" s="475">
        <v>37240</v>
      </c>
      <c r="S133" s="475">
        <v>75</v>
      </c>
      <c r="T133" s="475">
        <v>0</v>
      </c>
      <c r="U133" s="468">
        <v>0.5714285714285714</v>
      </c>
      <c r="V133" s="469">
        <v>0</v>
      </c>
      <c r="W133" s="469">
        <v>2</v>
      </c>
      <c r="X133" s="469">
        <v>0.2</v>
      </c>
      <c r="Y133" s="469" t="s">
        <v>568</v>
      </c>
      <c r="Z133" s="469" t="s">
        <v>568</v>
      </c>
      <c r="AA133" s="473">
        <v>2</v>
      </c>
      <c r="AB133" s="474">
        <f t="shared" si="3"/>
        <v>0</v>
      </c>
      <c r="AC133" s="469">
        <v>0</v>
      </c>
      <c r="AD133" s="469">
        <v>0</v>
      </c>
      <c r="AE133" s="469">
        <v>261</v>
      </c>
      <c r="AF133" s="469">
        <v>29</v>
      </c>
      <c r="AG133" s="469">
        <v>0</v>
      </c>
      <c r="AH133" s="469">
        <v>2</v>
      </c>
      <c r="AI133" s="475">
        <v>67700</v>
      </c>
      <c r="AJ133" s="475">
        <v>0</v>
      </c>
      <c r="AK133" s="475">
        <v>0</v>
      </c>
      <c r="AL133" s="475">
        <v>24</v>
      </c>
      <c r="AM133" s="475">
        <v>0</v>
      </c>
      <c r="AN133" s="469">
        <v>0</v>
      </c>
      <c r="AO133" s="469">
        <v>0</v>
      </c>
      <c r="AP133" s="469">
        <v>0</v>
      </c>
      <c r="AQ133" s="468">
        <v>0.49193548387096775</v>
      </c>
      <c r="AR133" s="468">
        <v>3.2000000000000001E-2</v>
      </c>
      <c r="AS133" s="469">
        <v>0</v>
      </c>
      <c r="AT133" s="469">
        <v>0</v>
      </c>
      <c r="AU133" s="469">
        <v>0</v>
      </c>
      <c r="AV133" s="469">
        <v>1</v>
      </c>
      <c r="AW133" s="469">
        <v>9</v>
      </c>
      <c r="AX133" s="469">
        <v>17</v>
      </c>
      <c r="AY133" s="469">
        <v>0</v>
      </c>
      <c r="AZ133" s="469">
        <v>0</v>
      </c>
      <c r="BA133" s="469">
        <v>0</v>
      </c>
      <c r="BB133" s="475">
        <v>0</v>
      </c>
      <c r="BC133" s="470">
        <v>2</v>
      </c>
      <c r="BD133" s="470">
        <v>10</v>
      </c>
      <c r="BE133" s="469">
        <v>0</v>
      </c>
      <c r="BF133" s="468">
        <v>0.184</v>
      </c>
      <c r="BG133" s="469">
        <v>0</v>
      </c>
      <c r="BH133" s="469">
        <v>164.722138403</v>
      </c>
      <c r="BI133" s="469">
        <v>0</v>
      </c>
      <c r="BJ133" s="469">
        <v>0</v>
      </c>
      <c r="BK133" s="469">
        <v>1</v>
      </c>
      <c r="BL133" s="469">
        <v>0</v>
      </c>
      <c r="BM133" s="469">
        <v>0</v>
      </c>
      <c r="BN133" s="469">
        <v>0</v>
      </c>
      <c r="BO133" s="471">
        <v>1.13240381509</v>
      </c>
      <c r="BP133" s="469">
        <v>0</v>
      </c>
      <c r="BQ133" s="469">
        <v>0</v>
      </c>
      <c r="BR133" s="469">
        <v>0</v>
      </c>
      <c r="BS133" s="469">
        <v>0</v>
      </c>
      <c r="BT133" s="469">
        <v>1</v>
      </c>
      <c r="BU133" s="469">
        <v>0</v>
      </c>
      <c r="BV133" s="469">
        <v>3</v>
      </c>
      <c r="BW133" s="475">
        <v>3025300</v>
      </c>
      <c r="BX133" s="475">
        <v>0</v>
      </c>
      <c r="BY133" s="475">
        <v>1884</v>
      </c>
      <c r="BZ133" s="475">
        <v>370</v>
      </c>
      <c r="CA133" s="468">
        <v>0.34399999999999997</v>
      </c>
      <c r="CB133" s="469">
        <v>1310.7645399</v>
      </c>
      <c r="CC133" s="476">
        <v>2270.3719018400002</v>
      </c>
      <c r="CD133" s="476">
        <v>2430.57129591899</v>
      </c>
      <c r="CE133" s="476">
        <v>2677.1136687892995</v>
      </c>
      <c r="CF133" s="476">
        <v>217.58285426615697</v>
      </c>
      <c r="CG133" s="476">
        <v>0</v>
      </c>
      <c r="CH133" s="476">
        <v>2430.5712994401497</v>
      </c>
      <c r="CI133" s="476">
        <v>141.69381758169777</v>
      </c>
      <c r="CJ133" s="485">
        <v>0</v>
      </c>
      <c r="CK133" s="469">
        <v>1</v>
      </c>
      <c r="CL133" s="469">
        <v>0</v>
      </c>
      <c r="CM133" s="469">
        <v>0</v>
      </c>
      <c r="CN133" s="477">
        <v>206.30184951071251</v>
      </c>
      <c r="CO133" s="469">
        <v>20</v>
      </c>
      <c r="CP133" s="469">
        <v>0</v>
      </c>
      <c r="CQ133" s="469" t="s">
        <v>514</v>
      </c>
      <c r="CR133" s="469" t="s">
        <v>514</v>
      </c>
      <c r="CS133" s="469" t="s">
        <v>514</v>
      </c>
      <c r="CT133" s="469">
        <v>0</v>
      </c>
      <c r="CU133" s="469">
        <v>1</v>
      </c>
      <c r="CV133" s="469">
        <v>8</v>
      </c>
      <c r="CW133" s="469">
        <v>1</v>
      </c>
      <c r="CX133" s="475">
        <v>77100</v>
      </c>
      <c r="CY133" s="475">
        <v>31</v>
      </c>
      <c r="CZ133" s="475">
        <v>1158</v>
      </c>
      <c r="DA133" s="475">
        <v>451</v>
      </c>
      <c r="DB133" s="478">
        <v>1</v>
      </c>
      <c r="DC133" s="472">
        <v>0.95374879936719592</v>
      </c>
      <c r="DD133" s="469">
        <v>8</v>
      </c>
      <c r="DE133" s="475">
        <v>360400</v>
      </c>
      <c r="DF133" s="470">
        <v>0</v>
      </c>
      <c r="DG133" s="474">
        <v>0</v>
      </c>
      <c r="DH133" s="469">
        <v>2</v>
      </c>
      <c r="DI133" s="470">
        <v>0</v>
      </c>
      <c r="DJ133" s="469">
        <v>0</v>
      </c>
      <c r="DK133" s="469">
        <v>0</v>
      </c>
      <c r="DL133" s="476">
        <v>31.666666666666668</v>
      </c>
      <c r="DM133" s="465">
        <v>34</v>
      </c>
      <c r="DN133" s="466">
        <v>3717000</v>
      </c>
      <c r="DO133" s="467">
        <v>373796.29629629629</v>
      </c>
      <c r="DP133" s="469">
        <v>0</v>
      </c>
      <c r="DQ133" s="469">
        <v>0</v>
      </c>
      <c r="DR133" s="469">
        <v>1</v>
      </c>
      <c r="DS133" s="475">
        <v>2</v>
      </c>
      <c r="DT133" s="475">
        <v>19</v>
      </c>
      <c r="DU133" s="475">
        <v>0</v>
      </c>
    </row>
    <row r="134" spans="1:125" s="469" customFormat="1" ht="15" customHeight="1" x14ac:dyDescent="0.25">
      <c r="A134" s="474" t="s">
        <v>131</v>
      </c>
      <c r="B134" s="469">
        <v>6</v>
      </c>
      <c r="C134" s="469">
        <v>0</v>
      </c>
      <c r="D134" s="469">
        <v>15</v>
      </c>
      <c r="E134" s="469">
        <v>3</v>
      </c>
      <c r="F134" s="469">
        <v>120</v>
      </c>
      <c r="G134" s="469">
        <v>7</v>
      </c>
      <c r="H134" s="469">
        <v>3</v>
      </c>
      <c r="I134" s="469">
        <v>1</v>
      </c>
      <c r="J134" s="469">
        <v>1</v>
      </c>
      <c r="K134" s="469">
        <v>11</v>
      </c>
      <c r="L134" s="469">
        <v>1</v>
      </c>
      <c r="M134" s="469">
        <v>0</v>
      </c>
      <c r="N134" s="469">
        <v>0</v>
      </c>
      <c r="O134" s="469">
        <v>0</v>
      </c>
      <c r="P134" s="469">
        <v>49</v>
      </c>
      <c r="Q134" s="469">
        <v>3</v>
      </c>
      <c r="R134" s="475">
        <v>3032500</v>
      </c>
      <c r="S134" s="475">
        <v>197</v>
      </c>
      <c r="T134" s="475">
        <v>0</v>
      </c>
      <c r="U134" s="468">
        <v>0.72727272727272729</v>
      </c>
      <c r="V134" s="469">
        <v>13</v>
      </c>
      <c r="W134" s="469">
        <v>0</v>
      </c>
      <c r="X134" s="469">
        <v>0</v>
      </c>
      <c r="Y134" s="469">
        <v>1381</v>
      </c>
      <c r="Z134" s="469">
        <v>315</v>
      </c>
      <c r="AA134" s="473">
        <v>0</v>
      </c>
      <c r="AB134" s="474">
        <f t="shared" si="3"/>
        <v>1</v>
      </c>
      <c r="AC134" s="469">
        <v>1</v>
      </c>
      <c r="AD134" s="469">
        <v>0</v>
      </c>
      <c r="AE134" s="469">
        <v>41</v>
      </c>
      <c r="AF134" s="469">
        <v>102</v>
      </c>
      <c r="AG134" s="469">
        <v>0</v>
      </c>
      <c r="AH134" s="469">
        <v>1</v>
      </c>
      <c r="AI134" s="475">
        <v>8600</v>
      </c>
      <c r="AJ134" s="475">
        <v>0</v>
      </c>
      <c r="AK134" s="475">
        <v>0</v>
      </c>
      <c r="AL134" s="475">
        <v>28</v>
      </c>
      <c r="AM134" s="475">
        <v>0</v>
      </c>
      <c r="AN134" s="469">
        <v>0</v>
      </c>
      <c r="AO134" s="469">
        <v>0</v>
      </c>
      <c r="AP134" s="469">
        <v>0</v>
      </c>
      <c r="AQ134" s="468">
        <v>0.58139534883720934</v>
      </c>
      <c r="AR134" s="468">
        <v>0.13953488372093023</v>
      </c>
      <c r="AS134" s="469">
        <v>0</v>
      </c>
      <c r="AT134" s="469">
        <v>0</v>
      </c>
      <c r="AU134" s="469">
        <v>0</v>
      </c>
      <c r="AV134" s="469">
        <v>0</v>
      </c>
      <c r="AW134" s="469">
        <v>0</v>
      </c>
      <c r="AX134" s="469">
        <v>0</v>
      </c>
      <c r="AY134" s="469">
        <v>0</v>
      </c>
      <c r="AZ134" s="469">
        <v>0</v>
      </c>
      <c r="BA134" s="469">
        <v>0</v>
      </c>
      <c r="BB134" s="475">
        <v>0</v>
      </c>
      <c r="BC134" s="470">
        <v>2</v>
      </c>
      <c r="BD134" s="470">
        <v>7</v>
      </c>
      <c r="BE134" s="469">
        <v>0</v>
      </c>
      <c r="BF134" s="468">
        <v>0.2558139534883721</v>
      </c>
      <c r="BG134" s="469">
        <v>0</v>
      </c>
      <c r="BH134" s="469">
        <v>334.70095528110295</v>
      </c>
      <c r="BI134" s="469">
        <v>0</v>
      </c>
      <c r="BJ134" s="469">
        <v>0</v>
      </c>
      <c r="BK134" s="469">
        <v>0</v>
      </c>
      <c r="BL134" s="469">
        <v>0</v>
      </c>
      <c r="BM134" s="469">
        <v>1</v>
      </c>
      <c r="BN134" s="469">
        <v>0</v>
      </c>
      <c r="BO134" s="471">
        <v>12.862362489300001</v>
      </c>
      <c r="BP134" s="469">
        <v>0</v>
      </c>
      <c r="BQ134" s="469">
        <v>0</v>
      </c>
      <c r="BR134" s="469">
        <v>0</v>
      </c>
      <c r="BS134" s="469">
        <v>0</v>
      </c>
      <c r="BT134" s="469">
        <v>0</v>
      </c>
      <c r="BU134" s="469">
        <v>0</v>
      </c>
      <c r="BV134" s="469">
        <v>1</v>
      </c>
      <c r="BW134" s="475">
        <v>2049000</v>
      </c>
      <c r="BX134" s="475">
        <v>2555</v>
      </c>
      <c r="BY134" s="475">
        <v>7740</v>
      </c>
      <c r="BZ134" s="475">
        <v>1176</v>
      </c>
      <c r="CA134" s="468">
        <v>0.67441860465116277</v>
      </c>
      <c r="CB134" s="469">
        <v>0</v>
      </c>
      <c r="CC134" s="476">
        <v>0</v>
      </c>
      <c r="CD134" s="476">
        <v>0</v>
      </c>
      <c r="CE134" s="476">
        <v>424.24055864188898</v>
      </c>
      <c r="CF134" s="476">
        <v>319.38588987072524</v>
      </c>
      <c r="CG134" s="476">
        <v>0</v>
      </c>
      <c r="CH134" s="476">
        <v>0</v>
      </c>
      <c r="CI134" s="476">
        <v>82.399748030977989</v>
      </c>
      <c r="CJ134" s="485">
        <v>0</v>
      </c>
      <c r="CK134" s="469">
        <v>2</v>
      </c>
      <c r="CL134" s="469">
        <v>0</v>
      </c>
      <c r="CM134" s="469">
        <v>0</v>
      </c>
      <c r="CN134" s="477">
        <v>560.66520128801142</v>
      </c>
      <c r="CO134" s="469">
        <v>26</v>
      </c>
      <c r="CP134" s="469">
        <v>0</v>
      </c>
      <c r="CQ134" s="469" t="s">
        <v>514</v>
      </c>
      <c r="CR134" s="469" t="s">
        <v>514</v>
      </c>
      <c r="CS134" s="469" t="s">
        <v>514</v>
      </c>
      <c r="CT134" s="469">
        <v>0</v>
      </c>
      <c r="CU134" s="469">
        <v>3</v>
      </c>
      <c r="CV134" s="469">
        <v>1</v>
      </c>
      <c r="CW134" s="469">
        <v>2</v>
      </c>
      <c r="CX134" s="475">
        <v>1544200</v>
      </c>
      <c r="CY134" s="475">
        <v>177</v>
      </c>
      <c r="CZ134" s="475">
        <v>330</v>
      </c>
      <c r="DA134" s="475">
        <v>0</v>
      </c>
      <c r="DB134" s="478">
        <v>5</v>
      </c>
      <c r="DC134" s="472">
        <v>0.95181670936096396</v>
      </c>
      <c r="DD134" s="469">
        <v>5</v>
      </c>
      <c r="DE134" s="475">
        <v>126000</v>
      </c>
      <c r="DF134" s="470">
        <v>0</v>
      </c>
      <c r="DG134" s="474">
        <v>0</v>
      </c>
      <c r="DH134" s="469">
        <v>6</v>
      </c>
      <c r="DI134" s="470">
        <v>0</v>
      </c>
      <c r="DJ134" s="469">
        <v>0</v>
      </c>
      <c r="DK134" s="469">
        <v>0</v>
      </c>
      <c r="DL134" s="476">
        <v>15</v>
      </c>
      <c r="DM134" s="465">
        <v>35</v>
      </c>
      <c r="DN134" s="466">
        <v>4213500</v>
      </c>
      <c r="DO134" s="467">
        <v>192860.72772898371</v>
      </c>
      <c r="DP134" s="469">
        <v>0</v>
      </c>
      <c r="DQ134" s="469">
        <v>1</v>
      </c>
      <c r="DR134" s="469">
        <v>0</v>
      </c>
      <c r="DS134" s="475">
        <v>133</v>
      </c>
      <c r="DT134" s="475">
        <v>190</v>
      </c>
      <c r="DU134" s="475">
        <v>0</v>
      </c>
    </row>
    <row r="135" spans="1:125" s="469" customFormat="1" ht="15" customHeight="1" x14ac:dyDescent="0.25">
      <c r="A135" s="474" t="s">
        <v>63</v>
      </c>
      <c r="B135" s="469">
        <v>127</v>
      </c>
      <c r="C135" s="469">
        <v>9</v>
      </c>
      <c r="D135" s="469">
        <v>357</v>
      </c>
      <c r="E135" s="469">
        <v>21</v>
      </c>
      <c r="F135" s="469">
        <v>5406</v>
      </c>
      <c r="G135" s="469">
        <v>2</v>
      </c>
      <c r="H135" s="469">
        <v>265</v>
      </c>
      <c r="I135" s="469">
        <v>36</v>
      </c>
      <c r="J135" s="469">
        <v>34</v>
      </c>
      <c r="K135" s="469">
        <v>64</v>
      </c>
      <c r="L135" s="469">
        <v>3</v>
      </c>
      <c r="M135" s="469">
        <v>0</v>
      </c>
      <c r="N135" s="469">
        <v>0</v>
      </c>
      <c r="O135" s="469">
        <v>0</v>
      </c>
      <c r="P135" s="469">
        <v>263</v>
      </c>
      <c r="Q135" s="469">
        <v>31</v>
      </c>
      <c r="R135" s="475">
        <v>4158200</v>
      </c>
      <c r="S135" s="475">
        <v>715</v>
      </c>
      <c r="T135" s="475">
        <v>0</v>
      </c>
      <c r="U135" s="468">
        <v>0.64500000000000002</v>
      </c>
      <c r="V135" s="469">
        <v>11</v>
      </c>
      <c r="W135" s="469">
        <v>24</v>
      </c>
      <c r="X135" s="469">
        <v>36.29999999999999</v>
      </c>
      <c r="Y135" s="469">
        <v>25789</v>
      </c>
      <c r="Z135" s="469">
        <v>1972</v>
      </c>
      <c r="AA135" s="473">
        <v>12</v>
      </c>
      <c r="AB135" s="474">
        <f t="shared" si="3"/>
        <v>13</v>
      </c>
      <c r="AC135" s="469">
        <v>11</v>
      </c>
      <c r="AD135" s="469">
        <v>0</v>
      </c>
      <c r="AE135" s="469">
        <v>2706</v>
      </c>
      <c r="AF135" s="469">
        <v>115</v>
      </c>
      <c r="AG135" s="469">
        <v>1</v>
      </c>
      <c r="AH135" s="469">
        <v>3</v>
      </c>
      <c r="AI135" s="475">
        <v>392900</v>
      </c>
      <c r="AJ135" s="475">
        <v>0</v>
      </c>
      <c r="AK135" s="475">
        <v>0</v>
      </c>
      <c r="AL135" s="475">
        <v>1169</v>
      </c>
      <c r="AM135" s="475">
        <v>124</v>
      </c>
      <c r="AN135" s="469">
        <v>0</v>
      </c>
      <c r="AO135" s="469">
        <v>8</v>
      </c>
      <c r="AP135" s="469">
        <v>0</v>
      </c>
      <c r="AQ135" s="468">
        <v>0.51700000000000002</v>
      </c>
      <c r="AR135" s="468">
        <v>4.8000000000000001E-2</v>
      </c>
      <c r="AS135" s="469">
        <v>2</v>
      </c>
      <c r="AT135" s="469">
        <v>41682.544423899999</v>
      </c>
      <c r="AU135" s="469">
        <v>0</v>
      </c>
      <c r="AV135" s="469">
        <v>0</v>
      </c>
      <c r="AW135" s="469">
        <v>2</v>
      </c>
      <c r="AX135" s="469">
        <v>0</v>
      </c>
      <c r="AY135" s="469">
        <v>0</v>
      </c>
      <c r="AZ135" s="469">
        <v>0</v>
      </c>
      <c r="BA135" s="469">
        <v>0</v>
      </c>
      <c r="BB135" s="475">
        <v>0</v>
      </c>
      <c r="BC135" s="470">
        <v>0</v>
      </c>
      <c r="BD135" s="470">
        <v>7</v>
      </c>
      <c r="BE135" s="469">
        <v>41682.544395500001</v>
      </c>
      <c r="BF135" s="468">
        <v>0.216</v>
      </c>
      <c r="BG135" s="469">
        <v>0</v>
      </c>
      <c r="BH135" s="469">
        <v>66.8837291822</v>
      </c>
      <c r="BI135" s="469">
        <v>0</v>
      </c>
      <c r="BJ135" s="469">
        <v>0</v>
      </c>
      <c r="BK135" s="469">
        <v>11</v>
      </c>
      <c r="BL135" s="469">
        <v>0</v>
      </c>
      <c r="BM135" s="469">
        <v>13</v>
      </c>
      <c r="BN135" s="469">
        <v>1</v>
      </c>
      <c r="BO135" s="471">
        <v>2542.9659084300001</v>
      </c>
      <c r="BP135" s="469">
        <v>18</v>
      </c>
      <c r="BQ135" s="469">
        <v>558.68013666519994</v>
      </c>
      <c r="BR135" s="469">
        <v>1</v>
      </c>
      <c r="BS135" s="469">
        <v>0</v>
      </c>
      <c r="BT135" s="469">
        <v>0</v>
      </c>
      <c r="BU135" s="469">
        <v>1</v>
      </c>
      <c r="BV135" s="469">
        <v>2</v>
      </c>
      <c r="BW135" s="475">
        <v>242900</v>
      </c>
      <c r="BX135" s="475">
        <v>396</v>
      </c>
      <c r="BY135" s="475">
        <v>3670</v>
      </c>
      <c r="BZ135" s="475">
        <v>570</v>
      </c>
      <c r="CA135" s="468">
        <v>0.439</v>
      </c>
      <c r="CB135" s="469">
        <v>21061.62690893</v>
      </c>
      <c r="CC135" s="476">
        <v>984.29699935976726</v>
      </c>
      <c r="CD135" s="476">
        <v>0</v>
      </c>
      <c r="CE135" s="476">
        <v>4627.8745120592212</v>
      </c>
      <c r="CF135" s="476">
        <v>248.34908797788998</v>
      </c>
      <c r="CG135" s="476">
        <v>214.36098870750001</v>
      </c>
      <c r="CH135" s="476">
        <v>0</v>
      </c>
      <c r="CI135" s="476">
        <v>13453.097866257865</v>
      </c>
      <c r="CJ135" s="485">
        <v>0</v>
      </c>
      <c r="CK135" s="469">
        <v>53</v>
      </c>
      <c r="CL135" s="469">
        <v>0</v>
      </c>
      <c r="CM135" s="469">
        <v>0</v>
      </c>
      <c r="CN135" s="477">
        <v>21797.117999999999</v>
      </c>
      <c r="CO135" s="469">
        <v>9469</v>
      </c>
      <c r="CP135" s="469">
        <v>2</v>
      </c>
      <c r="CQ135" s="469" t="s">
        <v>514</v>
      </c>
      <c r="CR135" s="469" t="s">
        <v>514</v>
      </c>
      <c r="CS135" s="469" t="s">
        <v>514</v>
      </c>
      <c r="CT135" s="469">
        <v>2</v>
      </c>
      <c r="CU135" s="469">
        <v>0</v>
      </c>
      <c r="CV135" s="469">
        <v>3</v>
      </c>
      <c r="CW135" s="469">
        <v>6</v>
      </c>
      <c r="CX135" s="475">
        <v>1086500</v>
      </c>
      <c r="CY135" s="475">
        <v>451</v>
      </c>
      <c r="CZ135" s="475">
        <v>287</v>
      </c>
      <c r="DA135" s="475">
        <v>1</v>
      </c>
      <c r="DB135" s="478">
        <v>23</v>
      </c>
      <c r="DC135" s="472">
        <v>0.95984230442727447</v>
      </c>
      <c r="DD135" s="469">
        <v>31</v>
      </c>
      <c r="DE135" s="475">
        <v>797800</v>
      </c>
      <c r="DF135" s="470">
        <v>8</v>
      </c>
      <c r="DG135" s="474">
        <v>1</v>
      </c>
      <c r="DH135" s="469">
        <v>5</v>
      </c>
      <c r="DI135" s="470">
        <v>0</v>
      </c>
      <c r="DJ135" s="469">
        <v>2</v>
      </c>
      <c r="DK135" s="469">
        <v>0</v>
      </c>
      <c r="DL135" s="476">
        <v>16.666666666666668</v>
      </c>
      <c r="DM135" s="465">
        <v>257.5</v>
      </c>
      <c r="DN135" s="466">
        <v>13062000</v>
      </c>
      <c r="DO135" s="467">
        <v>1315762.9629629629</v>
      </c>
      <c r="DP135" s="469">
        <v>3</v>
      </c>
      <c r="DQ135" s="469">
        <v>2</v>
      </c>
      <c r="DR135" s="469">
        <v>5</v>
      </c>
      <c r="DS135" s="475">
        <v>5600</v>
      </c>
      <c r="DT135" s="475">
        <v>281</v>
      </c>
      <c r="DU135" s="475">
        <v>6</v>
      </c>
    </row>
    <row r="136" spans="1:125" s="469" customFormat="1" ht="15" customHeight="1" x14ac:dyDescent="0.25">
      <c r="A136" s="474" t="s">
        <v>188</v>
      </c>
      <c r="B136" s="469">
        <v>3</v>
      </c>
      <c r="C136" s="469">
        <v>0</v>
      </c>
      <c r="D136" s="469">
        <v>13</v>
      </c>
      <c r="E136" s="469">
        <v>0</v>
      </c>
      <c r="F136" s="469">
        <v>302</v>
      </c>
      <c r="G136" s="469">
        <v>0</v>
      </c>
      <c r="H136" s="469">
        <v>4</v>
      </c>
      <c r="I136" s="469">
        <v>0</v>
      </c>
      <c r="J136" s="469">
        <v>5</v>
      </c>
      <c r="K136" s="469">
        <v>16</v>
      </c>
      <c r="L136" s="469">
        <v>0</v>
      </c>
      <c r="M136" s="469">
        <v>0</v>
      </c>
      <c r="N136" s="469">
        <v>1</v>
      </c>
      <c r="O136" s="469">
        <v>0</v>
      </c>
      <c r="P136" s="469">
        <v>72</v>
      </c>
      <c r="Q136" s="469">
        <v>0</v>
      </c>
      <c r="R136" s="475">
        <v>0</v>
      </c>
      <c r="S136" s="475">
        <v>0</v>
      </c>
      <c r="T136" s="475">
        <v>0</v>
      </c>
      <c r="U136" s="468">
        <v>0.64500000000000002</v>
      </c>
      <c r="V136" s="469">
        <v>0</v>
      </c>
      <c r="W136" s="469">
        <v>3</v>
      </c>
      <c r="X136" s="469">
        <v>0.2</v>
      </c>
      <c r="Y136" s="469" t="s">
        <v>568</v>
      </c>
      <c r="Z136" s="469" t="s">
        <v>568</v>
      </c>
      <c r="AA136" s="473">
        <v>3</v>
      </c>
      <c r="AB136" s="474">
        <f t="shared" si="3"/>
        <v>4</v>
      </c>
      <c r="AC136" s="469">
        <v>6</v>
      </c>
      <c r="AD136" s="469">
        <v>0</v>
      </c>
      <c r="AE136" s="469">
        <v>592</v>
      </c>
      <c r="AF136" s="469">
        <v>41</v>
      </c>
      <c r="AG136" s="469">
        <v>0</v>
      </c>
      <c r="AH136" s="469">
        <v>2</v>
      </c>
      <c r="AI136" s="475">
        <v>107700</v>
      </c>
      <c r="AJ136" s="475">
        <v>0</v>
      </c>
      <c r="AK136" s="475">
        <v>0</v>
      </c>
      <c r="AL136" s="475">
        <v>102</v>
      </c>
      <c r="AM136" s="475">
        <v>0</v>
      </c>
      <c r="AN136" s="469">
        <v>0</v>
      </c>
      <c r="AO136" s="469">
        <v>0</v>
      </c>
      <c r="AP136" s="469">
        <v>0</v>
      </c>
      <c r="AQ136" s="468">
        <v>0.51700000000000002</v>
      </c>
      <c r="AR136" s="468">
        <v>4.8000000000000001E-2</v>
      </c>
      <c r="AS136" s="469">
        <v>0</v>
      </c>
      <c r="AT136" s="469">
        <v>0</v>
      </c>
      <c r="AU136" s="469">
        <v>0</v>
      </c>
      <c r="AV136" s="469">
        <v>0</v>
      </c>
      <c r="AW136" s="469">
        <v>0</v>
      </c>
      <c r="AX136" s="469">
        <v>0</v>
      </c>
      <c r="AY136" s="469">
        <v>0</v>
      </c>
      <c r="AZ136" s="469">
        <v>0</v>
      </c>
      <c r="BA136" s="469">
        <v>1</v>
      </c>
      <c r="BB136" s="475">
        <v>41</v>
      </c>
      <c r="BC136" s="470">
        <v>0</v>
      </c>
      <c r="BD136" s="470">
        <v>6</v>
      </c>
      <c r="BE136" s="469">
        <v>0</v>
      </c>
      <c r="BF136" s="468">
        <v>0.216</v>
      </c>
      <c r="BG136" s="469">
        <v>0</v>
      </c>
      <c r="BH136" s="469">
        <v>74.786992569999995</v>
      </c>
      <c r="BI136" s="469">
        <v>0</v>
      </c>
      <c r="BJ136" s="469">
        <v>0</v>
      </c>
      <c r="BK136" s="469">
        <v>0</v>
      </c>
      <c r="BL136" s="469">
        <v>0</v>
      </c>
      <c r="BM136" s="469">
        <v>4</v>
      </c>
      <c r="BN136" s="469">
        <v>0</v>
      </c>
      <c r="BO136" s="471">
        <v>7.8113399469199996</v>
      </c>
      <c r="BP136" s="469">
        <v>0</v>
      </c>
      <c r="BQ136" s="469">
        <v>4.9588393573899996</v>
      </c>
      <c r="BR136" s="469">
        <v>0</v>
      </c>
      <c r="BS136" s="469">
        <v>0</v>
      </c>
      <c r="BT136" s="469">
        <v>0</v>
      </c>
      <c r="BU136" s="469">
        <v>1</v>
      </c>
      <c r="BV136" s="469">
        <v>1</v>
      </c>
      <c r="BW136" s="475">
        <v>56300</v>
      </c>
      <c r="BX136" s="475">
        <v>26</v>
      </c>
      <c r="BY136" s="475">
        <v>1840</v>
      </c>
      <c r="BZ136" s="475">
        <v>151</v>
      </c>
      <c r="CA136" s="468">
        <v>0.439</v>
      </c>
      <c r="CB136" s="469">
        <v>0</v>
      </c>
      <c r="CC136" s="476">
        <v>0</v>
      </c>
      <c r="CD136" s="476">
        <v>0</v>
      </c>
      <c r="CE136" s="476">
        <v>41.163712343550003</v>
      </c>
      <c r="CF136" s="476">
        <v>84.30616757905311</v>
      </c>
      <c r="CG136" s="476">
        <v>0</v>
      </c>
      <c r="CH136" s="476">
        <v>0</v>
      </c>
      <c r="CI136" s="476">
        <v>150.78248731309858</v>
      </c>
      <c r="CJ136" s="485">
        <v>0</v>
      </c>
      <c r="CK136" s="469">
        <v>1</v>
      </c>
      <c r="CL136" s="469">
        <v>0</v>
      </c>
      <c r="CM136" s="469">
        <v>0</v>
      </c>
      <c r="CN136" s="477">
        <v>475.81924204842539</v>
      </c>
      <c r="CO136" s="469">
        <v>29</v>
      </c>
      <c r="CP136" s="469">
        <v>1</v>
      </c>
      <c r="CQ136" s="469" t="s">
        <v>514</v>
      </c>
      <c r="CR136" s="469" t="s">
        <v>514</v>
      </c>
      <c r="CS136" s="469" t="s">
        <v>514</v>
      </c>
      <c r="CT136" s="469">
        <v>0</v>
      </c>
      <c r="CU136" s="469">
        <v>0</v>
      </c>
      <c r="CV136" s="469">
        <v>0</v>
      </c>
      <c r="CW136" s="469">
        <v>0</v>
      </c>
      <c r="CX136" s="475">
        <v>0</v>
      </c>
      <c r="CY136" s="475">
        <v>0</v>
      </c>
      <c r="CZ136" s="475">
        <v>1240</v>
      </c>
      <c r="DA136" s="475">
        <v>261</v>
      </c>
      <c r="DB136" s="478">
        <v>3</v>
      </c>
      <c r="DC136" s="472">
        <v>0.93419785312469461</v>
      </c>
      <c r="DD136" s="469">
        <v>2</v>
      </c>
      <c r="DE136" s="475">
        <v>66600</v>
      </c>
      <c r="DF136" s="470">
        <v>1</v>
      </c>
      <c r="DG136" s="474">
        <v>0</v>
      </c>
      <c r="DH136" s="469">
        <v>3</v>
      </c>
      <c r="DI136" s="470">
        <v>0</v>
      </c>
      <c r="DJ136" s="469">
        <v>0</v>
      </c>
      <c r="DK136" s="469">
        <v>2</v>
      </c>
      <c r="DL136" s="476">
        <v>13.333333333333334</v>
      </c>
      <c r="DM136" s="465">
        <v>33</v>
      </c>
      <c r="DN136" s="466">
        <v>8303000</v>
      </c>
      <c r="DO136" s="467">
        <v>17670.370370370372</v>
      </c>
      <c r="DP136" s="469">
        <v>0</v>
      </c>
      <c r="DQ136" s="469">
        <v>0</v>
      </c>
      <c r="DR136" s="469">
        <v>0</v>
      </c>
      <c r="DS136" s="475">
        <v>18</v>
      </c>
      <c r="DT136" s="475">
        <v>0</v>
      </c>
      <c r="DU136" s="475">
        <v>0</v>
      </c>
    </row>
    <row r="137" spans="1:125" s="469" customFormat="1" ht="15" customHeight="1" x14ac:dyDescent="0.25">
      <c r="A137" s="474" t="s">
        <v>166</v>
      </c>
      <c r="B137" s="469">
        <v>3</v>
      </c>
      <c r="C137" s="469">
        <v>1</v>
      </c>
      <c r="D137" s="469">
        <v>19</v>
      </c>
      <c r="E137" s="469">
        <v>4</v>
      </c>
      <c r="F137" s="469">
        <v>621</v>
      </c>
      <c r="G137" s="469">
        <v>2</v>
      </c>
      <c r="H137" s="469">
        <v>99</v>
      </c>
      <c r="I137" s="469">
        <v>1</v>
      </c>
      <c r="J137" s="469">
        <v>4</v>
      </c>
      <c r="K137" s="469">
        <v>32</v>
      </c>
      <c r="L137" s="469">
        <v>1</v>
      </c>
      <c r="M137" s="469">
        <v>0</v>
      </c>
      <c r="N137" s="469">
        <v>0</v>
      </c>
      <c r="O137" s="469">
        <v>0</v>
      </c>
      <c r="P137" s="469">
        <v>102</v>
      </c>
      <c r="Q137" s="469">
        <v>2</v>
      </c>
      <c r="R137" s="475">
        <v>156500</v>
      </c>
      <c r="S137" s="475">
        <v>134</v>
      </c>
      <c r="T137" s="475">
        <v>0</v>
      </c>
      <c r="U137" s="468">
        <v>0.50909090909090904</v>
      </c>
      <c r="V137" s="469">
        <v>4</v>
      </c>
      <c r="W137" s="469">
        <v>0</v>
      </c>
      <c r="X137" s="469">
        <v>1.2</v>
      </c>
      <c r="Y137" s="469">
        <v>3687</v>
      </c>
      <c r="Z137" s="469">
        <v>304</v>
      </c>
      <c r="AA137" s="473">
        <v>3</v>
      </c>
      <c r="AB137" s="474">
        <f t="shared" ref="AB137:AB168" si="4">BI137+BM137</f>
        <v>2</v>
      </c>
      <c r="AC137" s="469">
        <v>2</v>
      </c>
      <c r="AD137" s="469">
        <v>0</v>
      </c>
      <c r="AE137" s="469">
        <v>79</v>
      </c>
      <c r="AF137" s="469">
        <v>46</v>
      </c>
      <c r="AG137" s="469">
        <v>0</v>
      </c>
      <c r="AH137" s="469">
        <v>1</v>
      </c>
      <c r="AI137" s="475">
        <v>950200</v>
      </c>
      <c r="AJ137" s="475">
        <v>0</v>
      </c>
      <c r="AK137" s="475">
        <v>27980</v>
      </c>
      <c r="AL137" s="475">
        <v>29</v>
      </c>
      <c r="AM137" s="475">
        <v>0</v>
      </c>
      <c r="AN137" s="469">
        <v>0</v>
      </c>
      <c r="AO137" s="469">
        <v>0</v>
      </c>
      <c r="AP137" s="469">
        <v>0</v>
      </c>
      <c r="AQ137" s="468">
        <v>0.39726027397260272</v>
      </c>
      <c r="AR137" s="468">
        <v>1.3698630136986301E-2</v>
      </c>
      <c r="AS137" s="469">
        <v>0</v>
      </c>
      <c r="AT137" s="469">
        <v>5392.58000257</v>
      </c>
      <c r="AU137" s="469">
        <v>44</v>
      </c>
      <c r="AV137" s="469">
        <v>0</v>
      </c>
      <c r="AW137" s="469">
        <v>2</v>
      </c>
      <c r="AX137" s="469">
        <v>0</v>
      </c>
      <c r="AY137" s="469">
        <v>0</v>
      </c>
      <c r="AZ137" s="469">
        <v>0</v>
      </c>
      <c r="BA137" s="469">
        <v>1</v>
      </c>
      <c r="BB137" s="475">
        <v>76.400000000000006</v>
      </c>
      <c r="BC137" s="470">
        <v>0</v>
      </c>
      <c r="BD137" s="470">
        <v>3</v>
      </c>
      <c r="BE137" s="469">
        <v>0</v>
      </c>
      <c r="BF137" s="468">
        <v>0.26027397260273971</v>
      </c>
      <c r="BG137" s="469">
        <v>41197.015702199998</v>
      </c>
      <c r="BH137" s="469">
        <v>41.2812490078</v>
      </c>
      <c r="BI137" s="469">
        <v>0</v>
      </c>
      <c r="BJ137" s="469">
        <v>0</v>
      </c>
      <c r="BK137" s="469">
        <v>1</v>
      </c>
      <c r="BL137" s="469">
        <v>0</v>
      </c>
      <c r="BM137" s="469">
        <v>2</v>
      </c>
      <c r="BN137" s="469">
        <v>0</v>
      </c>
      <c r="BO137" s="471">
        <v>2.9983420350199999</v>
      </c>
      <c r="BP137" s="469">
        <v>0</v>
      </c>
      <c r="BQ137" s="469">
        <v>8868.3624811166992</v>
      </c>
      <c r="BR137" s="469">
        <v>1</v>
      </c>
      <c r="BS137" s="469">
        <v>0</v>
      </c>
      <c r="BT137" s="469">
        <v>0</v>
      </c>
      <c r="BU137" s="469">
        <v>0</v>
      </c>
      <c r="BV137" s="469">
        <v>1</v>
      </c>
      <c r="BW137" s="475">
        <v>768800</v>
      </c>
      <c r="BX137" s="475">
        <v>165</v>
      </c>
      <c r="BY137" s="475">
        <v>2251</v>
      </c>
      <c r="BZ137" s="475">
        <v>743</v>
      </c>
      <c r="CA137" s="468">
        <v>0.50684931506849318</v>
      </c>
      <c r="CB137" s="469">
        <v>0</v>
      </c>
      <c r="CC137" s="476">
        <v>20424.461238881231</v>
      </c>
      <c r="CD137" s="476">
        <v>20382.290883082998</v>
      </c>
      <c r="CE137" s="476">
        <v>21548.214197868758</v>
      </c>
      <c r="CF137" s="476">
        <v>31.481760110111942</v>
      </c>
      <c r="CG137" s="476">
        <v>881.50632527310006</v>
      </c>
      <c r="CH137" s="476">
        <v>0</v>
      </c>
      <c r="CI137" s="476">
        <v>489.4018151400781</v>
      </c>
      <c r="CJ137" s="485">
        <v>0</v>
      </c>
      <c r="CK137" s="469">
        <v>9</v>
      </c>
      <c r="CL137" s="469">
        <v>0</v>
      </c>
      <c r="CM137" s="469">
        <v>0</v>
      </c>
      <c r="CN137" s="477">
        <v>1482.7221899481322</v>
      </c>
      <c r="CO137" s="469">
        <v>145</v>
      </c>
      <c r="CP137" s="469">
        <v>0</v>
      </c>
      <c r="CQ137" s="469" t="s">
        <v>514</v>
      </c>
      <c r="CR137" s="469" t="s">
        <v>514</v>
      </c>
      <c r="CS137" s="469" t="s">
        <v>514</v>
      </c>
      <c r="CT137" s="469">
        <v>0</v>
      </c>
      <c r="CU137" s="469">
        <v>1</v>
      </c>
      <c r="CV137" s="469">
        <v>0</v>
      </c>
      <c r="CW137" s="469">
        <v>1</v>
      </c>
      <c r="CX137" s="475">
        <v>872200</v>
      </c>
      <c r="CY137" s="475">
        <v>205</v>
      </c>
      <c r="CZ137" s="475">
        <v>0</v>
      </c>
      <c r="DA137" s="475">
        <v>0</v>
      </c>
      <c r="DB137" s="478">
        <v>5</v>
      </c>
      <c r="DC137" s="472">
        <v>0.96519949766231405</v>
      </c>
      <c r="DD137" s="469">
        <v>6</v>
      </c>
      <c r="DE137" s="475">
        <v>66000</v>
      </c>
      <c r="DF137" s="470">
        <v>2</v>
      </c>
      <c r="DG137" s="474">
        <v>0</v>
      </c>
      <c r="DH137" s="469">
        <v>8</v>
      </c>
      <c r="DI137" s="470">
        <v>1</v>
      </c>
      <c r="DJ137" s="469">
        <v>0</v>
      </c>
      <c r="DK137" s="469">
        <v>0</v>
      </c>
      <c r="DL137" s="476">
        <v>20</v>
      </c>
      <c r="DM137" s="465">
        <v>143</v>
      </c>
      <c r="DN137" s="466">
        <v>4066000</v>
      </c>
      <c r="DO137" s="467">
        <v>812837.03703703696</v>
      </c>
      <c r="DP137" s="469">
        <v>1</v>
      </c>
      <c r="DQ137" s="469">
        <v>4</v>
      </c>
      <c r="DR137" s="469">
        <v>3</v>
      </c>
      <c r="DS137" s="475">
        <v>815</v>
      </c>
      <c r="DT137" s="475">
        <v>72</v>
      </c>
      <c r="DU137" s="475">
        <v>19</v>
      </c>
    </row>
    <row r="138" spans="1:125" s="469" customFormat="1" ht="15" customHeight="1" x14ac:dyDescent="0.25">
      <c r="A138" s="474" t="s">
        <v>148</v>
      </c>
      <c r="B138" s="469">
        <v>9</v>
      </c>
      <c r="C138" s="469">
        <v>1</v>
      </c>
      <c r="D138" s="469">
        <v>29</v>
      </c>
      <c r="E138" s="469">
        <v>2</v>
      </c>
      <c r="F138" s="469">
        <v>385</v>
      </c>
      <c r="G138" s="469">
        <v>23</v>
      </c>
      <c r="H138" s="469">
        <v>5</v>
      </c>
      <c r="I138" s="469">
        <v>2</v>
      </c>
      <c r="J138" s="469">
        <v>1</v>
      </c>
      <c r="K138" s="469">
        <v>31</v>
      </c>
      <c r="L138" s="469">
        <v>11</v>
      </c>
      <c r="M138" s="469">
        <v>0</v>
      </c>
      <c r="N138" s="469">
        <v>0</v>
      </c>
      <c r="O138" s="469">
        <v>0</v>
      </c>
      <c r="P138" s="469">
        <v>63</v>
      </c>
      <c r="Q138" s="469">
        <v>0</v>
      </c>
      <c r="R138" s="475">
        <v>0</v>
      </c>
      <c r="S138" s="475">
        <v>13</v>
      </c>
      <c r="T138" s="475">
        <v>17</v>
      </c>
      <c r="U138" s="468">
        <v>0.64500000000000002</v>
      </c>
      <c r="V138" s="469">
        <v>13</v>
      </c>
      <c r="W138" s="469">
        <v>0</v>
      </c>
      <c r="X138" s="469">
        <v>0</v>
      </c>
      <c r="Y138" s="469">
        <v>1382</v>
      </c>
      <c r="Z138" s="469">
        <v>490</v>
      </c>
      <c r="AA138" s="473">
        <v>1</v>
      </c>
      <c r="AB138" s="474">
        <f t="shared" si="4"/>
        <v>1</v>
      </c>
      <c r="AC138" s="469">
        <v>8</v>
      </c>
      <c r="AD138" s="469">
        <v>0</v>
      </c>
      <c r="AE138" s="469">
        <v>16</v>
      </c>
      <c r="AF138" s="469">
        <v>179</v>
      </c>
      <c r="AG138" s="469">
        <v>0</v>
      </c>
      <c r="AH138" s="469">
        <v>2</v>
      </c>
      <c r="AI138" s="475">
        <v>40600</v>
      </c>
      <c r="AJ138" s="475">
        <v>0</v>
      </c>
      <c r="AK138" s="475">
        <v>0</v>
      </c>
      <c r="AL138" s="475">
        <v>0</v>
      </c>
      <c r="AM138" s="475">
        <v>0</v>
      </c>
      <c r="AN138" s="469">
        <v>0</v>
      </c>
      <c r="AO138" s="469">
        <v>0</v>
      </c>
      <c r="AP138" s="469">
        <v>0</v>
      </c>
      <c r="AQ138" s="468">
        <v>0.51700000000000002</v>
      </c>
      <c r="AR138" s="468">
        <v>4.8000000000000001E-2</v>
      </c>
      <c r="AS138" s="469">
        <v>0</v>
      </c>
      <c r="AT138" s="469">
        <v>21625.993875922002</v>
      </c>
      <c r="AU138" s="469">
        <v>45</v>
      </c>
      <c r="AV138" s="469">
        <v>1</v>
      </c>
      <c r="AW138" s="469">
        <v>2</v>
      </c>
      <c r="AX138" s="469">
        <v>0</v>
      </c>
      <c r="AY138" s="469">
        <v>0</v>
      </c>
      <c r="AZ138" s="469">
        <v>0</v>
      </c>
      <c r="BA138" s="469">
        <v>0</v>
      </c>
      <c r="BB138" s="475">
        <v>0</v>
      </c>
      <c r="BC138" s="470">
        <v>0</v>
      </c>
      <c r="BD138" s="470">
        <v>7</v>
      </c>
      <c r="BE138" s="469">
        <v>836.46086912199996</v>
      </c>
      <c r="BF138" s="468">
        <v>0.216</v>
      </c>
      <c r="BG138" s="469">
        <v>0</v>
      </c>
      <c r="BH138" s="469">
        <v>189.37642998991899</v>
      </c>
      <c r="BI138" s="469">
        <v>0</v>
      </c>
      <c r="BJ138" s="469">
        <v>0</v>
      </c>
      <c r="BK138" s="469">
        <v>0</v>
      </c>
      <c r="BL138" s="469">
        <v>0</v>
      </c>
      <c r="BM138" s="469">
        <v>1</v>
      </c>
      <c r="BN138" s="469">
        <v>0</v>
      </c>
      <c r="BO138" s="471">
        <v>18.464905595699999</v>
      </c>
      <c r="BP138" s="469">
        <v>0</v>
      </c>
      <c r="BQ138" s="469">
        <v>0</v>
      </c>
      <c r="BR138" s="469">
        <v>0</v>
      </c>
      <c r="BS138" s="469">
        <v>0</v>
      </c>
      <c r="BT138" s="469">
        <v>0</v>
      </c>
      <c r="BU138" s="469">
        <v>0</v>
      </c>
      <c r="BV138" s="469">
        <v>1</v>
      </c>
      <c r="BW138" s="475">
        <v>1354600</v>
      </c>
      <c r="BX138" s="475">
        <v>575</v>
      </c>
      <c r="BY138" s="475">
        <v>8935</v>
      </c>
      <c r="BZ138" s="475">
        <v>234</v>
      </c>
      <c r="CA138" s="468">
        <v>0.439</v>
      </c>
      <c r="CB138" s="469">
        <v>0</v>
      </c>
      <c r="CC138" s="476">
        <v>0</v>
      </c>
      <c r="CD138" s="476">
        <v>0</v>
      </c>
      <c r="CE138" s="476">
        <v>480.13982362233213</v>
      </c>
      <c r="CF138" s="476">
        <v>181.6762986494995</v>
      </c>
      <c r="CG138" s="476">
        <v>295.47815894890005</v>
      </c>
      <c r="CH138" s="476">
        <v>0</v>
      </c>
      <c r="CI138" s="476">
        <v>321.23509965958704</v>
      </c>
      <c r="CJ138" s="485">
        <v>0</v>
      </c>
      <c r="CK138" s="469">
        <v>16</v>
      </c>
      <c r="CL138" s="469">
        <v>0</v>
      </c>
      <c r="CM138" s="469">
        <v>0</v>
      </c>
      <c r="CN138" s="477">
        <v>544.23712638795189</v>
      </c>
      <c r="CO138" s="469">
        <v>117</v>
      </c>
      <c r="CP138" s="469">
        <v>0</v>
      </c>
      <c r="CQ138" s="469" t="s">
        <v>514</v>
      </c>
      <c r="CR138" s="469" t="s">
        <v>514</v>
      </c>
      <c r="CS138" s="469" t="s">
        <v>514</v>
      </c>
      <c r="CT138" s="469">
        <v>0</v>
      </c>
      <c r="CU138" s="469">
        <v>0</v>
      </c>
      <c r="CV138" s="469">
        <v>1</v>
      </c>
      <c r="CW138" s="469">
        <v>0</v>
      </c>
      <c r="CX138" s="475">
        <v>0</v>
      </c>
      <c r="CY138" s="475">
        <v>0</v>
      </c>
      <c r="CZ138" s="475">
        <v>0</v>
      </c>
      <c r="DA138" s="475">
        <v>0</v>
      </c>
      <c r="DB138" s="478">
        <v>7</v>
      </c>
      <c r="DC138" s="472">
        <v>0.93319977684231881</v>
      </c>
      <c r="DD138" s="469">
        <v>5</v>
      </c>
      <c r="DE138" s="475">
        <v>81800</v>
      </c>
      <c r="DF138" s="470">
        <v>0</v>
      </c>
      <c r="DG138" s="474">
        <v>0</v>
      </c>
      <c r="DH138" s="469">
        <v>5</v>
      </c>
      <c r="DI138" s="470">
        <v>0</v>
      </c>
      <c r="DJ138" s="469">
        <v>0</v>
      </c>
      <c r="DK138" s="469">
        <v>0</v>
      </c>
      <c r="DL138" s="476">
        <v>30</v>
      </c>
      <c r="DM138" s="465">
        <v>91</v>
      </c>
      <c r="DN138" s="466">
        <v>15036666.666666666</v>
      </c>
      <c r="DO138" s="467">
        <v>489001.28534704365</v>
      </c>
      <c r="DP138" s="469">
        <v>0</v>
      </c>
      <c r="DQ138" s="469">
        <v>0</v>
      </c>
      <c r="DR138" s="469">
        <v>0</v>
      </c>
      <c r="DS138" s="475">
        <v>31</v>
      </c>
      <c r="DT138" s="475">
        <v>175</v>
      </c>
      <c r="DU138" s="475">
        <v>15</v>
      </c>
    </row>
    <row r="139" spans="1:125" s="469" customFormat="1" ht="15" customHeight="1" x14ac:dyDescent="0.25">
      <c r="A139" s="474" t="s">
        <v>198</v>
      </c>
      <c r="B139" s="469">
        <v>8</v>
      </c>
      <c r="C139" s="469">
        <v>0</v>
      </c>
      <c r="D139" s="469">
        <v>36</v>
      </c>
      <c r="E139" s="469">
        <v>2</v>
      </c>
      <c r="F139" s="469">
        <v>296</v>
      </c>
      <c r="G139" s="469">
        <v>0</v>
      </c>
      <c r="H139" s="469">
        <v>22</v>
      </c>
      <c r="I139" s="469">
        <v>0.5</v>
      </c>
      <c r="J139" s="469">
        <v>0</v>
      </c>
      <c r="K139" s="469">
        <v>27</v>
      </c>
      <c r="L139" s="469">
        <v>4</v>
      </c>
      <c r="M139" s="469">
        <v>0</v>
      </c>
      <c r="N139" s="469">
        <v>1</v>
      </c>
      <c r="O139" s="469">
        <v>0</v>
      </c>
      <c r="P139" s="469">
        <v>71</v>
      </c>
      <c r="Q139" s="469">
        <v>3</v>
      </c>
      <c r="R139" s="475">
        <v>130000</v>
      </c>
      <c r="S139" s="475">
        <v>0</v>
      </c>
      <c r="T139" s="475">
        <v>0</v>
      </c>
      <c r="U139" s="468">
        <v>0.52439024390243905</v>
      </c>
      <c r="V139" s="469">
        <v>3</v>
      </c>
      <c r="W139" s="469">
        <v>1</v>
      </c>
      <c r="X139" s="469">
        <v>2.0999999999999996</v>
      </c>
      <c r="Y139" s="469">
        <v>2033</v>
      </c>
      <c r="Z139" s="469">
        <v>1060</v>
      </c>
      <c r="AA139" s="473">
        <v>1</v>
      </c>
      <c r="AB139" s="474">
        <f t="shared" si="4"/>
        <v>0</v>
      </c>
      <c r="AC139" s="469">
        <v>0</v>
      </c>
      <c r="AD139" s="469">
        <v>0</v>
      </c>
      <c r="AE139" s="469">
        <v>2251</v>
      </c>
      <c r="AF139" s="469">
        <v>5</v>
      </c>
      <c r="AG139" s="469">
        <v>0</v>
      </c>
      <c r="AH139" s="469">
        <v>2</v>
      </c>
      <c r="AI139" s="475">
        <v>56000</v>
      </c>
      <c r="AJ139" s="475">
        <v>0</v>
      </c>
      <c r="AK139" s="475">
        <v>0</v>
      </c>
      <c r="AL139" s="475">
        <v>0</v>
      </c>
      <c r="AM139" s="475">
        <v>0</v>
      </c>
      <c r="AN139" s="469">
        <v>0</v>
      </c>
      <c r="AO139" s="469">
        <v>2</v>
      </c>
      <c r="AP139" s="469">
        <v>0</v>
      </c>
      <c r="AQ139" s="468">
        <v>0.40350877192982454</v>
      </c>
      <c r="AR139" s="468">
        <v>2.6086956521739129E-2</v>
      </c>
      <c r="AS139" s="469">
        <v>0</v>
      </c>
      <c r="AT139" s="469">
        <v>24944.106571200002</v>
      </c>
      <c r="AU139" s="469">
        <v>50</v>
      </c>
      <c r="AV139" s="469">
        <v>1</v>
      </c>
      <c r="AW139" s="469">
        <v>0</v>
      </c>
      <c r="AX139" s="469">
        <v>0</v>
      </c>
      <c r="AY139" s="469">
        <v>0</v>
      </c>
      <c r="AZ139" s="469">
        <v>0</v>
      </c>
      <c r="BA139" s="469">
        <v>0</v>
      </c>
      <c r="BB139" s="475">
        <v>0</v>
      </c>
      <c r="BC139" s="470">
        <v>0</v>
      </c>
      <c r="BD139" s="470">
        <v>12</v>
      </c>
      <c r="BE139" s="469">
        <v>24944.106571200002</v>
      </c>
      <c r="BF139" s="468">
        <v>8.6956521739130432E-2</v>
      </c>
      <c r="BG139" s="469">
        <v>0</v>
      </c>
      <c r="BH139" s="469">
        <v>141.33270976994601</v>
      </c>
      <c r="BI139" s="469">
        <v>0</v>
      </c>
      <c r="BJ139" s="469">
        <v>0</v>
      </c>
      <c r="BK139" s="469">
        <v>0</v>
      </c>
      <c r="BL139" s="469">
        <v>0</v>
      </c>
      <c r="BM139" s="469">
        <v>0</v>
      </c>
      <c r="BN139" s="469">
        <v>0</v>
      </c>
      <c r="BO139" s="471">
        <v>4.7082596851899998</v>
      </c>
      <c r="BP139" s="469">
        <v>0</v>
      </c>
      <c r="BQ139" s="469">
        <v>0</v>
      </c>
      <c r="BR139" s="469">
        <v>1</v>
      </c>
      <c r="BS139" s="469">
        <v>0</v>
      </c>
      <c r="BT139" s="469">
        <v>0</v>
      </c>
      <c r="BU139" s="469">
        <v>0</v>
      </c>
      <c r="BV139" s="469">
        <v>0</v>
      </c>
      <c r="BW139" s="475">
        <v>0</v>
      </c>
      <c r="BX139" s="475">
        <v>6</v>
      </c>
      <c r="BY139" s="475">
        <v>1137</v>
      </c>
      <c r="BZ139" s="475">
        <v>39</v>
      </c>
      <c r="CA139" s="468">
        <v>0.18260869565217391</v>
      </c>
      <c r="CB139" s="469">
        <v>0</v>
      </c>
      <c r="CC139" s="476">
        <v>0</v>
      </c>
      <c r="CD139" s="476">
        <v>0</v>
      </c>
      <c r="CE139" s="476">
        <v>91.662722982696792</v>
      </c>
      <c r="CF139" s="476">
        <v>85.584324221299994</v>
      </c>
      <c r="CG139" s="476">
        <v>0</v>
      </c>
      <c r="CH139" s="476">
        <v>0</v>
      </c>
      <c r="CI139" s="476">
        <v>315.78513662462439</v>
      </c>
      <c r="CJ139" s="485">
        <v>0</v>
      </c>
      <c r="CK139" s="469">
        <v>1</v>
      </c>
      <c r="CL139" s="469">
        <v>0</v>
      </c>
      <c r="CM139" s="469">
        <v>0</v>
      </c>
      <c r="CN139" s="477">
        <v>999.10667279263089</v>
      </c>
      <c r="CO139" s="469">
        <v>3</v>
      </c>
      <c r="CP139" s="469">
        <v>0</v>
      </c>
      <c r="CQ139" s="469" t="s">
        <v>514</v>
      </c>
      <c r="CR139" s="469" t="s">
        <v>514</v>
      </c>
      <c r="CS139" s="469" t="s">
        <v>514</v>
      </c>
      <c r="CT139" s="469">
        <v>0</v>
      </c>
      <c r="CU139" s="469">
        <v>0</v>
      </c>
      <c r="CV139" s="469">
        <v>0</v>
      </c>
      <c r="CW139" s="469">
        <v>1</v>
      </c>
      <c r="CX139" s="475">
        <v>10800</v>
      </c>
      <c r="CY139" s="475">
        <v>0</v>
      </c>
      <c r="CZ139" s="475">
        <v>19</v>
      </c>
      <c r="DA139" s="475">
        <v>0</v>
      </c>
      <c r="DB139" s="478">
        <v>12</v>
      </c>
      <c r="DC139" s="472">
        <v>0.9540646683145334</v>
      </c>
      <c r="DD139" s="469">
        <v>3</v>
      </c>
      <c r="DE139" s="475">
        <v>35100</v>
      </c>
      <c r="DF139" s="470">
        <v>0</v>
      </c>
      <c r="DG139" s="474">
        <v>0</v>
      </c>
      <c r="DH139" s="469">
        <v>5</v>
      </c>
      <c r="DI139" s="470">
        <v>1</v>
      </c>
      <c r="DJ139" s="469">
        <v>0</v>
      </c>
      <c r="DK139" s="469">
        <v>0</v>
      </c>
      <c r="DL139" s="476">
        <v>10</v>
      </c>
      <c r="DM139" s="465">
        <v>224.66666666666666</v>
      </c>
      <c r="DN139" s="466">
        <v>4873666.666666667</v>
      </c>
      <c r="DO139" s="467">
        <v>141362.96296296298</v>
      </c>
      <c r="DP139" s="469">
        <v>0</v>
      </c>
      <c r="DQ139" s="469">
        <v>0</v>
      </c>
      <c r="DR139" s="469">
        <v>0</v>
      </c>
      <c r="DS139" s="475">
        <v>0</v>
      </c>
      <c r="DT139" s="475">
        <v>0</v>
      </c>
      <c r="DU139" s="475">
        <v>0</v>
      </c>
    </row>
    <row r="140" spans="1:125" s="469" customFormat="1" ht="15" customHeight="1" x14ac:dyDescent="0.25">
      <c r="A140" s="474" t="s">
        <v>232</v>
      </c>
      <c r="B140" s="469">
        <v>38</v>
      </c>
      <c r="C140" s="469">
        <v>1</v>
      </c>
      <c r="D140" s="469">
        <v>64</v>
      </c>
      <c r="E140" s="469">
        <v>1</v>
      </c>
      <c r="F140" s="469">
        <v>1651</v>
      </c>
      <c r="G140" s="469">
        <v>0</v>
      </c>
      <c r="H140" s="469">
        <v>72</v>
      </c>
      <c r="I140" s="469">
        <v>6</v>
      </c>
      <c r="J140" s="469">
        <v>26</v>
      </c>
      <c r="K140" s="469">
        <v>37</v>
      </c>
      <c r="L140" s="469">
        <v>1</v>
      </c>
      <c r="M140" s="469">
        <v>0</v>
      </c>
      <c r="N140" s="469">
        <v>0</v>
      </c>
      <c r="O140" s="469">
        <v>0</v>
      </c>
      <c r="P140" s="469">
        <v>98</v>
      </c>
      <c r="Q140" s="469">
        <v>6</v>
      </c>
      <c r="R140" s="475">
        <v>566100</v>
      </c>
      <c r="S140" s="475">
        <v>0</v>
      </c>
      <c r="T140" s="475">
        <v>0</v>
      </c>
      <c r="U140" s="468">
        <v>0.64500000000000002</v>
      </c>
      <c r="V140" s="469">
        <v>0</v>
      </c>
      <c r="W140" s="469">
        <v>9</v>
      </c>
      <c r="X140" s="469">
        <v>7.4000000000000021</v>
      </c>
      <c r="Y140" s="469">
        <v>3384</v>
      </c>
      <c r="Z140" s="469">
        <v>252</v>
      </c>
      <c r="AA140" s="473">
        <v>4</v>
      </c>
      <c r="AB140" s="474">
        <f t="shared" si="4"/>
        <v>4</v>
      </c>
      <c r="AC140" s="469">
        <v>7</v>
      </c>
      <c r="AD140" s="469">
        <v>0</v>
      </c>
      <c r="AE140" s="469">
        <v>1784</v>
      </c>
      <c r="AF140" s="469">
        <v>54</v>
      </c>
      <c r="AG140" s="469">
        <v>1</v>
      </c>
      <c r="AH140" s="469">
        <v>2</v>
      </c>
      <c r="AI140" s="475">
        <v>50600</v>
      </c>
      <c r="AJ140" s="475">
        <v>0</v>
      </c>
      <c r="AK140" s="475">
        <v>0</v>
      </c>
      <c r="AL140" s="475">
        <v>407</v>
      </c>
      <c r="AM140" s="475">
        <v>39</v>
      </c>
      <c r="AN140" s="469">
        <v>0</v>
      </c>
      <c r="AO140" s="469">
        <v>0</v>
      </c>
      <c r="AP140" s="469">
        <v>0</v>
      </c>
      <c r="AQ140" s="468">
        <v>0.51700000000000002</v>
      </c>
      <c r="AR140" s="468">
        <v>4.8000000000000001E-2</v>
      </c>
      <c r="AS140" s="469">
        <v>1</v>
      </c>
      <c r="AT140" s="469">
        <v>16551.152232100001</v>
      </c>
      <c r="AU140" s="469">
        <v>0</v>
      </c>
      <c r="AV140" s="469">
        <v>1</v>
      </c>
      <c r="AW140" s="469">
        <v>0</v>
      </c>
      <c r="AX140" s="469">
        <v>0</v>
      </c>
      <c r="AY140" s="469">
        <v>0</v>
      </c>
      <c r="AZ140" s="469">
        <v>0</v>
      </c>
      <c r="BA140" s="469">
        <v>0</v>
      </c>
      <c r="BB140" s="475">
        <v>0</v>
      </c>
      <c r="BC140" s="470">
        <v>0</v>
      </c>
      <c r="BD140" s="470">
        <v>5</v>
      </c>
      <c r="BE140" s="469">
        <v>16551.152195400002</v>
      </c>
      <c r="BF140" s="468">
        <v>0.216</v>
      </c>
      <c r="BG140" s="469">
        <v>9433.5475901200007</v>
      </c>
      <c r="BH140" s="469">
        <v>104.2887838944</v>
      </c>
      <c r="BI140" s="469">
        <v>1</v>
      </c>
      <c r="BJ140" s="469">
        <v>0</v>
      </c>
      <c r="BK140" s="469">
        <v>2</v>
      </c>
      <c r="BL140" s="469">
        <v>0</v>
      </c>
      <c r="BM140" s="469">
        <v>3</v>
      </c>
      <c r="BN140" s="469">
        <v>0</v>
      </c>
      <c r="BO140" s="471">
        <v>51.345382545900002</v>
      </c>
      <c r="BP140" s="469">
        <v>6</v>
      </c>
      <c r="BQ140" s="469">
        <v>77.677219713200003</v>
      </c>
      <c r="BR140" s="469">
        <v>0</v>
      </c>
      <c r="BS140" s="469">
        <v>0</v>
      </c>
      <c r="BT140" s="469">
        <v>0</v>
      </c>
      <c r="BU140" s="469">
        <v>0</v>
      </c>
      <c r="BV140" s="469">
        <v>1</v>
      </c>
      <c r="BW140" s="475">
        <v>28000</v>
      </c>
      <c r="BX140" s="475">
        <v>0</v>
      </c>
      <c r="BY140" s="475">
        <v>1702</v>
      </c>
      <c r="BZ140" s="475">
        <v>88</v>
      </c>
      <c r="CA140" s="468">
        <v>0.439</v>
      </c>
      <c r="CB140" s="469">
        <v>3598.4739444500001</v>
      </c>
      <c r="CC140" s="476">
        <v>481.55239871800001</v>
      </c>
      <c r="CD140" s="476">
        <v>524.49270433200002</v>
      </c>
      <c r="CE140" s="476">
        <v>1410.9293465816224</v>
      </c>
      <c r="CF140" s="476">
        <v>44.358530294349997</v>
      </c>
      <c r="CG140" s="476">
        <v>0</v>
      </c>
      <c r="CH140" s="476">
        <v>524.49270256405009</v>
      </c>
      <c r="CI140" s="476">
        <v>3244.4808082084778</v>
      </c>
      <c r="CJ140" s="485">
        <v>0</v>
      </c>
      <c r="CK140" s="469">
        <v>4</v>
      </c>
      <c r="CL140" s="469">
        <v>0</v>
      </c>
      <c r="CM140" s="469">
        <v>0</v>
      </c>
      <c r="CN140" s="477">
        <v>2740.8642836464351</v>
      </c>
      <c r="CO140" s="469">
        <v>823</v>
      </c>
      <c r="CP140" s="469">
        <v>4</v>
      </c>
      <c r="CQ140" s="469" t="s">
        <v>514</v>
      </c>
      <c r="CR140" s="469" t="s">
        <v>514</v>
      </c>
      <c r="CS140" s="469" t="s">
        <v>514</v>
      </c>
      <c r="CT140" s="469">
        <v>0</v>
      </c>
      <c r="CU140" s="469">
        <v>1</v>
      </c>
      <c r="CV140" s="469">
        <v>4</v>
      </c>
      <c r="CW140" s="469">
        <v>1</v>
      </c>
      <c r="CX140" s="475">
        <v>1250600</v>
      </c>
      <c r="CY140" s="475">
        <v>743</v>
      </c>
      <c r="CZ140" s="475">
        <v>89</v>
      </c>
      <c r="DA140" s="475">
        <v>0</v>
      </c>
      <c r="DB140" s="478">
        <v>15</v>
      </c>
      <c r="DC140" s="472">
        <v>0.94644756704185118</v>
      </c>
      <c r="DD140" s="469">
        <v>8</v>
      </c>
      <c r="DE140" s="475">
        <v>73400</v>
      </c>
      <c r="DF140" s="470">
        <v>0</v>
      </c>
      <c r="DG140" s="474">
        <v>0</v>
      </c>
      <c r="DH140" s="469">
        <v>6</v>
      </c>
      <c r="DI140" s="470">
        <v>0</v>
      </c>
      <c r="DJ140" s="469">
        <v>0</v>
      </c>
      <c r="DK140" s="469">
        <v>0</v>
      </c>
      <c r="DL140" s="476">
        <v>5</v>
      </c>
      <c r="DM140" s="465">
        <v>309</v>
      </c>
      <c r="DN140" s="466">
        <v>19043666.666666668</v>
      </c>
      <c r="DO140" s="467">
        <v>146800</v>
      </c>
      <c r="DP140" s="469">
        <v>2</v>
      </c>
      <c r="DQ140" s="469">
        <v>1</v>
      </c>
      <c r="DR140" s="469">
        <v>0</v>
      </c>
      <c r="DS140" s="475">
        <v>5</v>
      </c>
      <c r="DT140" s="475">
        <v>53</v>
      </c>
      <c r="DU140" s="475">
        <v>0</v>
      </c>
    </row>
    <row r="141" spans="1:125" s="469" customFormat="1" ht="15" customHeight="1" x14ac:dyDescent="0.25">
      <c r="A141" s="474" t="s">
        <v>247</v>
      </c>
      <c r="B141" s="469">
        <v>32</v>
      </c>
      <c r="C141" s="469">
        <v>1</v>
      </c>
      <c r="D141" s="469">
        <v>29</v>
      </c>
      <c r="E141" s="469">
        <v>4</v>
      </c>
      <c r="F141" s="469">
        <v>454</v>
      </c>
      <c r="G141" s="469">
        <v>19</v>
      </c>
      <c r="H141" s="469">
        <v>5</v>
      </c>
      <c r="I141" s="469">
        <v>2</v>
      </c>
      <c r="J141" s="469">
        <v>3</v>
      </c>
      <c r="K141" s="469">
        <v>27</v>
      </c>
      <c r="L141" s="469">
        <v>3</v>
      </c>
      <c r="M141" s="469">
        <v>0</v>
      </c>
      <c r="N141" s="469">
        <v>0</v>
      </c>
      <c r="O141" s="469">
        <v>0</v>
      </c>
      <c r="P141" s="469">
        <v>97</v>
      </c>
      <c r="Q141" s="469">
        <v>5</v>
      </c>
      <c r="R141" s="475">
        <v>5535600</v>
      </c>
      <c r="S141" s="475">
        <v>0</v>
      </c>
      <c r="T141" s="475">
        <v>0</v>
      </c>
      <c r="U141" s="468">
        <v>0.5892857142857143</v>
      </c>
      <c r="V141" s="469">
        <v>13</v>
      </c>
      <c r="W141" s="469">
        <v>0</v>
      </c>
      <c r="X141" s="469">
        <v>0.30000000000000004</v>
      </c>
      <c r="Y141" s="469">
        <v>1586</v>
      </c>
      <c r="Z141" s="469">
        <v>325</v>
      </c>
      <c r="AA141" s="473">
        <v>4</v>
      </c>
      <c r="AB141" s="474">
        <f t="shared" si="4"/>
        <v>4</v>
      </c>
      <c r="AC141" s="469">
        <v>8</v>
      </c>
      <c r="AD141" s="469">
        <v>0</v>
      </c>
      <c r="AE141" s="469">
        <v>175</v>
      </c>
      <c r="AF141" s="469">
        <v>148</v>
      </c>
      <c r="AG141" s="469">
        <v>0</v>
      </c>
      <c r="AH141" s="469">
        <v>3</v>
      </c>
      <c r="AI141" s="475">
        <v>6524900</v>
      </c>
      <c r="AJ141" s="475">
        <v>0</v>
      </c>
      <c r="AK141" s="475">
        <v>0</v>
      </c>
      <c r="AL141" s="475">
        <v>137</v>
      </c>
      <c r="AM141" s="475">
        <v>0</v>
      </c>
      <c r="AN141" s="469">
        <v>0</v>
      </c>
      <c r="AO141" s="469">
        <v>0</v>
      </c>
      <c r="AP141" s="469">
        <v>0</v>
      </c>
      <c r="AQ141" s="468">
        <v>0.43421052631578949</v>
      </c>
      <c r="AR141" s="468">
        <v>2.6315789473684209E-2</v>
      </c>
      <c r="AS141" s="469">
        <v>0</v>
      </c>
      <c r="AT141" s="469">
        <v>3624.1842991499998</v>
      </c>
      <c r="AU141" s="469">
        <v>24</v>
      </c>
      <c r="AV141" s="469">
        <v>2</v>
      </c>
      <c r="AW141" s="469">
        <v>4</v>
      </c>
      <c r="AX141" s="469">
        <v>0</v>
      </c>
      <c r="AY141" s="469">
        <v>0</v>
      </c>
      <c r="AZ141" s="469">
        <v>0</v>
      </c>
      <c r="BA141" s="469">
        <v>0</v>
      </c>
      <c r="BB141" s="475">
        <v>0</v>
      </c>
      <c r="BC141" s="470">
        <v>0</v>
      </c>
      <c r="BD141" s="470">
        <v>9</v>
      </c>
      <c r="BE141" s="469">
        <v>0</v>
      </c>
      <c r="BF141" s="468">
        <v>0.17105263157894737</v>
      </c>
      <c r="BG141" s="469">
        <v>0</v>
      </c>
      <c r="BH141" s="469">
        <v>90.481421649400005</v>
      </c>
      <c r="BI141" s="469">
        <v>2</v>
      </c>
      <c r="BJ141" s="469">
        <v>0</v>
      </c>
      <c r="BK141" s="469">
        <v>2</v>
      </c>
      <c r="BL141" s="469">
        <v>1</v>
      </c>
      <c r="BM141" s="469">
        <v>2</v>
      </c>
      <c r="BN141" s="469">
        <v>0</v>
      </c>
      <c r="BO141" s="471">
        <v>5.5938321775900004</v>
      </c>
      <c r="BP141" s="469">
        <v>0</v>
      </c>
      <c r="BQ141" s="469">
        <v>0</v>
      </c>
      <c r="BR141" s="469">
        <v>0</v>
      </c>
      <c r="BS141" s="469">
        <v>0</v>
      </c>
      <c r="BT141" s="469">
        <v>0</v>
      </c>
      <c r="BU141" s="469">
        <v>0</v>
      </c>
      <c r="BV141" s="469">
        <v>1</v>
      </c>
      <c r="BW141" s="475">
        <v>4992000</v>
      </c>
      <c r="BX141" s="475">
        <v>7432</v>
      </c>
      <c r="BY141" s="475">
        <v>6433</v>
      </c>
      <c r="BZ141" s="475">
        <v>7</v>
      </c>
      <c r="CA141" s="468">
        <v>0.40789473684210525</v>
      </c>
      <c r="CB141" s="469">
        <v>0</v>
      </c>
      <c r="CC141" s="476">
        <v>0</v>
      </c>
      <c r="CD141" s="476">
        <v>20.120596035399998</v>
      </c>
      <c r="CE141" s="476">
        <v>42.190660901800001</v>
      </c>
      <c r="CF141" s="476">
        <v>161.064125487175</v>
      </c>
      <c r="CG141" s="476">
        <v>0</v>
      </c>
      <c r="CH141" s="476">
        <v>20.120596035399998</v>
      </c>
      <c r="CI141" s="476">
        <v>0</v>
      </c>
      <c r="CJ141" s="485">
        <v>0</v>
      </c>
      <c r="CK141" s="469">
        <v>3</v>
      </c>
      <c r="CL141" s="469">
        <v>0</v>
      </c>
      <c r="CM141" s="469">
        <v>0</v>
      </c>
      <c r="CN141" s="477">
        <v>155.31092366613109</v>
      </c>
      <c r="CO141" s="469">
        <v>131</v>
      </c>
      <c r="CP141" s="469">
        <v>0</v>
      </c>
      <c r="CQ141" s="469" t="s">
        <v>514</v>
      </c>
      <c r="CR141" s="469" t="s">
        <v>514</v>
      </c>
      <c r="CS141" s="469" t="s">
        <v>514</v>
      </c>
      <c r="CT141" s="469">
        <v>0</v>
      </c>
      <c r="CU141" s="469">
        <v>0</v>
      </c>
      <c r="CV141" s="469">
        <v>0</v>
      </c>
      <c r="CW141" s="469">
        <v>0</v>
      </c>
      <c r="CX141" s="475">
        <v>0</v>
      </c>
      <c r="CY141" s="475">
        <v>0</v>
      </c>
      <c r="CZ141" s="475">
        <v>0</v>
      </c>
      <c r="DA141" s="475">
        <v>0</v>
      </c>
      <c r="DB141" s="478">
        <v>19</v>
      </c>
      <c r="DC141" s="472">
        <v>0.92471784155592562</v>
      </c>
      <c r="DD141" s="469">
        <v>12</v>
      </c>
      <c r="DE141" s="475">
        <v>226100</v>
      </c>
      <c r="DF141" s="470">
        <v>0</v>
      </c>
      <c r="DG141" s="474">
        <v>0</v>
      </c>
      <c r="DH141" s="469">
        <v>6</v>
      </c>
      <c r="DI141" s="470">
        <v>0</v>
      </c>
      <c r="DJ141" s="469">
        <v>0</v>
      </c>
      <c r="DK141" s="469">
        <v>0</v>
      </c>
      <c r="DL141" s="476">
        <v>11.666666666666666</v>
      </c>
      <c r="DM141" s="465">
        <v>306.33333333333331</v>
      </c>
      <c r="DN141" s="466">
        <v>87781333.333333328</v>
      </c>
      <c r="DO141" s="467">
        <v>596938.95705521468</v>
      </c>
      <c r="DP141" s="469">
        <v>0</v>
      </c>
      <c r="DQ141" s="469">
        <v>1</v>
      </c>
      <c r="DR141" s="469">
        <v>0</v>
      </c>
      <c r="DS141" s="475">
        <v>8</v>
      </c>
      <c r="DT141" s="475">
        <v>209</v>
      </c>
      <c r="DU141" s="475">
        <v>0</v>
      </c>
    </row>
    <row r="142" spans="1:125" s="469" customFormat="1" ht="15" customHeight="1" x14ac:dyDescent="0.25">
      <c r="A142" s="474" t="s">
        <v>167</v>
      </c>
      <c r="B142" s="469">
        <v>62</v>
      </c>
      <c r="C142" s="469">
        <v>0</v>
      </c>
      <c r="D142" s="469">
        <v>129</v>
      </c>
      <c r="E142" s="469">
        <v>3</v>
      </c>
      <c r="F142" s="469">
        <v>2003</v>
      </c>
      <c r="G142" s="469">
        <v>1</v>
      </c>
      <c r="H142" s="469">
        <v>84</v>
      </c>
      <c r="I142" s="469">
        <v>6</v>
      </c>
      <c r="J142" s="469">
        <v>32</v>
      </c>
      <c r="K142" s="469">
        <v>60</v>
      </c>
      <c r="L142" s="469">
        <v>0</v>
      </c>
      <c r="M142" s="469">
        <v>0</v>
      </c>
      <c r="N142" s="469">
        <v>0</v>
      </c>
      <c r="O142" s="469">
        <v>0</v>
      </c>
      <c r="P142" s="469">
        <v>143</v>
      </c>
      <c r="Q142" s="469">
        <v>4</v>
      </c>
      <c r="R142" s="475">
        <v>437300</v>
      </c>
      <c r="S142" s="475">
        <v>43</v>
      </c>
      <c r="T142" s="475">
        <v>0</v>
      </c>
      <c r="U142" s="468">
        <v>0.85</v>
      </c>
      <c r="V142" s="469">
        <v>4</v>
      </c>
      <c r="W142" s="469">
        <v>6</v>
      </c>
      <c r="X142" s="469">
        <v>2.6000000000000005</v>
      </c>
      <c r="Y142" s="469">
        <v>4797</v>
      </c>
      <c r="Z142" s="469">
        <v>1157</v>
      </c>
      <c r="AA142" s="473">
        <v>5</v>
      </c>
      <c r="AB142" s="474">
        <f t="shared" si="4"/>
        <v>4</v>
      </c>
      <c r="AC142" s="469">
        <v>4</v>
      </c>
      <c r="AD142" s="469">
        <v>0</v>
      </c>
      <c r="AE142" s="469">
        <v>4008</v>
      </c>
      <c r="AF142" s="469">
        <v>100</v>
      </c>
      <c r="AG142" s="469">
        <v>1</v>
      </c>
      <c r="AH142" s="469">
        <v>2</v>
      </c>
      <c r="AI142" s="475">
        <v>1383700</v>
      </c>
      <c r="AJ142" s="475">
        <v>0</v>
      </c>
      <c r="AK142" s="475">
        <v>18000</v>
      </c>
      <c r="AL142" s="475">
        <v>0</v>
      </c>
      <c r="AM142" s="475">
        <v>0</v>
      </c>
      <c r="AN142" s="469">
        <v>0</v>
      </c>
      <c r="AO142" s="469">
        <v>3</v>
      </c>
      <c r="AP142" s="469">
        <v>0</v>
      </c>
      <c r="AQ142" s="468">
        <v>0.40740740740740738</v>
      </c>
      <c r="AR142" s="468">
        <v>1.8518518518518517E-2</v>
      </c>
      <c r="AS142" s="469">
        <v>1</v>
      </c>
      <c r="AT142" s="469">
        <v>0</v>
      </c>
      <c r="AU142" s="469">
        <v>0</v>
      </c>
      <c r="AV142" s="469">
        <v>1</v>
      </c>
      <c r="AW142" s="469">
        <v>1</v>
      </c>
      <c r="AX142" s="469">
        <v>0</v>
      </c>
      <c r="AY142" s="469">
        <v>0</v>
      </c>
      <c r="AZ142" s="469">
        <v>0</v>
      </c>
      <c r="BA142" s="469">
        <v>1</v>
      </c>
      <c r="BB142" s="475">
        <v>38.1</v>
      </c>
      <c r="BC142" s="470">
        <v>0</v>
      </c>
      <c r="BD142" s="470">
        <v>6</v>
      </c>
      <c r="BE142" s="469">
        <v>1254.0500107299999</v>
      </c>
      <c r="BF142" s="468">
        <v>0.12962962962962962</v>
      </c>
      <c r="BG142" s="469">
        <v>0</v>
      </c>
      <c r="BH142" s="469">
        <v>61.745566640267</v>
      </c>
      <c r="BI142" s="469">
        <v>0</v>
      </c>
      <c r="BJ142" s="469">
        <v>0</v>
      </c>
      <c r="BK142" s="469">
        <v>1</v>
      </c>
      <c r="BL142" s="469">
        <v>0</v>
      </c>
      <c r="BM142" s="469">
        <v>4</v>
      </c>
      <c r="BN142" s="469">
        <v>0</v>
      </c>
      <c r="BO142" s="471">
        <v>159.811965931</v>
      </c>
      <c r="BP142" s="469">
        <v>4</v>
      </c>
      <c r="BQ142" s="469">
        <v>0</v>
      </c>
      <c r="BR142" s="469">
        <v>0</v>
      </c>
      <c r="BS142" s="469">
        <v>0</v>
      </c>
      <c r="BT142" s="469">
        <v>0</v>
      </c>
      <c r="BU142" s="469">
        <v>1</v>
      </c>
      <c r="BV142" s="469">
        <v>0</v>
      </c>
      <c r="BW142" s="475">
        <v>0</v>
      </c>
      <c r="BX142" s="475">
        <v>0</v>
      </c>
      <c r="BY142" s="475">
        <v>2273</v>
      </c>
      <c r="BZ142" s="475">
        <v>534</v>
      </c>
      <c r="CA142" s="468">
        <v>0.37037037037037035</v>
      </c>
      <c r="CB142" s="469">
        <v>0</v>
      </c>
      <c r="CC142" s="476">
        <v>308.53862882465</v>
      </c>
      <c r="CD142" s="476">
        <v>46.122104565199997</v>
      </c>
      <c r="CE142" s="476">
        <v>2383.5898078933151</v>
      </c>
      <c r="CF142" s="476">
        <v>68.857560435229999</v>
      </c>
      <c r="CG142" s="476">
        <v>640.69323279921002</v>
      </c>
      <c r="CH142" s="476">
        <v>255.1711634433</v>
      </c>
      <c r="CI142" s="476">
        <v>1250.0015154285695</v>
      </c>
      <c r="CJ142" s="485">
        <v>0</v>
      </c>
      <c r="CK142" s="469">
        <v>15</v>
      </c>
      <c r="CL142" s="469">
        <v>0</v>
      </c>
      <c r="CM142" s="469">
        <v>0</v>
      </c>
      <c r="CN142" s="477">
        <v>3322.3943285398964</v>
      </c>
      <c r="CO142" s="469">
        <v>67</v>
      </c>
      <c r="CP142" s="469">
        <v>11</v>
      </c>
      <c r="CQ142" s="469" t="s">
        <v>514</v>
      </c>
      <c r="CR142" s="469" t="s">
        <v>514</v>
      </c>
      <c r="CS142" s="469" t="s">
        <v>514</v>
      </c>
      <c r="CT142" s="469">
        <v>0</v>
      </c>
      <c r="CU142" s="469">
        <v>6</v>
      </c>
      <c r="CV142" s="469">
        <v>4</v>
      </c>
      <c r="CW142" s="469">
        <v>2</v>
      </c>
      <c r="CX142" s="475">
        <v>84900</v>
      </c>
      <c r="CY142" s="475">
        <v>0</v>
      </c>
      <c r="CZ142" s="475">
        <v>132</v>
      </c>
      <c r="DA142" s="475">
        <v>0</v>
      </c>
      <c r="DB142" s="478">
        <v>6</v>
      </c>
      <c r="DC142" s="472">
        <v>0.95331048054338852</v>
      </c>
      <c r="DD142" s="469">
        <v>7</v>
      </c>
      <c r="DE142" s="475">
        <v>125800</v>
      </c>
      <c r="DF142" s="470">
        <v>6</v>
      </c>
      <c r="DG142" s="474">
        <v>0</v>
      </c>
      <c r="DH142" s="469">
        <v>6</v>
      </c>
      <c r="DI142" s="470">
        <v>2</v>
      </c>
      <c r="DJ142" s="469">
        <v>0</v>
      </c>
      <c r="DK142" s="469">
        <v>0</v>
      </c>
      <c r="DL142" s="476">
        <v>23.333333333333332</v>
      </c>
      <c r="DM142" s="465">
        <v>83</v>
      </c>
      <c r="DN142" s="466">
        <v>14945000</v>
      </c>
      <c r="DO142" s="467">
        <v>275929.62962962961</v>
      </c>
      <c r="DP142" s="469">
        <v>0</v>
      </c>
      <c r="DQ142" s="469">
        <v>4</v>
      </c>
      <c r="DR142" s="469">
        <v>0</v>
      </c>
      <c r="DS142" s="475">
        <v>371</v>
      </c>
      <c r="DT142" s="475">
        <v>33</v>
      </c>
      <c r="DU142" s="475">
        <v>0</v>
      </c>
    </row>
    <row r="143" spans="1:125" s="469" customFormat="1" ht="15" customHeight="1" x14ac:dyDescent="0.25">
      <c r="A143" s="474" t="s">
        <v>184</v>
      </c>
      <c r="B143" s="469">
        <v>1</v>
      </c>
      <c r="C143" s="469">
        <v>0</v>
      </c>
      <c r="D143" s="469">
        <v>9</v>
      </c>
      <c r="E143" s="469">
        <v>2</v>
      </c>
      <c r="F143" s="469">
        <v>98</v>
      </c>
      <c r="G143" s="469">
        <v>2</v>
      </c>
      <c r="H143" s="469">
        <v>1</v>
      </c>
      <c r="I143" s="469">
        <v>1</v>
      </c>
      <c r="J143" s="469">
        <v>2</v>
      </c>
      <c r="K143" s="469">
        <v>10</v>
      </c>
      <c r="L143" s="469">
        <v>2</v>
      </c>
      <c r="M143" s="469">
        <v>0</v>
      </c>
      <c r="N143" s="469">
        <v>0</v>
      </c>
      <c r="O143" s="469">
        <v>0</v>
      </c>
      <c r="P143" s="469">
        <v>125</v>
      </c>
      <c r="Q143" s="469">
        <v>4</v>
      </c>
      <c r="R143" s="475">
        <v>2281700</v>
      </c>
      <c r="S143" s="475">
        <v>0</v>
      </c>
      <c r="T143" s="475">
        <v>0</v>
      </c>
      <c r="U143" s="468">
        <v>0.78125</v>
      </c>
      <c r="V143" s="469">
        <v>0</v>
      </c>
      <c r="W143" s="469">
        <v>0</v>
      </c>
      <c r="X143" s="469">
        <v>0.2</v>
      </c>
      <c r="Y143" s="469">
        <v>1429</v>
      </c>
      <c r="Z143" s="469">
        <v>61</v>
      </c>
      <c r="AA143" s="473">
        <v>1</v>
      </c>
      <c r="AB143" s="474">
        <f t="shared" si="4"/>
        <v>0</v>
      </c>
      <c r="AC143" s="469">
        <v>1</v>
      </c>
      <c r="AD143" s="469">
        <v>0</v>
      </c>
      <c r="AE143" s="469">
        <v>24</v>
      </c>
      <c r="AF143" s="469">
        <v>68</v>
      </c>
      <c r="AG143" s="469">
        <v>0</v>
      </c>
      <c r="AH143" s="469">
        <v>0</v>
      </c>
      <c r="AI143" s="475">
        <v>0</v>
      </c>
      <c r="AJ143" s="475">
        <v>0</v>
      </c>
      <c r="AK143" s="475">
        <v>0</v>
      </c>
      <c r="AL143" s="475">
        <v>275</v>
      </c>
      <c r="AM143" s="475">
        <v>43</v>
      </c>
      <c r="AN143" s="469">
        <v>0</v>
      </c>
      <c r="AO143" s="469">
        <v>0</v>
      </c>
      <c r="AP143" s="469">
        <v>0</v>
      </c>
      <c r="AQ143" s="468">
        <v>0.46511627906976744</v>
      </c>
      <c r="AR143" s="468">
        <v>2.3255813953488372E-2</v>
      </c>
      <c r="AS143" s="469">
        <v>0</v>
      </c>
      <c r="AT143" s="469">
        <v>14859.3434708</v>
      </c>
      <c r="AU143" s="469">
        <v>40</v>
      </c>
      <c r="AV143" s="469">
        <v>0</v>
      </c>
      <c r="AW143" s="469">
        <v>0</v>
      </c>
      <c r="AX143" s="469">
        <v>0</v>
      </c>
      <c r="AY143" s="469">
        <v>0</v>
      </c>
      <c r="AZ143" s="469">
        <v>0</v>
      </c>
      <c r="BA143" s="469">
        <v>0</v>
      </c>
      <c r="BB143" s="475">
        <v>0</v>
      </c>
      <c r="BC143" s="470">
        <v>0</v>
      </c>
      <c r="BD143" s="470">
        <v>5</v>
      </c>
      <c r="BE143" s="469">
        <v>0</v>
      </c>
      <c r="BF143" s="468">
        <v>0.32558139534883723</v>
      </c>
      <c r="BG143" s="469">
        <v>0</v>
      </c>
      <c r="BH143" s="469">
        <v>0</v>
      </c>
      <c r="BI143" s="469">
        <v>0</v>
      </c>
      <c r="BJ143" s="469">
        <v>0</v>
      </c>
      <c r="BK143" s="469">
        <v>0</v>
      </c>
      <c r="BL143" s="469">
        <v>0</v>
      </c>
      <c r="BM143" s="469">
        <v>0</v>
      </c>
      <c r="BN143" s="469">
        <v>0</v>
      </c>
      <c r="BO143" s="471">
        <v>6.8875427945200005E-2</v>
      </c>
      <c r="BP143" s="469">
        <v>0</v>
      </c>
      <c r="BQ143" s="469">
        <v>0</v>
      </c>
      <c r="BR143" s="469">
        <v>0</v>
      </c>
      <c r="BS143" s="469">
        <v>0</v>
      </c>
      <c r="BT143" s="469">
        <v>0</v>
      </c>
      <c r="BU143" s="469">
        <v>0</v>
      </c>
      <c r="BV143" s="469">
        <v>1</v>
      </c>
      <c r="BW143" s="475">
        <v>1491700</v>
      </c>
      <c r="BX143" s="475">
        <v>388</v>
      </c>
      <c r="BY143" s="475">
        <v>1638</v>
      </c>
      <c r="BZ143" s="475">
        <v>143</v>
      </c>
      <c r="CA143" s="468">
        <v>0.60465116279069764</v>
      </c>
      <c r="CB143" s="469">
        <v>0</v>
      </c>
      <c r="CC143" s="476">
        <v>0</v>
      </c>
      <c r="CD143" s="476">
        <v>0</v>
      </c>
      <c r="CE143" s="476">
        <v>2.9035476453499998</v>
      </c>
      <c r="CF143" s="476">
        <v>10.284514510653999</v>
      </c>
      <c r="CG143" s="476">
        <v>0</v>
      </c>
      <c r="CH143" s="476">
        <v>0</v>
      </c>
      <c r="CI143" s="476">
        <v>52.64723885558201</v>
      </c>
      <c r="CJ143" s="485">
        <v>0</v>
      </c>
      <c r="CK143" s="469">
        <v>1</v>
      </c>
      <c r="CL143" s="469">
        <v>0</v>
      </c>
      <c r="CM143" s="469">
        <v>0</v>
      </c>
      <c r="CN143" s="477">
        <v>204.22712133647821</v>
      </c>
      <c r="CO143" s="469">
        <v>8</v>
      </c>
      <c r="CP143" s="469">
        <v>0</v>
      </c>
      <c r="CQ143" s="469" t="s">
        <v>514</v>
      </c>
      <c r="CR143" s="469" t="s">
        <v>514</v>
      </c>
      <c r="CS143" s="469" t="s">
        <v>514</v>
      </c>
      <c r="CT143" s="469">
        <v>0</v>
      </c>
      <c r="CU143" s="469">
        <v>0</v>
      </c>
      <c r="CV143" s="469">
        <v>1</v>
      </c>
      <c r="CW143" s="469">
        <v>1</v>
      </c>
      <c r="CX143" s="475">
        <v>89300</v>
      </c>
      <c r="CY143" s="475">
        <v>0</v>
      </c>
      <c r="CZ143" s="475">
        <v>2</v>
      </c>
      <c r="DA143" s="475">
        <v>0</v>
      </c>
      <c r="DB143" s="478">
        <v>1</v>
      </c>
      <c r="DC143" s="472">
        <v>0.965306159519009</v>
      </c>
      <c r="DD143" s="469">
        <v>12</v>
      </c>
      <c r="DE143" s="475">
        <v>284800</v>
      </c>
      <c r="DF143" s="470">
        <v>0</v>
      </c>
      <c r="DG143" s="474">
        <v>0</v>
      </c>
      <c r="DH143" s="469">
        <v>6</v>
      </c>
      <c r="DI143" s="470">
        <v>0</v>
      </c>
      <c r="DJ143" s="469">
        <v>0</v>
      </c>
      <c r="DK143" s="469">
        <v>1</v>
      </c>
      <c r="DL143" s="476">
        <v>20</v>
      </c>
      <c r="DM143" s="465">
        <v>0</v>
      </c>
      <c r="DN143" s="466">
        <v>0</v>
      </c>
      <c r="DO143" s="467">
        <v>5437.0370370370365</v>
      </c>
      <c r="DP143" s="469">
        <v>0</v>
      </c>
      <c r="DQ143" s="469">
        <v>2</v>
      </c>
      <c r="DR143" s="469">
        <v>1</v>
      </c>
      <c r="DS143" s="475">
        <v>2</v>
      </c>
      <c r="DT143" s="475">
        <v>16</v>
      </c>
      <c r="DU143" s="475">
        <v>0</v>
      </c>
    </row>
    <row r="144" spans="1:125" s="469" customFormat="1" ht="15" customHeight="1" x14ac:dyDescent="0.25">
      <c r="A144" s="474" t="s">
        <v>136</v>
      </c>
      <c r="B144" s="469">
        <v>11</v>
      </c>
      <c r="C144" s="469">
        <v>0</v>
      </c>
      <c r="D144" s="469">
        <v>29</v>
      </c>
      <c r="E144" s="469">
        <v>1</v>
      </c>
      <c r="F144" s="469">
        <v>417</v>
      </c>
      <c r="G144" s="469">
        <v>0</v>
      </c>
      <c r="H144" s="469">
        <v>10</v>
      </c>
      <c r="I144" s="469">
        <v>0</v>
      </c>
      <c r="J144" s="469">
        <v>2</v>
      </c>
      <c r="K144" s="469">
        <v>15</v>
      </c>
      <c r="L144" s="469">
        <v>0</v>
      </c>
      <c r="M144" s="469">
        <v>0</v>
      </c>
      <c r="N144" s="469">
        <v>0</v>
      </c>
      <c r="O144" s="469">
        <v>0</v>
      </c>
      <c r="P144" s="469">
        <v>88</v>
      </c>
      <c r="Q144" s="469">
        <v>3</v>
      </c>
      <c r="R144" s="475">
        <v>3473600</v>
      </c>
      <c r="S144" s="475">
        <v>0</v>
      </c>
      <c r="T144" s="475">
        <v>0</v>
      </c>
      <c r="U144" s="468">
        <v>0.56338028169014087</v>
      </c>
      <c r="V144" s="469">
        <v>17</v>
      </c>
      <c r="W144" s="469">
        <v>0</v>
      </c>
      <c r="X144" s="469">
        <v>0</v>
      </c>
      <c r="Y144" s="469">
        <v>1000</v>
      </c>
      <c r="Z144" s="469">
        <v>1199</v>
      </c>
      <c r="AA144" s="473">
        <v>3</v>
      </c>
      <c r="AB144" s="474">
        <f t="shared" si="4"/>
        <v>2</v>
      </c>
      <c r="AC144" s="469">
        <v>5</v>
      </c>
      <c r="AD144" s="469">
        <v>0</v>
      </c>
      <c r="AE144" s="469">
        <v>61</v>
      </c>
      <c r="AF144" s="469">
        <v>51</v>
      </c>
      <c r="AG144" s="469">
        <v>0</v>
      </c>
      <c r="AH144" s="469">
        <v>7</v>
      </c>
      <c r="AI144" s="475">
        <v>11551500</v>
      </c>
      <c r="AJ144" s="475">
        <v>0</v>
      </c>
      <c r="AK144" s="475">
        <v>333122</v>
      </c>
      <c r="AL144" s="475">
        <v>1519</v>
      </c>
      <c r="AM144" s="475">
        <v>22</v>
      </c>
      <c r="AN144" s="469">
        <v>0</v>
      </c>
      <c r="AO144" s="469">
        <v>6</v>
      </c>
      <c r="AP144" s="469">
        <v>0</v>
      </c>
      <c r="AQ144" s="468">
        <v>0.34951456310679613</v>
      </c>
      <c r="AR144" s="468">
        <v>4.8543689320388349E-2</v>
      </c>
      <c r="AS144" s="469">
        <v>0</v>
      </c>
      <c r="AT144" s="469">
        <v>1274.12483778</v>
      </c>
      <c r="AU144" s="469">
        <v>0</v>
      </c>
      <c r="AV144" s="469">
        <v>0</v>
      </c>
      <c r="AW144" s="469">
        <v>12</v>
      </c>
      <c r="AX144" s="469">
        <v>0</v>
      </c>
      <c r="AY144" s="469">
        <v>0</v>
      </c>
      <c r="AZ144" s="469">
        <v>0</v>
      </c>
      <c r="BA144" s="469">
        <v>1</v>
      </c>
      <c r="BB144" s="475">
        <v>49</v>
      </c>
      <c r="BC144" s="470">
        <v>0</v>
      </c>
      <c r="BD144" s="470">
        <v>6</v>
      </c>
      <c r="BE144" s="469">
        <v>1274.1248574700001</v>
      </c>
      <c r="BF144" s="468">
        <v>8.7378640776699032E-2</v>
      </c>
      <c r="BG144" s="469">
        <v>0</v>
      </c>
      <c r="BH144" s="469">
        <v>60.8984285051</v>
      </c>
      <c r="BI144" s="469">
        <v>0</v>
      </c>
      <c r="BJ144" s="469">
        <v>0</v>
      </c>
      <c r="BK144" s="469">
        <v>1</v>
      </c>
      <c r="BL144" s="469">
        <v>0</v>
      </c>
      <c r="BM144" s="469">
        <v>2</v>
      </c>
      <c r="BN144" s="469">
        <v>0</v>
      </c>
      <c r="BO144" s="471">
        <v>0</v>
      </c>
      <c r="BP144" s="469">
        <v>1</v>
      </c>
      <c r="BQ144" s="469">
        <v>0</v>
      </c>
      <c r="BR144" s="469">
        <v>0</v>
      </c>
      <c r="BS144" s="469">
        <v>0</v>
      </c>
      <c r="BT144" s="469">
        <v>0</v>
      </c>
      <c r="BU144" s="469">
        <v>2</v>
      </c>
      <c r="BV144" s="469">
        <v>1</v>
      </c>
      <c r="BW144" s="475">
        <v>3041100</v>
      </c>
      <c r="BX144" s="475">
        <v>2647</v>
      </c>
      <c r="BY144" s="475">
        <v>5011</v>
      </c>
      <c r="BZ144" s="475">
        <v>860</v>
      </c>
      <c r="CA144" s="468">
        <v>0.1941747572815534</v>
      </c>
      <c r="CB144" s="469">
        <v>19.874317750100001</v>
      </c>
      <c r="CC144" s="476">
        <v>0</v>
      </c>
      <c r="CD144" s="476">
        <v>41.347321939700002</v>
      </c>
      <c r="CE144" s="476">
        <v>47.576303547720002</v>
      </c>
      <c r="CF144" s="476">
        <v>49.526158935161</v>
      </c>
      <c r="CG144" s="476">
        <v>0</v>
      </c>
      <c r="CH144" s="476">
        <v>41.347316452100003</v>
      </c>
      <c r="CI144" s="476">
        <v>3.5372829724835002</v>
      </c>
      <c r="CJ144" s="485">
        <v>0</v>
      </c>
      <c r="CK144" s="469">
        <v>0</v>
      </c>
      <c r="CL144" s="469">
        <v>0</v>
      </c>
      <c r="CM144" s="469">
        <v>0</v>
      </c>
      <c r="CN144" s="477">
        <v>98.629898137035795</v>
      </c>
      <c r="CO144" s="469">
        <v>67</v>
      </c>
      <c r="CP144" s="469">
        <v>0</v>
      </c>
      <c r="CQ144" s="469" t="s">
        <v>514</v>
      </c>
      <c r="CR144" s="469" t="s">
        <v>514</v>
      </c>
      <c r="CS144" s="469" t="s">
        <v>514</v>
      </c>
      <c r="CT144" s="469">
        <v>0</v>
      </c>
      <c r="CU144" s="469">
        <v>1</v>
      </c>
      <c r="CV144" s="469">
        <v>0</v>
      </c>
      <c r="CW144" s="469">
        <v>0</v>
      </c>
      <c r="CX144" s="475">
        <v>0</v>
      </c>
      <c r="CY144" s="475">
        <v>0</v>
      </c>
      <c r="CZ144" s="475">
        <v>98</v>
      </c>
      <c r="DA144" s="475">
        <v>12</v>
      </c>
      <c r="DB144" s="478">
        <v>14</v>
      </c>
      <c r="DC144" s="472">
        <v>0.95270081764920489</v>
      </c>
      <c r="DD144" s="469">
        <v>5</v>
      </c>
      <c r="DE144" s="475">
        <v>214500</v>
      </c>
      <c r="DF144" s="470">
        <v>4</v>
      </c>
      <c r="DG144" s="474">
        <v>0</v>
      </c>
      <c r="DH144" s="469">
        <v>5</v>
      </c>
      <c r="DI144" s="470">
        <v>0</v>
      </c>
      <c r="DJ144" s="469">
        <v>0</v>
      </c>
      <c r="DK144" s="469">
        <v>0</v>
      </c>
      <c r="DL144" s="476">
        <v>1.6666666666666667</v>
      </c>
      <c r="DM144" s="465" t="s">
        <v>640</v>
      </c>
      <c r="DN144" s="466" t="s">
        <v>640</v>
      </c>
      <c r="DO144" s="467">
        <v>307192.59259259264</v>
      </c>
      <c r="DP144" s="469">
        <v>2</v>
      </c>
      <c r="DQ144" s="469">
        <v>1</v>
      </c>
      <c r="DR144" s="469">
        <v>1</v>
      </c>
      <c r="DS144" s="475">
        <v>1259</v>
      </c>
      <c r="DT144" s="475">
        <v>392</v>
      </c>
      <c r="DU144" s="475">
        <v>85</v>
      </c>
    </row>
    <row r="145" spans="1:125" s="469" customFormat="1" ht="15" customHeight="1" x14ac:dyDescent="0.25">
      <c r="A145" s="474" t="s">
        <v>126</v>
      </c>
      <c r="B145" s="469">
        <v>29</v>
      </c>
      <c r="C145" s="469">
        <v>3</v>
      </c>
      <c r="D145" s="469">
        <v>68</v>
      </c>
      <c r="E145" s="469">
        <v>6</v>
      </c>
      <c r="F145" s="469">
        <v>1834</v>
      </c>
      <c r="G145" s="469">
        <v>6</v>
      </c>
      <c r="H145" s="469">
        <v>120</v>
      </c>
      <c r="I145" s="469">
        <v>6</v>
      </c>
      <c r="J145" s="469">
        <v>10</v>
      </c>
      <c r="K145" s="469">
        <v>36</v>
      </c>
      <c r="L145" s="469">
        <v>5</v>
      </c>
      <c r="M145" s="469">
        <v>0</v>
      </c>
      <c r="N145" s="469">
        <v>0</v>
      </c>
      <c r="O145" s="469">
        <v>0</v>
      </c>
      <c r="P145" s="469">
        <v>238</v>
      </c>
      <c r="Q145" s="469">
        <v>9</v>
      </c>
      <c r="R145" s="475">
        <v>912000</v>
      </c>
      <c r="S145" s="475">
        <v>690</v>
      </c>
      <c r="T145" s="475">
        <v>0</v>
      </c>
      <c r="U145" s="468">
        <v>0.64500000000000002</v>
      </c>
      <c r="V145" s="469">
        <v>1</v>
      </c>
      <c r="W145" s="469">
        <v>2</v>
      </c>
      <c r="X145" s="469">
        <v>3.4000000000000004</v>
      </c>
      <c r="Y145" s="469">
        <v>14814</v>
      </c>
      <c r="Z145" s="469">
        <v>989</v>
      </c>
      <c r="AA145" s="473">
        <v>9</v>
      </c>
      <c r="AB145" s="474">
        <f t="shared" si="4"/>
        <v>8</v>
      </c>
      <c r="AC145" s="469">
        <v>4</v>
      </c>
      <c r="AD145" s="469">
        <v>0</v>
      </c>
      <c r="AE145" s="469">
        <v>16148</v>
      </c>
      <c r="AF145" s="469">
        <v>181</v>
      </c>
      <c r="AG145" s="469">
        <v>2</v>
      </c>
      <c r="AH145" s="469">
        <v>1</v>
      </c>
      <c r="AI145" s="475">
        <v>808100</v>
      </c>
      <c r="AJ145" s="475">
        <v>0</v>
      </c>
      <c r="AK145" s="475">
        <v>0</v>
      </c>
      <c r="AL145" s="475">
        <v>884</v>
      </c>
      <c r="AM145" s="475">
        <v>457</v>
      </c>
      <c r="AN145" s="469">
        <v>0</v>
      </c>
      <c r="AO145" s="469">
        <v>4</v>
      </c>
      <c r="AP145" s="469">
        <v>1</v>
      </c>
      <c r="AQ145" s="468">
        <v>0.48484848484848486</v>
      </c>
      <c r="AR145" s="468">
        <v>3.0303030303030304E-2</v>
      </c>
      <c r="AS145" s="469">
        <v>0</v>
      </c>
      <c r="AT145" s="469">
        <v>0</v>
      </c>
      <c r="AU145" s="469">
        <v>0</v>
      </c>
      <c r="AV145" s="469">
        <v>1</v>
      </c>
      <c r="AW145" s="469">
        <v>11</v>
      </c>
      <c r="AX145" s="469">
        <v>222</v>
      </c>
      <c r="AY145" s="469">
        <v>4</v>
      </c>
      <c r="AZ145" s="469">
        <v>1</v>
      </c>
      <c r="BA145" s="469">
        <v>0</v>
      </c>
      <c r="BB145" s="475">
        <v>0</v>
      </c>
      <c r="BC145" s="470">
        <v>0</v>
      </c>
      <c r="BD145" s="470">
        <v>4</v>
      </c>
      <c r="BE145" s="469">
        <v>0</v>
      </c>
      <c r="BF145" s="468">
        <v>0.21212121212121213</v>
      </c>
      <c r="BG145" s="469">
        <v>0</v>
      </c>
      <c r="BH145" s="469">
        <v>64.547889858600001</v>
      </c>
      <c r="BI145" s="469">
        <v>0</v>
      </c>
      <c r="BJ145" s="469">
        <v>0</v>
      </c>
      <c r="BK145" s="469">
        <v>1</v>
      </c>
      <c r="BL145" s="469">
        <v>0</v>
      </c>
      <c r="BM145" s="469">
        <v>8</v>
      </c>
      <c r="BN145" s="469">
        <v>1</v>
      </c>
      <c r="BO145" s="471">
        <v>43.509242217600004</v>
      </c>
      <c r="BP145" s="469">
        <v>0</v>
      </c>
      <c r="BQ145" s="469">
        <v>963.74859560171262</v>
      </c>
      <c r="BR145" s="469">
        <v>1</v>
      </c>
      <c r="BS145" s="469">
        <v>0</v>
      </c>
      <c r="BT145" s="469">
        <v>0</v>
      </c>
      <c r="BU145" s="469">
        <v>0</v>
      </c>
      <c r="BV145" s="469">
        <v>1</v>
      </c>
      <c r="BW145" s="475">
        <v>1760400</v>
      </c>
      <c r="BX145" s="475">
        <v>461</v>
      </c>
      <c r="BY145" s="475">
        <v>2326</v>
      </c>
      <c r="BZ145" s="475">
        <v>107</v>
      </c>
      <c r="CA145" s="468">
        <v>0.39393939393939392</v>
      </c>
      <c r="CB145" s="469">
        <v>19136.691676300001</v>
      </c>
      <c r="CC145" s="476">
        <v>1845.7189615537968</v>
      </c>
      <c r="CD145" s="476">
        <v>1705.5531378737749</v>
      </c>
      <c r="CE145" s="476">
        <v>4170.5948860679391</v>
      </c>
      <c r="CF145" s="476">
        <v>111.38818480344001</v>
      </c>
      <c r="CG145" s="476">
        <v>284.61288413429901</v>
      </c>
      <c r="CH145" s="476">
        <v>1589.8445202114319</v>
      </c>
      <c r="CI145" s="476">
        <v>1602.5455666266525</v>
      </c>
      <c r="CJ145" s="485">
        <v>0</v>
      </c>
      <c r="CK145" s="469">
        <v>6</v>
      </c>
      <c r="CL145" s="469">
        <v>4381.9358754300001</v>
      </c>
      <c r="CM145" s="469">
        <v>0</v>
      </c>
      <c r="CN145" s="477">
        <v>1777.7784873286828</v>
      </c>
      <c r="CO145" s="469">
        <v>124</v>
      </c>
      <c r="CP145" s="469">
        <v>0</v>
      </c>
      <c r="CQ145" s="469" t="s">
        <v>514</v>
      </c>
      <c r="CR145" s="469" t="s">
        <v>514</v>
      </c>
      <c r="CS145" s="469" t="s">
        <v>514</v>
      </c>
      <c r="CT145" s="469">
        <v>0</v>
      </c>
      <c r="CU145" s="469">
        <v>2</v>
      </c>
      <c r="CV145" s="469">
        <v>3</v>
      </c>
      <c r="CW145" s="469">
        <v>3</v>
      </c>
      <c r="CX145" s="475">
        <v>1710600</v>
      </c>
      <c r="CY145" s="475">
        <v>322</v>
      </c>
      <c r="CZ145" s="475">
        <v>440</v>
      </c>
      <c r="DA145" s="475">
        <v>0</v>
      </c>
      <c r="DB145" s="478">
        <v>14</v>
      </c>
      <c r="DC145" s="472">
        <v>0.96604642240552463</v>
      </c>
      <c r="DD145" s="469">
        <v>11</v>
      </c>
      <c r="DE145" s="475">
        <v>138300</v>
      </c>
      <c r="DF145" s="470">
        <v>1</v>
      </c>
      <c r="DG145" s="474">
        <v>0</v>
      </c>
      <c r="DH145" s="469">
        <v>5</v>
      </c>
      <c r="DI145" s="470">
        <v>1</v>
      </c>
      <c r="DJ145" s="469">
        <v>0</v>
      </c>
      <c r="DK145" s="469">
        <v>0</v>
      </c>
      <c r="DL145" s="476">
        <v>6.666666666666667</v>
      </c>
      <c r="DM145" s="465">
        <v>201</v>
      </c>
      <c r="DN145" s="466">
        <v>17915333.333333332</v>
      </c>
      <c r="DO145" s="467">
        <v>3982629.6296296297</v>
      </c>
      <c r="DP145" s="469">
        <v>1</v>
      </c>
      <c r="DQ145" s="469">
        <v>1</v>
      </c>
      <c r="DR145" s="469">
        <v>0</v>
      </c>
      <c r="DS145" s="475">
        <v>18</v>
      </c>
      <c r="DT145" s="475">
        <v>638</v>
      </c>
      <c r="DU145" s="475">
        <v>62</v>
      </c>
    </row>
    <row r="146" spans="1:125" s="469" customFormat="1" ht="15" customHeight="1" x14ac:dyDescent="0.25">
      <c r="A146" s="474" t="s">
        <v>342</v>
      </c>
      <c r="B146" s="469">
        <v>4</v>
      </c>
      <c r="C146" s="469">
        <v>0</v>
      </c>
      <c r="D146" s="469">
        <v>8</v>
      </c>
      <c r="E146" s="469">
        <v>0</v>
      </c>
      <c r="F146" s="469">
        <v>117</v>
      </c>
      <c r="G146" s="469">
        <v>0</v>
      </c>
      <c r="H146" s="469">
        <v>238</v>
      </c>
      <c r="I146" s="469">
        <v>33</v>
      </c>
      <c r="J146" s="469">
        <v>0</v>
      </c>
      <c r="K146" s="469">
        <v>1</v>
      </c>
      <c r="L146" s="469">
        <v>0</v>
      </c>
      <c r="M146" s="469">
        <v>0</v>
      </c>
      <c r="N146" s="469">
        <v>0</v>
      </c>
      <c r="O146" s="469">
        <v>0</v>
      </c>
      <c r="P146" s="469">
        <v>12</v>
      </c>
      <c r="Q146" s="469">
        <v>1</v>
      </c>
      <c r="R146" s="475">
        <v>105000</v>
      </c>
      <c r="S146" s="475">
        <v>0</v>
      </c>
      <c r="T146" s="475">
        <v>0</v>
      </c>
      <c r="U146" s="468">
        <v>0.64500000000000002</v>
      </c>
      <c r="V146" s="469">
        <v>0</v>
      </c>
      <c r="W146" s="469">
        <v>0</v>
      </c>
      <c r="X146" s="469">
        <v>0</v>
      </c>
      <c r="Y146" s="469" t="s">
        <v>568</v>
      </c>
      <c r="Z146" s="469" t="s">
        <v>568</v>
      </c>
      <c r="AA146" s="473">
        <v>1</v>
      </c>
      <c r="AB146" s="474">
        <f t="shared" si="4"/>
        <v>1</v>
      </c>
      <c r="AC146" s="469">
        <v>1</v>
      </c>
      <c r="AD146" s="469">
        <v>0</v>
      </c>
      <c r="AE146" s="469">
        <v>11</v>
      </c>
      <c r="AG146" s="469">
        <v>0</v>
      </c>
      <c r="AH146" s="469">
        <v>0</v>
      </c>
      <c r="AI146" s="475">
        <v>0</v>
      </c>
      <c r="AJ146" s="475">
        <v>0</v>
      </c>
      <c r="AK146" s="475">
        <v>0</v>
      </c>
      <c r="AL146" s="475">
        <v>0</v>
      </c>
      <c r="AM146" s="475">
        <v>0</v>
      </c>
      <c r="AN146" s="469">
        <v>0</v>
      </c>
      <c r="AO146" s="469">
        <v>0</v>
      </c>
      <c r="AP146" s="469">
        <v>0</v>
      </c>
      <c r="AQ146" s="468">
        <v>0.51700000000000002</v>
      </c>
      <c r="AR146" s="468">
        <v>4.8000000000000001E-2</v>
      </c>
      <c r="AS146" s="469">
        <v>0</v>
      </c>
      <c r="AT146" s="469">
        <v>0</v>
      </c>
      <c r="AU146" s="469">
        <v>0</v>
      </c>
      <c r="AV146" s="469">
        <v>0</v>
      </c>
      <c r="AW146" s="469">
        <v>0</v>
      </c>
      <c r="AX146" s="469">
        <v>93</v>
      </c>
      <c r="AY146" s="469">
        <v>5</v>
      </c>
      <c r="AZ146" s="469">
        <v>0</v>
      </c>
      <c r="BA146" s="469">
        <v>0</v>
      </c>
      <c r="BB146" s="475">
        <v>0</v>
      </c>
      <c r="BC146" s="470">
        <v>2</v>
      </c>
      <c r="BD146" s="470">
        <v>5</v>
      </c>
      <c r="BE146" s="469">
        <v>0</v>
      </c>
      <c r="BF146" s="468">
        <v>0.216</v>
      </c>
      <c r="BG146" s="469">
        <v>0</v>
      </c>
      <c r="BH146" s="469">
        <v>0</v>
      </c>
      <c r="BI146" s="469">
        <v>1</v>
      </c>
      <c r="BJ146" s="469">
        <v>0</v>
      </c>
      <c r="BK146" s="469">
        <v>0</v>
      </c>
      <c r="BL146" s="469">
        <v>0</v>
      </c>
      <c r="BM146" s="469">
        <v>0</v>
      </c>
      <c r="BN146" s="469">
        <v>0</v>
      </c>
      <c r="BO146" s="471">
        <v>1.7383928794300001</v>
      </c>
      <c r="BP146" s="469">
        <v>0</v>
      </c>
      <c r="BQ146" s="469">
        <v>0</v>
      </c>
      <c r="BR146" s="469">
        <v>0</v>
      </c>
      <c r="BS146" s="469">
        <v>0</v>
      </c>
      <c r="BT146" s="469">
        <v>0</v>
      </c>
      <c r="BU146" s="469">
        <v>0</v>
      </c>
      <c r="BV146" s="469">
        <v>0</v>
      </c>
      <c r="BW146" s="475">
        <v>0</v>
      </c>
      <c r="BX146" s="475">
        <v>0</v>
      </c>
      <c r="BY146" s="475">
        <v>26</v>
      </c>
      <c r="BZ146" s="475">
        <v>0</v>
      </c>
      <c r="CA146" s="468">
        <v>0.439</v>
      </c>
      <c r="CB146" s="469">
        <v>2284.96059092</v>
      </c>
      <c r="CC146" s="476">
        <v>220.8449179594505</v>
      </c>
      <c r="CD146" s="476">
        <v>393.36517028898948</v>
      </c>
      <c r="CE146" s="476">
        <v>547.41585202255021</v>
      </c>
      <c r="CF146" s="476">
        <v>0</v>
      </c>
      <c r="CG146" s="476">
        <v>0</v>
      </c>
      <c r="CH146" s="476">
        <v>393.36517761634798</v>
      </c>
      <c r="CI146" s="476">
        <v>0</v>
      </c>
      <c r="CJ146" s="485">
        <v>0</v>
      </c>
      <c r="CK146" s="469">
        <v>0</v>
      </c>
      <c r="CL146" s="469">
        <v>2284.9605925400001</v>
      </c>
      <c r="CM146" s="469">
        <v>0</v>
      </c>
      <c r="CN146" s="477">
        <v>1.5406283536186281E-5</v>
      </c>
      <c r="CO146" s="469">
        <v>0</v>
      </c>
      <c r="CP146" s="469">
        <v>0</v>
      </c>
      <c r="CQ146" s="469" t="s">
        <v>514</v>
      </c>
      <c r="CR146" s="469" t="s">
        <v>514</v>
      </c>
      <c r="CS146" s="469" t="s">
        <v>514</v>
      </c>
      <c r="CT146" s="469">
        <v>0</v>
      </c>
      <c r="CU146" s="469">
        <v>0</v>
      </c>
      <c r="CV146" s="469">
        <v>1</v>
      </c>
      <c r="CW146" s="469">
        <v>0</v>
      </c>
      <c r="CX146" s="475">
        <v>0</v>
      </c>
      <c r="CY146" s="475">
        <v>0</v>
      </c>
      <c r="CZ146" s="475">
        <v>395</v>
      </c>
      <c r="DA146" s="475">
        <v>0</v>
      </c>
      <c r="DB146" s="478">
        <v>0</v>
      </c>
      <c r="DC146" s="472">
        <v>0.93107344632768363</v>
      </c>
      <c r="DD146" s="469">
        <v>0</v>
      </c>
      <c r="DE146" s="475">
        <v>0</v>
      </c>
      <c r="DF146" s="470">
        <v>0</v>
      </c>
      <c r="DG146" s="474">
        <v>0</v>
      </c>
      <c r="DH146" s="469">
        <v>0</v>
      </c>
      <c r="DI146" s="470">
        <v>0</v>
      </c>
      <c r="DJ146" s="469">
        <v>0</v>
      </c>
      <c r="DK146" s="469">
        <v>0</v>
      </c>
      <c r="DL146" s="476">
        <v>5</v>
      </c>
      <c r="DM146" s="465" t="s">
        <v>640</v>
      </c>
      <c r="DN146" s="466" t="s">
        <v>640</v>
      </c>
      <c r="DO146" s="467">
        <v>530111.11111111112</v>
      </c>
      <c r="DP146" s="469">
        <v>0</v>
      </c>
      <c r="DQ146" s="469">
        <v>0</v>
      </c>
      <c r="DR146" s="469">
        <v>1</v>
      </c>
      <c r="DS146" s="475">
        <v>0</v>
      </c>
      <c r="DT146" s="475">
        <v>125</v>
      </c>
      <c r="DU146" s="475">
        <v>21</v>
      </c>
    </row>
    <row r="147" spans="1:125" s="469" customFormat="1" ht="15" customHeight="1" x14ac:dyDescent="0.25">
      <c r="A147" s="474" t="s">
        <v>55</v>
      </c>
      <c r="B147" s="469">
        <v>12</v>
      </c>
      <c r="C147" s="469">
        <v>2</v>
      </c>
      <c r="D147" s="469">
        <v>33</v>
      </c>
      <c r="E147" s="469">
        <v>9</v>
      </c>
      <c r="F147" s="469">
        <v>997</v>
      </c>
      <c r="G147" s="469">
        <v>13</v>
      </c>
      <c r="H147" s="469">
        <v>1</v>
      </c>
      <c r="I147" s="469">
        <v>0</v>
      </c>
      <c r="J147" s="469">
        <v>13</v>
      </c>
      <c r="K147" s="469">
        <v>40</v>
      </c>
      <c r="L147" s="469">
        <v>11</v>
      </c>
      <c r="M147" s="469">
        <v>0</v>
      </c>
      <c r="N147" s="469">
        <v>0</v>
      </c>
      <c r="O147" s="469">
        <v>0</v>
      </c>
      <c r="P147" s="469">
        <v>102</v>
      </c>
      <c r="Q147" s="469">
        <v>8</v>
      </c>
      <c r="R147" s="475">
        <v>4714200</v>
      </c>
      <c r="S147" s="475">
        <v>0</v>
      </c>
      <c r="T147" s="475">
        <v>0</v>
      </c>
      <c r="U147" s="468">
        <v>0.57386363636363635</v>
      </c>
      <c r="V147" s="469">
        <v>11</v>
      </c>
      <c r="W147" s="469">
        <v>0</v>
      </c>
      <c r="X147" s="469">
        <v>0.4</v>
      </c>
      <c r="Y147" s="469">
        <v>2050</v>
      </c>
      <c r="Z147" s="469">
        <v>490</v>
      </c>
      <c r="AA147" s="473">
        <v>6</v>
      </c>
      <c r="AB147" s="474">
        <f t="shared" si="4"/>
        <v>1</v>
      </c>
      <c r="AC147" s="469">
        <v>43</v>
      </c>
      <c r="AD147" s="469">
        <v>0</v>
      </c>
      <c r="AE147" s="469">
        <v>1</v>
      </c>
      <c r="AF147" s="469">
        <v>2052</v>
      </c>
      <c r="AG147" s="469">
        <v>0</v>
      </c>
      <c r="AH147" s="469">
        <v>17</v>
      </c>
      <c r="AI147" s="475">
        <v>2211500</v>
      </c>
      <c r="AJ147" s="475">
        <v>0</v>
      </c>
      <c r="AK147" s="475">
        <v>228410</v>
      </c>
      <c r="AL147" s="475">
        <v>0</v>
      </c>
      <c r="AM147" s="475">
        <v>0</v>
      </c>
      <c r="AN147" s="469">
        <v>2</v>
      </c>
      <c r="AO147" s="469">
        <v>0</v>
      </c>
      <c r="AP147" s="469">
        <v>0</v>
      </c>
      <c r="AQ147" s="468">
        <v>0.58419243986254299</v>
      </c>
      <c r="AR147" s="468">
        <v>5.4607508532423209E-2</v>
      </c>
      <c r="AS147" s="469">
        <v>0</v>
      </c>
      <c r="AT147" s="469">
        <v>1949.9339565</v>
      </c>
      <c r="AU147" s="469">
        <v>10</v>
      </c>
      <c r="AV147" s="469">
        <v>0</v>
      </c>
      <c r="AW147" s="469">
        <v>0</v>
      </c>
      <c r="AX147" s="469">
        <v>0</v>
      </c>
      <c r="AY147" s="469">
        <v>0</v>
      </c>
      <c r="AZ147" s="469">
        <v>0</v>
      </c>
      <c r="BA147" s="469">
        <v>1</v>
      </c>
      <c r="BB147" s="475">
        <v>13.3</v>
      </c>
      <c r="BC147" s="470">
        <v>1</v>
      </c>
      <c r="BD147" s="470">
        <v>35</v>
      </c>
      <c r="BE147" s="469">
        <v>0</v>
      </c>
      <c r="BF147" s="468">
        <v>0.19453924914675769</v>
      </c>
      <c r="BG147" s="469">
        <v>0</v>
      </c>
      <c r="BH147" s="469">
        <v>0</v>
      </c>
      <c r="BI147" s="469">
        <v>1</v>
      </c>
      <c r="BJ147" s="469">
        <v>0</v>
      </c>
      <c r="BK147" s="469">
        <v>0</v>
      </c>
      <c r="BL147" s="469">
        <v>0</v>
      </c>
      <c r="BM147" s="469">
        <v>0</v>
      </c>
      <c r="BN147" s="469">
        <v>0</v>
      </c>
      <c r="BO147" s="471">
        <v>0.50454121651900008</v>
      </c>
      <c r="BP147" s="469">
        <v>2</v>
      </c>
      <c r="BQ147" s="469">
        <v>0</v>
      </c>
      <c r="BR147" s="469">
        <v>0</v>
      </c>
      <c r="BS147" s="469">
        <v>0</v>
      </c>
      <c r="BT147" s="469">
        <v>0</v>
      </c>
      <c r="BU147" s="469">
        <v>0</v>
      </c>
      <c r="BV147" s="469">
        <v>1</v>
      </c>
      <c r="BW147" s="475">
        <v>4000</v>
      </c>
      <c r="BX147" s="475">
        <v>54</v>
      </c>
      <c r="BY147" s="475">
        <v>7549</v>
      </c>
      <c r="BZ147" s="475">
        <v>316</v>
      </c>
      <c r="CA147" s="468">
        <v>0.51535836177474403</v>
      </c>
      <c r="CB147" s="469">
        <v>0</v>
      </c>
      <c r="CC147" s="476">
        <v>0</v>
      </c>
      <c r="CD147" s="476">
        <v>0</v>
      </c>
      <c r="CE147" s="476">
        <v>0</v>
      </c>
      <c r="CF147" s="476">
        <v>5.781063462154</v>
      </c>
      <c r="CG147" s="476">
        <v>0</v>
      </c>
      <c r="CH147" s="476">
        <v>0</v>
      </c>
      <c r="CI147" s="476">
        <v>0</v>
      </c>
      <c r="CJ147" s="485">
        <v>0</v>
      </c>
      <c r="CK147" s="469">
        <v>0</v>
      </c>
      <c r="CL147" s="469">
        <v>0</v>
      </c>
      <c r="CM147" s="469">
        <v>0</v>
      </c>
      <c r="CN147" s="477">
        <v>17.364928395786357</v>
      </c>
      <c r="CO147" s="469">
        <v>15</v>
      </c>
      <c r="CP147" s="469">
        <v>0</v>
      </c>
      <c r="CQ147" s="469" t="s">
        <v>514</v>
      </c>
      <c r="CR147" s="469" t="s">
        <v>514</v>
      </c>
      <c r="CS147" s="469" t="s">
        <v>514</v>
      </c>
      <c r="CT147" s="469">
        <v>0</v>
      </c>
      <c r="CU147" s="469">
        <v>0</v>
      </c>
      <c r="CV147" s="469">
        <v>1</v>
      </c>
      <c r="CW147" s="469">
        <v>0</v>
      </c>
      <c r="CX147" s="475">
        <v>0</v>
      </c>
      <c r="CY147" s="475">
        <v>0</v>
      </c>
      <c r="CZ147" s="475">
        <v>0</v>
      </c>
      <c r="DA147" s="475">
        <v>0</v>
      </c>
      <c r="DB147" s="478">
        <v>87</v>
      </c>
      <c r="DC147" s="472">
        <v>0.88816251177552841</v>
      </c>
      <c r="DD147" s="469">
        <v>41</v>
      </c>
      <c r="DE147" s="475">
        <v>2699500</v>
      </c>
      <c r="DF147" s="470">
        <v>0</v>
      </c>
      <c r="DG147" s="474">
        <v>0</v>
      </c>
      <c r="DH147" s="469">
        <v>38</v>
      </c>
      <c r="DI147" s="470">
        <v>0</v>
      </c>
      <c r="DJ147" s="469">
        <v>0</v>
      </c>
      <c r="DK147" s="469">
        <v>0</v>
      </c>
      <c r="DL147" s="476">
        <v>13.333333333333334</v>
      </c>
      <c r="DM147" s="465">
        <v>596</v>
      </c>
      <c r="DN147" s="466">
        <v>135515666.66666666</v>
      </c>
      <c r="DO147" s="467">
        <v>677197.80927835056</v>
      </c>
      <c r="DP147" s="469">
        <v>0</v>
      </c>
      <c r="DQ147" s="469">
        <v>0</v>
      </c>
      <c r="DR147" s="469">
        <v>0</v>
      </c>
      <c r="DS147" s="475">
        <v>0</v>
      </c>
      <c r="DT147" s="475">
        <v>223</v>
      </c>
      <c r="DU147" s="475">
        <v>8</v>
      </c>
    </row>
    <row r="148" spans="1:125" s="469" customFormat="1" ht="15" customHeight="1" x14ac:dyDescent="0.25">
      <c r="A148" s="474" t="s">
        <v>21</v>
      </c>
      <c r="B148" s="469">
        <v>18</v>
      </c>
      <c r="C148" s="469">
        <v>2</v>
      </c>
      <c r="D148" s="469">
        <v>115</v>
      </c>
      <c r="E148" s="469">
        <v>7</v>
      </c>
      <c r="F148" s="469">
        <v>1200</v>
      </c>
      <c r="G148" s="469">
        <v>37</v>
      </c>
      <c r="H148" s="469">
        <v>2</v>
      </c>
      <c r="I148" s="469">
        <v>0</v>
      </c>
      <c r="J148" s="469">
        <v>6</v>
      </c>
      <c r="K148" s="469">
        <v>35</v>
      </c>
      <c r="L148" s="469">
        <v>1</v>
      </c>
      <c r="M148" s="469">
        <v>0</v>
      </c>
      <c r="N148" s="469">
        <v>0</v>
      </c>
      <c r="O148" s="469">
        <v>0</v>
      </c>
      <c r="P148" s="469">
        <v>159</v>
      </c>
      <c r="Q148" s="469">
        <v>4</v>
      </c>
      <c r="R148" s="475">
        <v>762600</v>
      </c>
      <c r="S148" s="475">
        <v>16</v>
      </c>
      <c r="T148" s="475">
        <v>0</v>
      </c>
      <c r="U148" s="468">
        <v>0.64500000000000002</v>
      </c>
      <c r="V148" s="469">
        <v>14</v>
      </c>
      <c r="W148" s="469">
        <v>6</v>
      </c>
      <c r="X148" s="469">
        <v>1.9</v>
      </c>
      <c r="Y148" s="469">
        <v>1789</v>
      </c>
      <c r="Z148" s="469">
        <v>131</v>
      </c>
      <c r="AA148" s="473">
        <v>8</v>
      </c>
      <c r="AB148" s="474">
        <f t="shared" si="4"/>
        <v>12</v>
      </c>
      <c r="AC148" s="469">
        <v>21</v>
      </c>
      <c r="AD148" s="469">
        <v>0</v>
      </c>
      <c r="AE148" s="469">
        <v>36</v>
      </c>
      <c r="AF148" s="469">
        <v>620</v>
      </c>
      <c r="AG148" s="469">
        <v>0</v>
      </c>
      <c r="AH148" s="469">
        <v>12</v>
      </c>
      <c r="AI148" s="475">
        <v>31472600</v>
      </c>
      <c r="AJ148" s="475">
        <v>0</v>
      </c>
      <c r="AK148" s="475">
        <v>76044</v>
      </c>
      <c r="AL148" s="475">
        <v>1354</v>
      </c>
      <c r="AM148" s="475">
        <v>501</v>
      </c>
      <c r="AN148" s="469">
        <v>0</v>
      </c>
      <c r="AO148" s="469">
        <v>0</v>
      </c>
      <c r="AP148" s="469">
        <v>0</v>
      </c>
      <c r="AQ148" s="468">
        <v>0.51700000000000002</v>
      </c>
      <c r="AR148" s="468">
        <v>4.8000000000000001E-2</v>
      </c>
      <c r="AS148" s="469">
        <v>0</v>
      </c>
      <c r="AT148" s="469">
        <v>2049.16582801</v>
      </c>
      <c r="AU148" s="469">
        <v>4</v>
      </c>
      <c r="AV148" s="469">
        <v>0</v>
      </c>
      <c r="AW148" s="469">
        <v>3</v>
      </c>
      <c r="AX148" s="469">
        <v>0</v>
      </c>
      <c r="AY148" s="469">
        <v>0</v>
      </c>
      <c r="AZ148" s="469">
        <v>0</v>
      </c>
      <c r="BA148" s="469">
        <v>0</v>
      </c>
      <c r="BB148" s="475">
        <v>0</v>
      </c>
      <c r="BC148" s="470">
        <v>0</v>
      </c>
      <c r="BD148" s="470">
        <v>2</v>
      </c>
      <c r="BE148" s="469">
        <v>0</v>
      </c>
      <c r="BF148" s="468">
        <v>0.216</v>
      </c>
      <c r="BG148" s="469">
        <v>0</v>
      </c>
      <c r="BH148" s="469">
        <v>0</v>
      </c>
      <c r="BI148" s="469">
        <v>3</v>
      </c>
      <c r="BJ148" s="469">
        <v>1</v>
      </c>
      <c r="BK148" s="469">
        <v>1</v>
      </c>
      <c r="BL148" s="469">
        <v>0</v>
      </c>
      <c r="BM148" s="469">
        <v>9</v>
      </c>
      <c r="BN148" s="469">
        <v>0</v>
      </c>
      <c r="BO148" s="471">
        <v>0.139760854056</v>
      </c>
      <c r="BP148" s="469">
        <v>1</v>
      </c>
      <c r="BQ148" s="469">
        <v>0</v>
      </c>
      <c r="BR148" s="469">
        <v>1</v>
      </c>
      <c r="BS148" s="469">
        <v>1</v>
      </c>
      <c r="BT148" s="469">
        <v>0</v>
      </c>
      <c r="BU148" s="469">
        <v>0</v>
      </c>
      <c r="BV148" s="469">
        <v>2</v>
      </c>
      <c r="BW148" s="475">
        <v>4344600</v>
      </c>
      <c r="BX148" s="475">
        <v>431</v>
      </c>
      <c r="BY148" s="475">
        <v>5142</v>
      </c>
      <c r="BZ148" s="475">
        <v>156</v>
      </c>
      <c r="CA148" s="468">
        <v>0.439</v>
      </c>
      <c r="CB148" s="469">
        <v>0</v>
      </c>
      <c r="CC148" s="476">
        <v>0</v>
      </c>
      <c r="CD148" s="476">
        <v>0</v>
      </c>
      <c r="CE148" s="476">
        <v>0</v>
      </c>
      <c r="CF148" s="476">
        <v>0</v>
      </c>
      <c r="CG148" s="476">
        <v>0</v>
      </c>
      <c r="CH148" s="476">
        <v>0</v>
      </c>
      <c r="CI148" s="476">
        <v>0</v>
      </c>
      <c r="CJ148" s="485">
        <v>0</v>
      </c>
      <c r="CK148" s="469">
        <v>0</v>
      </c>
      <c r="CL148" s="469">
        <v>0</v>
      </c>
      <c r="CM148" s="469">
        <v>0</v>
      </c>
      <c r="CN148" s="477">
        <v>17.644420804283975</v>
      </c>
      <c r="CO148" s="469">
        <v>32</v>
      </c>
      <c r="CP148" s="469">
        <v>0</v>
      </c>
      <c r="CQ148" s="469" t="s">
        <v>514</v>
      </c>
      <c r="CR148" s="469" t="s">
        <v>514</v>
      </c>
      <c r="CS148" s="469" t="s">
        <v>514</v>
      </c>
      <c r="CT148" s="469">
        <v>0</v>
      </c>
      <c r="CU148" s="469">
        <v>0</v>
      </c>
      <c r="CV148" s="469">
        <v>0</v>
      </c>
      <c r="CW148" s="469">
        <v>0</v>
      </c>
      <c r="CX148" s="475">
        <v>0</v>
      </c>
      <c r="CY148" s="475">
        <v>0</v>
      </c>
      <c r="CZ148" s="475">
        <v>52</v>
      </c>
      <c r="DA148" s="475">
        <v>0</v>
      </c>
      <c r="DB148" s="478">
        <v>237</v>
      </c>
      <c r="DC148" s="472">
        <v>0.91285408643560118</v>
      </c>
      <c r="DD148" s="469">
        <v>15</v>
      </c>
      <c r="DE148" s="475">
        <v>569000</v>
      </c>
      <c r="DF148" s="470">
        <v>0</v>
      </c>
      <c r="DG148" s="474">
        <v>0</v>
      </c>
      <c r="DH148" s="469">
        <v>15</v>
      </c>
      <c r="DI148" s="470">
        <v>0</v>
      </c>
      <c r="DJ148" s="469">
        <v>0</v>
      </c>
      <c r="DK148" s="469">
        <v>0</v>
      </c>
      <c r="DL148" s="476">
        <v>40</v>
      </c>
      <c r="DM148" s="465">
        <v>2725.3333333333335</v>
      </c>
      <c r="DN148" s="466">
        <v>298976666.66666669</v>
      </c>
      <c r="DO148" s="467">
        <v>3567782.8054298642</v>
      </c>
      <c r="DP148" s="469">
        <v>0</v>
      </c>
      <c r="DQ148" s="469">
        <v>1</v>
      </c>
      <c r="DR148" s="469">
        <v>0</v>
      </c>
      <c r="DS148" s="475">
        <v>122</v>
      </c>
      <c r="DT148" s="475">
        <v>9</v>
      </c>
      <c r="DU148" s="475">
        <v>0</v>
      </c>
    </row>
    <row r="149" spans="1:125" s="469" customFormat="1" ht="15" customHeight="1" x14ac:dyDescent="0.25">
      <c r="A149" s="474" t="s">
        <v>165</v>
      </c>
      <c r="B149" s="469">
        <v>23</v>
      </c>
      <c r="C149" s="469">
        <v>1</v>
      </c>
      <c r="D149" s="469">
        <v>36</v>
      </c>
      <c r="E149" s="469">
        <v>0</v>
      </c>
      <c r="F149" s="469">
        <v>469</v>
      </c>
      <c r="G149" s="469">
        <v>0</v>
      </c>
      <c r="H149" s="469">
        <v>11</v>
      </c>
      <c r="I149" s="469">
        <v>0</v>
      </c>
      <c r="J149" s="469">
        <v>2</v>
      </c>
      <c r="K149" s="469">
        <v>26</v>
      </c>
      <c r="L149" s="469">
        <v>0</v>
      </c>
      <c r="M149" s="469">
        <v>0</v>
      </c>
      <c r="N149" s="469">
        <v>0</v>
      </c>
      <c r="O149" s="469">
        <v>0</v>
      </c>
      <c r="P149" s="469">
        <v>65</v>
      </c>
      <c r="Q149" s="469">
        <v>1</v>
      </c>
      <c r="R149" s="475">
        <v>371600</v>
      </c>
      <c r="S149" s="475">
        <v>0</v>
      </c>
      <c r="T149" s="475">
        <v>0</v>
      </c>
      <c r="U149" s="468">
        <v>0.625</v>
      </c>
      <c r="V149" s="469">
        <v>2</v>
      </c>
      <c r="W149" s="469">
        <v>0</v>
      </c>
      <c r="X149" s="469">
        <v>1.5999999999999999</v>
      </c>
      <c r="Y149" s="469" t="s">
        <v>568</v>
      </c>
      <c r="Z149" s="469" t="s">
        <v>568</v>
      </c>
      <c r="AA149" s="473">
        <v>2</v>
      </c>
      <c r="AB149" s="474">
        <f t="shared" si="4"/>
        <v>2</v>
      </c>
      <c r="AC149" s="469">
        <v>0</v>
      </c>
      <c r="AD149" s="469">
        <v>0</v>
      </c>
      <c r="AE149" s="469">
        <v>515</v>
      </c>
      <c r="AF149" s="469">
        <v>30</v>
      </c>
      <c r="AG149" s="469">
        <v>0</v>
      </c>
      <c r="AH149" s="469">
        <v>3</v>
      </c>
      <c r="AI149" s="475">
        <v>46700</v>
      </c>
      <c r="AJ149" s="475">
        <v>0</v>
      </c>
      <c r="AK149" s="475">
        <v>0</v>
      </c>
      <c r="AL149" s="475">
        <v>371</v>
      </c>
      <c r="AM149" s="475">
        <v>21</v>
      </c>
      <c r="AN149" s="469">
        <v>0</v>
      </c>
      <c r="AO149" s="469">
        <v>0</v>
      </c>
      <c r="AP149" s="469">
        <v>0</v>
      </c>
      <c r="AQ149" s="468">
        <v>0.48554913294797686</v>
      </c>
      <c r="AR149" s="468">
        <v>6.8965517241379309E-2</v>
      </c>
      <c r="AS149" s="469">
        <v>1</v>
      </c>
      <c r="AT149" s="469">
        <v>0</v>
      </c>
      <c r="AU149" s="469">
        <v>0</v>
      </c>
      <c r="AV149" s="469">
        <v>0</v>
      </c>
      <c r="AW149" s="469">
        <v>0</v>
      </c>
      <c r="AX149" s="469">
        <v>0</v>
      </c>
      <c r="AY149" s="469">
        <v>0</v>
      </c>
      <c r="AZ149" s="469">
        <v>0</v>
      </c>
      <c r="BA149" s="469">
        <v>0</v>
      </c>
      <c r="BB149" s="475">
        <v>0</v>
      </c>
      <c r="BC149" s="470">
        <v>1</v>
      </c>
      <c r="BD149" s="470">
        <v>8</v>
      </c>
      <c r="BE149" s="469">
        <v>0</v>
      </c>
      <c r="BF149" s="468">
        <v>0.2413793103448276</v>
      </c>
      <c r="BG149" s="469">
        <v>0</v>
      </c>
      <c r="BH149" s="469">
        <v>0</v>
      </c>
      <c r="BI149" s="469">
        <v>1</v>
      </c>
      <c r="BJ149" s="469">
        <v>0</v>
      </c>
      <c r="BK149" s="469">
        <v>2</v>
      </c>
      <c r="BL149" s="469">
        <v>0</v>
      </c>
      <c r="BM149" s="469">
        <v>1</v>
      </c>
      <c r="BN149" s="469">
        <v>0</v>
      </c>
      <c r="BO149" s="471">
        <v>6.0294764642600001</v>
      </c>
      <c r="BP149" s="469">
        <v>1</v>
      </c>
      <c r="BQ149" s="469">
        <v>0</v>
      </c>
      <c r="BR149" s="469">
        <v>0</v>
      </c>
      <c r="BS149" s="469">
        <v>0</v>
      </c>
      <c r="BT149" s="469">
        <v>0</v>
      </c>
      <c r="BU149" s="469">
        <v>0</v>
      </c>
      <c r="BV149" s="469">
        <v>1</v>
      </c>
      <c r="BW149" s="475">
        <v>2835900</v>
      </c>
      <c r="BX149" s="475">
        <v>64</v>
      </c>
      <c r="BY149" s="475">
        <v>1623</v>
      </c>
      <c r="BZ149" s="475">
        <v>43</v>
      </c>
      <c r="CA149" s="468">
        <v>0.39080459770114945</v>
      </c>
      <c r="CB149" s="469">
        <v>0</v>
      </c>
      <c r="CC149" s="476">
        <v>0</v>
      </c>
      <c r="CD149" s="476">
        <v>0</v>
      </c>
      <c r="CE149" s="476">
        <v>208.05569969256999</v>
      </c>
      <c r="CF149" s="476">
        <v>4.9342587618699998</v>
      </c>
      <c r="CG149" s="476">
        <v>0</v>
      </c>
      <c r="CH149" s="476">
        <v>0</v>
      </c>
      <c r="CI149" s="476">
        <v>730.79873952465005</v>
      </c>
      <c r="CJ149" s="485">
        <v>0</v>
      </c>
      <c r="CK149" s="469">
        <v>7</v>
      </c>
      <c r="CL149" s="469">
        <v>0</v>
      </c>
      <c r="CM149" s="469">
        <v>0</v>
      </c>
      <c r="CN149" s="477">
        <v>784.53655540248349</v>
      </c>
      <c r="CO149" s="469">
        <v>24</v>
      </c>
      <c r="CP149" s="469">
        <v>1</v>
      </c>
      <c r="CQ149" s="469" t="s">
        <v>514</v>
      </c>
      <c r="CR149" s="469" t="s">
        <v>514</v>
      </c>
      <c r="CS149" s="469" t="s">
        <v>514</v>
      </c>
      <c r="CT149" s="469">
        <v>0</v>
      </c>
      <c r="CU149" s="469">
        <v>0</v>
      </c>
      <c r="CV149" s="469">
        <v>0</v>
      </c>
      <c r="CW149" s="469">
        <v>0</v>
      </c>
      <c r="CX149" s="475">
        <v>0</v>
      </c>
      <c r="CY149" s="475">
        <v>0</v>
      </c>
      <c r="CZ149" s="475">
        <v>41</v>
      </c>
      <c r="DA149" s="475">
        <v>0</v>
      </c>
      <c r="DB149" s="478">
        <v>7</v>
      </c>
      <c r="DC149" s="472">
        <v>0.95479352108565596</v>
      </c>
      <c r="DD149" s="469">
        <v>1</v>
      </c>
      <c r="DE149" s="475">
        <v>23300</v>
      </c>
      <c r="DF149" s="470">
        <v>2</v>
      </c>
      <c r="DG149" s="474">
        <v>0</v>
      </c>
      <c r="DH149" s="469">
        <v>0</v>
      </c>
      <c r="DI149" s="470">
        <v>1</v>
      </c>
      <c r="DJ149" s="469">
        <v>1</v>
      </c>
      <c r="DK149" s="469">
        <v>0</v>
      </c>
      <c r="DL149" s="476">
        <v>10</v>
      </c>
      <c r="DM149" s="465">
        <v>280</v>
      </c>
      <c r="DN149" s="466" t="s">
        <v>640</v>
      </c>
      <c r="DO149" s="467">
        <v>104662.96296296296</v>
      </c>
      <c r="DP149" s="469">
        <v>0</v>
      </c>
      <c r="DQ149" s="469">
        <v>1</v>
      </c>
      <c r="DR149" s="469">
        <v>1</v>
      </c>
      <c r="DS149" s="475">
        <v>18</v>
      </c>
      <c r="DT149" s="475">
        <v>29</v>
      </c>
      <c r="DU149" s="475">
        <v>0</v>
      </c>
    </row>
    <row r="150" spans="1:125" s="469" customFormat="1" ht="15" customHeight="1" x14ac:dyDescent="0.25">
      <c r="A150" s="474" t="s">
        <v>127</v>
      </c>
      <c r="B150" s="469">
        <v>106</v>
      </c>
      <c r="C150" s="469">
        <v>4</v>
      </c>
      <c r="D150" s="469">
        <v>136</v>
      </c>
      <c r="E150" s="469">
        <v>5</v>
      </c>
      <c r="F150" s="469">
        <v>1239</v>
      </c>
      <c r="G150" s="469">
        <v>0</v>
      </c>
      <c r="H150" s="469">
        <v>129</v>
      </c>
      <c r="I150" s="469">
        <v>11</v>
      </c>
      <c r="J150" s="469">
        <v>6</v>
      </c>
      <c r="K150" s="469">
        <v>44</v>
      </c>
      <c r="L150" s="469">
        <v>0</v>
      </c>
      <c r="M150" s="469">
        <v>0</v>
      </c>
      <c r="N150" s="469">
        <v>0</v>
      </c>
      <c r="O150" s="469">
        <v>0</v>
      </c>
      <c r="P150" s="469">
        <v>111</v>
      </c>
      <c r="Q150" s="469">
        <v>17</v>
      </c>
      <c r="R150" s="475">
        <v>5064900</v>
      </c>
      <c r="S150" s="475">
        <v>0</v>
      </c>
      <c r="T150" s="475">
        <v>2</v>
      </c>
      <c r="U150" s="468">
        <v>0.6</v>
      </c>
      <c r="V150" s="469">
        <v>22</v>
      </c>
      <c r="W150" s="469">
        <v>16</v>
      </c>
      <c r="X150" s="469">
        <v>3.0000000000000009</v>
      </c>
      <c r="Y150" s="469">
        <v>12458</v>
      </c>
      <c r="Z150" s="469">
        <v>14963</v>
      </c>
      <c r="AA150" s="473">
        <v>1</v>
      </c>
      <c r="AB150" s="474">
        <f t="shared" si="4"/>
        <v>4</v>
      </c>
      <c r="AC150" s="469">
        <v>3</v>
      </c>
      <c r="AD150" s="469">
        <v>0</v>
      </c>
      <c r="AE150" s="469">
        <v>18288</v>
      </c>
      <c r="AF150" s="469">
        <v>226</v>
      </c>
      <c r="AG150" s="469">
        <v>0</v>
      </c>
      <c r="AH150" s="469">
        <v>2</v>
      </c>
      <c r="AI150" s="475">
        <v>151600</v>
      </c>
      <c r="AJ150" s="475">
        <v>0</v>
      </c>
      <c r="AK150" s="475">
        <v>0</v>
      </c>
      <c r="AL150" s="475">
        <v>84</v>
      </c>
      <c r="AM150" s="475">
        <v>7</v>
      </c>
      <c r="AN150" s="469">
        <v>0</v>
      </c>
      <c r="AO150" s="469">
        <v>7</v>
      </c>
      <c r="AP150" s="469">
        <v>0</v>
      </c>
      <c r="AQ150" s="468">
        <v>0.53061224489795922</v>
      </c>
      <c r="AR150" s="468">
        <v>2.0408163265306121E-2</v>
      </c>
      <c r="AS150" s="469">
        <v>2</v>
      </c>
      <c r="AT150" s="469">
        <v>16580.2215493</v>
      </c>
      <c r="AU150" s="469">
        <v>0</v>
      </c>
      <c r="AV150" s="469">
        <v>0</v>
      </c>
      <c r="AW150" s="469">
        <v>2</v>
      </c>
      <c r="AX150" s="469">
        <v>18</v>
      </c>
      <c r="AY150" s="469">
        <v>0</v>
      </c>
      <c r="AZ150" s="469">
        <v>0</v>
      </c>
      <c r="BA150" s="469">
        <v>1</v>
      </c>
      <c r="BB150" s="475">
        <v>76.3</v>
      </c>
      <c r="BC150" s="470">
        <v>0</v>
      </c>
      <c r="BD150" s="470">
        <v>2</v>
      </c>
      <c r="BE150" s="469">
        <v>16580.2215493</v>
      </c>
      <c r="BF150" s="468">
        <v>0.14285714285714285</v>
      </c>
      <c r="BG150" s="469">
        <v>0</v>
      </c>
      <c r="BH150" s="469">
        <v>203.67053738600001</v>
      </c>
      <c r="BI150" s="469">
        <v>1</v>
      </c>
      <c r="BJ150" s="469">
        <v>0</v>
      </c>
      <c r="BK150" s="469">
        <v>1</v>
      </c>
      <c r="BL150" s="469">
        <v>0</v>
      </c>
      <c r="BM150" s="469">
        <v>3</v>
      </c>
      <c r="BN150" s="469">
        <v>0</v>
      </c>
      <c r="BO150" s="471">
        <v>248.17341692799999</v>
      </c>
      <c r="BP150" s="469">
        <v>0</v>
      </c>
      <c r="BQ150" s="469">
        <v>1268.8235350727889</v>
      </c>
      <c r="BR150" s="469">
        <v>0</v>
      </c>
      <c r="BS150" s="469">
        <v>1</v>
      </c>
      <c r="BT150" s="469">
        <v>0</v>
      </c>
      <c r="BU150" s="469">
        <v>4</v>
      </c>
      <c r="BV150" s="469">
        <v>2</v>
      </c>
      <c r="BW150" s="475">
        <v>783500</v>
      </c>
      <c r="BX150" s="475">
        <v>1582</v>
      </c>
      <c r="BY150" s="475">
        <v>3017</v>
      </c>
      <c r="BZ150" s="475">
        <v>113</v>
      </c>
      <c r="CA150" s="468">
        <v>0.22448979591836735</v>
      </c>
      <c r="CB150" s="469">
        <v>20051.5770486</v>
      </c>
      <c r="CC150" s="476">
        <v>12075.010466176573</v>
      </c>
      <c r="CD150" s="476">
        <v>14625.070258648406</v>
      </c>
      <c r="CE150" s="476">
        <v>15522.601134278924</v>
      </c>
      <c r="CF150" s="476">
        <v>0</v>
      </c>
      <c r="CG150" s="476">
        <v>7611.0622328327763</v>
      </c>
      <c r="CH150" s="476">
        <v>13000.856356122729</v>
      </c>
      <c r="CI150" s="476">
        <v>227.03931121361748</v>
      </c>
      <c r="CJ150" s="485">
        <v>0</v>
      </c>
      <c r="CK150" s="469">
        <v>6</v>
      </c>
      <c r="CL150" s="469">
        <v>4034.71099043</v>
      </c>
      <c r="CM150" s="469">
        <v>0</v>
      </c>
      <c r="CN150" s="477">
        <v>6214.786119053404</v>
      </c>
      <c r="CO150" s="469">
        <v>515</v>
      </c>
      <c r="CP150" s="469">
        <v>2</v>
      </c>
      <c r="CQ150" s="469" t="s">
        <v>514</v>
      </c>
      <c r="CR150" s="469" t="s">
        <v>514</v>
      </c>
      <c r="CS150" s="469" t="s">
        <v>514</v>
      </c>
      <c r="CT150" s="469">
        <v>1</v>
      </c>
      <c r="CU150" s="469">
        <v>0</v>
      </c>
      <c r="CV150" s="469">
        <v>0</v>
      </c>
      <c r="CW150" s="469">
        <v>0</v>
      </c>
      <c r="CX150" s="475">
        <v>0</v>
      </c>
      <c r="CY150" s="475">
        <v>4</v>
      </c>
      <c r="CZ150" s="475">
        <v>361</v>
      </c>
      <c r="DA150" s="475">
        <v>215</v>
      </c>
      <c r="DB150" s="478">
        <v>71</v>
      </c>
      <c r="DC150" s="472">
        <v>0.95761426558615803</v>
      </c>
      <c r="DD150" s="469">
        <v>15</v>
      </c>
      <c r="DE150" s="475">
        <v>169900</v>
      </c>
      <c r="DF150" s="470">
        <v>11</v>
      </c>
      <c r="DG150" s="474">
        <v>0</v>
      </c>
      <c r="DH150" s="469">
        <v>2</v>
      </c>
      <c r="DI150" s="470">
        <v>0</v>
      </c>
      <c r="DJ150" s="469">
        <v>0</v>
      </c>
      <c r="DK150" s="469">
        <v>1</v>
      </c>
      <c r="DL150" s="476">
        <v>6.666666666666667</v>
      </c>
      <c r="DM150" s="465">
        <v>41</v>
      </c>
      <c r="DN150" s="466">
        <v>2772500</v>
      </c>
      <c r="DO150" s="467">
        <v>1907040.7407407409</v>
      </c>
      <c r="DP150" s="469">
        <v>5</v>
      </c>
      <c r="DQ150" s="469">
        <v>2</v>
      </c>
      <c r="DR150" s="469">
        <v>3</v>
      </c>
      <c r="DS150" s="475">
        <v>324</v>
      </c>
      <c r="DT150" s="475">
        <v>1135</v>
      </c>
      <c r="DU150" s="475">
        <v>429</v>
      </c>
    </row>
    <row r="151" spans="1:125" s="469" customFormat="1" ht="15" customHeight="1" x14ac:dyDescent="0.25">
      <c r="A151" s="474" t="s">
        <v>241</v>
      </c>
      <c r="B151" s="469">
        <v>7</v>
      </c>
      <c r="C151" s="469">
        <v>0</v>
      </c>
      <c r="D151" s="469">
        <v>17</v>
      </c>
      <c r="E151" s="469">
        <v>1</v>
      </c>
      <c r="F151" s="469">
        <v>441</v>
      </c>
      <c r="G151" s="469">
        <v>0</v>
      </c>
      <c r="H151" s="469">
        <v>1</v>
      </c>
      <c r="I151" s="469">
        <v>0</v>
      </c>
      <c r="J151" s="469">
        <v>3</v>
      </c>
      <c r="K151" s="469">
        <v>26</v>
      </c>
      <c r="L151" s="469">
        <v>2</v>
      </c>
      <c r="M151" s="469">
        <v>0</v>
      </c>
      <c r="N151" s="469">
        <v>0</v>
      </c>
      <c r="O151" s="469">
        <v>0</v>
      </c>
      <c r="P151" s="469">
        <v>689</v>
      </c>
      <c r="Q151" s="469">
        <v>6</v>
      </c>
      <c r="R151" s="475">
        <v>2752400</v>
      </c>
      <c r="S151" s="475">
        <v>0</v>
      </c>
      <c r="T151" s="475">
        <v>2</v>
      </c>
      <c r="U151" s="468">
        <v>0.76056338028169013</v>
      </c>
      <c r="V151" s="469">
        <v>19</v>
      </c>
      <c r="W151" s="469">
        <v>2</v>
      </c>
      <c r="X151" s="469">
        <v>0.70000000000000007</v>
      </c>
      <c r="Y151" s="469">
        <v>2593</v>
      </c>
      <c r="Z151" s="469">
        <v>197</v>
      </c>
      <c r="AA151" s="473">
        <v>8</v>
      </c>
      <c r="AB151" s="474">
        <f t="shared" si="4"/>
        <v>2</v>
      </c>
      <c r="AC151" s="469">
        <v>8</v>
      </c>
      <c r="AD151" s="469">
        <v>5</v>
      </c>
      <c r="AE151" s="469">
        <v>10</v>
      </c>
      <c r="AF151" s="469">
        <v>179</v>
      </c>
      <c r="AG151" s="469">
        <v>0</v>
      </c>
      <c r="AH151" s="469">
        <v>2</v>
      </c>
      <c r="AI151" s="475">
        <v>768400</v>
      </c>
      <c r="AJ151" s="475">
        <v>0</v>
      </c>
      <c r="AK151" s="475">
        <v>0</v>
      </c>
      <c r="AL151" s="475">
        <v>367</v>
      </c>
      <c r="AM151" s="475">
        <v>16</v>
      </c>
      <c r="AN151" s="469">
        <v>0</v>
      </c>
      <c r="AO151" s="469">
        <v>7</v>
      </c>
      <c r="AP151" s="469">
        <v>0</v>
      </c>
      <c r="AQ151" s="468">
        <v>0.48514851485148514</v>
      </c>
      <c r="AR151" s="468">
        <v>5.9405940594059403E-2</v>
      </c>
      <c r="AS151" s="469">
        <v>0</v>
      </c>
      <c r="AT151" s="469">
        <v>0</v>
      </c>
      <c r="AU151" s="469">
        <v>0</v>
      </c>
      <c r="AV151" s="469">
        <v>0</v>
      </c>
      <c r="AW151" s="469">
        <v>7</v>
      </c>
      <c r="AX151" s="469">
        <v>0</v>
      </c>
      <c r="AY151" s="469">
        <v>0</v>
      </c>
      <c r="AZ151" s="469">
        <v>0</v>
      </c>
      <c r="BA151" s="469">
        <v>0</v>
      </c>
      <c r="BB151" s="475">
        <v>0</v>
      </c>
      <c r="BC151" s="470">
        <v>0</v>
      </c>
      <c r="BD151" s="470">
        <v>3</v>
      </c>
      <c r="BE151" s="469">
        <v>0</v>
      </c>
      <c r="BF151" s="468">
        <v>0.20792079207920791</v>
      </c>
      <c r="BG151" s="469">
        <v>0</v>
      </c>
      <c r="BH151" s="469">
        <v>0</v>
      </c>
      <c r="BI151" s="469">
        <v>0</v>
      </c>
      <c r="BJ151" s="469">
        <v>0</v>
      </c>
      <c r="BK151" s="469">
        <v>0</v>
      </c>
      <c r="BL151" s="469">
        <v>0</v>
      </c>
      <c r="BM151" s="469">
        <v>2</v>
      </c>
      <c r="BN151" s="469">
        <v>0</v>
      </c>
      <c r="BO151" s="471">
        <v>0.68848375576599996</v>
      </c>
      <c r="BP151" s="469">
        <v>0</v>
      </c>
      <c r="BQ151" s="469">
        <v>0</v>
      </c>
      <c r="BR151" s="469">
        <v>1</v>
      </c>
      <c r="BS151" s="469">
        <v>0</v>
      </c>
      <c r="BT151" s="469">
        <v>0</v>
      </c>
      <c r="BU151" s="469">
        <v>2</v>
      </c>
      <c r="BV151" s="469">
        <v>1</v>
      </c>
      <c r="BW151" s="475">
        <v>2343600</v>
      </c>
      <c r="BX151" s="475">
        <v>0</v>
      </c>
      <c r="BY151" s="475">
        <v>3082</v>
      </c>
      <c r="BZ151" s="475">
        <v>156</v>
      </c>
      <c r="CA151" s="468">
        <v>0.33663366336633666</v>
      </c>
      <c r="CB151" s="469">
        <v>0</v>
      </c>
      <c r="CC151" s="476">
        <v>977.80040780599995</v>
      </c>
      <c r="CD151" s="476">
        <v>977.80035283200004</v>
      </c>
      <c r="CE151" s="476">
        <v>977.80035502500004</v>
      </c>
      <c r="CF151" s="476">
        <v>54.081723391059995</v>
      </c>
      <c r="CG151" s="476">
        <v>0</v>
      </c>
      <c r="CH151" s="476">
        <v>977.80035502500004</v>
      </c>
      <c r="CI151" s="476">
        <v>0</v>
      </c>
      <c r="CJ151" s="485">
        <v>0</v>
      </c>
      <c r="CK151" s="469">
        <v>1</v>
      </c>
      <c r="CL151" s="469">
        <v>0</v>
      </c>
      <c r="CM151" s="469">
        <v>0</v>
      </c>
      <c r="CN151" s="477">
        <v>137.34003609466112</v>
      </c>
      <c r="CO151" s="469">
        <v>32</v>
      </c>
      <c r="CP151" s="469">
        <v>0</v>
      </c>
      <c r="CQ151" s="469" t="s">
        <v>514</v>
      </c>
      <c r="CR151" s="469" t="s">
        <v>514</v>
      </c>
      <c r="CS151" s="469" t="s">
        <v>514</v>
      </c>
      <c r="CT151" s="469">
        <v>1</v>
      </c>
      <c r="CU151" s="469">
        <v>0</v>
      </c>
      <c r="CV151" s="469">
        <v>0</v>
      </c>
      <c r="CW151" s="469">
        <v>0</v>
      </c>
      <c r="CX151" s="475">
        <v>0</v>
      </c>
      <c r="CY151" s="475">
        <v>0</v>
      </c>
      <c r="CZ151" s="475">
        <v>301</v>
      </c>
      <c r="DA151" s="475">
        <v>0</v>
      </c>
      <c r="DB151" s="478">
        <v>74</v>
      </c>
      <c r="DC151" s="472">
        <v>0.97003140007388255</v>
      </c>
      <c r="DD151" s="469">
        <v>8</v>
      </c>
      <c r="DE151" s="475">
        <v>3183800</v>
      </c>
      <c r="DF151" s="470">
        <v>13</v>
      </c>
      <c r="DG151" s="474">
        <v>0</v>
      </c>
      <c r="DH151" s="469">
        <v>9</v>
      </c>
      <c r="DI151" s="470">
        <v>0</v>
      </c>
      <c r="DJ151" s="469">
        <v>0</v>
      </c>
      <c r="DK151" s="469">
        <v>0</v>
      </c>
      <c r="DL151" s="476">
        <v>6.666666666666667</v>
      </c>
      <c r="DM151" s="465" t="s">
        <v>640</v>
      </c>
      <c r="DN151" s="466" t="s">
        <v>640</v>
      </c>
      <c r="DO151" s="467">
        <v>237870.37037037039</v>
      </c>
      <c r="DP151" s="469">
        <v>3</v>
      </c>
      <c r="DQ151" s="469">
        <v>0</v>
      </c>
      <c r="DR151" s="469">
        <v>1</v>
      </c>
      <c r="DS151" s="475">
        <v>376</v>
      </c>
      <c r="DT151" s="475">
        <v>97</v>
      </c>
      <c r="DU151" s="475">
        <v>4</v>
      </c>
    </row>
    <row r="152" spans="1:125" s="469" customFormat="1" ht="15" customHeight="1" x14ac:dyDescent="0.25">
      <c r="A152" s="474" t="s">
        <v>195</v>
      </c>
      <c r="B152" s="469">
        <v>3</v>
      </c>
      <c r="C152" s="469">
        <v>0</v>
      </c>
      <c r="D152" s="469">
        <v>11</v>
      </c>
      <c r="E152" s="469">
        <v>0</v>
      </c>
      <c r="F152" s="469">
        <v>139</v>
      </c>
      <c r="G152" s="469">
        <v>3</v>
      </c>
      <c r="H152" s="469">
        <v>6</v>
      </c>
      <c r="I152" s="469">
        <v>0</v>
      </c>
      <c r="J152" s="469">
        <v>6</v>
      </c>
      <c r="K152" s="469">
        <v>26</v>
      </c>
      <c r="L152" s="469">
        <v>0</v>
      </c>
      <c r="M152" s="469">
        <v>0</v>
      </c>
      <c r="N152" s="469">
        <v>0</v>
      </c>
      <c r="O152" s="469">
        <v>0</v>
      </c>
      <c r="P152" s="469">
        <v>44</v>
      </c>
      <c r="Q152" s="469">
        <v>1</v>
      </c>
      <c r="R152" s="475">
        <v>9500</v>
      </c>
      <c r="S152" s="475">
        <v>0</v>
      </c>
      <c r="T152" s="475">
        <v>0</v>
      </c>
      <c r="U152" s="468">
        <v>0.64500000000000002</v>
      </c>
      <c r="V152" s="469">
        <v>14</v>
      </c>
      <c r="W152" s="469">
        <v>0</v>
      </c>
      <c r="X152" s="469">
        <v>0</v>
      </c>
      <c r="Y152" s="469">
        <v>989</v>
      </c>
      <c r="Z152" s="469">
        <v>287</v>
      </c>
      <c r="AA152" s="473">
        <v>2</v>
      </c>
      <c r="AB152" s="474">
        <f t="shared" si="4"/>
        <v>0</v>
      </c>
      <c r="AC152" s="469">
        <v>7</v>
      </c>
      <c r="AD152" s="469">
        <v>0</v>
      </c>
      <c r="AE152" s="469">
        <v>47</v>
      </c>
      <c r="AF152" s="469">
        <v>249</v>
      </c>
      <c r="AG152" s="469">
        <v>0</v>
      </c>
      <c r="AH152" s="469">
        <v>2</v>
      </c>
      <c r="AI152" s="475">
        <v>163800</v>
      </c>
      <c r="AJ152" s="475">
        <v>0</v>
      </c>
      <c r="AK152" s="475">
        <v>0</v>
      </c>
      <c r="AL152" s="475">
        <v>3262</v>
      </c>
      <c r="AM152" s="475">
        <v>166</v>
      </c>
      <c r="AN152" s="469">
        <v>0</v>
      </c>
      <c r="AO152" s="469">
        <v>3</v>
      </c>
      <c r="AP152" s="469">
        <v>0</v>
      </c>
      <c r="AQ152" s="468">
        <v>0.51700000000000002</v>
      </c>
      <c r="AR152" s="468">
        <v>4.8000000000000001E-2</v>
      </c>
      <c r="AS152" s="469">
        <v>0</v>
      </c>
      <c r="AT152" s="469">
        <v>0</v>
      </c>
      <c r="AU152" s="469">
        <v>0</v>
      </c>
      <c r="AV152" s="469">
        <v>0</v>
      </c>
      <c r="AW152" s="469">
        <v>3</v>
      </c>
      <c r="AX152" s="469">
        <v>0</v>
      </c>
      <c r="AY152" s="469">
        <v>0</v>
      </c>
      <c r="AZ152" s="469">
        <v>0</v>
      </c>
      <c r="BA152" s="469">
        <v>2</v>
      </c>
      <c r="BB152" s="475">
        <v>76.2</v>
      </c>
      <c r="BC152" s="470">
        <v>8</v>
      </c>
      <c r="BD152" s="470">
        <v>10</v>
      </c>
      <c r="BE152" s="469">
        <v>0</v>
      </c>
      <c r="BF152" s="468">
        <v>0.216</v>
      </c>
      <c r="BG152" s="469">
        <v>0</v>
      </c>
      <c r="BH152" s="469">
        <v>2.3859549125199999</v>
      </c>
      <c r="BI152" s="469">
        <v>0</v>
      </c>
      <c r="BJ152" s="469">
        <v>0</v>
      </c>
      <c r="BK152" s="469">
        <v>0</v>
      </c>
      <c r="BL152" s="469">
        <v>0</v>
      </c>
      <c r="BM152" s="469">
        <v>0</v>
      </c>
      <c r="BN152" s="469">
        <v>0</v>
      </c>
      <c r="BO152" s="471">
        <v>1.3419001938799999</v>
      </c>
      <c r="BP152" s="469">
        <v>2</v>
      </c>
      <c r="BQ152" s="469">
        <v>0</v>
      </c>
      <c r="BR152" s="469">
        <v>0</v>
      </c>
      <c r="BS152" s="469">
        <v>2</v>
      </c>
      <c r="BT152" s="469">
        <v>0</v>
      </c>
      <c r="BU152" s="469">
        <v>0</v>
      </c>
      <c r="BV152" s="469">
        <v>0</v>
      </c>
      <c r="BW152" s="475">
        <v>0</v>
      </c>
      <c r="BX152" s="475">
        <v>0</v>
      </c>
      <c r="BY152" s="475">
        <v>4797</v>
      </c>
      <c r="BZ152" s="475">
        <v>157</v>
      </c>
      <c r="CA152" s="468">
        <v>0.439</v>
      </c>
      <c r="CB152" s="469">
        <v>0</v>
      </c>
      <c r="CC152" s="476">
        <v>0.90545396930900002</v>
      </c>
      <c r="CD152" s="476">
        <v>0</v>
      </c>
      <c r="CE152" s="476">
        <v>1.738117077873</v>
      </c>
      <c r="CF152" s="476">
        <v>87.423464469622843</v>
      </c>
      <c r="CG152" s="476">
        <v>0.82880435121600005</v>
      </c>
      <c r="CH152" s="476">
        <v>0</v>
      </c>
      <c r="CI152" s="476">
        <v>31.589874885898094</v>
      </c>
      <c r="CJ152" s="485">
        <v>0</v>
      </c>
      <c r="CK152" s="469">
        <v>0</v>
      </c>
      <c r="CL152" s="469">
        <v>0</v>
      </c>
      <c r="CM152" s="469">
        <v>0</v>
      </c>
      <c r="CN152" s="477">
        <v>121.50499632839576</v>
      </c>
      <c r="CO152" s="469">
        <v>25</v>
      </c>
      <c r="CP152" s="469">
        <v>0</v>
      </c>
      <c r="CQ152" s="469" t="s">
        <v>514</v>
      </c>
      <c r="CR152" s="469" t="s">
        <v>514</v>
      </c>
      <c r="CS152" s="469" t="s">
        <v>514</v>
      </c>
      <c r="CT152" s="469">
        <v>0</v>
      </c>
      <c r="CU152" s="469">
        <v>0</v>
      </c>
      <c r="CV152" s="469">
        <v>0</v>
      </c>
      <c r="CW152" s="469">
        <v>0</v>
      </c>
      <c r="CX152" s="475">
        <v>0</v>
      </c>
      <c r="CY152" s="475">
        <v>0</v>
      </c>
      <c r="CZ152" s="475">
        <v>212</v>
      </c>
      <c r="DA152" s="475">
        <v>3</v>
      </c>
      <c r="DB152" s="478">
        <v>12</v>
      </c>
      <c r="DC152" s="472">
        <v>0.91972109199574548</v>
      </c>
      <c r="DD152" s="469">
        <v>19</v>
      </c>
      <c r="DE152" s="475">
        <v>561300</v>
      </c>
      <c r="DF152" s="470">
        <v>0</v>
      </c>
      <c r="DG152" s="474">
        <v>0</v>
      </c>
      <c r="DH152" s="469">
        <v>11</v>
      </c>
      <c r="DI152" s="470">
        <v>0</v>
      </c>
      <c r="DJ152" s="469">
        <v>0</v>
      </c>
      <c r="DK152" s="469">
        <v>0</v>
      </c>
      <c r="DL152" s="476">
        <v>21.666666666666668</v>
      </c>
      <c r="DM152" s="465">
        <v>94.333333333333329</v>
      </c>
      <c r="DN152" s="466">
        <v>8287666.666666666</v>
      </c>
      <c r="DO152" s="467">
        <v>404255.75447570335</v>
      </c>
      <c r="DP152" s="469">
        <v>0</v>
      </c>
      <c r="DQ152" s="469">
        <v>1</v>
      </c>
      <c r="DR152" s="469">
        <v>0</v>
      </c>
      <c r="DS152" s="475">
        <v>230</v>
      </c>
      <c r="DT152" s="475">
        <v>2284</v>
      </c>
      <c r="DU152" s="475">
        <v>81</v>
      </c>
    </row>
    <row r="153" spans="1:125" s="469" customFormat="1" ht="15" customHeight="1" x14ac:dyDescent="0.25">
      <c r="A153" s="474" t="s">
        <v>222</v>
      </c>
      <c r="B153" s="469">
        <v>10</v>
      </c>
      <c r="C153" s="469">
        <v>0</v>
      </c>
      <c r="D153" s="469">
        <v>69</v>
      </c>
      <c r="E153" s="469">
        <v>11</v>
      </c>
      <c r="F153" s="469">
        <v>2935</v>
      </c>
      <c r="G153" s="469">
        <v>9</v>
      </c>
      <c r="H153" s="469">
        <v>22</v>
      </c>
      <c r="I153" s="469">
        <v>4</v>
      </c>
      <c r="J153" s="469">
        <v>12</v>
      </c>
      <c r="K153" s="469">
        <v>59</v>
      </c>
      <c r="L153" s="469">
        <v>4</v>
      </c>
      <c r="M153" s="469">
        <v>0</v>
      </c>
      <c r="N153" s="469">
        <v>1</v>
      </c>
      <c r="O153" s="469">
        <v>1</v>
      </c>
      <c r="P153" s="469">
        <v>172</v>
      </c>
      <c r="Q153" s="469">
        <v>29</v>
      </c>
      <c r="R153" s="475">
        <v>5847900</v>
      </c>
      <c r="S153" s="475">
        <v>85</v>
      </c>
      <c r="T153" s="475">
        <v>24</v>
      </c>
      <c r="U153" s="468">
        <v>0.72169811320754718</v>
      </c>
      <c r="V153" s="469">
        <v>22</v>
      </c>
      <c r="W153" s="469">
        <v>2</v>
      </c>
      <c r="X153" s="469">
        <v>0.4</v>
      </c>
      <c r="Y153" s="469" t="s">
        <v>568</v>
      </c>
      <c r="Z153" s="469" t="s">
        <v>568</v>
      </c>
      <c r="AA153" s="473">
        <v>7</v>
      </c>
      <c r="AB153" s="474">
        <f t="shared" si="4"/>
        <v>4</v>
      </c>
      <c r="AC153" s="469">
        <v>7</v>
      </c>
      <c r="AD153" s="469">
        <v>0</v>
      </c>
      <c r="AE153" s="469">
        <v>213</v>
      </c>
      <c r="AF153" s="469">
        <v>275</v>
      </c>
      <c r="AG153" s="469">
        <v>1</v>
      </c>
      <c r="AH153" s="469">
        <v>5</v>
      </c>
      <c r="AI153" s="475">
        <v>2952000</v>
      </c>
      <c r="AJ153" s="475">
        <v>0</v>
      </c>
      <c r="AK153" s="475">
        <v>348576</v>
      </c>
      <c r="AL153" s="475">
        <v>2004</v>
      </c>
      <c r="AM153" s="475">
        <v>182</v>
      </c>
      <c r="AN153" s="469">
        <v>0</v>
      </c>
      <c r="AO153" s="469">
        <v>6</v>
      </c>
      <c r="AP153" s="469">
        <v>1</v>
      </c>
      <c r="AQ153" s="468">
        <v>0.50095969289827258</v>
      </c>
      <c r="AR153" s="468">
        <v>3.2567049808429116E-2</v>
      </c>
      <c r="AS153" s="469">
        <v>2</v>
      </c>
      <c r="AT153" s="469">
        <v>34713.597222290002</v>
      </c>
      <c r="AU153" s="469">
        <v>189</v>
      </c>
      <c r="AV153" s="469">
        <v>1</v>
      </c>
      <c r="AW153" s="469">
        <v>2</v>
      </c>
      <c r="AX153" s="469">
        <v>0</v>
      </c>
      <c r="AY153" s="469">
        <v>0</v>
      </c>
      <c r="AZ153" s="469">
        <v>0</v>
      </c>
      <c r="BA153" s="469">
        <v>1</v>
      </c>
      <c r="BB153" s="475">
        <v>49.9</v>
      </c>
      <c r="BC153" s="470">
        <v>0</v>
      </c>
      <c r="BD153" s="470">
        <v>10</v>
      </c>
      <c r="BE153" s="469">
        <v>0</v>
      </c>
      <c r="BF153" s="468">
        <v>0.27915869980879543</v>
      </c>
      <c r="BG153" s="469">
        <v>4574.4061653799999</v>
      </c>
      <c r="BH153" s="469">
        <v>41.355406091200003</v>
      </c>
      <c r="BI153" s="469">
        <v>0</v>
      </c>
      <c r="BJ153" s="469">
        <v>0</v>
      </c>
      <c r="BK153" s="469">
        <v>0</v>
      </c>
      <c r="BL153" s="469">
        <v>0</v>
      </c>
      <c r="BM153" s="469">
        <v>4</v>
      </c>
      <c r="BN153" s="469">
        <v>0</v>
      </c>
      <c r="BO153" s="471">
        <v>7.5836376076500001</v>
      </c>
      <c r="BP153" s="469">
        <v>2</v>
      </c>
      <c r="BQ153" s="469">
        <v>2294.6477161043495</v>
      </c>
      <c r="BR153" s="469">
        <v>0</v>
      </c>
      <c r="BS153" s="469">
        <v>1</v>
      </c>
      <c r="BT153" s="469">
        <v>0</v>
      </c>
      <c r="BU153" s="469">
        <v>3</v>
      </c>
      <c r="BV153" s="469">
        <v>2</v>
      </c>
      <c r="BW153" s="475">
        <v>100600</v>
      </c>
      <c r="BX153" s="475">
        <v>1957</v>
      </c>
      <c r="BY153" s="475">
        <v>11377</v>
      </c>
      <c r="BZ153" s="475">
        <v>633</v>
      </c>
      <c r="CA153" s="468">
        <v>0.38623326959847037</v>
      </c>
      <c r="CB153" s="469">
        <v>0</v>
      </c>
      <c r="CC153" s="476">
        <v>4831.4055637210004</v>
      </c>
      <c r="CD153" s="476">
        <v>4818.3742155063128</v>
      </c>
      <c r="CE153" s="476">
        <v>4844.7496741891591</v>
      </c>
      <c r="CF153" s="476">
        <v>96.453940509617993</v>
      </c>
      <c r="CG153" s="476">
        <v>0</v>
      </c>
      <c r="CH153" s="476">
        <v>0</v>
      </c>
      <c r="CI153" s="476">
        <v>1082.8241339936894</v>
      </c>
      <c r="CJ153" s="485">
        <v>0</v>
      </c>
      <c r="CK153" s="469">
        <v>1</v>
      </c>
      <c r="CL153" s="469">
        <v>0</v>
      </c>
      <c r="CM153" s="469">
        <v>0</v>
      </c>
      <c r="CN153" s="477">
        <v>1820.7730767439041</v>
      </c>
      <c r="CO153" s="469">
        <v>15</v>
      </c>
      <c r="CP153" s="469">
        <v>3</v>
      </c>
      <c r="CQ153" s="469" t="s">
        <v>514</v>
      </c>
      <c r="CR153" s="469" t="s">
        <v>514</v>
      </c>
      <c r="CS153" s="469" t="s">
        <v>514</v>
      </c>
      <c r="CT153" s="469">
        <v>0</v>
      </c>
      <c r="CU153" s="469">
        <v>0</v>
      </c>
      <c r="CV153" s="469">
        <v>10</v>
      </c>
      <c r="CW153" s="469">
        <v>4</v>
      </c>
      <c r="CX153" s="475">
        <v>121900</v>
      </c>
      <c r="CY153" s="475">
        <v>0</v>
      </c>
      <c r="CZ153" s="475">
        <v>405</v>
      </c>
      <c r="DA153" s="475">
        <v>1</v>
      </c>
      <c r="DB153" s="478">
        <v>19</v>
      </c>
      <c r="DC153" s="472">
        <v>0.9708645152551556</v>
      </c>
      <c r="DD153" s="469">
        <v>22</v>
      </c>
      <c r="DE153" s="475">
        <v>497900</v>
      </c>
      <c r="DF153" s="470">
        <v>12</v>
      </c>
      <c r="DG153" s="474">
        <v>0.25</v>
      </c>
      <c r="DH153" s="469">
        <v>19</v>
      </c>
      <c r="DI153" s="470">
        <v>1</v>
      </c>
      <c r="DJ153" s="469">
        <v>1</v>
      </c>
      <c r="DK153" s="469">
        <v>1</v>
      </c>
      <c r="DL153" s="476">
        <v>3.3333333333333335</v>
      </c>
      <c r="DM153" s="465">
        <v>64</v>
      </c>
      <c r="DN153" s="466">
        <v>8829333.333333334</v>
      </c>
      <c r="DO153" s="467">
        <v>224277.77777777778</v>
      </c>
      <c r="DP153" s="469">
        <v>1</v>
      </c>
      <c r="DQ153" s="469">
        <v>3</v>
      </c>
      <c r="DR153" s="469">
        <v>2</v>
      </c>
      <c r="DS153" s="475">
        <v>420</v>
      </c>
      <c r="DT153" s="475">
        <v>202</v>
      </c>
      <c r="DU153" s="475">
        <v>20</v>
      </c>
    </row>
    <row r="154" spans="1:125" s="469" customFormat="1" ht="15" customHeight="1" x14ac:dyDescent="0.25">
      <c r="A154" s="474" t="s">
        <v>246</v>
      </c>
      <c r="B154" s="469">
        <v>1</v>
      </c>
      <c r="C154" s="469">
        <v>0</v>
      </c>
      <c r="D154" s="469">
        <v>4</v>
      </c>
      <c r="E154" s="469">
        <v>0</v>
      </c>
      <c r="F154" s="469">
        <v>94</v>
      </c>
      <c r="G154" s="469">
        <v>0</v>
      </c>
      <c r="H154" s="469">
        <v>0</v>
      </c>
      <c r="I154" s="469">
        <v>0</v>
      </c>
      <c r="J154" s="469">
        <v>0</v>
      </c>
      <c r="K154" s="469">
        <v>15</v>
      </c>
      <c r="L154" s="469">
        <v>1</v>
      </c>
      <c r="M154" s="469">
        <v>0</v>
      </c>
      <c r="N154" s="469">
        <v>0</v>
      </c>
      <c r="O154" s="469">
        <v>0</v>
      </c>
      <c r="P154" s="469">
        <v>32</v>
      </c>
      <c r="Q154" s="469">
        <v>1</v>
      </c>
      <c r="R154" s="475">
        <v>84000</v>
      </c>
      <c r="S154" s="475">
        <v>0</v>
      </c>
      <c r="T154" s="475">
        <v>0</v>
      </c>
      <c r="U154" s="468">
        <v>0.64500000000000002</v>
      </c>
      <c r="V154" s="469">
        <v>1</v>
      </c>
      <c r="W154" s="469">
        <v>0</v>
      </c>
      <c r="X154" s="469">
        <v>0</v>
      </c>
      <c r="Y154" s="469">
        <v>1358</v>
      </c>
      <c r="Z154" s="469">
        <v>50</v>
      </c>
      <c r="AA154" s="473">
        <v>1</v>
      </c>
      <c r="AB154" s="474">
        <f t="shared" si="4"/>
        <v>1</v>
      </c>
      <c r="AC154" s="469">
        <v>2</v>
      </c>
      <c r="AD154" s="469">
        <v>0</v>
      </c>
      <c r="AE154" s="469">
        <v>35</v>
      </c>
      <c r="AF154" s="469">
        <v>9</v>
      </c>
      <c r="AG154" s="469">
        <v>1</v>
      </c>
      <c r="AH154" s="469">
        <v>1</v>
      </c>
      <c r="AI154" s="475">
        <v>319400</v>
      </c>
      <c r="AJ154" s="475">
        <v>0</v>
      </c>
      <c r="AK154" s="475">
        <v>0</v>
      </c>
      <c r="AL154" s="475">
        <v>0</v>
      </c>
      <c r="AM154" s="475">
        <v>0</v>
      </c>
      <c r="AN154" s="469">
        <v>0</v>
      </c>
      <c r="AO154" s="469">
        <v>0</v>
      </c>
      <c r="AP154" s="469">
        <v>0</v>
      </c>
      <c r="AQ154" s="468">
        <v>0.51700000000000002</v>
      </c>
      <c r="AR154" s="468">
        <v>4.8000000000000001E-2</v>
      </c>
      <c r="AS154" s="469">
        <v>0</v>
      </c>
      <c r="AT154" s="469">
        <v>115.203836247</v>
      </c>
      <c r="AU154" s="469">
        <v>0</v>
      </c>
      <c r="AV154" s="469">
        <v>0</v>
      </c>
      <c r="AW154" s="469">
        <v>0</v>
      </c>
      <c r="AX154" s="469">
        <v>0</v>
      </c>
      <c r="AY154" s="469">
        <v>0</v>
      </c>
      <c r="AZ154" s="469">
        <v>0</v>
      </c>
      <c r="BA154" s="469">
        <v>0</v>
      </c>
      <c r="BB154" s="475">
        <v>0</v>
      </c>
      <c r="BC154" s="470">
        <v>0</v>
      </c>
      <c r="BD154" s="470">
        <v>66</v>
      </c>
      <c r="BE154" s="469">
        <v>0</v>
      </c>
      <c r="BF154" s="468">
        <v>0.216</v>
      </c>
      <c r="BG154" s="469">
        <v>0</v>
      </c>
      <c r="BH154" s="469">
        <v>99.027251360939999</v>
      </c>
      <c r="BI154" s="469">
        <v>0</v>
      </c>
      <c r="BJ154" s="469">
        <v>0</v>
      </c>
      <c r="BK154" s="469">
        <v>0</v>
      </c>
      <c r="BL154" s="469">
        <v>0</v>
      </c>
      <c r="BM154" s="469">
        <v>1</v>
      </c>
      <c r="BN154" s="469">
        <v>0</v>
      </c>
      <c r="BO154" s="471">
        <v>2.1652781242799999</v>
      </c>
      <c r="BP154" s="469">
        <v>1</v>
      </c>
      <c r="BQ154" s="469">
        <v>0</v>
      </c>
      <c r="BR154" s="469">
        <v>0</v>
      </c>
      <c r="BS154" s="469">
        <v>0</v>
      </c>
      <c r="BT154" s="469">
        <v>0</v>
      </c>
      <c r="BU154" s="469">
        <v>0</v>
      </c>
      <c r="BV154" s="469">
        <v>2</v>
      </c>
      <c r="BW154" s="475">
        <v>1987300</v>
      </c>
      <c r="BX154" s="475">
        <v>596</v>
      </c>
      <c r="BY154" s="475">
        <v>2028</v>
      </c>
      <c r="BZ154" s="475">
        <v>7</v>
      </c>
      <c r="CA154" s="468">
        <v>0.439</v>
      </c>
      <c r="CB154" s="469">
        <v>0</v>
      </c>
      <c r="CC154" s="476">
        <v>0</v>
      </c>
      <c r="CD154" s="476">
        <v>0</v>
      </c>
      <c r="CE154" s="476">
        <v>0</v>
      </c>
      <c r="CF154" s="476">
        <v>12.341572108878699</v>
      </c>
      <c r="CG154" s="476">
        <v>0</v>
      </c>
      <c r="CH154" s="476">
        <v>0</v>
      </c>
      <c r="CI154" s="476">
        <v>3.1630255740999997</v>
      </c>
      <c r="CJ154" s="485">
        <v>0</v>
      </c>
      <c r="CK154" s="469">
        <v>0</v>
      </c>
      <c r="CL154" s="469">
        <v>0</v>
      </c>
      <c r="CM154" s="469">
        <v>0</v>
      </c>
      <c r="CN154" s="477">
        <v>76.694313376929031</v>
      </c>
      <c r="CO154" s="469">
        <v>1</v>
      </c>
      <c r="CP154" s="469">
        <v>0</v>
      </c>
      <c r="CQ154" s="469" t="s">
        <v>514</v>
      </c>
      <c r="CR154" s="469" t="s">
        <v>514</v>
      </c>
      <c r="CS154" s="469" t="s">
        <v>514</v>
      </c>
      <c r="CT154" s="469">
        <v>0</v>
      </c>
      <c r="CU154" s="469">
        <v>1</v>
      </c>
      <c r="CV154" s="469">
        <v>0</v>
      </c>
      <c r="CW154" s="469">
        <v>0</v>
      </c>
      <c r="CX154" s="475">
        <v>0</v>
      </c>
      <c r="CY154" s="475">
        <v>0</v>
      </c>
      <c r="CZ154" s="475">
        <v>0</v>
      </c>
      <c r="DA154" s="475">
        <v>0</v>
      </c>
      <c r="DB154" s="478">
        <v>0</v>
      </c>
      <c r="DC154" s="472">
        <v>0.96319478724454533</v>
      </c>
      <c r="DD154" s="469">
        <v>1</v>
      </c>
      <c r="DE154" s="475">
        <v>9000</v>
      </c>
      <c r="DF154" s="470">
        <v>0</v>
      </c>
      <c r="DG154" s="474">
        <v>0</v>
      </c>
      <c r="DH154" s="469">
        <v>2</v>
      </c>
      <c r="DI154" s="470">
        <v>0</v>
      </c>
      <c r="DJ154" s="469">
        <v>0</v>
      </c>
      <c r="DK154" s="469">
        <v>0</v>
      </c>
      <c r="DL154" s="476">
        <v>8.3333333333333339</v>
      </c>
      <c r="DM154" s="465">
        <v>0</v>
      </c>
      <c r="DN154" s="466">
        <v>0</v>
      </c>
      <c r="DO154" s="467">
        <v>0</v>
      </c>
      <c r="DP154" s="469">
        <v>0</v>
      </c>
      <c r="DQ154" s="469">
        <v>0</v>
      </c>
      <c r="DR154" s="469">
        <v>0</v>
      </c>
      <c r="DS154" s="475">
        <v>88</v>
      </c>
      <c r="DT154" s="475">
        <v>187</v>
      </c>
      <c r="DU154" s="475">
        <v>0</v>
      </c>
    </row>
    <row r="155" spans="1:125" s="469" customFormat="1" ht="15" customHeight="1" x14ac:dyDescent="0.25">
      <c r="A155" s="474" t="s">
        <v>114</v>
      </c>
      <c r="B155" s="469">
        <v>6</v>
      </c>
      <c r="C155" s="469">
        <v>0</v>
      </c>
      <c r="D155" s="469">
        <v>55</v>
      </c>
      <c r="E155" s="469">
        <v>3</v>
      </c>
      <c r="F155" s="469">
        <v>859</v>
      </c>
      <c r="G155" s="469">
        <v>39</v>
      </c>
      <c r="H155" s="469">
        <v>0</v>
      </c>
      <c r="I155" s="469">
        <v>0</v>
      </c>
      <c r="J155" s="469">
        <v>24</v>
      </c>
      <c r="K155" s="469">
        <v>61</v>
      </c>
      <c r="L155" s="469">
        <v>0</v>
      </c>
      <c r="M155" s="469">
        <v>0</v>
      </c>
      <c r="N155" s="469">
        <v>0</v>
      </c>
      <c r="O155" s="469">
        <v>0</v>
      </c>
      <c r="P155" s="469">
        <v>244</v>
      </c>
      <c r="Q155" s="469">
        <v>7</v>
      </c>
      <c r="R155" s="475">
        <v>12136600</v>
      </c>
      <c r="S155" s="475">
        <v>0</v>
      </c>
      <c r="T155" s="475">
        <v>0</v>
      </c>
      <c r="U155" s="468">
        <v>0.53846153846153844</v>
      </c>
      <c r="V155" s="469">
        <v>15</v>
      </c>
      <c r="W155" s="469">
        <v>0</v>
      </c>
      <c r="X155" s="469">
        <v>0.8</v>
      </c>
      <c r="Y155" s="469">
        <v>1880</v>
      </c>
      <c r="Z155" s="469">
        <v>897</v>
      </c>
      <c r="AA155" s="473">
        <v>3</v>
      </c>
      <c r="AB155" s="474">
        <f t="shared" si="4"/>
        <v>7</v>
      </c>
      <c r="AC155" s="469">
        <v>30</v>
      </c>
      <c r="AD155" s="469">
        <v>1</v>
      </c>
      <c r="AE155" s="469">
        <v>139</v>
      </c>
      <c r="AF155" s="469">
        <v>2350</v>
      </c>
      <c r="AG155" s="469">
        <v>2</v>
      </c>
      <c r="AH155" s="469">
        <v>4</v>
      </c>
      <c r="AI155" s="475">
        <v>4225400</v>
      </c>
      <c r="AJ155" s="475">
        <v>0</v>
      </c>
      <c r="AK155" s="475">
        <v>0</v>
      </c>
      <c r="AL155" s="475">
        <v>285</v>
      </c>
      <c r="AM155" s="475">
        <v>7</v>
      </c>
      <c r="AN155" s="469">
        <v>1</v>
      </c>
      <c r="AO155" s="469">
        <v>0</v>
      </c>
      <c r="AP155" s="469">
        <v>0</v>
      </c>
      <c r="AQ155" s="468">
        <v>0.30188679245283018</v>
      </c>
      <c r="AR155" s="468">
        <v>1.8867924528301886E-2</v>
      </c>
      <c r="AS155" s="469">
        <v>0</v>
      </c>
      <c r="AT155" s="469">
        <v>0</v>
      </c>
      <c r="AU155" s="469">
        <v>0</v>
      </c>
      <c r="AV155" s="469">
        <v>0</v>
      </c>
      <c r="AW155" s="469">
        <v>1</v>
      </c>
      <c r="AX155" s="469">
        <v>0</v>
      </c>
      <c r="AY155" s="469">
        <v>0</v>
      </c>
      <c r="AZ155" s="469">
        <v>0</v>
      </c>
      <c r="BA155" s="469">
        <v>0</v>
      </c>
      <c r="BB155" s="475">
        <v>0</v>
      </c>
      <c r="BC155" s="470">
        <v>1</v>
      </c>
      <c r="BD155" s="470">
        <v>8</v>
      </c>
      <c r="BE155" s="469">
        <v>0</v>
      </c>
      <c r="BF155" s="468">
        <v>7.5471698113207544E-2</v>
      </c>
      <c r="BG155" s="469">
        <v>0</v>
      </c>
      <c r="BH155" s="469">
        <v>14.366879999</v>
      </c>
      <c r="BI155" s="469">
        <v>0</v>
      </c>
      <c r="BJ155" s="469">
        <v>0</v>
      </c>
      <c r="BK155" s="469">
        <v>1</v>
      </c>
      <c r="BL155" s="469">
        <v>0</v>
      </c>
      <c r="BM155" s="469">
        <v>7</v>
      </c>
      <c r="BN155" s="469">
        <v>0</v>
      </c>
      <c r="BO155" s="471">
        <v>0.47637713297700002</v>
      </c>
      <c r="BP155" s="469">
        <v>2</v>
      </c>
      <c r="BQ155" s="469">
        <v>0</v>
      </c>
      <c r="BR155" s="469">
        <v>0</v>
      </c>
      <c r="BS155" s="469">
        <v>1</v>
      </c>
      <c r="BT155" s="469">
        <v>0</v>
      </c>
      <c r="BU155" s="469">
        <v>0</v>
      </c>
      <c r="BV155" s="469">
        <v>5</v>
      </c>
      <c r="BW155" s="475">
        <v>4998500</v>
      </c>
      <c r="BX155" s="475">
        <v>2826</v>
      </c>
      <c r="BY155" s="475">
        <v>7993</v>
      </c>
      <c r="BZ155" s="475">
        <v>380</v>
      </c>
      <c r="CA155" s="468">
        <v>0.18867924528301888</v>
      </c>
      <c r="CB155" s="469">
        <v>0</v>
      </c>
      <c r="CC155" s="476">
        <v>0</v>
      </c>
      <c r="CD155" s="476">
        <v>0</v>
      </c>
      <c r="CE155" s="476">
        <v>0</v>
      </c>
      <c r="CF155" s="476">
        <v>13.765349859600001</v>
      </c>
      <c r="CG155" s="476">
        <v>0</v>
      </c>
      <c r="CH155" s="476">
        <v>0</v>
      </c>
      <c r="CI155" s="476">
        <v>0</v>
      </c>
      <c r="CJ155" s="485">
        <v>0</v>
      </c>
      <c r="CK155" s="469">
        <v>0</v>
      </c>
      <c r="CL155" s="469">
        <v>0</v>
      </c>
      <c r="CM155" s="469">
        <v>0</v>
      </c>
      <c r="CN155" s="477">
        <v>39.018040693747281</v>
      </c>
      <c r="CO155" s="469">
        <v>7</v>
      </c>
      <c r="CP155" s="469">
        <v>1</v>
      </c>
      <c r="CQ155" s="469" t="s">
        <v>514</v>
      </c>
      <c r="CR155" s="469" t="s">
        <v>514</v>
      </c>
      <c r="CS155" s="469" t="s">
        <v>514</v>
      </c>
      <c r="CT155" s="469">
        <v>0</v>
      </c>
      <c r="CU155" s="469">
        <v>0</v>
      </c>
      <c r="CV155" s="469">
        <v>3</v>
      </c>
      <c r="CW155" s="469">
        <v>4</v>
      </c>
      <c r="CX155" s="475">
        <v>259600</v>
      </c>
      <c r="CY155" s="475">
        <v>102</v>
      </c>
      <c r="CZ155" s="475">
        <v>0</v>
      </c>
      <c r="DA155" s="475">
        <v>0</v>
      </c>
      <c r="DB155" s="478">
        <v>36</v>
      </c>
      <c r="DC155" s="472">
        <v>0.88352771117411655</v>
      </c>
      <c r="DD155" s="469">
        <v>27</v>
      </c>
      <c r="DE155" s="475">
        <v>1071100</v>
      </c>
      <c r="DF155" s="470">
        <v>0</v>
      </c>
      <c r="DG155" s="474">
        <v>0</v>
      </c>
      <c r="DH155" s="469">
        <v>20</v>
      </c>
      <c r="DI155" s="470">
        <v>0</v>
      </c>
      <c r="DJ155" s="469">
        <v>0</v>
      </c>
      <c r="DK155" s="469">
        <v>0</v>
      </c>
      <c r="DL155" s="476">
        <v>5</v>
      </c>
      <c r="DM155" s="465">
        <v>382</v>
      </c>
      <c r="DN155" s="466">
        <v>99544000</v>
      </c>
      <c r="DO155" s="467">
        <v>948250</v>
      </c>
      <c r="DP155" s="469">
        <v>0</v>
      </c>
      <c r="DQ155" s="469">
        <v>0</v>
      </c>
      <c r="DR155" s="469">
        <v>0</v>
      </c>
      <c r="DS155" s="475">
        <v>1046</v>
      </c>
      <c r="DT155" s="475">
        <v>117</v>
      </c>
      <c r="DU155" s="475">
        <v>0</v>
      </c>
    </row>
    <row r="156" spans="1:125" s="469" customFormat="1" ht="15" customHeight="1" x14ac:dyDescent="0.25">
      <c r="A156" s="474" t="s">
        <v>117</v>
      </c>
      <c r="B156" s="469">
        <v>24</v>
      </c>
      <c r="C156" s="469">
        <v>0</v>
      </c>
      <c r="D156" s="469">
        <v>65</v>
      </c>
      <c r="E156" s="469">
        <v>6</v>
      </c>
      <c r="F156" s="469">
        <v>1246</v>
      </c>
      <c r="G156" s="469">
        <v>0</v>
      </c>
      <c r="H156" s="469">
        <v>37</v>
      </c>
      <c r="I156" s="469">
        <v>3</v>
      </c>
      <c r="J156" s="469">
        <v>14</v>
      </c>
      <c r="K156" s="469">
        <v>37</v>
      </c>
      <c r="L156" s="469">
        <v>0</v>
      </c>
      <c r="M156" s="469">
        <v>0</v>
      </c>
      <c r="N156" s="469">
        <v>0</v>
      </c>
      <c r="O156" s="469">
        <v>0</v>
      </c>
      <c r="P156" s="469">
        <v>123</v>
      </c>
      <c r="Q156" s="469">
        <v>4</v>
      </c>
      <c r="R156" s="475">
        <v>357400</v>
      </c>
      <c r="S156" s="475">
        <v>63</v>
      </c>
      <c r="T156" s="475">
        <v>0</v>
      </c>
      <c r="U156" s="468">
        <v>0.64500000000000002</v>
      </c>
      <c r="V156" s="469">
        <v>1</v>
      </c>
      <c r="W156" s="469">
        <v>2</v>
      </c>
      <c r="X156" s="469">
        <v>1.4</v>
      </c>
      <c r="Y156" s="469">
        <v>6036</v>
      </c>
      <c r="Z156" s="469">
        <v>482</v>
      </c>
      <c r="AA156" s="473">
        <v>7</v>
      </c>
      <c r="AB156" s="474">
        <f t="shared" si="4"/>
        <v>3</v>
      </c>
      <c r="AC156" s="469">
        <v>8</v>
      </c>
      <c r="AD156" s="469">
        <v>0</v>
      </c>
      <c r="AE156" s="469">
        <v>665</v>
      </c>
      <c r="AF156" s="469">
        <v>125</v>
      </c>
      <c r="AG156" s="469">
        <v>0</v>
      </c>
      <c r="AH156" s="469">
        <v>2</v>
      </c>
      <c r="AI156" s="475">
        <v>126300</v>
      </c>
      <c r="AJ156" s="475">
        <v>0</v>
      </c>
      <c r="AK156" s="475">
        <v>0</v>
      </c>
      <c r="AL156" s="475">
        <v>537</v>
      </c>
      <c r="AM156" s="475">
        <v>0</v>
      </c>
      <c r="AN156" s="469">
        <v>0</v>
      </c>
      <c r="AO156" s="469">
        <v>4</v>
      </c>
      <c r="AP156" s="469">
        <v>0</v>
      </c>
      <c r="AQ156" s="468">
        <v>0.51700000000000002</v>
      </c>
      <c r="AR156" s="468">
        <v>4.8000000000000001E-2</v>
      </c>
      <c r="AS156" s="469">
        <v>1</v>
      </c>
      <c r="AT156" s="469">
        <v>37528.93535277</v>
      </c>
      <c r="AU156" s="469">
        <v>92</v>
      </c>
      <c r="AV156" s="469">
        <v>0</v>
      </c>
      <c r="AW156" s="469">
        <v>4</v>
      </c>
      <c r="AX156" s="469">
        <v>17</v>
      </c>
      <c r="AY156" s="469">
        <v>0</v>
      </c>
      <c r="AZ156" s="469">
        <v>0</v>
      </c>
      <c r="BA156" s="469">
        <v>1</v>
      </c>
      <c r="BB156" s="475">
        <v>6.9</v>
      </c>
      <c r="BC156" s="470">
        <v>0</v>
      </c>
      <c r="BD156" s="470">
        <v>9</v>
      </c>
      <c r="BE156" s="469">
        <v>0</v>
      </c>
      <c r="BF156" s="468">
        <v>0.216</v>
      </c>
      <c r="BG156" s="469">
        <v>0</v>
      </c>
      <c r="BH156" s="469">
        <v>0</v>
      </c>
      <c r="BI156" s="469">
        <v>0</v>
      </c>
      <c r="BJ156" s="469">
        <v>0</v>
      </c>
      <c r="BK156" s="469">
        <v>0</v>
      </c>
      <c r="BL156" s="469">
        <v>0</v>
      </c>
      <c r="BM156" s="469">
        <v>3</v>
      </c>
      <c r="BN156" s="469">
        <v>1</v>
      </c>
      <c r="BO156" s="471">
        <v>28.977014259300002</v>
      </c>
      <c r="BP156" s="469">
        <v>0</v>
      </c>
      <c r="BQ156" s="469">
        <v>90.858393917859999</v>
      </c>
      <c r="BR156" s="469">
        <v>0</v>
      </c>
      <c r="BS156" s="469">
        <v>0</v>
      </c>
      <c r="BT156" s="469">
        <v>0</v>
      </c>
      <c r="BU156" s="469">
        <v>2</v>
      </c>
      <c r="BV156" s="469">
        <v>3</v>
      </c>
      <c r="BW156" s="475">
        <v>26000</v>
      </c>
      <c r="BX156" s="475">
        <v>1484</v>
      </c>
      <c r="BY156" s="475">
        <v>4541</v>
      </c>
      <c r="BZ156" s="475">
        <v>132</v>
      </c>
      <c r="CA156" s="468">
        <v>0.439</v>
      </c>
      <c r="CB156" s="469">
        <v>30585.898795600002</v>
      </c>
      <c r="CC156" s="476">
        <v>10617.825003175532</v>
      </c>
      <c r="CD156" s="476">
        <v>18037.848632969701</v>
      </c>
      <c r="CE156" s="476">
        <v>19087.013024194617</v>
      </c>
      <c r="CF156" s="476">
        <v>41.22378001613</v>
      </c>
      <c r="CG156" s="476">
        <v>121.594544985</v>
      </c>
      <c r="CH156" s="476">
        <v>10450.262051450078</v>
      </c>
      <c r="CI156" s="476">
        <v>1095.1413221596877</v>
      </c>
      <c r="CJ156" s="485">
        <v>0</v>
      </c>
      <c r="CK156" s="469">
        <v>7</v>
      </c>
      <c r="CL156" s="469">
        <v>0</v>
      </c>
      <c r="CM156" s="469">
        <v>0</v>
      </c>
      <c r="CN156" s="477">
        <v>2637.5912991620521</v>
      </c>
      <c r="CO156" s="469">
        <v>105</v>
      </c>
      <c r="CP156" s="469">
        <v>0</v>
      </c>
      <c r="CQ156" s="469" t="s">
        <v>514</v>
      </c>
      <c r="CR156" s="469" t="s">
        <v>514</v>
      </c>
      <c r="CS156" s="469" t="s">
        <v>514</v>
      </c>
      <c r="CT156" s="469">
        <v>0</v>
      </c>
      <c r="CU156" s="469">
        <v>1</v>
      </c>
      <c r="CV156" s="469">
        <v>3</v>
      </c>
      <c r="CW156" s="469">
        <v>3</v>
      </c>
      <c r="CX156" s="475">
        <v>150100</v>
      </c>
      <c r="CY156" s="475">
        <v>246</v>
      </c>
      <c r="CZ156" s="475">
        <v>422</v>
      </c>
      <c r="DA156" s="475">
        <v>-1</v>
      </c>
      <c r="DB156" s="478">
        <v>47</v>
      </c>
      <c r="DC156" s="472">
        <v>0.95926961844952241</v>
      </c>
      <c r="DD156" s="469">
        <v>7</v>
      </c>
      <c r="DE156" s="475">
        <v>64250</v>
      </c>
      <c r="DF156" s="470">
        <v>6</v>
      </c>
      <c r="DG156" s="474">
        <v>0</v>
      </c>
      <c r="DH156" s="469">
        <v>9</v>
      </c>
      <c r="DI156" s="470">
        <v>0</v>
      </c>
      <c r="DJ156" s="469">
        <v>0</v>
      </c>
      <c r="DK156" s="469">
        <v>1</v>
      </c>
      <c r="DL156" s="476">
        <v>6.666666666666667</v>
      </c>
      <c r="DM156" s="465">
        <v>155.33333333333334</v>
      </c>
      <c r="DN156" s="466">
        <v>29148333.333333332</v>
      </c>
      <c r="DO156" s="467">
        <v>1154011.1111111112</v>
      </c>
      <c r="DP156" s="469">
        <v>2</v>
      </c>
      <c r="DQ156" s="469">
        <v>1</v>
      </c>
      <c r="DR156" s="469">
        <v>2</v>
      </c>
      <c r="DS156" s="475">
        <v>856</v>
      </c>
      <c r="DT156" s="475">
        <v>310</v>
      </c>
      <c r="DU156" s="475">
        <v>53</v>
      </c>
    </row>
    <row r="157" spans="1:125" s="469" customFormat="1" ht="15" customHeight="1" x14ac:dyDescent="0.25">
      <c r="A157" s="474" t="s">
        <v>290</v>
      </c>
      <c r="B157" s="469">
        <v>46</v>
      </c>
      <c r="C157" s="469">
        <v>2</v>
      </c>
      <c r="D157" s="469">
        <v>100</v>
      </c>
      <c r="E157" s="469">
        <v>9</v>
      </c>
      <c r="F157" s="469">
        <v>2200</v>
      </c>
      <c r="G157" s="469">
        <v>6</v>
      </c>
      <c r="H157" s="469">
        <v>56</v>
      </c>
      <c r="I157" s="469">
        <v>9</v>
      </c>
      <c r="J157" s="469">
        <v>37</v>
      </c>
      <c r="K157" s="469">
        <v>77</v>
      </c>
      <c r="L157" s="469">
        <v>4</v>
      </c>
      <c r="M157" s="469">
        <v>0</v>
      </c>
      <c r="N157" s="469">
        <v>1</v>
      </c>
      <c r="O157" s="469">
        <v>1</v>
      </c>
      <c r="P157" s="469">
        <v>265</v>
      </c>
      <c r="Q157" s="469">
        <v>16</v>
      </c>
      <c r="R157" s="475">
        <v>2870101</v>
      </c>
      <c r="S157" s="475">
        <v>72</v>
      </c>
      <c r="T157" s="475">
        <v>0</v>
      </c>
      <c r="U157" s="468">
        <v>0.59740259740259738</v>
      </c>
      <c r="V157" s="469">
        <v>40</v>
      </c>
      <c r="W157" s="469">
        <v>7</v>
      </c>
      <c r="X157" s="469">
        <v>8.6000000000000014</v>
      </c>
      <c r="Y157" s="469">
        <v>15681</v>
      </c>
      <c r="Z157" s="469">
        <v>11621</v>
      </c>
      <c r="AA157" s="473">
        <v>17</v>
      </c>
      <c r="AB157" s="474">
        <f t="shared" si="4"/>
        <v>11</v>
      </c>
      <c r="AC157" s="469">
        <v>38</v>
      </c>
      <c r="AD157" s="469">
        <v>12</v>
      </c>
      <c r="AE157" s="469">
        <v>1051</v>
      </c>
      <c r="AF157" s="469">
        <v>872</v>
      </c>
      <c r="AG157" s="469">
        <v>1</v>
      </c>
      <c r="AH157" s="469">
        <v>10</v>
      </c>
      <c r="AI157" s="475">
        <v>7639200</v>
      </c>
      <c r="AJ157" s="475">
        <v>4949335</v>
      </c>
      <c r="AK157" s="475">
        <v>0</v>
      </c>
      <c r="AL157" s="475">
        <v>8857</v>
      </c>
      <c r="AM157" s="475">
        <v>851</v>
      </c>
      <c r="AN157" s="469">
        <v>0</v>
      </c>
      <c r="AO157" s="469">
        <v>14</v>
      </c>
      <c r="AP157" s="469">
        <v>1</v>
      </c>
      <c r="AQ157" s="468">
        <v>0.660377358490566</v>
      </c>
      <c r="AR157" s="468">
        <v>9.3457943925233641E-2</v>
      </c>
      <c r="AS157" s="469">
        <v>4</v>
      </c>
      <c r="AT157" s="469">
        <v>31852.337942582002</v>
      </c>
      <c r="AU157" s="469">
        <v>97</v>
      </c>
      <c r="AV157" s="469">
        <v>1</v>
      </c>
      <c r="AW157" s="469">
        <v>3</v>
      </c>
      <c r="AX157" s="469">
        <v>0</v>
      </c>
      <c r="AY157" s="469">
        <v>0</v>
      </c>
      <c r="AZ157" s="469">
        <v>0</v>
      </c>
      <c r="BA157" s="469">
        <v>1</v>
      </c>
      <c r="BB157" s="475">
        <v>69.8</v>
      </c>
      <c r="BC157" s="470">
        <v>1</v>
      </c>
      <c r="BD157" s="470">
        <v>10</v>
      </c>
      <c r="BE157" s="469">
        <v>0</v>
      </c>
      <c r="BF157" s="468">
        <v>0.19626168224299065</v>
      </c>
      <c r="BG157" s="469">
        <v>0</v>
      </c>
      <c r="BH157" s="469">
        <v>277.30134010200004</v>
      </c>
      <c r="BI157" s="469">
        <v>2</v>
      </c>
      <c r="BJ157" s="469">
        <v>0</v>
      </c>
      <c r="BK157" s="469">
        <v>2</v>
      </c>
      <c r="BL157" s="469">
        <v>0</v>
      </c>
      <c r="BM157" s="469">
        <v>9</v>
      </c>
      <c r="BN157" s="469">
        <v>2</v>
      </c>
      <c r="BO157" s="471">
        <v>11.206110112399999</v>
      </c>
      <c r="BP157" s="469">
        <v>8</v>
      </c>
      <c r="BQ157" s="469">
        <v>0</v>
      </c>
      <c r="BR157" s="469">
        <v>0</v>
      </c>
      <c r="BS157" s="469">
        <v>3</v>
      </c>
      <c r="BT157" s="469">
        <v>0</v>
      </c>
      <c r="BU157" s="469">
        <v>6</v>
      </c>
      <c r="BV157" s="469">
        <v>2</v>
      </c>
      <c r="BW157" s="475">
        <v>19500</v>
      </c>
      <c r="BX157" s="475">
        <v>2998</v>
      </c>
      <c r="BY157" s="475">
        <v>23595</v>
      </c>
      <c r="BZ157" s="475">
        <v>2783</v>
      </c>
      <c r="CA157" s="468">
        <v>0.52336448598130836</v>
      </c>
      <c r="CB157" s="469">
        <v>0.82285870501799996</v>
      </c>
      <c r="CC157" s="476">
        <v>224.75051966300001</v>
      </c>
      <c r="CD157" s="476">
        <v>224.750533359</v>
      </c>
      <c r="CE157" s="476">
        <v>574.00740480597506</v>
      </c>
      <c r="CF157" s="476">
        <v>598.262939339431</v>
      </c>
      <c r="CG157" s="476">
        <v>0</v>
      </c>
      <c r="CH157" s="476">
        <v>0</v>
      </c>
      <c r="CI157" s="476">
        <v>721.1672325100385</v>
      </c>
      <c r="CJ157" s="485">
        <v>0</v>
      </c>
      <c r="CK157" s="469">
        <v>12</v>
      </c>
      <c r="CL157" s="469">
        <v>0</v>
      </c>
      <c r="CM157" s="469">
        <v>0</v>
      </c>
      <c r="CN157" s="477">
        <v>2334.6990926848107</v>
      </c>
      <c r="CO157" s="469">
        <v>80</v>
      </c>
      <c r="CP157" s="469">
        <v>2</v>
      </c>
      <c r="CQ157" s="469" t="s">
        <v>514</v>
      </c>
      <c r="CR157" s="469" t="s">
        <v>514</v>
      </c>
      <c r="CS157" s="469" t="s">
        <v>514</v>
      </c>
      <c r="CT157" s="469">
        <v>1</v>
      </c>
      <c r="CU157" s="469">
        <v>0</v>
      </c>
      <c r="CV157" s="469">
        <v>18</v>
      </c>
      <c r="CW157" s="469">
        <v>0</v>
      </c>
      <c r="CX157" s="475">
        <v>0</v>
      </c>
      <c r="CY157" s="475">
        <v>6987</v>
      </c>
      <c r="CZ157" s="475">
        <v>1188</v>
      </c>
      <c r="DA157" s="475">
        <v>0</v>
      </c>
      <c r="DB157" s="478">
        <v>149</v>
      </c>
      <c r="DC157" s="472">
        <v>0.96297689625967575</v>
      </c>
      <c r="DD157" s="469">
        <v>39</v>
      </c>
      <c r="DE157" s="475">
        <v>938900</v>
      </c>
      <c r="DF157" s="470">
        <v>24</v>
      </c>
      <c r="DG157" s="474">
        <v>0.25</v>
      </c>
      <c r="DH157" s="469">
        <v>40</v>
      </c>
      <c r="DI157" s="470">
        <v>1</v>
      </c>
      <c r="DJ157" s="469">
        <v>0</v>
      </c>
      <c r="DK157" s="469">
        <v>0</v>
      </c>
      <c r="DL157" s="476">
        <v>26.666666666666668</v>
      </c>
      <c r="DM157" s="465">
        <v>1947.5</v>
      </c>
      <c r="DN157" s="466">
        <v>27894666.666666668</v>
      </c>
      <c r="DO157" s="467">
        <v>1154011.1111111112</v>
      </c>
      <c r="DP157" s="469">
        <v>2</v>
      </c>
      <c r="DQ157" s="469">
        <v>3</v>
      </c>
      <c r="DR157" s="469">
        <v>3</v>
      </c>
      <c r="DS157" s="475">
        <v>4004</v>
      </c>
      <c r="DT157" s="475">
        <v>1205</v>
      </c>
      <c r="DU157" s="475">
        <v>169</v>
      </c>
    </row>
    <row r="158" spans="1:125" s="469" customFormat="1" ht="15" customHeight="1" x14ac:dyDescent="0.25">
      <c r="A158" s="474" t="s">
        <v>224</v>
      </c>
      <c r="B158" s="469">
        <v>14</v>
      </c>
      <c r="C158" s="469">
        <v>2</v>
      </c>
      <c r="D158" s="469">
        <v>36</v>
      </c>
      <c r="E158" s="469">
        <v>4</v>
      </c>
      <c r="F158" s="469">
        <v>347</v>
      </c>
      <c r="G158" s="469">
        <v>2</v>
      </c>
      <c r="H158" s="469">
        <v>11</v>
      </c>
      <c r="I158" s="469">
        <v>2</v>
      </c>
      <c r="J158" s="469">
        <v>3</v>
      </c>
      <c r="K158" s="469">
        <v>24</v>
      </c>
      <c r="L158" s="469">
        <v>4</v>
      </c>
      <c r="M158" s="469">
        <v>0</v>
      </c>
      <c r="N158" s="469">
        <v>0</v>
      </c>
      <c r="O158" s="469">
        <v>0</v>
      </c>
      <c r="P158" s="469">
        <v>307</v>
      </c>
      <c r="Q158" s="469">
        <v>10</v>
      </c>
      <c r="R158" s="475">
        <v>2840500</v>
      </c>
      <c r="S158" s="475">
        <v>66</v>
      </c>
      <c r="T158" s="475">
        <v>0</v>
      </c>
      <c r="U158" s="468">
        <v>0.72222222222222221</v>
      </c>
      <c r="V158" s="469">
        <v>25</v>
      </c>
      <c r="W158" s="469">
        <v>2</v>
      </c>
      <c r="X158" s="469">
        <v>0.2</v>
      </c>
      <c r="Y158" s="469">
        <v>1966</v>
      </c>
      <c r="Z158" s="469">
        <v>689</v>
      </c>
      <c r="AA158" s="473">
        <v>6</v>
      </c>
      <c r="AB158" s="474">
        <f t="shared" si="4"/>
        <v>4</v>
      </c>
      <c r="AC158" s="469">
        <v>6</v>
      </c>
      <c r="AD158" s="469">
        <v>0</v>
      </c>
      <c r="AE158" s="469">
        <v>9</v>
      </c>
      <c r="AF158" s="469">
        <v>1128</v>
      </c>
      <c r="AG158" s="469">
        <v>0</v>
      </c>
      <c r="AH158" s="469">
        <v>5</v>
      </c>
      <c r="AI158" s="475">
        <v>228900</v>
      </c>
      <c r="AJ158" s="475">
        <v>0</v>
      </c>
      <c r="AK158" s="475">
        <v>114000</v>
      </c>
      <c r="AL158" s="475">
        <v>3773</v>
      </c>
      <c r="AM158" s="475">
        <v>380</v>
      </c>
      <c r="AN158" s="469">
        <v>0</v>
      </c>
      <c r="AO158" s="469">
        <v>5</v>
      </c>
      <c r="AP158" s="469">
        <v>1</v>
      </c>
      <c r="AQ158" s="468">
        <v>0.32278481012658228</v>
      </c>
      <c r="AR158" s="468">
        <v>6.3291139240506333E-2</v>
      </c>
      <c r="AS158" s="469">
        <v>2</v>
      </c>
      <c r="AT158" s="469">
        <v>11795.161344820001</v>
      </c>
      <c r="AU158" s="469">
        <v>51</v>
      </c>
      <c r="AV158" s="469">
        <v>0</v>
      </c>
      <c r="AW158" s="469">
        <v>0</v>
      </c>
      <c r="AX158" s="469">
        <v>0</v>
      </c>
      <c r="AY158" s="469">
        <v>0</v>
      </c>
      <c r="AZ158" s="469">
        <v>0</v>
      </c>
      <c r="BA158" s="469">
        <v>0</v>
      </c>
      <c r="BB158" s="475">
        <v>0</v>
      </c>
      <c r="BC158" s="470">
        <v>4</v>
      </c>
      <c r="BD158" s="470">
        <v>15</v>
      </c>
      <c r="BE158" s="469">
        <v>0</v>
      </c>
      <c r="BF158" s="468">
        <v>0.18354430379746836</v>
      </c>
      <c r="BG158" s="469">
        <v>0</v>
      </c>
      <c r="BH158" s="469">
        <v>0</v>
      </c>
      <c r="BI158" s="469">
        <v>0</v>
      </c>
      <c r="BJ158" s="469">
        <v>0</v>
      </c>
      <c r="BK158" s="469">
        <v>2</v>
      </c>
      <c r="BL158" s="469">
        <v>0</v>
      </c>
      <c r="BM158" s="469">
        <v>4</v>
      </c>
      <c r="BN158" s="469">
        <v>0</v>
      </c>
      <c r="BO158" s="471">
        <v>0.326332683199</v>
      </c>
      <c r="BP158" s="469">
        <v>2</v>
      </c>
      <c r="BQ158" s="469">
        <v>0</v>
      </c>
      <c r="BR158" s="469">
        <v>0</v>
      </c>
      <c r="BS158" s="469">
        <v>2</v>
      </c>
      <c r="BT158" s="469">
        <v>0</v>
      </c>
      <c r="BU158" s="469">
        <v>6</v>
      </c>
      <c r="BV158" s="469">
        <v>2</v>
      </c>
      <c r="BW158" s="475">
        <v>527400</v>
      </c>
      <c r="BX158" s="475">
        <v>3440</v>
      </c>
      <c r="BY158" s="475">
        <v>9389</v>
      </c>
      <c r="BZ158" s="475">
        <v>502</v>
      </c>
      <c r="CA158" s="468">
        <v>0.23417721518987342</v>
      </c>
      <c r="CB158" s="469">
        <v>0</v>
      </c>
      <c r="CC158" s="476">
        <v>0</v>
      </c>
      <c r="CD158" s="476">
        <v>0</v>
      </c>
      <c r="CE158" s="476">
        <v>0.54979379667499995</v>
      </c>
      <c r="CF158" s="476">
        <v>146.6969152878504</v>
      </c>
      <c r="CG158" s="476">
        <v>0</v>
      </c>
      <c r="CH158" s="476">
        <v>0</v>
      </c>
      <c r="CI158" s="476">
        <v>3.6148315931299999</v>
      </c>
      <c r="CJ158" s="485">
        <v>0</v>
      </c>
      <c r="CK158" s="469">
        <v>0</v>
      </c>
      <c r="CL158" s="469">
        <v>0</v>
      </c>
      <c r="CM158" s="469">
        <v>0</v>
      </c>
      <c r="CN158" s="477">
        <v>154.9400029694394</v>
      </c>
      <c r="CO158" s="469">
        <v>1</v>
      </c>
      <c r="CP158" s="469">
        <v>0</v>
      </c>
      <c r="CQ158" s="469" t="s">
        <v>514</v>
      </c>
      <c r="CR158" s="469" t="s">
        <v>514</v>
      </c>
      <c r="CS158" s="469" t="s">
        <v>514</v>
      </c>
      <c r="CT158" s="469">
        <v>0</v>
      </c>
      <c r="CU158" s="469">
        <v>2</v>
      </c>
      <c r="CV158" s="469">
        <v>0</v>
      </c>
      <c r="CW158" s="469">
        <v>0</v>
      </c>
      <c r="CX158" s="475">
        <v>0</v>
      </c>
      <c r="CY158" s="475">
        <v>218</v>
      </c>
      <c r="CZ158" s="475">
        <v>135</v>
      </c>
      <c r="DA158" s="475">
        <v>0</v>
      </c>
      <c r="DB158" s="478">
        <v>37</v>
      </c>
      <c r="DC158" s="472">
        <v>0.95269960972340861</v>
      </c>
      <c r="DD158" s="469">
        <v>44</v>
      </c>
      <c r="DE158" s="475">
        <v>1130500</v>
      </c>
      <c r="DF158" s="470">
        <v>8</v>
      </c>
      <c r="DG158" s="474">
        <v>0</v>
      </c>
      <c r="DH158" s="469">
        <v>17</v>
      </c>
      <c r="DI158" s="470">
        <v>2</v>
      </c>
      <c r="DJ158" s="469">
        <v>0</v>
      </c>
      <c r="DK158" s="469">
        <v>0</v>
      </c>
      <c r="DL158" s="476">
        <v>10</v>
      </c>
      <c r="DM158" s="465">
        <v>181.5</v>
      </c>
      <c r="DN158" s="466">
        <v>7227000</v>
      </c>
      <c r="DO158" s="467">
        <v>217481.48148148146</v>
      </c>
      <c r="DP158" s="469">
        <v>1</v>
      </c>
      <c r="DQ158" s="469">
        <v>0</v>
      </c>
      <c r="DR158" s="469">
        <v>1</v>
      </c>
      <c r="DS158" s="475">
        <v>3821</v>
      </c>
      <c r="DT158" s="475">
        <v>739</v>
      </c>
      <c r="DU158" s="475">
        <v>61</v>
      </c>
    </row>
    <row r="159" spans="1:125" s="469" customFormat="1" ht="15" customHeight="1" x14ac:dyDescent="0.25">
      <c r="A159" s="474" t="s">
        <v>119</v>
      </c>
      <c r="B159" s="469">
        <v>30</v>
      </c>
      <c r="C159" s="469">
        <v>2</v>
      </c>
      <c r="D159" s="469">
        <v>60</v>
      </c>
      <c r="E159" s="469">
        <v>0</v>
      </c>
      <c r="F159" s="469">
        <v>1172</v>
      </c>
      <c r="G159" s="469">
        <v>1</v>
      </c>
      <c r="H159" s="469">
        <v>118</v>
      </c>
      <c r="I159" s="469">
        <v>8</v>
      </c>
      <c r="J159" s="469">
        <v>14</v>
      </c>
      <c r="K159" s="469">
        <v>35</v>
      </c>
      <c r="L159" s="469">
        <v>0</v>
      </c>
      <c r="M159" s="469">
        <v>0</v>
      </c>
      <c r="N159" s="469">
        <v>1</v>
      </c>
      <c r="O159" s="469">
        <v>0</v>
      </c>
      <c r="P159" s="469">
        <v>83</v>
      </c>
      <c r="Q159" s="469">
        <v>4</v>
      </c>
      <c r="R159" s="475">
        <v>466900</v>
      </c>
      <c r="S159" s="475">
        <v>42</v>
      </c>
      <c r="T159" s="475">
        <v>0</v>
      </c>
      <c r="U159" s="468">
        <v>0.64500000000000002</v>
      </c>
      <c r="V159" s="469">
        <v>4</v>
      </c>
      <c r="W159" s="469">
        <v>1</v>
      </c>
      <c r="X159" s="469">
        <v>6.0000000000000009</v>
      </c>
      <c r="Y159" s="469" t="s">
        <v>568</v>
      </c>
      <c r="Z159" s="469" t="s">
        <v>568</v>
      </c>
      <c r="AA159" s="473">
        <v>5</v>
      </c>
      <c r="AB159" s="474">
        <f t="shared" si="4"/>
        <v>2</v>
      </c>
      <c r="AC159" s="469">
        <v>3</v>
      </c>
      <c r="AD159" s="469">
        <v>0</v>
      </c>
      <c r="AE159" s="469">
        <v>5308</v>
      </c>
      <c r="AF159" s="469">
        <v>149</v>
      </c>
      <c r="AG159" s="469">
        <v>0</v>
      </c>
      <c r="AH159" s="469">
        <v>2</v>
      </c>
      <c r="AI159" s="475">
        <v>110000</v>
      </c>
      <c r="AJ159" s="475">
        <v>0</v>
      </c>
      <c r="AK159" s="475">
        <v>116222</v>
      </c>
      <c r="AL159" s="475">
        <v>373</v>
      </c>
      <c r="AM159" s="475">
        <v>153</v>
      </c>
      <c r="AN159" s="469">
        <v>1</v>
      </c>
      <c r="AO159" s="469">
        <v>2</v>
      </c>
      <c r="AP159" s="469">
        <v>1</v>
      </c>
      <c r="AQ159" s="468">
        <v>0.42424242424242425</v>
      </c>
      <c r="AR159" s="468">
        <v>3.0303030303030304E-2</v>
      </c>
      <c r="AS159" s="469">
        <v>0</v>
      </c>
      <c r="AT159" s="469">
        <v>30239.369080600001</v>
      </c>
      <c r="AU159" s="469">
        <v>0</v>
      </c>
      <c r="AV159" s="469">
        <v>1</v>
      </c>
      <c r="AW159" s="469">
        <v>1</v>
      </c>
      <c r="AX159" s="469">
        <v>72</v>
      </c>
      <c r="AY159" s="469">
        <v>0</v>
      </c>
      <c r="AZ159" s="469">
        <v>0</v>
      </c>
      <c r="BA159" s="469">
        <v>1</v>
      </c>
      <c r="BB159" s="475">
        <v>10</v>
      </c>
      <c r="BC159" s="470">
        <v>0</v>
      </c>
      <c r="BD159" s="470">
        <v>8</v>
      </c>
      <c r="BE159" s="469">
        <v>30239.3707325</v>
      </c>
      <c r="BF159" s="468">
        <v>0.18181818181818182</v>
      </c>
      <c r="BG159" s="469">
        <v>16371.6186027</v>
      </c>
      <c r="BH159" s="469">
        <v>78.303476779760004</v>
      </c>
      <c r="BI159" s="469">
        <v>0</v>
      </c>
      <c r="BJ159" s="469">
        <v>0</v>
      </c>
      <c r="BK159" s="469">
        <v>2</v>
      </c>
      <c r="BL159" s="469">
        <v>0</v>
      </c>
      <c r="BM159" s="469">
        <v>2</v>
      </c>
      <c r="BN159" s="469">
        <v>0</v>
      </c>
      <c r="BO159" s="471">
        <v>9.74304985751</v>
      </c>
      <c r="BP159" s="469">
        <v>8</v>
      </c>
      <c r="BQ159" s="469">
        <v>1.9392724084299999</v>
      </c>
      <c r="BR159" s="469">
        <v>0</v>
      </c>
      <c r="BS159" s="469">
        <v>0</v>
      </c>
      <c r="BT159" s="469">
        <v>0</v>
      </c>
      <c r="BU159" s="469">
        <v>0</v>
      </c>
      <c r="BV159" s="469">
        <v>0</v>
      </c>
      <c r="BW159" s="475">
        <v>0</v>
      </c>
      <c r="BX159" s="475">
        <v>10</v>
      </c>
      <c r="BY159" s="475">
        <v>1251</v>
      </c>
      <c r="BZ159" s="475">
        <v>32</v>
      </c>
      <c r="CA159" s="468">
        <v>0.48484848484848486</v>
      </c>
      <c r="CB159" s="469">
        <v>1.97632197644</v>
      </c>
      <c r="CC159" s="476">
        <v>193.29824781236002</v>
      </c>
      <c r="CD159" s="476">
        <v>0</v>
      </c>
      <c r="CE159" s="476">
        <v>1872.5084389916706</v>
      </c>
      <c r="CF159" s="476">
        <v>350.08636405207687</v>
      </c>
      <c r="CG159" s="476">
        <v>74.682508655299998</v>
      </c>
      <c r="CH159" s="476">
        <v>0</v>
      </c>
      <c r="CI159" s="476">
        <v>1156.1466264610192</v>
      </c>
      <c r="CJ159" s="485">
        <v>0</v>
      </c>
      <c r="CK159" s="469">
        <v>4</v>
      </c>
      <c r="CL159" s="469">
        <v>393.31890425300003</v>
      </c>
      <c r="CM159" s="469">
        <v>0</v>
      </c>
      <c r="CN159" s="477">
        <v>1509.6217523419525</v>
      </c>
      <c r="CO159" s="469">
        <v>209</v>
      </c>
      <c r="CP159" s="469">
        <v>0</v>
      </c>
      <c r="CQ159" s="469" t="s">
        <v>514</v>
      </c>
      <c r="CR159" s="469" t="s">
        <v>514</v>
      </c>
      <c r="CS159" s="469" t="s">
        <v>514</v>
      </c>
      <c r="CT159" s="469">
        <v>0</v>
      </c>
      <c r="CU159" s="469">
        <v>0</v>
      </c>
      <c r="CV159" s="469">
        <v>0</v>
      </c>
      <c r="CW159" s="469">
        <v>2</v>
      </c>
      <c r="CX159" s="475">
        <v>155200</v>
      </c>
      <c r="CY159" s="475">
        <v>44</v>
      </c>
      <c r="CZ159" s="475">
        <v>156</v>
      </c>
      <c r="DA159" s="475">
        <v>0</v>
      </c>
      <c r="DB159" s="478">
        <v>36</v>
      </c>
      <c r="DC159" s="472">
        <v>0.94715074767614171</v>
      </c>
      <c r="DD159" s="469">
        <v>15</v>
      </c>
      <c r="DE159" s="475">
        <v>430100</v>
      </c>
      <c r="DF159" s="470">
        <v>6</v>
      </c>
      <c r="DG159" s="474">
        <v>0</v>
      </c>
      <c r="DH159" s="469">
        <v>2</v>
      </c>
      <c r="DI159" s="470">
        <v>1</v>
      </c>
      <c r="DJ159" s="469">
        <v>0</v>
      </c>
      <c r="DK159" s="469">
        <v>2</v>
      </c>
      <c r="DL159" s="476">
        <v>5</v>
      </c>
      <c r="DM159" s="465">
        <v>207.33333333333334</v>
      </c>
      <c r="DN159" s="466">
        <v>8510000</v>
      </c>
      <c r="DO159" s="467">
        <v>154955.55555555556</v>
      </c>
      <c r="DP159" s="469">
        <v>1</v>
      </c>
      <c r="DQ159" s="469">
        <v>1</v>
      </c>
      <c r="DR159" s="469">
        <v>2</v>
      </c>
      <c r="DS159" s="475">
        <v>33</v>
      </c>
      <c r="DT159" s="475">
        <v>380</v>
      </c>
      <c r="DU159" s="475">
        <v>120</v>
      </c>
    </row>
    <row r="160" spans="1:125" s="469" customFormat="1" ht="15" customHeight="1" x14ac:dyDescent="0.25">
      <c r="A160" s="474" t="s">
        <v>163</v>
      </c>
      <c r="B160" s="469">
        <v>2</v>
      </c>
      <c r="C160" s="469">
        <v>0</v>
      </c>
      <c r="D160" s="469">
        <v>28</v>
      </c>
      <c r="E160" s="469">
        <v>3</v>
      </c>
      <c r="F160" s="469">
        <v>326</v>
      </c>
      <c r="G160" s="469">
        <v>16</v>
      </c>
      <c r="H160" s="469">
        <v>1</v>
      </c>
      <c r="I160" s="469">
        <v>0</v>
      </c>
      <c r="J160" s="469">
        <v>8</v>
      </c>
      <c r="K160" s="469">
        <v>27</v>
      </c>
      <c r="L160" s="469">
        <v>1</v>
      </c>
      <c r="M160" s="469">
        <v>0</v>
      </c>
      <c r="N160" s="469">
        <v>0</v>
      </c>
      <c r="O160" s="469">
        <v>0</v>
      </c>
      <c r="P160" s="469">
        <v>106</v>
      </c>
      <c r="Q160" s="469">
        <v>7</v>
      </c>
      <c r="R160" s="475">
        <v>4611900</v>
      </c>
      <c r="S160" s="475">
        <v>710</v>
      </c>
      <c r="T160" s="475">
        <v>0</v>
      </c>
      <c r="U160" s="468">
        <v>0.5357142857142857</v>
      </c>
      <c r="V160" s="469">
        <v>10</v>
      </c>
      <c r="W160" s="469">
        <v>0</v>
      </c>
      <c r="X160" s="469">
        <v>1</v>
      </c>
      <c r="Y160" s="469">
        <v>891</v>
      </c>
      <c r="Z160" s="469">
        <v>315</v>
      </c>
      <c r="AA160" s="473">
        <v>1</v>
      </c>
      <c r="AB160" s="474">
        <f t="shared" si="4"/>
        <v>3</v>
      </c>
      <c r="AC160" s="469">
        <v>9</v>
      </c>
      <c r="AD160" s="469">
        <v>1</v>
      </c>
      <c r="AE160" s="469">
        <v>81</v>
      </c>
      <c r="AF160" s="469">
        <v>344</v>
      </c>
      <c r="AG160" s="469">
        <v>0</v>
      </c>
      <c r="AH160" s="469">
        <v>4</v>
      </c>
      <c r="AI160" s="475">
        <v>3897100</v>
      </c>
      <c r="AJ160" s="475">
        <v>3076980</v>
      </c>
      <c r="AK160" s="475">
        <v>0</v>
      </c>
      <c r="AL160" s="475">
        <v>0</v>
      </c>
      <c r="AM160" s="475">
        <v>0</v>
      </c>
      <c r="AN160" s="469">
        <v>0</v>
      </c>
      <c r="AO160" s="469">
        <v>0</v>
      </c>
      <c r="AP160" s="469">
        <v>0</v>
      </c>
      <c r="AQ160" s="468">
        <v>0.35526315789473684</v>
      </c>
      <c r="AR160" s="468">
        <v>6.4102564102564097E-2</v>
      </c>
      <c r="AS160" s="469">
        <v>0</v>
      </c>
      <c r="AT160" s="469">
        <v>0</v>
      </c>
      <c r="AU160" s="469">
        <v>0</v>
      </c>
      <c r="AV160" s="469">
        <v>0</v>
      </c>
      <c r="AW160" s="469">
        <v>2</v>
      </c>
      <c r="AX160" s="469">
        <v>0</v>
      </c>
      <c r="AY160" s="469">
        <v>0</v>
      </c>
      <c r="AZ160" s="469">
        <v>0</v>
      </c>
      <c r="BA160" s="469">
        <v>0</v>
      </c>
      <c r="BB160" s="475">
        <v>0</v>
      </c>
      <c r="BC160" s="470">
        <v>0</v>
      </c>
      <c r="BD160" s="470">
        <v>2</v>
      </c>
      <c r="BE160" s="469">
        <v>0</v>
      </c>
      <c r="BF160" s="468">
        <v>0.24358974358974358</v>
      </c>
      <c r="BG160" s="469">
        <v>0</v>
      </c>
      <c r="BH160" s="469">
        <v>0</v>
      </c>
      <c r="BI160" s="469">
        <v>0</v>
      </c>
      <c r="BJ160" s="469">
        <v>0</v>
      </c>
      <c r="BK160" s="469">
        <v>0</v>
      </c>
      <c r="BL160" s="469">
        <v>0</v>
      </c>
      <c r="BM160" s="469">
        <v>3</v>
      </c>
      <c r="BN160" s="469">
        <v>0</v>
      </c>
      <c r="BO160" s="471">
        <v>1.4096221662800001</v>
      </c>
      <c r="BP160" s="469">
        <v>1</v>
      </c>
      <c r="BQ160" s="469">
        <v>0</v>
      </c>
      <c r="BR160" s="469">
        <v>0</v>
      </c>
      <c r="BS160" s="469">
        <v>1</v>
      </c>
      <c r="BT160" s="469">
        <v>0</v>
      </c>
      <c r="BU160" s="469">
        <v>0</v>
      </c>
      <c r="BV160" s="469">
        <v>2</v>
      </c>
      <c r="BW160" s="475">
        <v>17100</v>
      </c>
      <c r="BX160" s="475">
        <v>1892</v>
      </c>
      <c r="BY160" s="475">
        <v>6425</v>
      </c>
      <c r="BZ160" s="475">
        <v>491</v>
      </c>
      <c r="CA160" s="468">
        <v>0.41025641025641024</v>
      </c>
      <c r="CB160" s="469">
        <v>0</v>
      </c>
      <c r="CC160" s="476">
        <v>0</v>
      </c>
      <c r="CD160" s="476">
        <v>0</v>
      </c>
      <c r="CE160" s="476">
        <v>0</v>
      </c>
      <c r="CF160" s="476">
        <v>99.613868671956013</v>
      </c>
      <c r="CG160" s="476">
        <v>0</v>
      </c>
      <c r="CH160" s="476">
        <v>0</v>
      </c>
      <c r="CI160" s="476">
        <v>12.6096026371017</v>
      </c>
      <c r="CJ160" s="485">
        <v>0</v>
      </c>
      <c r="CK160" s="469">
        <v>1</v>
      </c>
      <c r="CL160" s="469">
        <v>0</v>
      </c>
      <c r="CM160" s="469">
        <v>0</v>
      </c>
      <c r="CN160" s="477">
        <v>41.083415329449174</v>
      </c>
      <c r="CO160" s="469">
        <v>43</v>
      </c>
      <c r="CP160" s="469">
        <v>1</v>
      </c>
      <c r="CQ160" s="469" t="s">
        <v>514</v>
      </c>
      <c r="CR160" s="469" t="s">
        <v>514</v>
      </c>
      <c r="CS160" s="469" t="s">
        <v>514</v>
      </c>
      <c r="CT160" s="469">
        <v>0</v>
      </c>
      <c r="CU160" s="469">
        <v>0</v>
      </c>
      <c r="CV160" s="469">
        <v>3</v>
      </c>
      <c r="CW160" s="469">
        <v>0</v>
      </c>
      <c r="CX160" s="475">
        <v>0</v>
      </c>
      <c r="CY160" s="475">
        <v>0</v>
      </c>
      <c r="CZ160" s="475">
        <v>92</v>
      </c>
      <c r="DA160" s="475">
        <v>0</v>
      </c>
      <c r="DB160" s="478">
        <v>45</v>
      </c>
      <c r="DC160" s="472">
        <v>0.90817648328786482</v>
      </c>
      <c r="DD160" s="469">
        <v>15</v>
      </c>
      <c r="DE160" s="475">
        <v>669400</v>
      </c>
      <c r="DF160" s="470">
        <v>0</v>
      </c>
      <c r="DG160" s="474">
        <v>0</v>
      </c>
      <c r="DH160" s="469">
        <v>5</v>
      </c>
      <c r="DI160" s="470">
        <v>0</v>
      </c>
      <c r="DJ160" s="469">
        <v>0</v>
      </c>
      <c r="DK160" s="469">
        <v>0</v>
      </c>
      <c r="DL160" s="476">
        <v>16.666666666666668</v>
      </c>
      <c r="DM160" s="465">
        <v>289.66666666666669</v>
      </c>
      <c r="DN160" s="466">
        <v>8628333.333333334</v>
      </c>
      <c r="DO160" s="467">
        <v>72358.695652173905</v>
      </c>
      <c r="DP160" s="469">
        <v>0</v>
      </c>
      <c r="DQ160" s="469">
        <v>0</v>
      </c>
      <c r="DR160" s="469">
        <v>0</v>
      </c>
      <c r="DS160" s="475">
        <v>0</v>
      </c>
      <c r="DT160" s="475">
        <v>0</v>
      </c>
      <c r="DU160" s="475">
        <v>0</v>
      </c>
    </row>
    <row r="161" spans="1:125" s="469" customFormat="1" ht="15" customHeight="1" x14ac:dyDescent="0.25">
      <c r="A161" s="474" t="s">
        <v>145</v>
      </c>
      <c r="B161" s="469">
        <v>12</v>
      </c>
      <c r="C161" s="469">
        <v>0</v>
      </c>
      <c r="D161" s="469">
        <v>63</v>
      </c>
      <c r="E161" s="469">
        <v>2</v>
      </c>
      <c r="F161" s="469">
        <v>683</v>
      </c>
      <c r="G161" s="469">
        <v>0</v>
      </c>
      <c r="H161" s="469">
        <v>16</v>
      </c>
      <c r="I161" s="469">
        <v>5</v>
      </c>
      <c r="J161" s="469">
        <v>2</v>
      </c>
      <c r="K161" s="469">
        <v>21</v>
      </c>
      <c r="L161" s="469">
        <v>1</v>
      </c>
      <c r="M161" s="469">
        <v>0</v>
      </c>
      <c r="N161" s="469">
        <v>0</v>
      </c>
      <c r="O161" s="469">
        <v>0</v>
      </c>
      <c r="P161" s="469">
        <v>100</v>
      </c>
      <c r="Q161" s="469">
        <v>1</v>
      </c>
      <c r="R161" s="475">
        <v>169000</v>
      </c>
      <c r="S161" s="475">
        <v>140</v>
      </c>
      <c r="T161" s="475">
        <v>0</v>
      </c>
      <c r="U161" s="468">
        <v>0.64500000000000002</v>
      </c>
      <c r="V161" s="469">
        <v>0</v>
      </c>
      <c r="W161" s="469">
        <v>0</v>
      </c>
      <c r="X161" s="469">
        <v>6.4000000000000012</v>
      </c>
      <c r="Y161" s="469">
        <v>3358</v>
      </c>
      <c r="Z161" s="469">
        <v>415</v>
      </c>
      <c r="AA161" s="473">
        <v>5</v>
      </c>
      <c r="AB161" s="474">
        <f t="shared" si="4"/>
        <v>1</v>
      </c>
      <c r="AC161" s="469">
        <v>4</v>
      </c>
      <c r="AD161" s="469">
        <v>0</v>
      </c>
      <c r="AE161" s="469">
        <v>3130</v>
      </c>
      <c r="AF161" s="469">
        <v>105</v>
      </c>
      <c r="AG161" s="469">
        <v>0</v>
      </c>
      <c r="AH161" s="469">
        <v>3</v>
      </c>
      <c r="AI161" s="475">
        <v>52600</v>
      </c>
      <c r="AJ161" s="475">
        <v>0</v>
      </c>
      <c r="AK161" s="475">
        <v>0</v>
      </c>
      <c r="AL161" s="475">
        <v>6</v>
      </c>
      <c r="AM161" s="475">
        <v>0</v>
      </c>
      <c r="AN161" s="469">
        <v>0</v>
      </c>
      <c r="AO161" s="469">
        <v>0</v>
      </c>
      <c r="AP161" s="469">
        <v>0</v>
      </c>
      <c r="AQ161" s="468">
        <v>0.51700000000000002</v>
      </c>
      <c r="AR161" s="468">
        <v>4.8000000000000001E-2</v>
      </c>
      <c r="AS161" s="469">
        <v>1</v>
      </c>
      <c r="AT161" s="469">
        <v>48918.757188509</v>
      </c>
      <c r="AU161" s="469">
        <v>91</v>
      </c>
      <c r="AV161" s="469">
        <v>1</v>
      </c>
      <c r="AW161" s="469">
        <v>1</v>
      </c>
      <c r="AX161" s="469">
        <v>0</v>
      </c>
      <c r="AY161" s="469">
        <v>0</v>
      </c>
      <c r="AZ161" s="469">
        <v>0</v>
      </c>
      <c r="BA161" s="469">
        <v>1</v>
      </c>
      <c r="BB161" s="475">
        <v>607.20000000000005</v>
      </c>
      <c r="BC161" s="470">
        <v>0</v>
      </c>
      <c r="BD161" s="470">
        <v>1</v>
      </c>
      <c r="BE161" s="469">
        <v>11115.208929099999</v>
      </c>
      <c r="BF161" s="468">
        <v>0.216</v>
      </c>
      <c r="BG161" s="469">
        <v>0</v>
      </c>
      <c r="BH161" s="469">
        <v>306.95664958999998</v>
      </c>
      <c r="BI161" s="469">
        <v>0</v>
      </c>
      <c r="BJ161" s="469">
        <v>0</v>
      </c>
      <c r="BK161" s="469">
        <v>0</v>
      </c>
      <c r="BL161" s="469">
        <v>0</v>
      </c>
      <c r="BM161" s="469">
        <v>1</v>
      </c>
      <c r="BN161" s="469">
        <v>0</v>
      </c>
      <c r="BO161" s="471">
        <v>14.0836482734</v>
      </c>
      <c r="BP161" s="469">
        <v>1</v>
      </c>
      <c r="BQ161" s="469">
        <v>0</v>
      </c>
      <c r="BR161" s="469">
        <v>0</v>
      </c>
      <c r="BS161" s="469">
        <v>0</v>
      </c>
      <c r="BT161" s="469">
        <v>0</v>
      </c>
      <c r="BU161" s="469">
        <v>0</v>
      </c>
      <c r="BV161" s="469">
        <v>0</v>
      </c>
      <c r="BW161" s="475">
        <v>0</v>
      </c>
      <c r="BX161" s="475">
        <v>32</v>
      </c>
      <c r="BY161" s="475">
        <v>1222</v>
      </c>
      <c r="BZ161" s="475">
        <v>333</v>
      </c>
      <c r="CA161" s="468">
        <v>0.439</v>
      </c>
      <c r="CB161" s="469">
        <v>548.60705430799999</v>
      </c>
      <c r="CC161" s="476">
        <v>11.243458489749999</v>
      </c>
      <c r="CD161" s="476">
        <v>0</v>
      </c>
      <c r="CE161" s="476">
        <v>330.32471133226699</v>
      </c>
      <c r="CF161" s="476">
        <v>6.7558867349399998</v>
      </c>
      <c r="CG161" s="476">
        <v>0</v>
      </c>
      <c r="CH161" s="476">
        <v>0</v>
      </c>
      <c r="CI161" s="476">
        <v>401.71962826790133</v>
      </c>
      <c r="CJ161" s="485">
        <v>0</v>
      </c>
      <c r="CK161" s="469">
        <v>2</v>
      </c>
      <c r="CL161" s="469">
        <v>0</v>
      </c>
      <c r="CM161" s="469">
        <v>0</v>
      </c>
      <c r="CN161" s="477">
        <v>1113.1637340479265</v>
      </c>
      <c r="CO161" s="469">
        <v>32</v>
      </c>
      <c r="CP161" s="469">
        <v>0</v>
      </c>
      <c r="CQ161" s="469" t="s">
        <v>514</v>
      </c>
      <c r="CR161" s="469" t="s">
        <v>514</v>
      </c>
      <c r="CS161" s="469" t="s">
        <v>514</v>
      </c>
      <c r="CT161" s="469">
        <v>1</v>
      </c>
      <c r="CU161" s="469">
        <v>1</v>
      </c>
      <c r="CV161" s="469">
        <v>0</v>
      </c>
      <c r="CW161" s="469">
        <v>0</v>
      </c>
      <c r="CX161" s="475">
        <v>0</v>
      </c>
      <c r="CY161" s="475">
        <v>0</v>
      </c>
      <c r="CZ161" s="475">
        <v>0</v>
      </c>
      <c r="DA161" s="475">
        <v>0</v>
      </c>
      <c r="DB161" s="478">
        <v>91</v>
      </c>
      <c r="DC161" s="472">
        <v>0.95508324289987034</v>
      </c>
      <c r="DD161" s="469">
        <v>4</v>
      </c>
      <c r="DE161" s="475">
        <v>64800</v>
      </c>
      <c r="DF161" s="470">
        <v>0</v>
      </c>
      <c r="DG161" s="474">
        <f>1/8</f>
        <v>0.125</v>
      </c>
      <c r="DH161" s="469">
        <v>4</v>
      </c>
      <c r="DI161" s="470">
        <v>0</v>
      </c>
      <c r="DJ161" s="469">
        <v>0</v>
      </c>
      <c r="DK161" s="469">
        <v>0</v>
      </c>
      <c r="DL161" s="476">
        <v>25</v>
      </c>
      <c r="DM161" s="465" t="s">
        <v>640</v>
      </c>
      <c r="DN161" s="466" t="s">
        <v>640</v>
      </c>
      <c r="DO161" s="467">
        <v>157674.07407407407</v>
      </c>
      <c r="DP161" s="469">
        <v>0</v>
      </c>
      <c r="DQ161" s="469">
        <v>1</v>
      </c>
      <c r="DR161" s="469">
        <v>1</v>
      </c>
      <c r="DS161" s="475">
        <v>21</v>
      </c>
      <c r="DT161" s="475">
        <v>307</v>
      </c>
      <c r="DU161" s="475">
        <v>37</v>
      </c>
    </row>
    <row r="162" spans="1:125" s="469" customFormat="1" ht="15" customHeight="1" x14ac:dyDescent="0.25">
      <c r="A162" s="474" t="s">
        <v>82</v>
      </c>
      <c r="B162" s="469">
        <v>43</v>
      </c>
      <c r="C162" s="469">
        <v>3</v>
      </c>
      <c r="D162" s="469">
        <v>39</v>
      </c>
      <c r="E162" s="469">
        <v>1</v>
      </c>
      <c r="F162" s="469">
        <v>337</v>
      </c>
      <c r="G162" s="469">
        <v>0</v>
      </c>
      <c r="H162" s="469">
        <v>26</v>
      </c>
      <c r="I162" s="469">
        <v>3</v>
      </c>
      <c r="J162" s="469">
        <v>3</v>
      </c>
      <c r="K162" s="469">
        <v>11</v>
      </c>
      <c r="L162" s="469">
        <v>6</v>
      </c>
      <c r="M162" s="469">
        <v>0</v>
      </c>
      <c r="N162" s="469">
        <v>0</v>
      </c>
      <c r="O162" s="469">
        <v>0</v>
      </c>
      <c r="P162" s="469">
        <v>102</v>
      </c>
      <c r="Q162" s="469">
        <v>7</v>
      </c>
      <c r="R162" s="475">
        <v>13605100</v>
      </c>
      <c r="S162" s="475">
        <v>0</v>
      </c>
      <c r="T162" s="475">
        <v>0</v>
      </c>
      <c r="U162" s="468">
        <v>0.64500000000000002</v>
      </c>
      <c r="V162" s="469">
        <v>4</v>
      </c>
      <c r="W162" s="469">
        <v>1</v>
      </c>
      <c r="X162" s="469">
        <v>0</v>
      </c>
      <c r="Y162" s="469">
        <v>1179</v>
      </c>
      <c r="Z162" s="469">
        <v>724</v>
      </c>
      <c r="AA162" s="473">
        <v>2</v>
      </c>
      <c r="AB162" s="474">
        <f t="shared" si="4"/>
        <v>3</v>
      </c>
      <c r="AC162" s="469">
        <v>9</v>
      </c>
      <c r="AD162" s="469">
        <v>1</v>
      </c>
      <c r="AE162" s="469">
        <v>123</v>
      </c>
      <c r="AF162" s="469">
        <v>40</v>
      </c>
      <c r="AG162" s="469">
        <v>0</v>
      </c>
      <c r="AH162" s="469">
        <v>3</v>
      </c>
      <c r="AI162" s="475">
        <v>147400</v>
      </c>
      <c r="AJ162" s="475">
        <v>0</v>
      </c>
      <c r="AK162" s="475">
        <v>17914.285714285714</v>
      </c>
      <c r="AL162" s="475">
        <v>0</v>
      </c>
      <c r="AM162" s="475">
        <v>0</v>
      </c>
      <c r="AN162" s="469">
        <v>0</v>
      </c>
      <c r="AO162" s="469">
        <v>3</v>
      </c>
      <c r="AP162" s="469">
        <v>0</v>
      </c>
      <c r="AQ162" s="468">
        <v>0.51700000000000002</v>
      </c>
      <c r="AR162" s="468">
        <v>4.8000000000000001E-2</v>
      </c>
      <c r="AS162" s="469">
        <v>0</v>
      </c>
      <c r="AT162" s="469">
        <v>5070.4790212199996</v>
      </c>
      <c r="AU162" s="469">
        <v>10</v>
      </c>
      <c r="AV162" s="469">
        <v>0</v>
      </c>
      <c r="AW162" s="469">
        <v>2</v>
      </c>
      <c r="AX162" s="469">
        <v>0</v>
      </c>
      <c r="AY162" s="469">
        <v>0</v>
      </c>
      <c r="AZ162" s="469">
        <v>0</v>
      </c>
      <c r="BA162" s="469">
        <v>1</v>
      </c>
      <c r="BB162" s="475">
        <v>29.9</v>
      </c>
      <c r="BC162" s="470">
        <v>2</v>
      </c>
      <c r="BD162" s="470">
        <v>2</v>
      </c>
      <c r="BE162" s="469">
        <v>1486.9420360900001</v>
      </c>
      <c r="BF162" s="468">
        <v>0.216</v>
      </c>
      <c r="BG162" s="469">
        <v>0</v>
      </c>
      <c r="BH162" s="469">
        <v>46.272600665699997</v>
      </c>
      <c r="BI162" s="469">
        <v>0</v>
      </c>
      <c r="BJ162" s="469">
        <v>0</v>
      </c>
      <c r="BK162" s="469">
        <v>0</v>
      </c>
      <c r="BL162" s="469">
        <v>0</v>
      </c>
      <c r="BM162" s="469">
        <v>3</v>
      </c>
      <c r="BN162" s="469">
        <v>0</v>
      </c>
      <c r="BO162" s="471">
        <v>2.20026101338</v>
      </c>
      <c r="BP162" s="469">
        <v>1</v>
      </c>
      <c r="BQ162" s="469">
        <v>0</v>
      </c>
      <c r="BR162" s="469">
        <v>0</v>
      </c>
      <c r="BS162" s="469">
        <v>0</v>
      </c>
      <c r="BT162" s="469">
        <v>0</v>
      </c>
      <c r="BU162" s="469">
        <v>1</v>
      </c>
      <c r="BV162" s="469">
        <v>0</v>
      </c>
      <c r="BW162" s="475">
        <v>0</v>
      </c>
      <c r="BX162" s="475">
        <v>76</v>
      </c>
      <c r="BY162" s="475">
        <v>1758</v>
      </c>
      <c r="BZ162" s="475">
        <v>141</v>
      </c>
      <c r="CA162" s="468">
        <v>0.439</v>
      </c>
      <c r="CB162" s="469">
        <v>0</v>
      </c>
      <c r="CC162" s="476">
        <v>0</v>
      </c>
      <c r="CD162" s="476">
        <v>0</v>
      </c>
      <c r="CE162" s="476">
        <v>101.19564218959999</v>
      </c>
      <c r="CF162" s="476">
        <v>54.205992333539996</v>
      </c>
      <c r="CG162" s="476">
        <v>0</v>
      </c>
      <c r="CH162" s="476">
        <v>0</v>
      </c>
      <c r="CI162" s="476">
        <v>0</v>
      </c>
      <c r="CJ162" s="485">
        <v>0</v>
      </c>
      <c r="CK162" s="469">
        <v>2</v>
      </c>
      <c r="CL162" s="469">
        <v>0</v>
      </c>
      <c r="CM162" s="469">
        <v>0</v>
      </c>
      <c r="CN162" s="477">
        <v>40.641650867033128</v>
      </c>
      <c r="CO162" s="469">
        <v>44</v>
      </c>
      <c r="CP162" s="469">
        <v>0</v>
      </c>
      <c r="CQ162" s="469" t="s">
        <v>514</v>
      </c>
      <c r="CR162" s="469" t="s">
        <v>514</v>
      </c>
      <c r="CS162" s="469" t="s">
        <v>514</v>
      </c>
      <c r="CT162" s="469">
        <v>1</v>
      </c>
      <c r="CU162" s="469">
        <v>0</v>
      </c>
      <c r="CV162" s="469">
        <v>0</v>
      </c>
      <c r="CW162" s="469">
        <v>0</v>
      </c>
      <c r="CX162" s="475">
        <v>0</v>
      </c>
      <c r="CY162" s="475">
        <v>0</v>
      </c>
      <c r="CZ162" s="475">
        <v>0</v>
      </c>
      <c r="DA162" s="475">
        <v>0</v>
      </c>
      <c r="DB162" s="478">
        <v>4</v>
      </c>
      <c r="DC162" s="472">
        <v>0.94154030005006217</v>
      </c>
      <c r="DD162" s="469">
        <v>8</v>
      </c>
      <c r="DE162" s="475">
        <v>591100</v>
      </c>
      <c r="DF162" s="470">
        <v>6</v>
      </c>
      <c r="DG162" s="474">
        <v>0</v>
      </c>
      <c r="DH162" s="469">
        <v>4</v>
      </c>
      <c r="DI162" s="470">
        <v>0</v>
      </c>
      <c r="DJ162" s="469">
        <v>0</v>
      </c>
      <c r="DK162" s="469">
        <v>0</v>
      </c>
      <c r="DL162" s="476">
        <v>16.666666666666668</v>
      </c>
      <c r="DM162" s="465">
        <v>18</v>
      </c>
      <c r="DN162" s="466">
        <v>2820000</v>
      </c>
      <c r="DO162" s="467">
        <v>445837.03703703702</v>
      </c>
      <c r="DP162" s="469">
        <v>3</v>
      </c>
      <c r="DQ162" s="469">
        <v>0</v>
      </c>
      <c r="DR162" s="469">
        <v>1</v>
      </c>
      <c r="DS162" s="475">
        <v>0</v>
      </c>
      <c r="DT162" s="475">
        <v>485</v>
      </c>
      <c r="DU162" s="475">
        <v>0</v>
      </c>
    </row>
    <row r="163" spans="1:125" s="469" customFormat="1" ht="15" customHeight="1" x14ac:dyDescent="0.25">
      <c r="A163" s="474" t="s">
        <v>100</v>
      </c>
      <c r="B163" s="469">
        <v>28</v>
      </c>
      <c r="C163" s="469">
        <v>2</v>
      </c>
      <c r="D163" s="469">
        <v>105</v>
      </c>
      <c r="E163" s="469">
        <v>6</v>
      </c>
      <c r="F163" s="469">
        <v>1409</v>
      </c>
      <c r="G163" s="469">
        <v>3</v>
      </c>
      <c r="H163" s="469">
        <v>4</v>
      </c>
      <c r="I163" s="469">
        <v>0</v>
      </c>
      <c r="J163" s="469">
        <v>5</v>
      </c>
      <c r="K163" s="469">
        <v>36</v>
      </c>
      <c r="L163" s="469">
        <v>7</v>
      </c>
      <c r="M163" s="469">
        <v>1</v>
      </c>
      <c r="N163" s="469">
        <v>0</v>
      </c>
      <c r="O163" s="469">
        <v>0</v>
      </c>
      <c r="P163" s="469">
        <v>535</v>
      </c>
      <c r="Q163" s="469">
        <v>26</v>
      </c>
      <c r="R163" s="475">
        <v>9428800</v>
      </c>
      <c r="S163" s="475">
        <v>0</v>
      </c>
      <c r="T163" s="475">
        <v>0</v>
      </c>
      <c r="U163" s="468">
        <v>0.6</v>
      </c>
      <c r="V163" s="469">
        <v>22</v>
      </c>
      <c r="W163" s="469">
        <v>14</v>
      </c>
      <c r="X163" s="469">
        <v>1.1000000000000001</v>
      </c>
      <c r="Y163" s="469">
        <v>3029</v>
      </c>
      <c r="Z163" s="469">
        <v>64</v>
      </c>
      <c r="AA163" s="473">
        <v>12</v>
      </c>
      <c r="AB163" s="474">
        <f t="shared" si="4"/>
        <v>6</v>
      </c>
      <c r="AC163" s="469">
        <v>21</v>
      </c>
      <c r="AD163" s="469">
        <v>1</v>
      </c>
      <c r="AE163" s="469">
        <v>55</v>
      </c>
      <c r="AF163" s="469">
        <v>1589</v>
      </c>
      <c r="AG163" s="469">
        <v>0</v>
      </c>
      <c r="AH163" s="469">
        <v>6</v>
      </c>
      <c r="AI163" s="475">
        <v>500900</v>
      </c>
      <c r="AJ163" s="475">
        <v>0</v>
      </c>
      <c r="AK163" s="475">
        <v>92951.16</v>
      </c>
      <c r="AL163" s="475">
        <v>298</v>
      </c>
      <c r="AM163" s="475">
        <v>9</v>
      </c>
      <c r="AN163" s="469">
        <v>0</v>
      </c>
      <c r="AO163" s="469">
        <v>14</v>
      </c>
      <c r="AP163" s="469">
        <v>1</v>
      </c>
      <c r="AQ163" s="468">
        <v>0.58974358974358976</v>
      </c>
      <c r="AR163" s="468">
        <v>4.8000000000000001E-2</v>
      </c>
      <c r="AS163" s="469">
        <v>2</v>
      </c>
      <c r="AT163" s="469">
        <v>14708.873446771408</v>
      </c>
      <c r="AU163" s="469">
        <v>37</v>
      </c>
      <c r="AV163" s="469">
        <v>0</v>
      </c>
      <c r="AW163" s="469">
        <v>18</v>
      </c>
      <c r="AX163" s="469">
        <v>102</v>
      </c>
      <c r="AY163" s="469">
        <v>0</v>
      </c>
      <c r="AZ163" s="469">
        <v>0</v>
      </c>
      <c r="BA163" s="469">
        <v>2</v>
      </c>
      <c r="BB163" s="475">
        <v>48.7</v>
      </c>
      <c r="BC163" s="470">
        <v>0</v>
      </c>
      <c r="BD163" s="470">
        <v>0</v>
      </c>
      <c r="BE163" s="469">
        <v>0</v>
      </c>
      <c r="BF163" s="468">
        <v>0.25641025641025639</v>
      </c>
      <c r="BG163" s="469">
        <v>0</v>
      </c>
      <c r="BH163" s="469">
        <v>221.65147881199999</v>
      </c>
      <c r="BI163" s="469">
        <v>2</v>
      </c>
      <c r="BJ163" s="469">
        <v>0</v>
      </c>
      <c r="BK163" s="469">
        <v>4</v>
      </c>
      <c r="BL163" s="469">
        <v>1</v>
      </c>
      <c r="BM163" s="469">
        <v>4</v>
      </c>
      <c r="BN163" s="469">
        <v>0</v>
      </c>
      <c r="BO163" s="471">
        <v>0.9980764385480001</v>
      </c>
      <c r="BP163" s="469">
        <v>1</v>
      </c>
      <c r="BQ163" s="469">
        <v>0</v>
      </c>
      <c r="BR163" s="469">
        <v>0</v>
      </c>
      <c r="BS163" s="469">
        <v>2</v>
      </c>
      <c r="BT163" s="469">
        <v>0</v>
      </c>
      <c r="BU163" s="469">
        <v>2</v>
      </c>
      <c r="BV163" s="469">
        <v>3</v>
      </c>
      <c r="BW163" s="475">
        <v>62600</v>
      </c>
      <c r="BX163" s="475">
        <v>289</v>
      </c>
      <c r="BY163" s="475">
        <v>13398</v>
      </c>
      <c r="BZ163" s="475">
        <v>875</v>
      </c>
      <c r="CA163" s="468">
        <v>0.48717948717948717</v>
      </c>
      <c r="CB163" s="469">
        <v>0</v>
      </c>
      <c r="CC163" s="476">
        <v>0</v>
      </c>
      <c r="CD163" s="476">
        <v>1257.9053096100597</v>
      </c>
      <c r="CE163" s="476">
        <v>1586.56104168</v>
      </c>
      <c r="CF163" s="476">
        <v>141.86194483801</v>
      </c>
      <c r="CG163" s="476">
        <v>0</v>
      </c>
      <c r="CH163" s="476">
        <v>1257.9053017985698</v>
      </c>
      <c r="CI163" s="476">
        <v>17.819186814138</v>
      </c>
      <c r="CJ163" s="485">
        <v>0</v>
      </c>
      <c r="CK163" s="469">
        <v>0</v>
      </c>
      <c r="CL163" s="469">
        <v>0</v>
      </c>
      <c r="CM163" s="469">
        <v>0</v>
      </c>
      <c r="CN163" s="477">
        <v>97.096558319350649</v>
      </c>
      <c r="CO163" s="469">
        <v>4</v>
      </c>
      <c r="CP163" s="469">
        <v>1</v>
      </c>
      <c r="CQ163" s="469" t="s">
        <v>514</v>
      </c>
      <c r="CR163" s="469" t="s">
        <v>514</v>
      </c>
      <c r="CS163" s="469" t="s">
        <v>514</v>
      </c>
      <c r="CT163" s="469">
        <v>0</v>
      </c>
      <c r="CU163" s="469">
        <v>0</v>
      </c>
      <c r="CV163" s="469">
        <v>2</v>
      </c>
      <c r="CW163" s="469">
        <v>0</v>
      </c>
      <c r="CX163" s="475">
        <v>0</v>
      </c>
      <c r="CY163" s="475">
        <v>222</v>
      </c>
      <c r="CZ163" s="475">
        <v>0</v>
      </c>
      <c r="DA163" s="475">
        <v>0</v>
      </c>
      <c r="DB163" s="478">
        <v>211</v>
      </c>
      <c r="DC163" s="472">
        <v>0.960831172406027</v>
      </c>
      <c r="DD163" s="469">
        <v>64</v>
      </c>
      <c r="DE163" s="475">
        <v>1546500</v>
      </c>
      <c r="DF163" s="470">
        <v>7</v>
      </c>
      <c r="DG163" s="474">
        <v>0</v>
      </c>
      <c r="DH163" s="469">
        <v>27</v>
      </c>
      <c r="DI163" s="470">
        <v>0</v>
      </c>
      <c r="DJ163" s="469">
        <v>2</v>
      </c>
      <c r="DK163" s="469">
        <v>0</v>
      </c>
      <c r="DL163" s="476">
        <v>5</v>
      </c>
      <c r="DM163" s="465">
        <v>662.5</v>
      </c>
      <c r="DN163" s="466">
        <v>9159000</v>
      </c>
      <c r="DO163" s="467">
        <v>1515574.0740740742</v>
      </c>
      <c r="DP163" s="469">
        <v>1</v>
      </c>
      <c r="DQ163" s="469">
        <v>2</v>
      </c>
      <c r="DR163" s="469">
        <v>2</v>
      </c>
      <c r="DS163" s="475">
        <v>950</v>
      </c>
      <c r="DT163" s="475">
        <v>5673</v>
      </c>
      <c r="DU163" s="475">
        <v>1598</v>
      </c>
    </row>
    <row r="164" spans="1:125" s="469" customFormat="1" ht="15" customHeight="1" x14ac:dyDescent="0.25">
      <c r="A164" s="474" t="s">
        <v>334</v>
      </c>
      <c r="B164" s="469">
        <v>1</v>
      </c>
      <c r="C164" s="469">
        <v>0</v>
      </c>
      <c r="D164" s="469">
        <v>0</v>
      </c>
      <c r="E164" s="469">
        <v>0</v>
      </c>
      <c r="F164" s="469">
        <v>81</v>
      </c>
      <c r="G164" s="469">
        <v>0</v>
      </c>
      <c r="H164" s="469">
        <v>3</v>
      </c>
      <c r="I164" s="469">
        <v>0</v>
      </c>
      <c r="J164" s="469">
        <v>5</v>
      </c>
      <c r="K164" s="469">
        <v>5</v>
      </c>
      <c r="L164" s="469">
        <v>2</v>
      </c>
      <c r="M164" s="469">
        <v>0</v>
      </c>
      <c r="N164" s="469">
        <v>0</v>
      </c>
      <c r="O164" s="469">
        <v>0</v>
      </c>
      <c r="P164" s="469">
        <v>32</v>
      </c>
      <c r="Q164" s="469">
        <v>1</v>
      </c>
      <c r="R164" s="475">
        <v>1989900</v>
      </c>
      <c r="S164" s="475">
        <v>0</v>
      </c>
      <c r="T164" s="475">
        <v>0</v>
      </c>
      <c r="U164" s="468">
        <v>0.64500000000000002</v>
      </c>
      <c r="V164" s="469">
        <v>0</v>
      </c>
      <c r="W164" s="469">
        <v>1</v>
      </c>
      <c r="X164" s="469">
        <v>0</v>
      </c>
      <c r="Y164" s="469">
        <v>853</v>
      </c>
      <c r="Z164" s="469">
        <v>98</v>
      </c>
      <c r="AA164" s="473">
        <v>2</v>
      </c>
      <c r="AB164" s="474">
        <f t="shared" si="4"/>
        <v>1</v>
      </c>
      <c r="AC164" s="469">
        <v>3</v>
      </c>
      <c r="AD164" s="469">
        <v>0</v>
      </c>
      <c r="AE164" s="469">
        <v>30</v>
      </c>
      <c r="AF164" s="469">
        <v>32</v>
      </c>
      <c r="AG164" s="469">
        <v>1</v>
      </c>
      <c r="AH164" s="469">
        <v>2</v>
      </c>
      <c r="AI164" s="475">
        <v>87600</v>
      </c>
      <c r="AJ164" s="475">
        <v>0</v>
      </c>
      <c r="AK164" s="475">
        <v>0</v>
      </c>
      <c r="AL164" s="475">
        <v>1026</v>
      </c>
      <c r="AM164" s="475">
        <v>39</v>
      </c>
      <c r="AN164" s="469">
        <v>0</v>
      </c>
      <c r="AO164" s="469">
        <v>0</v>
      </c>
      <c r="AP164" s="469">
        <v>0</v>
      </c>
      <c r="AQ164" s="468">
        <v>0.51700000000000002</v>
      </c>
      <c r="AR164" s="468">
        <v>4.8000000000000001E-2</v>
      </c>
      <c r="AS164" s="469">
        <v>0</v>
      </c>
      <c r="AT164" s="469">
        <v>0</v>
      </c>
      <c r="AU164" s="469">
        <v>0</v>
      </c>
      <c r="AV164" s="469">
        <v>0</v>
      </c>
      <c r="AW164" s="469">
        <v>0</v>
      </c>
      <c r="AX164" s="469">
        <v>0</v>
      </c>
      <c r="AY164" s="469">
        <v>0</v>
      </c>
      <c r="AZ164" s="469">
        <v>0</v>
      </c>
      <c r="BA164" s="469">
        <v>0</v>
      </c>
      <c r="BB164" s="475">
        <v>0</v>
      </c>
      <c r="BC164" s="470">
        <v>0</v>
      </c>
      <c r="BD164" s="470">
        <v>2</v>
      </c>
      <c r="BE164" s="469">
        <v>0</v>
      </c>
      <c r="BF164" s="468">
        <v>0.216</v>
      </c>
      <c r="BG164" s="469">
        <v>0</v>
      </c>
      <c r="BH164" s="469">
        <v>0</v>
      </c>
      <c r="BI164" s="469">
        <v>0</v>
      </c>
      <c r="BJ164" s="469">
        <v>0</v>
      </c>
      <c r="BK164" s="469">
        <v>0</v>
      </c>
      <c r="BL164" s="469">
        <v>0</v>
      </c>
      <c r="BM164" s="469">
        <v>1</v>
      </c>
      <c r="BN164" s="469">
        <v>0</v>
      </c>
      <c r="BO164" s="471">
        <v>0</v>
      </c>
      <c r="BP164" s="469">
        <v>0</v>
      </c>
      <c r="BQ164" s="469">
        <v>0</v>
      </c>
      <c r="BR164" s="469">
        <v>0</v>
      </c>
      <c r="BS164" s="469">
        <v>0</v>
      </c>
      <c r="BT164" s="469">
        <v>0</v>
      </c>
      <c r="BU164" s="469">
        <v>0</v>
      </c>
      <c r="BV164" s="469">
        <v>2</v>
      </c>
      <c r="BW164" s="475">
        <v>59200</v>
      </c>
      <c r="BX164" s="475">
        <v>688</v>
      </c>
      <c r="BY164" s="475">
        <v>2020</v>
      </c>
      <c r="BZ164" s="475">
        <v>40</v>
      </c>
      <c r="CA164" s="468">
        <v>0.439</v>
      </c>
      <c r="CB164" s="469">
        <v>26.5857706597</v>
      </c>
      <c r="CC164" s="476">
        <v>0</v>
      </c>
      <c r="CD164" s="476">
        <v>0</v>
      </c>
      <c r="CE164" s="476">
        <v>0.14116234434</v>
      </c>
      <c r="CF164" s="476">
        <v>0.42011100424699999</v>
      </c>
      <c r="CG164" s="476">
        <v>0</v>
      </c>
      <c r="CH164" s="476">
        <v>0</v>
      </c>
      <c r="CI164" s="476">
        <v>19.571708635808601</v>
      </c>
      <c r="CJ164" s="485">
        <v>0</v>
      </c>
      <c r="CK164" s="469">
        <v>0</v>
      </c>
      <c r="CL164" s="469">
        <v>0</v>
      </c>
      <c r="CM164" s="469">
        <v>0</v>
      </c>
      <c r="CN164" s="477">
        <v>119.74310506794831</v>
      </c>
      <c r="CO164" s="469">
        <v>1</v>
      </c>
      <c r="CP164" s="469">
        <v>0</v>
      </c>
      <c r="CQ164" s="469" t="s">
        <v>514</v>
      </c>
      <c r="CR164" s="469" t="s">
        <v>514</v>
      </c>
      <c r="CS164" s="469" t="s">
        <v>514</v>
      </c>
      <c r="CT164" s="469">
        <v>0</v>
      </c>
      <c r="CU164" s="469">
        <v>0</v>
      </c>
      <c r="CV164" s="469">
        <v>0</v>
      </c>
      <c r="CW164" s="469">
        <v>0</v>
      </c>
      <c r="CX164" s="475">
        <v>0</v>
      </c>
      <c r="CY164" s="475">
        <v>0</v>
      </c>
      <c r="CZ164" s="475">
        <v>156</v>
      </c>
      <c r="DA164" s="475">
        <v>0</v>
      </c>
      <c r="DB164" s="478">
        <v>0</v>
      </c>
      <c r="DC164" s="472">
        <v>0.94702874195978448</v>
      </c>
      <c r="DD164" s="469">
        <v>11</v>
      </c>
      <c r="DE164" s="475">
        <v>439100</v>
      </c>
      <c r="DF164" s="470">
        <v>0</v>
      </c>
      <c r="DG164" s="474">
        <v>0</v>
      </c>
      <c r="DH164" s="469">
        <v>6</v>
      </c>
      <c r="DI164" s="470">
        <v>0</v>
      </c>
      <c r="DJ164" s="469">
        <v>0</v>
      </c>
      <c r="DK164" s="469">
        <v>0</v>
      </c>
      <c r="DL164" s="476">
        <v>10</v>
      </c>
      <c r="DM164" s="465" t="s">
        <v>640</v>
      </c>
      <c r="DN164" s="466">
        <v>10670000</v>
      </c>
      <c r="DO164" s="467">
        <v>106022.22222222222</v>
      </c>
      <c r="DP164" s="469">
        <v>0</v>
      </c>
      <c r="DQ164" s="469">
        <v>0</v>
      </c>
      <c r="DR164" s="469">
        <v>1</v>
      </c>
      <c r="DS164" s="475">
        <v>144</v>
      </c>
      <c r="DT164" s="475">
        <v>4</v>
      </c>
      <c r="DU164" s="475">
        <v>0</v>
      </c>
    </row>
    <row r="165" spans="1:125" s="469" customFormat="1" ht="15" customHeight="1" x14ac:dyDescent="0.25">
      <c r="A165" s="474" t="s">
        <v>231</v>
      </c>
      <c r="B165" s="469">
        <v>43</v>
      </c>
      <c r="C165" s="469">
        <v>4</v>
      </c>
      <c r="D165" s="469">
        <v>103</v>
      </c>
      <c r="E165" s="469">
        <v>3</v>
      </c>
      <c r="F165" s="469">
        <v>1874</v>
      </c>
      <c r="G165" s="469">
        <v>0</v>
      </c>
      <c r="H165" s="469">
        <v>26</v>
      </c>
      <c r="I165" s="469">
        <v>5</v>
      </c>
      <c r="J165" s="469">
        <v>8</v>
      </c>
      <c r="K165" s="469">
        <v>41</v>
      </c>
      <c r="L165" s="469">
        <v>2</v>
      </c>
      <c r="M165" s="469">
        <v>0</v>
      </c>
      <c r="N165" s="469">
        <v>0</v>
      </c>
      <c r="O165" s="469">
        <v>0</v>
      </c>
      <c r="P165" s="469">
        <v>145</v>
      </c>
      <c r="Q165" s="469">
        <v>1</v>
      </c>
      <c r="R165" s="475">
        <v>44000</v>
      </c>
      <c r="S165" s="475">
        <v>146</v>
      </c>
      <c r="T165" s="475">
        <v>0</v>
      </c>
      <c r="U165" s="468">
        <v>0.43243243243243246</v>
      </c>
      <c r="V165" s="469">
        <v>3</v>
      </c>
      <c r="W165" s="469">
        <v>0</v>
      </c>
      <c r="X165" s="469">
        <v>4.8000000000000007</v>
      </c>
      <c r="Y165" s="469">
        <v>6403</v>
      </c>
      <c r="Z165" s="469">
        <v>680</v>
      </c>
      <c r="AA165" s="473">
        <v>3</v>
      </c>
      <c r="AB165" s="474">
        <f t="shared" si="4"/>
        <v>3</v>
      </c>
      <c r="AC165" s="469">
        <v>4</v>
      </c>
      <c r="AD165" s="469">
        <v>0</v>
      </c>
      <c r="AE165" s="469">
        <v>1756</v>
      </c>
      <c r="AF165" s="469">
        <v>112</v>
      </c>
      <c r="AG165" s="469">
        <v>0</v>
      </c>
      <c r="AH165" s="469">
        <v>1</v>
      </c>
      <c r="AI165" s="475">
        <v>120200</v>
      </c>
      <c r="AJ165" s="475">
        <v>0</v>
      </c>
      <c r="AK165" s="475">
        <v>0</v>
      </c>
      <c r="AL165" s="475">
        <v>2233</v>
      </c>
      <c r="AM165" s="475">
        <v>82</v>
      </c>
      <c r="AN165" s="469">
        <v>0</v>
      </c>
      <c r="AO165" s="469">
        <v>2</v>
      </c>
      <c r="AP165" s="469">
        <v>1</v>
      </c>
      <c r="AQ165" s="468">
        <v>0.6470588235294118</v>
      </c>
      <c r="AR165" s="468">
        <v>3.9215686274509803E-2</v>
      </c>
      <c r="AS165" s="469">
        <v>0</v>
      </c>
      <c r="AT165" s="469">
        <v>0</v>
      </c>
      <c r="AU165" s="469">
        <v>0</v>
      </c>
      <c r="AV165" s="469">
        <v>0</v>
      </c>
      <c r="AW165" s="469">
        <v>1</v>
      </c>
      <c r="AX165" s="469">
        <v>0</v>
      </c>
      <c r="AY165" s="469">
        <v>0</v>
      </c>
      <c r="AZ165" s="469">
        <v>0</v>
      </c>
      <c r="BA165" s="469">
        <v>0</v>
      </c>
      <c r="BB165" s="475">
        <v>0</v>
      </c>
      <c r="BC165" s="470">
        <v>1</v>
      </c>
      <c r="BD165" s="470">
        <v>11</v>
      </c>
      <c r="BE165" s="469">
        <v>0</v>
      </c>
      <c r="BF165" s="468">
        <v>0.27450980392156865</v>
      </c>
      <c r="BG165" s="469">
        <v>0</v>
      </c>
      <c r="BH165" s="469">
        <v>41.398402849</v>
      </c>
      <c r="BI165" s="469">
        <v>0</v>
      </c>
      <c r="BJ165" s="469">
        <v>0</v>
      </c>
      <c r="BK165" s="469">
        <v>2</v>
      </c>
      <c r="BL165" s="469">
        <v>0</v>
      </c>
      <c r="BM165" s="469">
        <v>3</v>
      </c>
      <c r="BN165" s="469">
        <v>0</v>
      </c>
      <c r="BO165" s="471">
        <v>411.70989046200003</v>
      </c>
      <c r="BP165" s="469">
        <v>2</v>
      </c>
      <c r="BQ165" s="469">
        <v>0</v>
      </c>
      <c r="BR165" s="469">
        <v>0</v>
      </c>
      <c r="BS165" s="469">
        <v>0</v>
      </c>
      <c r="BT165" s="469">
        <v>0</v>
      </c>
      <c r="BU165" s="469">
        <v>1</v>
      </c>
      <c r="BV165" s="469">
        <v>2</v>
      </c>
      <c r="BW165" s="475">
        <v>1715600</v>
      </c>
      <c r="BX165" s="475">
        <v>129</v>
      </c>
      <c r="BY165" s="475">
        <v>4286</v>
      </c>
      <c r="BZ165" s="475">
        <v>34</v>
      </c>
      <c r="CA165" s="468">
        <v>0.62745098039215685</v>
      </c>
      <c r="CB165" s="469">
        <v>10729.8271365</v>
      </c>
      <c r="CC165" s="476">
        <v>136.77027401933802</v>
      </c>
      <c r="CD165" s="476">
        <v>0</v>
      </c>
      <c r="CE165" s="476">
        <v>270.13205170267742</v>
      </c>
      <c r="CF165" s="476">
        <v>116.458095228234</v>
      </c>
      <c r="CG165" s="476">
        <v>0</v>
      </c>
      <c r="CH165" s="476">
        <v>0</v>
      </c>
      <c r="CI165" s="476">
        <v>2838.1791767469122</v>
      </c>
      <c r="CJ165" s="485">
        <v>0</v>
      </c>
      <c r="CK165" s="469">
        <v>7</v>
      </c>
      <c r="CL165" s="469">
        <v>0</v>
      </c>
      <c r="CM165" s="469">
        <v>0</v>
      </c>
      <c r="CN165" s="477">
        <v>1962.8721539919757</v>
      </c>
      <c r="CO165" s="469">
        <v>174</v>
      </c>
      <c r="CP165" s="469">
        <v>1</v>
      </c>
      <c r="CQ165" s="469" t="s">
        <v>514</v>
      </c>
      <c r="CR165" s="469" t="s">
        <v>514</v>
      </c>
      <c r="CS165" s="469" t="s">
        <v>514</v>
      </c>
      <c r="CT165" s="469">
        <v>0</v>
      </c>
      <c r="CU165" s="469">
        <v>0</v>
      </c>
      <c r="CV165" s="469">
        <v>5</v>
      </c>
      <c r="CW165" s="469">
        <v>4</v>
      </c>
      <c r="CX165" s="475">
        <v>645200</v>
      </c>
      <c r="CY165" s="475">
        <v>4</v>
      </c>
      <c r="CZ165" s="475">
        <v>81</v>
      </c>
      <c r="DA165" s="475">
        <v>0</v>
      </c>
      <c r="DB165" s="478">
        <v>2</v>
      </c>
      <c r="DC165" s="472">
        <v>0.94419231132196879</v>
      </c>
      <c r="DD165" s="469">
        <v>1</v>
      </c>
      <c r="DE165" s="475">
        <v>9600</v>
      </c>
      <c r="DF165" s="470">
        <v>3</v>
      </c>
      <c r="DG165" s="474">
        <f>3/12</f>
        <v>0.25</v>
      </c>
      <c r="DH165" s="469">
        <v>5</v>
      </c>
      <c r="DI165" s="470">
        <v>0</v>
      </c>
      <c r="DJ165" s="469">
        <v>0</v>
      </c>
      <c r="DK165" s="469">
        <v>0</v>
      </c>
      <c r="DL165" s="476">
        <v>0</v>
      </c>
      <c r="DM165" s="465">
        <v>530.66666666666663</v>
      </c>
      <c r="DN165" s="466">
        <v>91276000</v>
      </c>
      <c r="DO165" s="467">
        <v>213403.70370370371</v>
      </c>
      <c r="DP165" s="469">
        <v>1</v>
      </c>
      <c r="DQ165" s="469">
        <v>0</v>
      </c>
      <c r="DR165" s="469">
        <v>1</v>
      </c>
      <c r="DS165" s="475">
        <v>126</v>
      </c>
      <c r="DT165" s="475">
        <v>472</v>
      </c>
      <c r="DU165" s="475">
        <v>54</v>
      </c>
    </row>
    <row r="166" spans="1:125" s="469" customFormat="1" ht="15" customHeight="1" x14ac:dyDescent="0.25">
      <c r="A166" s="474" t="s">
        <v>86</v>
      </c>
      <c r="B166" s="469">
        <v>15</v>
      </c>
      <c r="C166" s="469">
        <v>0</v>
      </c>
      <c r="D166" s="469">
        <v>52</v>
      </c>
      <c r="E166" s="469">
        <v>2</v>
      </c>
      <c r="F166" s="469">
        <v>963</v>
      </c>
      <c r="G166" s="469">
        <v>0</v>
      </c>
      <c r="H166" s="469">
        <v>21</v>
      </c>
      <c r="I166" s="469">
        <v>2</v>
      </c>
      <c r="J166" s="469">
        <v>10</v>
      </c>
      <c r="K166" s="469">
        <v>12</v>
      </c>
      <c r="L166" s="469">
        <v>0</v>
      </c>
      <c r="M166" s="469">
        <v>0</v>
      </c>
      <c r="N166" s="469">
        <v>1</v>
      </c>
      <c r="O166" s="469">
        <v>0</v>
      </c>
      <c r="P166" s="469">
        <v>30</v>
      </c>
      <c r="Q166" s="469">
        <v>2</v>
      </c>
      <c r="R166" s="475">
        <v>62100</v>
      </c>
      <c r="S166" s="475">
        <v>0</v>
      </c>
      <c r="T166" s="475">
        <v>0</v>
      </c>
      <c r="U166" s="468">
        <v>0.64500000000000002</v>
      </c>
      <c r="V166" s="469">
        <v>4</v>
      </c>
      <c r="W166" s="469">
        <v>6</v>
      </c>
      <c r="X166" s="469">
        <v>1.4</v>
      </c>
      <c r="Y166" s="469" t="s">
        <v>568</v>
      </c>
      <c r="Z166" s="469" t="s">
        <v>568</v>
      </c>
      <c r="AA166" s="473">
        <v>3</v>
      </c>
      <c r="AB166" s="474">
        <f t="shared" si="4"/>
        <v>0</v>
      </c>
      <c r="AC166" s="469">
        <v>1</v>
      </c>
      <c r="AD166" s="469">
        <v>0</v>
      </c>
      <c r="AE166" s="469">
        <v>857</v>
      </c>
      <c r="AF166" s="469">
        <v>13</v>
      </c>
      <c r="AG166" s="469">
        <v>0</v>
      </c>
      <c r="AH166" s="469">
        <v>0</v>
      </c>
      <c r="AI166" s="475">
        <v>0</v>
      </c>
      <c r="AJ166" s="475">
        <v>0</v>
      </c>
      <c r="AK166" s="475">
        <v>0</v>
      </c>
      <c r="AL166" s="475">
        <v>5</v>
      </c>
      <c r="AM166" s="475">
        <v>0</v>
      </c>
      <c r="AN166" s="469">
        <v>0</v>
      </c>
      <c r="AO166" s="469">
        <v>3</v>
      </c>
      <c r="AP166" s="469">
        <v>0</v>
      </c>
      <c r="AQ166" s="468">
        <v>0.51700000000000002</v>
      </c>
      <c r="AR166" s="468">
        <v>4.8000000000000001E-2</v>
      </c>
      <c r="AS166" s="469">
        <v>1</v>
      </c>
      <c r="AT166" s="469">
        <v>10608.189330699999</v>
      </c>
      <c r="AU166" s="469">
        <v>0</v>
      </c>
      <c r="AV166" s="469">
        <v>1</v>
      </c>
      <c r="AW166" s="469">
        <v>40</v>
      </c>
      <c r="AX166" s="469">
        <v>86</v>
      </c>
      <c r="AY166" s="469">
        <v>0</v>
      </c>
      <c r="AZ166" s="469">
        <v>0</v>
      </c>
      <c r="BA166" s="469">
        <v>1</v>
      </c>
      <c r="BB166" s="475">
        <v>100</v>
      </c>
      <c r="BC166" s="470">
        <v>0</v>
      </c>
      <c r="BD166" s="470">
        <v>3</v>
      </c>
      <c r="BE166" s="469">
        <v>0</v>
      </c>
      <c r="BF166" s="468">
        <v>0.216</v>
      </c>
      <c r="BG166" s="469">
        <v>0</v>
      </c>
      <c r="BH166" s="469">
        <v>22.884492035600001</v>
      </c>
      <c r="BI166" s="469">
        <v>0</v>
      </c>
      <c r="BJ166" s="469">
        <v>0</v>
      </c>
      <c r="BK166" s="469">
        <v>1</v>
      </c>
      <c r="BL166" s="469">
        <v>0</v>
      </c>
      <c r="BM166" s="469">
        <v>0</v>
      </c>
      <c r="BN166" s="469">
        <v>0</v>
      </c>
      <c r="BO166" s="471">
        <v>39.264289024100002</v>
      </c>
      <c r="BP166" s="469">
        <v>0</v>
      </c>
      <c r="BQ166" s="469">
        <v>0</v>
      </c>
      <c r="BR166" s="469">
        <v>0</v>
      </c>
      <c r="BS166" s="469">
        <v>0</v>
      </c>
      <c r="BT166" s="469">
        <v>0</v>
      </c>
      <c r="BU166" s="469">
        <v>0</v>
      </c>
      <c r="BV166" s="469">
        <v>0</v>
      </c>
      <c r="BW166" s="475">
        <v>0</v>
      </c>
      <c r="BX166" s="475">
        <v>0</v>
      </c>
      <c r="BY166" s="475">
        <v>1079</v>
      </c>
      <c r="BZ166" s="475">
        <v>503</v>
      </c>
      <c r="CA166" s="468">
        <v>0.439</v>
      </c>
      <c r="CB166" s="469">
        <v>0</v>
      </c>
      <c r="CC166" s="476">
        <v>8418.0889825699996</v>
      </c>
      <c r="CD166" s="476">
        <v>7815.5895919110799</v>
      </c>
      <c r="CE166" s="476">
        <v>7878.3756534708664</v>
      </c>
      <c r="CF166" s="476">
        <v>0</v>
      </c>
      <c r="CG166" s="476">
        <v>3525.2115592641594</v>
      </c>
      <c r="CH166" s="476">
        <v>7808.2171487543792</v>
      </c>
      <c r="CI166" s="476">
        <v>434.69740245931689</v>
      </c>
      <c r="CJ166" s="485">
        <v>0</v>
      </c>
      <c r="CK166" s="469">
        <v>7</v>
      </c>
      <c r="CL166" s="469">
        <v>0</v>
      </c>
      <c r="CM166" s="469">
        <v>0</v>
      </c>
      <c r="CN166" s="477">
        <v>1854.5477366420102</v>
      </c>
      <c r="CO166" s="469">
        <v>446</v>
      </c>
      <c r="CP166" s="469">
        <v>0</v>
      </c>
      <c r="CQ166" s="469" t="s">
        <v>514</v>
      </c>
      <c r="CR166" s="469" t="s">
        <v>514</v>
      </c>
      <c r="CS166" s="469" t="s">
        <v>514</v>
      </c>
      <c r="CT166" s="469">
        <v>0</v>
      </c>
      <c r="CU166" s="469">
        <v>0</v>
      </c>
      <c r="CV166" s="469">
        <v>0</v>
      </c>
      <c r="CW166" s="469">
        <v>0</v>
      </c>
      <c r="CX166" s="475">
        <v>0</v>
      </c>
      <c r="CY166" s="475">
        <v>0</v>
      </c>
      <c r="CZ166" s="475">
        <v>0</v>
      </c>
      <c r="DA166" s="475">
        <v>0</v>
      </c>
      <c r="DB166" s="478">
        <v>7</v>
      </c>
      <c r="DC166" s="472">
        <v>0.95154270031518684</v>
      </c>
      <c r="DD166" s="469">
        <v>1</v>
      </c>
      <c r="DE166" s="475">
        <v>9900</v>
      </c>
      <c r="DF166" s="470">
        <v>4</v>
      </c>
      <c r="DG166" s="474">
        <v>0</v>
      </c>
      <c r="DH166" s="469">
        <v>4</v>
      </c>
      <c r="DI166" s="470">
        <v>0</v>
      </c>
      <c r="DJ166" s="469">
        <v>0</v>
      </c>
      <c r="DK166" s="469">
        <v>0</v>
      </c>
      <c r="DL166" s="476">
        <v>10</v>
      </c>
      <c r="DM166" s="465">
        <v>61.333333333333336</v>
      </c>
      <c r="DN166" s="466">
        <v>10797333.333333334</v>
      </c>
      <c r="DO166" s="467">
        <v>66603.703703703708</v>
      </c>
      <c r="DP166" s="469">
        <v>0</v>
      </c>
      <c r="DQ166" s="469">
        <v>0</v>
      </c>
      <c r="DR166" s="469">
        <v>1</v>
      </c>
      <c r="DS166" s="475">
        <v>100</v>
      </c>
      <c r="DT166" s="475">
        <v>242</v>
      </c>
      <c r="DU166" s="475">
        <v>34</v>
      </c>
    </row>
    <row r="167" spans="1:125" s="469" customFormat="1" ht="15" customHeight="1" x14ac:dyDescent="0.25">
      <c r="A167" s="474" t="s">
        <v>33</v>
      </c>
      <c r="B167" s="469">
        <v>34</v>
      </c>
      <c r="C167" s="469">
        <v>2</v>
      </c>
      <c r="D167" s="469">
        <v>86</v>
      </c>
      <c r="E167" s="469">
        <v>5</v>
      </c>
      <c r="F167" s="469">
        <v>1761</v>
      </c>
      <c r="G167" s="469">
        <v>2</v>
      </c>
      <c r="H167" s="469">
        <v>53</v>
      </c>
      <c r="I167" s="469">
        <v>4</v>
      </c>
      <c r="J167" s="469">
        <v>9</v>
      </c>
      <c r="K167" s="469">
        <v>21</v>
      </c>
      <c r="L167" s="469">
        <v>1</v>
      </c>
      <c r="M167" s="469">
        <v>0</v>
      </c>
      <c r="N167" s="469">
        <v>1</v>
      </c>
      <c r="O167" s="469">
        <v>0</v>
      </c>
      <c r="P167" s="469">
        <v>52</v>
      </c>
      <c r="Q167" s="469">
        <v>9</v>
      </c>
      <c r="R167" s="475">
        <v>1417000</v>
      </c>
      <c r="S167" s="475">
        <v>673</v>
      </c>
      <c r="T167" s="475">
        <v>0</v>
      </c>
      <c r="U167" s="468">
        <v>0.64500000000000002</v>
      </c>
      <c r="V167" s="469">
        <v>1</v>
      </c>
      <c r="W167" s="469">
        <v>5</v>
      </c>
      <c r="X167" s="469">
        <v>2.4</v>
      </c>
      <c r="Y167" s="469">
        <v>18672</v>
      </c>
      <c r="Z167" s="469">
        <v>1544</v>
      </c>
      <c r="AA167" s="473">
        <v>3</v>
      </c>
      <c r="AB167" s="474">
        <f t="shared" si="4"/>
        <v>4</v>
      </c>
      <c r="AC167" s="469">
        <v>9</v>
      </c>
      <c r="AD167" s="469">
        <v>0</v>
      </c>
      <c r="AE167" s="469">
        <v>2304</v>
      </c>
      <c r="AF167" s="469">
        <v>63</v>
      </c>
      <c r="AG167" s="469">
        <v>0</v>
      </c>
      <c r="AH167" s="469">
        <v>0</v>
      </c>
      <c r="AI167" s="475">
        <v>0</v>
      </c>
      <c r="AJ167" s="475">
        <v>0</v>
      </c>
      <c r="AK167" s="475">
        <v>0</v>
      </c>
      <c r="AL167" s="475">
        <v>0</v>
      </c>
      <c r="AM167" s="475">
        <v>0</v>
      </c>
      <c r="AN167" s="469">
        <v>0</v>
      </c>
      <c r="AO167" s="469">
        <v>0</v>
      </c>
      <c r="AP167" s="469">
        <v>0</v>
      </c>
      <c r="AQ167" s="468">
        <v>0.51700000000000002</v>
      </c>
      <c r="AR167" s="468">
        <v>4.8000000000000001E-2</v>
      </c>
      <c r="AS167" s="469">
        <v>0</v>
      </c>
      <c r="AT167" s="469">
        <v>33143.971460852452</v>
      </c>
      <c r="AU167" s="469">
        <v>8</v>
      </c>
      <c r="AV167" s="469">
        <v>0</v>
      </c>
      <c r="AW167" s="469">
        <v>1</v>
      </c>
      <c r="AX167" s="469">
        <v>0</v>
      </c>
      <c r="AY167" s="469">
        <v>0</v>
      </c>
      <c r="AZ167" s="469">
        <v>0</v>
      </c>
      <c r="BA167" s="469">
        <v>0</v>
      </c>
      <c r="BB167" s="475">
        <v>0</v>
      </c>
      <c r="BC167" s="470">
        <v>1</v>
      </c>
      <c r="BD167" s="470">
        <v>6</v>
      </c>
      <c r="BE167" s="469">
        <v>3115.5762963100001</v>
      </c>
      <c r="BF167" s="468">
        <v>0.216</v>
      </c>
      <c r="BG167" s="469">
        <v>0</v>
      </c>
      <c r="BH167" s="469">
        <v>0</v>
      </c>
      <c r="BI167" s="469">
        <v>1</v>
      </c>
      <c r="BJ167" s="469">
        <v>0</v>
      </c>
      <c r="BK167" s="469">
        <v>2</v>
      </c>
      <c r="BL167" s="469">
        <v>1</v>
      </c>
      <c r="BM167" s="469">
        <v>3</v>
      </c>
      <c r="BN167" s="469">
        <v>0</v>
      </c>
      <c r="BO167" s="471">
        <v>967.78635429400003</v>
      </c>
      <c r="BP167" s="469">
        <v>2</v>
      </c>
      <c r="BQ167" s="469">
        <v>0.51441039793200005</v>
      </c>
      <c r="BR167" s="469">
        <v>0</v>
      </c>
      <c r="BS167" s="469">
        <v>0</v>
      </c>
      <c r="BT167" s="469">
        <v>0</v>
      </c>
      <c r="BU167" s="469">
        <v>0</v>
      </c>
      <c r="BV167" s="469">
        <v>1</v>
      </c>
      <c r="BW167" s="475">
        <v>354100</v>
      </c>
      <c r="BX167" s="475">
        <v>0</v>
      </c>
      <c r="BY167" s="475">
        <v>255</v>
      </c>
      <c r="BZ167" s="475">
        <v>0</v>
      </c>
      <c r="CA167" s="468">
        <v>0.439</v>
      </c>
      <c r="CB167" s="469">
        <v>3829.5209982800002</v>
      </c>
      <c r="CC167" s="476">
        <v>0</v>
      </c>
      <c r="CD167" s="476">
        <v>0</v>
      </c>
      <c r="CE167" s="476">
        <v>1306.5868525158785</v>
      </c>
      <c r="CF167" s="476">
        <v>28.617970740193996</v>
      </c>
      <c r="CG167" s="476">
        <v>0</v>
      </c>
      <c r="CH167" s="476">
        <v>0</v>
      </c>
      <c r="CI167" s="476">
        <v>2199.5715551247408</v>
      </c>
      <c r="CJ167" s="485">
        <v>0</v>
      </c>
      <c r="CK167" s="469">
        <v>20</v>
      </c>
      <c r="CL167" s="469">
        <v>0</v>
      </c>
      <c r="CM167" s="469">
        <v>0</v>
      </c>
      <c r="CN167" s="477">
        <v>3875.961959115743</v>
      </c>
      <c r="CO167" s="469">
        <v>1395</v>
      </c>
      <c r="CP167" s="469">
        <v>1</v>
      </c>
      <c r="CQ167" s="469" t="s">
        <v>514</v>
      </c>
      <c r="CR167" s="469" t="s">
        <v>514</v>
      </c>
      <c r="CS167" s="469" t="s">
        <v>514</v>
      </c>
      <c r="CT167" s="469">
        <v>0</v>
      </c>
      <c r="CU167" s="469">
        <v>0</v>
      </c>
      <c r="CV167" s="469">
        <v>0</v>
      </c>
      <c r="CW167" s="469">
        <v>4</v>
      </c>
      <c r="CX167" s="475">
        <v>297500</v>
      </c>
      <c r="CY167" s="475">
        <v>0</v>
      </c>
      <c r="CZ167" s="475">
        <v>36</v>
      </c>
      <c r="DA167" s="475">
        <v>0</v>
      </c>
      <c r="DB167" s="478">
        <v>19</v>
      </c>
      <c r="DC167" s="472">
        <v>0.946338717055491</v>
      </c>
      <c r="DD167" s="469">
        <v>8</v>
      </c>
      <c r="DE167" s="475">
        <v>226600</v>
      </c>
      <c r="DF167" s="470">
        <v>2</v>
      </c>
      <c r="DG167" s="474">
        <f>1/6</f>
        <v>0.16666666666666666</v>
      </c>
      <c r="DH167" s="469">
        <v>12</v>
      </c>
      <c r="DI167" s="470">
        <v>0</v>
      </c>
      <c r="DJ167" s="469">
        <v>0</v>
      </c>
      <c r="DK167" s="469">
        <v>0</v>
      </c>
      <c r="DL167" s="476">
        <v>13.333333333333334</v>
      </c>
      <c r="DM167" s="465">
        <v>58</v>
      </c>
      <c r="DN167" s="466">
        <v>3771000</v>
      </c>
      <c r="DO167" s="467">
        <v>294959.25925925927</v>
      </c>
      <c r="DP167" s="469">
        <v>0</v>
      </c>
      <c r="DQ167" s="469">
        <v>1</v>
      </c>
      <c r="DR167" s="469">
        <v>2</v>
      </c>
      <c r="DS167" s="475">
        <v>141</v>
      </c>
      <c r="DT167" s="475">
        <v>229</v>
      </c>
      <c r="DU167" s="475">
        <v>42</v>
      </c>
    </row>
    <row r="168" spans="1:125" s="469" customFormat="1" ht="15" customHeight="1" x14ac:dyDescent="0.25">
      <c r="A168" s="474" t="s">
        <v>211</v>
      </c>
      <c r="B168" s="469">
        <v>15</v>
      </c>
      <c r="C168" s="469">
        <v>3</v>
      </c>
      <c r="D168" s="469">
        <v>81</v>
      </c>
      <c r="E168" s="469">
        <v>7</v>
      </c>
      <c r="F168" s="469">
        <v>738</v>
      </c>
      <c r="G168" s="469">
        <v>5</v>
      </c>
      <c r="H168" s="469">
        <v>5</v>
      </c>
      <c r="I168" s="469">
        <v>0</v>
      </c>
      <c r="J168" s="469">
        <v>11</v>
      </c>
      <c r="K168" s="469">
        <v>35</v>
      </c>
      <c r="L168" s="469">
        <v>0</v>
      </c>
      <c r="M168" s="469">
        <v>0</v>
      </c>
      <c r="N168" s="469">
        <v>0</v>
      </c>
      <c r="O168" s="469">
        <v>0</v>
      </c>
      <c r="P168" s="469">
        <v>352</v>
      </c>
      <c r="Q168" s="469">
        <v>20</v>
      </c>
      <c r="R168" s="475">
        <v>9147200</v>
      </c>
      <c r="S168" s="475">
        <v>0</v>
      </c>
      <c r="T168" s="475">
        <v>7</v>
      </c>
      <c r="U168" s="468">
        <v>0.56074766355140182</v>
      </c>
      <c r="V168" s="469">
        <v>31</v>
      </c>
      <c r="W168" s="469">
        <v>7</v>
      </c>
      <c r="X168" s="469">
        <v>0.30000000000000004</v>
      </c>
      <c r="Y168" s="469">
        <v>2771</v>
      </c>
      <c r="Z168" s="469">
        <v>387</v>
      </c>
      <c r="AA168" s="473">
        <v>13</v>
      </c>
      <c r="AB168" s="474">
        <f t="shared" si="4"/>
        <v>8</v>
      </c>
      <c r="AC168" s="469">
        <v>36</v>
      </c>
      <c r="AD168" s="469">
        <v>9</v>
      </c>
      <c r="AE168" s="469">
        <v>4</v>
      </c>
      <c r="AF168" s="469">
        <v>1510</v>
      </c>
      <c r="AG168" s="469">
        <v>2</v>
      </c>
      <c r="AH168" s="469">
        <v>19</v>
      </c>
      <c r="AI168" s="475">
        <v>10438400</v>
      </c>
      <c r="AJ168" s="475">
        <v>5201315</v>
      </c>
      <c r="AK168" s="475">
        <v>153058</v>
      </c>
      <c r="AL168" s="475">
        <v>8851</v>
      </c>
      <c r="AM168" s="475">
        <v>852</v>
      </c>
      <c r="AN168" s="469">
        <v>1</v>
      </c>
      <c r="AO168" s="469">
        <v>12</v>
      </c>
      <c r="AP168" s="469">
        <v>1</v>
      </c>
      <c r="AQ168" s="468">
        <v>0.63636363636363635</v>
      </c>
      <c r="AR168" s="468">
        <v>2.097902097902098E-2</v>
      </c>
      <c r="AS168" s="469">
        <v>2</v>
      </c>
      <c r="AT168" s="469">
        <v>15462.89538692</v>
      </c>
      <c r="AU168" s="469">
        <v>124</v>
      </c>
      <c r="AV168" s="469">
        <v>2</v>
      </c>
      <c r="AW168" s="469">
        <v>6</v>
      </c>
      <c r="AX168" s="469">
        <v>0</v>
      </c>
      <c r="AY168" s="469">
        <v>0</v>
      </c>
      <c r="AZ168" s="469">
        <v>0</v>
      </c>
      <c r="BA168" s="469">
        <v>1</v>
      </c>
      <c r="BB168" s="475">
        <v>21.7</v>
      </c>
      <c r="BC168" s="470">
        <v>0</v>
      </c>
      <c r="BD168" s="470">
        <v>9</v>
      </c>
      <c r="BE168" s="469">
        <v>4963.9574299699998</v>
      </c>
      <c r="BF168" s="468">
        <v>0.30769230769230771</v>
      </c>
      <c r="BG168" s="469">
        <v>0</v>
      </c>
      <c r="BH168" s="469">
        <v>28.517693397199999</v>
      </c>
      <c r="BI168" s="469">
        <v>0</v>
      </c>
      <c r="BJ168" s="469">
        <v>0</v>
      </c>
      <c r="BK168" s="469">
        <v>0</v>
      </c>
      <c r="BL168" s="469">
        <v>0</v>
      </c>
      <c r="BM168" s="469">
        <v>8</v>
      </c>
      <c r="BN168" s="469">
        <v>0</v>
      </c>
      <c r="BO168" s="471">
        <v>3.96534152578</v>
      </c>
      <c r="BP168" s="469">
        <v>1</v>
      </c>
      <c r="BQ168" s="469">
        <v>0</v>
      </c>
      <c r="BR168" s="469">
        <v>0</v>
      </c>
      <c r="BS168" s="469">
        <v>2</v>
      </c>
      <c r="BT168" s="469">
        <v>0</v>
      </c>
      <c r="BU168" s="469">
        <v>0</v>
      </c>
      <c r="BV168" s="469">
        <v>2</v>
      </c>
      <c r="BW168" s="475">
        <v>15500</v>
      </c>
      <c r="BX168" s="475">
        <v>360</v>
      </c>
      <c r="BY168" s="475">
        <v>8212</v>
      </c>
      <c r="BZ168" s="475">
        <v>782</v>
      </c>
      <c r="CA168" s="468">
        <v>0.47552447552447552</v>
      </c>
      <c r="CB168" s="469">
        <v>0</v>
      </c>
      <c r="CC168" s="476">
        <v>0.17365026063</v>
      </c>
      <c r="CD168" s="476">
        <v>0</v>
      </c>
      <c r="CE168" s="476">
        <v>10.686025765273</v>
      </c>
      <c r="CF168" s="476">
        <v>360.46895580895193</v>
      </c>
      <c r="CG168" s="476">
        <v>0</v>
      </c>
      <c r="CH168" s="476">
        <v>0</v>
      </c>
      <c r="CI168" s="476">
        <v>52.934839060979996</v>
      </c>
      <c r="CJ168" s="485">
        <v>0</v>
      </c>
      <c r="CK168" s="469">
        <v>2</v>
      </c>
      <c r="CL168" s="469">
        <v>0</v>
      </c>
      <c r="CM168" s="469">
        <v>0</v>
      </c>
      <c r="CN168" s="477">
        <v>102.53577608332697</v>
      </c>
      <c r="CO168" s="469">
        <v>47</v>
      </c>
      <c r="CP168" s="469">
        <v>1</v>
      </c>
      <c r="CQ168" s="469" t="s">
        <v>514</v>
      </c>
      <c r="CR168" s="469" t="s">
        <v>514</v>
      </c>
      <c r="CS168" s="469" t="s">
        <v>514</v>
      </c>
      <c r="CT168" s="469">
        <v>0</v>
      </c>
      <c r="CU168" s="469">
        <v>0</v>
      </c>
      <c r="CV168" s="469">
        <v>2</v>
      </c>
      <c r="CW168" s="469">
        <v>1</v>
      </c>
      <c r="CX168" s="475">
        <v>15700</v>
      </c>
      <c r="CY168" s="475">
        <v>0</v>
      </c>
      <c r="CZ168" s="475">
        <v>222</v>
      </c>
      <c r="DA168" s="475">
        <v>0</v>
      </c>
      <c r="DB168" s="478">
        <v>170</v>
      </c>
      <c r="DC168" s="472">
        <v>0.93050963681336174</v>
      </c>
      <c r="DD168" s="469">
        <v>70</v>
      </c>
      <c r="DE168" s="475">
        <v>2320500</v>
      </c>
      <c r="DF168" s="470">
        <v>26</v>
      </c>
      <c r="DG168" s="474">
        <v>0</v>
      </c>
      <c r="DH168" s="469">
        <v>27</v>
      </c>
      <c r="DI168" s="470">
        <v>0</v>
      </c>
      <c r="DJ168" s="469">
        <v>4</v>
      </c>
      <c r="DK168" s="469">
        <v>0</v>
      </c>
      <c r="DL168" s="476">
        <v>13.333333333333334</v>
      </c>
      <c r="DM168" s="465">
        <v>285.66666666666669</v>
      </c>
      <c r="DN168" s="466">
        <v>30366333.333333332</v>
      </c>
      <c r="DO168" s="467">
        <v>2047044.4444444445</v>
      </c>
      <c r="DP168" s="469">
        <v>2</v>
      </c>
      <c r="DQ168" s="469">
        <v>2</v>
      </c>
      <c r="DR168" s="469">
        <v>1</v>
      </c>
      <c r="DS168" s="475">
        <v>19097</v>
      </c>
      <c r="DT168" s="475">
        <v>942</v>
      </c>
      <c r="DU168" s="475">
        <v>33</v>
      </c>
    </row>
    <row r="169" spans="1:125" s="469" customFormat="1" ht="15" customHeight="1" x14ac:dyDescent="0.25">
      <c r="A169" s="474" t="s">
        <v>173</v>
      </c>
      <c r="B169" s="469">
        <v>3</v>
      </c>
      <c r="C169" s="469">
        <v>0</v>
      </c>
      <c r="D169" s="469">
        <v>10</v>
      </c>
      <c r="E169" s="469">
        <v>0</v>
      </c>
      <c r="F169" s="469">
        <v>233</v>
      </c>
      <c r="G169" s="469">
        <v>1</v>
      </c>
      <c r="H169" s="469">
        <v>4</v>
      </c>
      <c r="I169" s="469">
        <v>1</v>
      </c>
      <c r="J169" s="469">
        <v>1</v>
      </c>
      <c r="K169" s="469">
        <v>11</v>
      </c>
      <c r="L169" s="469">
        <v>1</v>
      </c>
      <c r="M169" s="469">
        <v>0</v>
      </c>
      <c r="N169" s="469">
        <v>0</v>
      </c>
      <c r="O169" s="469">
        <v>0</v>
      </c>
      <c r="P169" s="469">
        <v>54</v>
      </c>
      <c r="Q169" s="469">
        <v>2</v>
      </c>
      <c r="R169" s="475">
        <v>242900</v>
      </c>
      <c r="S169" s="475">
        <v>0</v>
      </c>
      <c r="T169" s="475">
        <v>0</v>
      </c>
      <c r="U169" s="468">
        <v>0.64500000000000002</v>
      </c>
      <c r="V169" s="469">
        <v>0</v>
      </c>
      <c r="W169" s="469">
        <v>0</v>
      </c>
      <c r="X169" s="469">
        <v>0.2</v>
      </c>
      <c r="Y169" s="469" t="s">
        <v>568</v>
      </c>
      <c r="Z169" s="469" t="s">
        <v>568</v>
      </c>
      <c r="AA169" s="473">
        <v>1</v>
      </c>
      <c r="AB169" s="474">
        <f t="shared" ref="AB169:AB181" si="5">BI169+BM169</f>
        <v>1</v>
      </c>
      <c r="AC169" s="469">
        <v>2</v>
      </c>
      <c r="AD169" s="469">
        <v>0</v>
      </c>
      <c r="AE169" s="469">
        <v>124</v>
      </c>
      <c r="AF169" s="469">
        <v>24</v>
      </c>
      <c r="AG169" s="469">
        <v>0</v>
      </c>
      <c r="AH169" s="469">
        <v>3</v>
      </c>
      <c r="AI169" s="475">
        <v>426100</v>
      </c>
      <c r="AJ169" s="475">
        <v>0</v>
      </c>
      <c r="AK169" s="475">
        <v>0</v>
      </c>
      <c r="AL169" s="475">
        <v>516</v>
      </c>
      <c r="AM169" s="475">
        <v>14</v>
      </c>
      <c r="AN169" s="469">
        <v>0</v>
      </c>
      <c r="AO169" s="469">
        <v>1</v>
      </c>
      <c r="AP169" s="469">
        <v>0</v>
      </c>
      <c r="AQ169" s="468">
        <v>0.51700000000000002</v>
      </c>
      <c r="AR169" s="468">
        <v>4.8000000000000001E-2</v>
      </c>
      <c r="AS169" s="469">
        <v>0</v>
      </c>
      <c r="AT169" s="469">
        <v>0</v>
      </c>
      <c r="AU169" s="469">
        <v>0</v>
      </c>
      <c r="AV169" s="469">
        <v>0</v>
      </c>
      <c r="AW169" s="469">
        <v>0</v>
      </c>
      <c r="AX169" s="469">
        <v>0</v>
      </c>
      <c r="AY169" s="469">
        <v>0</v>
      </c>
      <c r="AZ169" s="469">
        <v>0</v>
      </c>
      <c r="BA169" s="469">
        <v>0</v>
      </c>
      <c r="BB169" s="475">
        <v>0</v>
      </c>
      <c r="BC169" s="470">
        <v>0</v>
      </c>
      <c r="BD169" s="470">
        <v>4</v>
      </c>
      <c r="BE169" s="469">
        <v>0</v>
      </c>
      <c r="BF169" s="468">
        <v>0.216</v>
      </c>
      <c r="BG169" s="469">
        <v>0</v>
      </c>
      <c r="BH169" s="469">
        <v>38.584834775899999</v>
      </c>
      <c r="BI169" s="469">
        <v>0</v>
      </c>
      <c r="BJ169" s="469">
        <v>0</v>
      </c>
      <c r="BK169" s="469">
        <v>0</v>
      </c>
      <c r="BL169" s="469">
        <v>0</v>
      </c>
      <c r="BM169" s="469">
        <v>1</v>
      </c>
      <c r="BN169" s="469">
        <v>0</v>
      </c>
      <c r="BO169" s="471">
        <v>1.45367893041</v>
      </c>
      <c r="BP169" s="469">
        <v>0</v>
      </c>
      <c r="BQ169" s="469">
        <v>0</v>
      </c>
      <c r="BR169" s="469">
        <v>1</v>
      </c>
      <c r="BS169" s="469">
        <v>0</v>
      </c>
      <c r="BT169" s="469">
        <v>0</v>
      </c>
      <c r="BU169" s="469">
        <v>0</v>
      </c>
      <c r="BV169" s="469">
        <v>1</v>
      </c>
      <c r="BW169" s="475">
        <v>49900</v>
      </c>
      <c r="BX169" s="475">
        <v>27</v>
      </c>
      <c r="BY169" s="475">
        <v>2247</v>
      </c>
      <c r="BZ169" s="475">
        <v>74</v>
      </c>
      <c r="CA169" s="468">
        <v>0.439</v>
      </c>
      <c r="CB169" s="469">
        <v>0</v>
      </c>
      <c r="CC169" s="476">
        <v>0</v>
      </c>
      <c r="CD169" s="476">
        <v>0</v>
      </c>
      <c r="CE169" s="476">
        <v>156.06585087635963</v>
      </c>
      <c r="CF169" s="476">
        <v>107.78785007032999</v>
      </c>
      <c r="CG169" s="476">
        <v>0</v>
      </c>
      <c r="CH169" s="476">
        <v>0</v>
      </c>
      <c r="CI169" s="476">
        <v>68.019798448478426</v>
      </c>
      <c r="CJ169" s="485">
        <v>0</v>
      </c>
      <c r="CK169" s="469">
        <v>3</v>
      </c>
      <c r="CL169" s="469">
        <v>0</v>
      </c>
      <c r="CM169" s="469">
        <v>0</v>
      </c>
      <c r="CN169" s="477">
        <v>233.09645524703524</v>
      </c>
      <c r="CO169" s="469">
        <v>208</v>
      </c>
      <c r="CP169" s="469">
        <v>0</v>
      </c>
      <c r="CQ169" s="469" t="s">
        <v>514</v>
      </c>
      <c r="CR169" s="469" t="s">
        <v>514</v>
      </c>
      <c r="CS169" s="469" t="s">
        <v>514</v>
      </c>
      <c r="CT169" s="469">
        <v>0</v>
      </c>
      <c r="CU169" s="469">
        <v>1</v>
      </c>
      <c r="CV169" s="469">
        <v>2</v>
      </c>
      <c r="CW169" s="469">
        <v>5</v>
      </c>
      <c r="CX169" s="475">
        <v>183400</v>
      </c>
      <c r="CY169" s="475">
        <v>0</v>
      </c>
      <c r="CZ169" s="475">
        <v>4</v>
      </c>
      <c r="DA169" s="475">
        <v>0</v>
      </c>
      <c r="DB169" s="478">
        <v>0</v>
      </c>
      <c r="DC169" s="472">
        <v>0.9588156371672103</v>
      </c>
      <c r="DD169" s="469">
        <v>2</v>
      </c>
      <c r="DE169" s="475">
        <v>36100</v>
      </c>
      <c r="DF169" s="470">
        <v>1</v>
      </c>
      <c r="DG169" s="474">
        <v>0</v>
      </c>
      <c r="DH169" s="469">
        <v>2</v>
      </c>
      <c r="DI169" s="470">
        <v>0</v>
      </c>
      <c r="DJ169" s="469">
        <v>1</v>
      </c>
      <c r="DK169" s="469">
        <v>0</v>
      </c>
      <c r="DL169" s="476">
        <v>45</v>
      </c>
      <c r="DM169" s="465" t="s">
        <v>640</v>
      </c>
      <c r="DN169" s="466" t="s">
        <v>640</v>
      </c>
      <c r="DO169" s="467">
        <v>29903.703703703704</v>
      </c>
      <c r="DP169" s="469">
        <v>0</v>
      </c>
      <c r="DQ169" s="469">
        <v>0</v>
      </c>
      <c r="DR169" s="469">
        <v>0</v>
      </c>
      <c r="DS169" s="475">
        <v>0</v>
      </c>
      <c r="DT169" s="475">
        <v>0</v>
      </c>
      <c r="DU169" s="475">
        <v>0</v>
      </c>
    </row>
    <row r="170" spans="1:125" s="469" customFormat="1" ht="15" customHeight="1" x14ac:dyDescent="0.25">
      <c r="A170" s="474" t="s">
        <v>107</v>
      </c>
      <c r="B170" s="469">
        <v>48</v>
      </c>
      <c r="C170" s="469">
        <v>3</v>
      </c>
      <c r="D170" s="469">
        <v>78</v>
      </c>
      <c r="E170" s="469">
        <v>2</v>
      </c>
      <c r="F170" s="469">
        <v>509</v>
      </c>
      <c r="G170" s="469">
        <v>0</v>
      </c>
      <c r="H170" s="469">
        <v>74</v>
      </c>
      <c r="I170" s="469">
        <v>8</v>
      </c>
      <c r="J170" s="469">
        <v>1</v>
      </c>
      <c r="K170" s="469">
        <v>24</v>
      </c>
      <c r="L170" s="469">
        <v>5</v>
      </c>
      <c r="M170" s="469">
        <v>0</v>
      </c>
      <c r="N170" s="469">
        <v>0</v>
      </c>
      <c r="O170" s="469">
        <v>0</v>
      </c>
      <c r="P170" s="469">
        <v>224</v>
      </c>
      <c r="Q170" s="469">
        <v>4</v>
      </c>
      <c r="R170" s="475">
        <v>2505900</v>
      </c>
      <c r="S170" s="475">
        <v>13</v>
      </c>
      <c r="T170" s="475">
        <v>0</v>
      </c>
      <c r="U170" s="468">
        <v>0.47368421052631576</v>
      </c>
      <c r="V170" s="469">
        <v>10</v>
      </c>
      <c r="W170" s="469">
        <v>2</v>
      </c>
      <c r="X170" s="469">
        <v>0.2</v>
      </c>
      <c r="Y170" s="469">
        <v>4586</v>
      </c>
      <c r="Z170" s="469">
        <v>691</v>
      </c>
      <c r="AA170" s="473">
        <v>3</v>
      </c>
      <c r="AB170" s="474">
        <f t="shared" si="5"/>
        <v>1</v>
      </c>
      <c r="AC170" s="469">
        <v>7</v>
      </c>
      <c r="AD170" s="469">
        <v>1</v>
      </c>
      <c r="AE170" s="469">
        <v>1243</v>
      </c>
      <c r="AF170" s="469">
        <v>210</v>
      </c>
      <c r="AG170" s="469">
        <v>0</v>
      </c>
      <c r="AH170" s="469">
        <v>2</v>
      </c>
      <c r="AI170" s="475">
        <v>4722200</v>
      </c>
      <c r="AJ170" s="475">
        <v>0</v>
      </c>
      <c r="AK170" s="475">
        <v>263000</v>
      </c>
      <c r="AL170" s="475">
        <v>890</v>
      </c>
      <c r="AM170" s="475">
        <v>44</v>
      </c>
      <c r="AN170" s="469">
        <v>0</v>
      </c>
      <c r="AO170" s="469">
        <v>3</v>
      </c>
      <c r="AP170" s="469">
        <v>0</v>
      </c>
      <c r="AQ170" s="468">
        <v>0.50980392156862742</v>
      </c>
      <c r="AR170" s="468">
        <v>3.9215686274509803E-2</v>
      </c>
      <c r="AS170" s="469">
        <v>1</v>
      </c>
      <c r="AT170" s="469">
        <v>3476.6579514499999</v>
      </c>
      <c r="AU170" s="469">
        <v>0</v>
      </c>
      <c r="AV170" s="469">
        <v>1</v>
      </c>
      <c r="AW170" s="469">
        <v>65</v>
      </c>
      <c r="AX170" s="469">
        <v>255</v>
      </c>
      <c r="AY170" s="469">
        <v>0</v>
      </c>
      <c r="AZ170" s="469">
        <v>0</v>
      </c>
      <c r="BA170" s="469">
        <v>3</v>
      </c>
      <c r="BB170" s="475">
        <v>4774</v>
      </c>
      <c r="BC170" s="470">
        <v>1</v>
      </c>
      <c r="BD170" s="470">
        <v>3</v>
      </c>
      <c r="BE170" s="469">
        <v>3476.6579514499999</v>
      </c>
      <c r="BF170" s="468">
        <v>0.33333333333333331</v>
      </c>
      <c r="BG170" s="469">
        <v>0</v>
      </c>
      <c r="BH170" s="469">
        <v>396.98768681359996</v>
      </c>
      <c r="BI170" s="469">
        <v>0</v>
      </c>
      <c r="BJ170" s="469">
        <v>0</v>
      </c>
      <c r="BK170" s="469">
        <v>0</v>
      </c>
      <c r="BL170" s="469">
        <v>0</v>
      </c>
      <c r="BM170" s="469">
        <v>1</v>
      </c>
      <c r="BN170" s="469">
        <v>0</v>
      </c>
      <c r="BO170" s="471">
        <v>68.507991682300002</v>
      </c>
      <c r="BP170" s="469">
        <v>0</v>
      </c>
      <c r="BQ170" s="469">
        <v>0</v>
      </c>
      <c r="BR170" s="469">
        <v>0</v>
      </c>
      <c r="BS170" s="469">
        <v>0</v>
      </c>
      <c r="BT170" s="469">
        <v>0</v>
      </c>
      <c r="BU170" s="469">
        <v>0</v>
      </c>
      <c r="BV170" s="469">
        <v>0</v>
      </c>
      <c r="BW170" s="475">
        <v>0</v>
      </c>
      <c r="BX170" s="475">
        <v>536</v>
      </c>
      <c r="BY170" s="475">
        <v>6623</v>
      </c>
      <c r="BZ170" s="475">
        <v>735</v>
      </c>
      <c r="CA170" s="468">
        <v>0.45098039215686275</v>
      </c>
      <c r="CB170" s="469">
        <v>1426.2603366999999</v>
      </c>
      <c r="CC170" s="476">
        <v>24.455688273500002</v>
      </c>
      <c r="CD170" s="476">
        <v>6586.7831378508936</v>
      </c>
      <c r="CE170" s="476">
        <v>7854.7568078469403</v>
      </c>
      <c r="CF170" s="476">
        <v>78.617664373460002</v>
      </c>
      <c r="CG170" s="476">
        <v>52.511140412700001</v>
      </c>
      <c r="CH170" s="476">
        <v>6947.7344218292374</v>
      </c>
      <c r="CI170" s="476">
        <v>692.35880580307548</v>
      </c>
      <c r="CJ170" s="485">
        <v>0</v>
      </c>
      <c r="CK170" s="469">
        <v>2</v>
      </c>
      <c r="CL170" s="469">
        <v>0</v>
      </c>
      <c r="CM170" s="469">
        <v>0</v>
      </c>
      <c r="CN170" s="477">
        <v>1000.3718285122327</v>
      </c>
      <c r="CO170" s="469">
        <v>570</v>
      </c>
      <c r="CP170" s="469">
        <v>0</v>
      </c>
      <c r="CQ170" s="469" t="s">
        <v>514</v>
      </c>
      <c r="CR170" s="469" t="s">
        <v>514</v>
      </c>
      <c r="CS170" s="469" t="s">
        <v>514</v>
      </c>
      <c r="CT170" s="469">
        <v>1</v>
      </c>
      <c r="CU170" s="469">
        <v>0</v>
      </c>
      <c r="CV170" s="469">
        <v>2</v>
      </c>
      <c r="CW170" s="469">
        <v>1</v>
      </c>
      <c r="CX170" s="475">
        <v>1139800</v>
      </c>
      <c r="CY170" s="475">
        <v>0</v>
      </c>
      <c r="CZ170" s="475">
        <v>109</v>
      </c>
      <c r="DA170" s="475">
        <v>0</v>
      </c>
      <c r="DB170" s="478">
        <v>27</v>
      </c>
      <c r="DC170" s="472">
        <v>0.95975087708004758</v>
      </c>
      <c r="DD170" s="469">
        <v>10</v>
      </c>
      <c r="DE170" s="475">
        <v>1500500</v>
      </c>
      <c r="DF170" s="470">
        <v>5</v>
      </c>
      <c r="DG170" s="474">
        <f>1/12</f>
        <v>8.3333333333333329E-2</v>
      </c>
      <c r="DH170" s="469">
        <v>6</v>
      </c>
      <c r="DI170" s="470">
        <v>1</v>
      </c>
      <c r="DJ170" s="469">
        <v>0</v>
      </c>
      <c r="DK170" s="469">
        <v>0</v>
      </c>
      <c r="DL170" s="476">
        <v>6.666666666666667</v>
      </c>
      <c r="DM170" s="465">
        <v>199</v>
      </c>
      <c r="DN170" s="466">
        <v>7184000</v>
      </c>
      <c r="DO170" s="467">
        <v>290881.48148148152</v>
      </c>
      <c r="DP170" s="469">
        <v>0</v>
      </c>
      <c r="DQ170" s="469">
        <v>1</v>
      </c>
      <c r="DR170" s="469">
        <v>1</v>
      </c>
      <c r="DS170" s="475">
        <v>253</v>
      </c>
      <c r="DT170" s="475">
        <v>1407</v>
      </c>
      <c r="DU170" s="475">
        <v>325</v>
      </c>
    </row>
    <row r="171" spans="1:125" s="469" customFormat="1" ht="15" customHeight="1" x14ac:dyDescent="0.25">
      <c r="A171" s="474" t="s">
        <v>147</v>
      </c>
      <c r="B171" s="469">
        <v>26</v>
      </c>
      <c r="C171" s="469">
        <v>3</v>
      </c>
      <c r="D171" s="469">
        <v>64</v>
      </c>
      <c r="E171" s="469">
        <v>3</v>
      </c>
      <c r="F171" s="469">
        <v>611</v>
      </c>
      <c r="G171" s="469">
        <v>0</v>
      </c>
      <c r="H171" s="469">
        <v>35</v>
      </c>
      <c r="I171" s="469">
        <v>0</v>
      </c>
      <c r="J171" s="469">
        <v>2</v>
      </c>
      <c r="K171" s="469">
        <v>44</v>
      </c>
      <c r="L171" s="469">
        <v>0</v>
      </c>
      <c r="M171" s="469">
        <v>0</v>
      </c>
      <c r="N171" s="469">
        <v>0</v>
      </c>
      <c r="O171" s="469">
        <v>0</v>
      </c>
      <c r="P171" s="469">
        <v>43</v>
      </c>
      <c r="Q171" s="469">
        <v>7</v>
      </c>
      <c r="R171" s="475">
        <v>591200</v>
      </c>
      <c r="S171" s="475">
        <v>56</v>
      </c>
      <c r="T171" s="475">
        <v>0</v>
      </c>
      <c r="U171" s="468">
        <v>0.64500000000000002</v>
      </c>
      <c r="V171" s="469">
        <v>0</v>
      </c>
      <c r="W171" s="469">
        <v>2</v>
      </c>
      <c r="X171" s="469">
        <v>2.6</v>
      </c>
      <c r="Y171" s="469">
        <v>2538</v>
      </c>
      <c r="Z171" s="469">
        <v>1278</v>
      </c>
      <c r="AA171" s="473">
        <v>0</v>
      </c>
      <c r="AB171" s="474">
        <f t="shared" si="5"/>
        <v>2</v>
      </c>
      <c r="AC171" s="469">
        <v>2</v>
      </c>
      <c r="AD171" s="469">
        <v>0</v>
      </c>
      <c r="AE171" s="469">
        <v>3777</v>
      </c>
      <c r="AF171" s="469">
        <v>49</v>
      </c>
      <c r="AG171" s="469">
        <v>0</v>
      </c>
      <c r="AH171" s="469">
        <v>0</v>
      </c>
      <c r="AI171" s="475">
        <v>0</v>
      </c>
      <c r="AJ171" s="475">
        <v>0</v>
      </c>
      <c r="AK171" s="475">
        <v>0</v>
      </c>
      <c r="AL171" s="475">
        <v>0</v>
      </c>
      <c r="AM171" s="475">
        <v>0</v>
      </c>
      <c r="AN171" s="469">
        <v>0</v>
      </c>
      <c r="AO171" s="469">
        <v>0</v>
      </c>
      <c r="AP171" s="469">
        <v>0</v>
      </c>
      <c r="AQ171" s="468">
        <v>0.68421052631578949</v>
      </c>
      <c r="AR171" s="468">
        <v>5.128205128205128E-2</v>
      </c>
      <c r="AS171" s="469">
        <v>0</v>
      </c>
      <c r="AT171" s="469">
        <v>60798.2927528</v>
      </c>
      <c r="AU171" s="469">
        <v>34</v>
      </c>
      <c r="AV171" s="469">
        <v>0</v>
      </c>
      <c r="AW171" s="469">
        <v>0</v>
      </c>
      <c r="AX171" s="469">
        <v>0</v>
      </c>
      <c r="AY171" s="469">
        <v>0</v>
      </c>
      <c r="AZ171" s="469">
        <v>0</v>
      </c>
      <c r="BA171" s="469">
        <v>0</v>
      </c>
      <c r="BB171" s="475">
        <v>0</v>
      </c>
      <c r="BC171" s="470">
        <v>0</v>
      </c>
      <c r="BD171" s="470">
        <v>9</v>
      </c>
      <c r="BE171" s="469">
        <v>60798.294110400006</v>
      </c>
      <c r="BF171" s="468">
        <v>7.6923076923076927E-2</v>
      </c>
      <c r="BG171" s="469">
        <v>0</v>
      </c>
      <c r="BH171" s="469">
        <v>95.026355104499999</v>
      </c>
      <c r="BI171" s="469">
        <v>0</v>
      </c>
      <c r="BJ171" s="469">
        <v>0</v>
      </c>
      <c r="BK171" s="469">
        <v>0</v>
      </c>
      <c r="BL171" s="469">
        <v>0</v>
      </c>
      <c r="BM171" s="469">
        <v>2</v>
      </c>
      <c r="BN171" s="469">
        <v>0</v>
      </c>
      <c r="BO171" s="471">
        <v>11.331027486</v>
      </c>
      <c r="BP171" s="469">
        <v>0</v>
      </c>
      <c r="BQ171" s="469">
        <v>0</v>
      </c>
      <c r="BR171" s="469">
        <v>0</v>
      </c>
      <c r="BS171" s="469">
        <v>0</v>
      </c>
      <c r="BT171" s="469">
        <v>0</v>
      </c>
      <c r="BU171" s="469">
        <v>0</v>
      </c>
      <c r="BV171" s="469">
        <v>0</v>
      </c>
      <c r="BW171" s="475">
        <v>0</v>
      </c>
      <c r="BX171" s="475">
        <v>0</v>
      </c>
      <c r="BY171" s="475">
        <v>701</v>
      </c>
      <c r="BZ171" s="475">
        <v>9</v>
      </c>
      <c r="CA171" s="468">
        <v>0.5641025641025641</v>
      </c>
      <c r="CB171" s="469">
        <v>0</v>
      </c>
      <c r="CC171" s="476">
        <v>0</v>
      </c>
      <c r="CD171" s="476">
        <v>0</v>
      </c>
      <c r="CE171" s="476">
        <v>224.06230930462397</v>
      </c>
      <c r="CF171" s="476">
        <v>0</v>
      </c>
      <c r="CG171" s="476">
        <v>12.923913063080001</v>
      </c>
      <c r="CH171" s="476">
        <v>0</v>
      </c>
      <c r="CI171" s="476">
        <v>61.671004142643</v>
      </c>
      <c r="CJ171" s="485">
        <v>0</v>
      </c>
      <c r="CK171" s="469">
        <v>6</v>
      </c>
      <c r="CL171" s="469">
        <v>0</v>
      </c>
      <c r="CM171" s="469">
        <v>0</v>
      </c>
      <c r="CN171" s="477">
        <v>1617.4601098716696</v>
      </c>
      <c r="CO171" s="469">
        <v>142</v>
      </c>
      <c r="CP171" s="469">
        <v>1</v>
      </c>
      <c r="CQ171" s="469" t="s">
        <v>514</v>
      </c>
      <c r="CR171" s="469" t="s">
        <v>514</v>
      </c>
      <c r="CS171" s="469" t="s">
        <v>514</v>
      </c>
      <c r="CT171" s="469">
        <v>0</v>
      </c>
      <c r="CU171" s="469">
        <v>0</v>
      </c>
      <c r="CV171" s="469">
        <v>1</v>
      </c>
      <c r="CW171" s="469">
        <v>0</v>
      </c>
      <c r="CX171" s="475">
        <v>0</v>
      </c>
      <c r="CY171" s="475">
        <v>0</v>
      </c>
      <c r="CZ171" s="475">
        <v>36</v>
      </c>
      <c r="DA171" s="475">
        <v>0</v>
      </c>
      <c r="DB171" s="478">
        <v>2</v>
      </c>
      <c r="DC171" s="472">
        <v>0.95855744406196208</v>
      </c>
      <c r="DD171" s="469">
        <v>2</v>
      </c>
      <c r="DE171" s="475">
        <v>42800</v>
      </c>
      <c r="DF171" s="470">
        <v>0</v>
      </c>
      <c r="DG171" s="474">
        <v>1</v>
      </c>
      <c r="DH171" s="469">
        <v>1</v>
      </c>
      <c r="DI171" s="470">
        <v>1</v>
      </c>
      <c r="DJ171" s="469">
        <v>0</v>
      </c>
      <c r="DK171" s="469">
        <v>0</v>
      </c>
      <c r="DL171" s="476">
        <v>6.666666666666667</v>
      </c>
      <c r="DM171" s="465">
        <v>53</v>
      </c>
      <c r="DN171" s="466">
        <v>3209000</v>
      </c>
      <c r="DO171" s="467">
        <v>123692.5925925926</v>
      </c>
      <c r="DP171" s="469">
        <v>0</v>
      </c>
      <c r="DQ171" s="469">
        <v>1</v>
      </c>
      <c r="DR171" s="469">
        <v>1</v>
      </c>
      <c r="DS171" s="475">
        <v>25</v>
      </c>
      <c r="DT171" s="475">
        <v>158</v>
      </c>
      <c r="DU171" s="475">
        <v>13</v>
      </c>
    </row>
    <row r="172" spans="1:125" s="469" customFormat="1" ht="15" customHeight="1" x14ac:dyDescent="0.25">
      <c r="A172" s="474" t="s">
        <v>250</v>
      </c>
      <c r="B172" s="469">
        <v>92</v>
      </c>
      <c r="C172" s="469">
        <v>4</v>
      </c>
      <c r="D172" s="469">
        <v>211</v>
      </c>
      <c r="E172" s="469">
        <v>7</v>
      </c>
      <c r="F172" s="469">
        <v>2651</v>
      </c>
      <c r="G172" s="469">
        <v>2</v>
      </c>
      <c r="H172" s="469">
        <v>234</v>
      </c>
      <c r="I172" s="469">
        <v>21</v>
      </c>
      <c r="J172" s="469">
        <v>5</v>
      </c>
      <c r="K172" s="469">
        <v>27</v>
      </c>
      <c r="L172" s="469">
        <v>0</v>
      </c>
      <c r="M172" s="469">
        <v>0</v>
      </c>
      <c r="N172" s="469">
        <v>0</v>
      </c>
      <c r="O172" s="469">
        <v>0</v>
      </c>
      <c r="P172" s="469">
        <v>134</v>
      </c>
      <c r="Q172" s="469">
        <v>5</v>
      </c>
      <c r="R172" s="475">
        <v>210500</v>
      </c>
      <c r="S172" s="475">
        <v>0</v>
      </c>
      <c r="T172" s="475">
        <v>0</v>
      </c>
      <c r="U172" s="468">
        <v>0.64500000000000002</v>
      </c>
      <c r="V172" s="469">
        <v>2</v>
      </c>
      <c r="W172" s="469">
        <v>8</v>
      </c>
      <c r="X172" s="469">
        <v>3.3000000000000012</v>
      </c>
      <c r="Y172" s="469">
        <v>7920</v>
      </c>
      <c r="Z172" s="469">
        <v>1107</v>
      </c>
      <c r="AA172" s="473">
        <v>3</v>
      </c>
      <c r="AB172" s="474">
        <f t="shared" si="5"/>
        <v>7</v>
      </c>
      <c r="AC172" s="469">
        <v>7</v>
      </c>
      <c r="AD172" s="469">
        <v>0</v>
      </c>
      <c r="AE172" s="469">
        <v>1804</v>
      </c>
      <c r="AF172" s="469">
        <v>410</v>
      </c>
      <c r="AG172" s="469">
        <v>0</v>
      </c>
      <c r="AH172" s="469">
        <v>3</v>
      </c>
      <c r="AI172" s="475">
        <v>962300</v>
      </c>
      <c r="AJ172" s="475">
        <v>0</v>
      </c>
      <c r="AK172" s="475">
        <v>2374.0625</v>
      </c>
      <c r="AL172" s="475">
        <v>0</v>
      </c>
      <c r="AM172" s="475">
        <v>0</v>
      </c>
      <c r="AN172" s="469">
        <v>0</v>
      </c>
      <c r="AO172" s="469">
        <v>6</v>
      </c>
      <c r="AP172" s="469">
        <v>0</v>
      </c>
      <c r="AQ172" s="468">
        <v>0.51700000000000002</v>
      </c>
      <c r="AR172" s="468">
        <v>4.8000000000000001E-2</v>
      </c>
      <c r="AS172" s="469">
        <v>1</v>
      </c>
      <c r="AT172" s="469">
        <v>9499.1062445499992</v>
      </c>
      <c r="AU172" s="469">
        <v>0</v>
      </c>
      <c r="AV172" s="469">
        <v>1</v>
      </c>
      <c r="AW172" s="469">
        <v>0</v>
      </c>
      <c r="AX172" s="469">
        <v>0</v>
      </c>
      <c r="AY172" s="469">
        <v>0</v>
      </c>
      <c r="AZ172" s="469">
        <v>0</v>
      </c>
      <c r="BA172" s="469">
        <v>2</v>
      </c>
      <c r="BB172" s="475">
        <v>51.7</v>
      </c>
      <c r="BC172" s="470">
        <v>0</v>
      </c>
      <c r="BD172" s="470">
        <v>13</v>
      </c>
      <c r="BE172" s="469">
        <v>9499.1062445499992</v>
      </c>
      <c r="BF172" s="468">
        <v>0.216</v>
      </c>
      <c r="BG172" s="469">
        <v>0</v>
      </c>
      <c r="BH172" s="469">
        <v>0</v>
      </c>
      <c r="BI172" s="469">
        <v>1</v>
      </c>
      <c r="BJ172" s="469">
        <v>0</v>
      </c>
      <c r="BK172" s="469">
        <v>4</v>
      </c>
      <c r="BL172" s="469">
        <v>0</v>
      </c>
      <c r="BM172" s="469">
        <v>6</v>
      </c>
      <c r="BN172" s="469">
        <v>0</v>
      </c>
      <c r="BO172" s="471">
        <v>446.49745067100002</v>
      </c>
      <c r="BP172" s="469">
        <v>0</v>
      </c>
      <c r="BQ172" s="469">
        <v>63.624698727809992</v>
      </c>
      <c r="BR172" s="469">
        <v>0</v>
      </c>
      <c r="BS172" s="469">
        <v>1</v>
      </c>
      <c r="BT172" s="469">
        <v>0</v>
      </c>
      <c r="BU172" s="469">
        <v>0</v>
      </c>
      <c r="BV172" s="469">
        <v>1</v>
      </c>
      <c r="BW172" s="475">
        <v>214900</v>
      </c>
      <c r="BX172" s="475">
        <v>0</v>
      </c>
      <c r="BY172" s="475">
        <v>777</v>
      </c>
      <c r="BZ172" s="475">
        <v>37</v>
      </c>
      <c r="CA172" s="468">
        <v>0.439</v>
      </c>
      <c r="CB172" s="469">
        <v>10143.511138929918</v>
      </c>
      <c r="CC172" s="476">
        <v>350.01323234077501</v>
      </c>
      <c r="CD172" s="476">
        <v>509.14529346019998</v>
      </c>
      <c r="CE172" s="476">
        <v>1888.6748731725493</v>
      </c>
      <c r="CF172" s="476">
        <v>8.1786355426899995</v>
      </c>
      <c r="CG172" s="476">
        <v>400.80995111118995</v>
      </c>
      <c r="CH172" s="476">
        <v>509.14529238155001</v>
      </c>
      <c r="CI172" s="476">
        <v>2116.0991311646158</v>
      </c>
      <c r="CJ172" s="485">
        <v>0</v>
      </c>
      <c r="CK172" s="469">
        <v>18</v>
      </c>
      <c r="CL172" s="469">
        <v>0</v>
      </c>
      <c r="CM172" s="469">
        <v>0</v>
      </c>
      <c r="CN172" s="477">
        <v>3350.6278315379109</v>
      </c>
      <c r="CO172" s="469">
        <v>159</v>
      </c>
      <c r="CP172" s="469">
        <v>1</v>
      </c>
      <c r="CQ172" s="469" t="s">
        <v>514</v>
      </c>
      <c r="CR172" s="469" t="s">
        <v>514</v>
      </c>
      <c r="CS172" s="469" t="s">
        <v>514</v>
      </c>
      <c r="CT172" s="469">
        <v>2</v>
      </c>
      <c r="CU172" s="469">
        <v>2</v>
      </c>
      <c r="CV172" s="469">
        <v>3</v>
      </c>
      <c r="CW172" s="469">
        <v>1</v>
      </c>
      <c r="CX172" s="475">
        <v>23900</v>
      </c>
      <c r="CY172" s="475">
        <v>0</v>
      </c>
      <c r="CZ172" s="475">
        <v>86</v>
      </c>
      <c r="DA172" s="475">
        <v>-2</v>
      </c>
      <c r="DB172" s="478">
        <v>22</v>
      </c>
      <c r="DC172" s="472">
        <v>0.9455028029964776</v>
      </c>
      <c r="DD172" s="469">
        <v>8</v>
      </c>
      <c r="DE172" s="475">
        <v>200000</v>
      </c>
      <c r="DF172" s="470">
        <v>2</v>
      </c>
      <c r="DG172" s="474">
        <v>0</v>
      </c>
      <c r="DH172" s="469">
        <v>6</v>
      </c>
      <c r="DI172" s="470">
        <v>0</v>
      </c>
      <c r="DJ172" s="469">
        <v>0</v>
      </c>
      <c r="DK172" s="469">
        <v>0</v>
      </c>
      <c r="DL172" s="476">
        <v>10</v>
      </c>
      <c r="DM172" s="465">
        <v>102.33333333333333</v>
      </c>
      <c r="DN172" s="466">
        <v>4315333.333333333</v>
      </c>
      <c r="DO172" s="467">
        <v>943325.92592592596</v>
      </c>
      <c r="DP172" s="469">
        <v>1</v>
      </c>
      <c r="DQ172" s="469">
        <v>1</v>
      </c>
      <c r="DR172" s="469">
        <v>5</v>
      </c>
      <c r="DS172" s="475">
        <v>44</v>
      </c>
      <c r="DT172" s="475">
        <v>300</v>
      </c>
      <c r="DU172" s="475">
        <v>0</v>
      </c>
    </row>
    <row r="173" spans="1:125" s="469" customFormat="1" ht="15" customHeight="1" x14ac:dyDescent="0.25">
      <c r="A173" s="474" t="s">
        <v>208</v>
      </c>
      <c r="B173" s="469">
        <v>3</v>
      </c>
      <c r="C173" s="469">
        <v>0</v>
      </c>
      <c r="D173" s="469">
        <v>11</v>
      </c>
      <c r="E173" s="469">
        <v>0</v>
      </c>
      <c r="F173" s="469">
        <v>223</v>
      </c>
      <c r="G173" s="469">
        <v>14</v>
      </c>
      <c r="H173" s="469">
        <v>3</v>
      </c>
      <c r="I173" s="469">
        <v>2</v>
      </c>
      <c r="J173" s="469">
        <v>17</v>
      </c>
      <c r="K173" s="469">
        <v>28</v>
      </c>
      <c r="L173" s="469">
        <v>1</v>
      </c>
      <c r="M173" s="469">
        <v>0</v>
      </c>
      <c r="N173" s="469">
        <v>0</v>
      </c>
      <c r="O173" s="469">
        <v>0</v>
      </c>
      <c r="P173" s="469">
        <v>102</v>
      </c>
      <c r="Q173" s="469">
        <v>3</v>
      </c>
      <c r="R173" s="475">
        <v>290000</v>
      </c>
      <c r="S173" s="475">
        <v>0</v>
      </c>
      <c r="T173" s="475">
        <v>0</v>
      </c>
      <c r="U173" s="468">
        <v>0.64500000000000002</v>
      </c>
      <c r="V173" s="469">
        <v>4</v>
      </c>
      <c r="W173" s="469">
        <v>1</v>
      </c>
      <c r="X173" s="469">
        <v>0</v>
      </c>
      <c r="Y173" s="469">
        <v>787</v>
      </c>
      <c r="Z173" s="469">
        <v>320</v>
      </c>
      <c r="AA173" s="473">
        <v>2</v>
      </c>
      <c r="AB173" s="474">
        <f t="shared" si="5"/>
        <v>2</v>
      </c>
      <c r="AC173" s="469">
        <v>7</v>
      </c>
      <c r="AD173" s="469">
        <v>0</v>
      </c>
      <c r="AE173" s="469">
        <v>3</v>
      </c>
      <c r="AF173" s="469">
        <v>213</v>
      </c>
      <c r="AG173" s="469">
        <v>0</v>
      </c>
      <c r="AH173" s="469">
        <v>1</v>
      </c>
      <c r="AI173" s="475">
        <v>99100</v>
      </c>
      <c r="AJ173" s="475">
        <v>0</v>
      </c>
      <c r="AK173" s="475">
        <v>0</v>
      </c>
      <c r="AL173" s="475">
        <v>31</v>
      </c>
      <c r="AM173" s="475">
        <v>0</v>
      </c>
      <c r="AN173" s="469">
        <v>0</v>
      </c>
      <c r="AO173" s="469">
        <v>0</v>
      </c>
      <c r="AP173" s="469">
        <v>0</v>
      </c>
      <c r="AQ173" s="468">
        <v>0.51700000000000002</v>
      </c>
      <c r="AR173" s="468">
        <v>4.8000000000000001E-2</v>
      </c>
      <c r="AS173" s="469">
        <v>0</v>
      </c>
      <c r="AT173" s="469">
        <v>0</v>
      </c>
      <c r="AU173" s="469">
        <v>0</v>
      </c>
      <c r="AV173" s="469">
        <v>0</v>
      </c>
      <c r="AW173" s="469">
        <v>0</v>
      </c>
      <c r="AX173" s="469">
        <v>0</v>
      </c>
      <c r="AY173" s="469">
        <v>0</v>
      </c>
      <c r="AZ173" s="469">
        <v>0</v>
      </c>
      <c r="BA173" s="469">
        <v>0</v>
      </c>
      <c r="BB173" s="475">
        <v>0</v>
      </c>
      <c r="BC173" s="470">
        <v>2</v>
      </c>
      <c r="BD173" s="470">
        <v>9</v>
      </c>
      <c r="BE173" s="469">
        <v>0</v>
      </c>
      <c r="BF173" s="468">
        <v>0.216</v>
      </c>
      <c r="BG173" s="469">
        <v>0</v>
      </c>
      <c r="BH173" s="469">
        <v>0</v>
      </c>
      <c r="BI173" s="469">
        <v>0</v>
      </c>
      <c r="BJ173" s="469">
        <v>0</v>
      </c>
      <c r="BK173" s="469">
        <v>2</v>
      </c>
      <c r="BL173" s="469">
        <v>0</v>
      </c>
      <c r="BM173" s="469">
        <v>2</v>
      </c>
      <c r="BN173" s="469">
        <v>0</v>
      </c>
      <c r="BO173" s="471">
        <v>0.163429794322</v>
      </c>
      <c r="BP173" s="469">
        <v>1</v>
      </c>
      <c r="BQ173" s="469">
        <v>35.662987825525995</v>
      </c>
      <c r="BR173" s="469">
        <v>0</v>
      </c>
      <c r="BS173" s="469">
        <v>0</v>
      </c>
      <c r="BT173" s="469">
        <v>0</v>
      </c>
      <c r="BU173" s="469">
        <v>0</v>
      </c>
      <c r="BV173" s="469">
        <v>2</v>
      </c>
      <c r="BW173" s="475">
        <v>3991300</v>
      </c>
      <c r="BX173" s="475">
        <v>908</v>
      </c>
      <c r="BY173" s="475">
        <v>4908</v>
      </c>
      <c r="BZ173" s="475">
        <v>959</v>
      </c>
      <c r="CA173" s="468">
        <v>0.439</v>
      </c>
      <c r="CB173" s="469">
        <v>0</v>
      </c>
      <c r="CC173" s="476">
        <v>246.42880589500001</v>
      </c>
      <c r="CD173" s="476">
        <v>0</v>
      </c>
      <c r="CE173" s="476">
        <v>246.42882322299999</v>
      </c>
      <c r="CF173" s="476">
        <v>75.088381477986999</v>
      </c>
      <c r="CG173" s="476">
        <v>0</v>
      </c>
      <c r="CH173" s="476">
        <v>0</v>
      </c>
      <c r="CI173" s="476">
        <v>0</v>
      </c>
      <c r="CJ173" s="485">
        <v>0</v>
      </c>
      <c r="CK173" s="469">
        <v>1</v>
      </c>
      <c r="CL173" s="469">
        <v>0</v>
      </c>
      <c r="CM173" s="469">
        <v>0</v>
      </c>
      <c r="CN173" s="477">
        <v>122.69066225519354</v>
      </c>
      <c r="CO173" s="469">
        <v>53</v>
      </c>
      <c r="CP173" s="469">
        <v>0</v>
      </c>
      <c r="CQ173" s="469" t="s">
        <v>514</v>
      </c>
      <c r="CR173" s="469" t="s">
        <v>514</v>
      </c>
      <c r="CS173" s="469" t="s">
        <v>514</v>
      </c>
      <c r="CT173" s="469">
        <v>0</v>
      </c>
      <c r="CU173" s="469">
        <v>0</v>
      </c>
      <c r="CV173" s="469">
        <v>1</v>
      </c>
      <c r="CW173" s="469">
        <v>0</v>
      </c>
      <c r="CX173" s="475">
        <v>0</v>
      </c>
      <c r="CY173" s="475">
        <v>0</v>
      </c>
      <c r="CZ173" s="475">
        <v>0</v>
      </c>
      <c r="DA173" s="475">
        <v>0</v>
      </c>
      <c r="DB173" s="478">
        <v>29</v>
      </c>
      <c r="DC173" s="472">
        <v>0.91106027520709854</v>
      </c>
      <c r="DD173" s="469">
        <v>7</v>
      </c>
      <c r="DE173" s="475">
        <v>328000</v>
      </c>
      <c r="DF173" s="470">
        <v>0</v>
      </c>
      <c r="DG173" s="474">
        <v>0</v>
      </c>
      <c r="DH173" s="469">
        <v>9</v>
      </c>
      <c r="DI173" s="470">
        <v>0</v>
      </c>
      <c r="DJ173" s="469">
        <v>1</v>
      </c>
      <c r="DK173" s="469">
        <v>0</v>
      </c>
      <c r="DL173" s="476">
        <v>18.333333333333332</v>
      </c>
      <c r="DM173" s="465">
        <v>284.33333333333331</v>
      </c>
      <c r="DN173" s="466">
        <v>181253000</v>
      </c>
      <c r="DO173" s="467">
        <v>333274.3190661479</v>
      </c>
      <c r="DP173" s="469">
        <v>0</v>
      </c>
      <c r="DQ173" s="469">
        <v>3</v>
      </c>
      <c r="DR173" s="469">
        <v>0</v>
      </c>
      <c r="DS173" s="475">
        <v>0</v>
      </c>
      <c r="DT173" s="475">
        <v>52</v>
      </c>
      <c r="DU173" s="475">
        <v>1</v>
      </c>
    </row>
    <row r="174" spans="1:125" s="469" customFormat="1" ht="15" customHeight="1" x14ac:dyDescent="0.25">
      <c r="A174" s="474" t="s">
        <v>146</v>
      </c>
      <c r="B174" s="469">
        <v>48</v>
      </c>
      <c r="C174" s="469">
        <v>2</v>
      </c>
      <c r="D174" s="469">
        <v>159</v>
      </c>
      <c r="E174" s="469">
        <v>2</v>
      </c>
      <c r="F174" s="469">
        <v>2358</v>
      </c>
      <c r="G174" s="469">
        <v>0</v>
      </c>
      <c r="H174" s="469">
        <v>49</v>
      </c>
      <c r="I174" s="469">
        <v>15</v>
      </c>
      <c r="J174" s="469">
        <v>12</v>
      </c>
      <c r="K174" s="469">
        <v>51</v>
      </c>
      <c r="L174" s="469">
        <v>3</v>
      </c>
      <c r="M174" s="469">
        <v>0</v>
      </c>
      <c r="N174" s="469">
        <v>0</v>
      </c>
      <c r="O174" s="469">
        <v>0</v>
      </c>
      <c r="P174" s="469">
        <v>95</v>
      </c>
      <c r="Q174" s="469">
        <v>3</v>
      </c>
      <c r="R174" s="475">
        <v>176900</v>
      </c>
      <c r="S174" s="475">
        <v>0</v>
      </c>
      <c r="T174" s="475">
        <v>0</v>
      </c>
      <c r="U174" s="468">
        <v>0.64500000000000002</v>
      </c>
      <c r="V174" s="469">
        <v>6</v>
      </c>
      <c r="W174" s="469">
        <v>4</v>
      </c>
      <c r="X174" s="469">
        <v>0.8</v>
      </c>
      <c r="Y174" s="469">
        <v>11024</v>
      </c>
      <c r="Z174" s="469">
        <v>351</v>
      </c>
      <c r="AA174" s="473">
        <v>3</v>
      </c>
      <c r="AB174" s="474">
        <f t="shared" si="5"/>
        <v>2</v>
      </c>
      <c r="AC174" s="469">
        <v>4</v>
      </c>
      <c r="AD174" s="469">
        <v>0</v>
      </c>
      <c r="AE174" s="469">
        <v>388</v>
      </c>
      <c r="AF174" s="469">
        <v>31</v>
      </c>
      <c r="AG174" s="469">
        <v>0</v>
      </c>
      <c r="AH174" s="469">
        <v>6</v>
      </c>
      <c r="AI174" s="475">
        <v>105800</v>
      </c>
      <c r="AJ174" s="475">
        <v>0</v>
      </c>
      <c r="AK174" s="475">
        <v>0</v>
      </c>
      <c r="AL174" s="475">
        <v>0</v>
      </c>
      <c r="AM174" s="475">
        <v>0</v>
      </c>
      <c r="AN174" s="469">
        <v>0</v>
      </c>
      <c r="AO174" s="469">
        <v>0</v>
      </c>
      <c r="AP174" s="469">
        <v>0</v>
      </c>
      <c r="AQ174" s="468">
        <v>0.51700000000000002</v>
      </c>
      <c r="AR174" s="468">
        <v>4.8000000000000001E-2</v>
      </c>
      <c r="AS174" s="469">
        <v>1</v>
      </c>
      <c r="AT174" s="469">
        <v>18766.684586551</v>
      </c>
      <c r="AU174" s="469">
        <v>0</v>
      </c>
      <c r="AV174" s="469">
        <v>1</v>
      </c>
      <c r="AW174" s="469">
        <v>0</v>
      </c>
      <c r="AX174" s="469">
        <v>0</v>
      </c>
      <c r="AY174" s="469">
        <v>0</v>
      </c>
      <c r="AZ174" s="469">
        <v>1</v>
      </c>
      <c r="BA174" s="469">
        <v>0</v>
      </c>
      <c r="BB174" s="475">
        <v>0</v>
      </c>
      <c r="BC174" s="470">
        <v>3</v>
      </c>
      <c r="BD174" s="470">
        <v>7</v>
      </c>
      <c r="BE174" s="469">
        <v>18766.684550099999</v>
      </c>
      <c r="BF174" s="468">
        <v>0.216</v>
      </c>
      <c r="BG174" s="469">
        <v>277.73127034583462</v>
      </c>
      <c r="BH174" s="469">
        <v>48.564383382099997</v>
      </c>
      <c r="BI174" s="469">
        <v>0</v>
      </c>
      <c r="BJ174" s="469">
        <v>0</v>
      </c>
      <c r="BK174" s="469">
        <v>1</v>
      </c>
      <c r="BL174" s="469">
        <v>0</v>
      </c>
      <c r="BM174" s="469">
        <v>2</v>
      </c>
      <c r="BN174" s="469">
        <v>0</v>
      </c>
      <c r="BO174" s="471">
        <v>274.03795948300001</v>
      </c>
      <c r="BP174" s="469">
        <v>1</v>
      </c>
      <c r="BQ174" s="469">
        <v>48.714748658239998</v>
      </c>
      <c r="BR174" s="469">
        <v>0</v>
      </c>
      <c r="BS174" s="469">
        <v>0</v>
      </c>
      <c r="BT174" s="469">
        <v>0</v>
      </c>
      <c r="BU174" s="469">
        <v>0</v>
      </c>
      <c r="BV174" s="469">
        <v>0</v>
      </c>
      <c r="BW174" s="475">
        <v>0</v>
      </c>
      <c r="BX174" s="475">
        <v>140</v>
      </c>
      <c r="BY174" s="475">
        <v>1532</v>
      </c>
      <c r="BZ174" s="475">
        <v>19</v>
      </c>
      <c r="CA174" s="468">
        <v>0.439</v>
      </c>
      <c r="CB174" s="469">
        <v>5977.2636237699999</v>
      </c>
      <c r="CC174" s="476">
        <v>0</v>
      </c>
      <c r="CD174" s="476">
        <v>0</v>
      </c>
      <c r="CE174" s="476">
        <v>238.12560366317311</v>
      </c>
      <c r="CF174" s="476">
        <v>54.495297457299998</v>
      </c>
      <c r="CG174" s="476">
        <v>0</v>
      </c>
      <c r="CH174" s="476">
        <v>0</v>
      </c>
      <c r="CI174" s="476">
        <v>1859.776651048132</v>
      </c>
      <c r="CJ174" s="485">
        <v>0</v>
      </c>
      <c r="CK174" s="469">
        <v>2</v>
      </c>
      <c r="CL174" s="469">
        <v>0</v>
      </c>
      <c r="CM174" s="469">
        <v>0</v>
      </c>
      <c r="CN174" s="477">
        <v>3431.0453044538922</v>
      </c>
      <c r="CO174" s="469">
        <v>48</v>
      </c>
      <c r="CP174" s="469">
        <v>0</v>
      </c>
      <c r="CQ174" s="469" t="s">
        <v>514</v>
      </c>
      <c r="CR174" s="469" t="s">
        <v>514</v>
      </c>
      <c r="CS174" s="469" t="s">
        <v>514</v>
      </c>
      <c r="CT174" s="469">
        <v>0</v>
      </c>
      <c r="CU174" s="469">
        <v>0</v>
      </c>
      <c r="CV174" s="469">
        <v>4</v>
      </c>
      <c r="CW174" s="469">
        <v>3</v>
      </c>
      <c r="CX174" s="475">
        <v>1657300</v>
      </c>
      <c r="CY174" s="475">
        <v>33</v>
      </c>
      <c r="CZ174" s="475">
        <v>81</v>
      </c>
      <c r="DA174" s="475">
        <v>0</v>
      </c>
      <c r="DB174" s="478">
        <v>3</v>
      </c>
      <c r="DC174" s="472">
        <v>0.94779269966469193</v>
      </c>
      <c r="DD174" s="469">
        <v>7</v>
      </c>
      <c r="DE174" s="475">
        <v>131500</v>
      </c>
      <c r="DF174" s="470">
        <v>4</v>
      </c>
      <c r="DG174" s="474">
        <v>0</v>
      </c>
      <c r="DH174" s="469">
        <v>3</v>
      </c>
      <c r="DI174" s="470">
        <v>1</v>
      </c>
      <c r="DJ174" s="469">
        <v>0</v>
      </c>
      <c r="DK174" s="469">
        <v>0</v>
      </c>
      <c r="DL174" s="476">
        <v>20</v>
      </c>
      <c r="DM174" s="465" t="s">
        <v>640</v>
      </c>
      <c r="DN174" s="466" t="s">
        <v>640</v>
      </c>
      <c r="DO174" s="467">
        <v>388748.1481481482</v>
      </c>
      <c r="DP174" s="469">
        <v>1</v>
      </c>
      <c r="DQ174" s="469">
        <v>1</v>
      </c>
      <c r="DR174" s="469">
        <v>1</v>
      </c>
      <c r="DS174" s="475">
        <v>0</v>
      </c>
      <c r="DT174" s="475">
        <v>0</v>
      </c>
      <c r="DU174" s="475">
        <v>0</v>
      </c>
    </row>
    <row r="175" spans="1:125" s="469" customFormat="1" ht="15" customHeight="1" x14ac:dyDescent="0.25">
      <c r="A175" s="474" t="s">
        <v>268</v>
      </c>
      <c r="B175" s="469">
        <v>89</v>
      </c>
      <c r="C175" s="469">
        <v>3</v>
      </c>
      <c r="D175" s="469">
        <v>188</v>
      </c>
      <c r="E175" s="469">
        <v>5</v>
      </c>
      <c r="F175" s="469">
        <v>3140</v>
      </c>
      <c r="G175" s="469">
        <v>0</v>
      </c>
      <c r="H175" s="469">
        <v>38</v>
      </c>
      <c r="I175" s="469">
        <v>1</v>
      </c>
      <c r="J175" s="469">
        <v>33</v>
      </c>
      <c r="K175" s="469">
        <v>31</v>
      </c>
      <c r="L175" s="469">
        <v>0</v>
      </c>
      <c r="M175" s="469">
        <v>0</v>
      </c>
      <c r="N175" s="469">
        <v>0</v>
      </c>
      <c r="O175" s="469">
        <v>0</v>
      </c>
      <c r="P175" s="469">
        <v>184</v>
      </c>
      <c r="Q175" s="469">
        <v>8</v>
      </c>
      <c r="R175" s="475">
        <v>752300</v>
      </c>
      <c r="S175" s="475">
        <v>209</v>
      </c>
      <c r="T175" s="475">
        <v>0</v>
      </c>
      <c r="U175" s="468">
        <v>0.66363636363636369</v>
      </c>
      <c r="V175" s="469">
        <v>1</v>
      </c>
      <c r="W175" s="469">
        <v>12</v>
      </c>
      <c r="X175" s="469">
        <v>1.9</v>
      </c>
      <c r="Y175" s="469">
        <v>6869</v>
      </c>
      <c r="Z175" s="469">
        <v>2155</v>
      </c>
      <c r="AA175" s="473">
        <v>4</v>
      </c>
      <c r="AB175" s="474">
        <f t="shared" si="5"/>
        <v>2</v>
      </c>
      <c r="AC175" s="469">
        <v>3</v>
      </c>
      <c r="AD175" s="469">
        <v>0</v>
      </c>
      <c r="AE175" s="469">
        <v>18202</v>
      </c>
      <c r="AF175" s="469">
        <v>100</v>
      </c>
      <c r="AG175" s="469">
        <v>0</v>
      </c>
      <c r="AH175" s="469">
        <v>0</v>
      </c>
      <c r="AI175" s="475">
        <v>0</v>
      </c>
      <c r="AJ175" s="475">
        <v>0</v>
      </c>
      <c r="AK175" s="475">
        <v>272974</v>
      </c>
      <c r="AL175" s="475">
        <v>0</v>
      </c>
      <c r="AM175" s="475">
        <v>0</v>
      </c>
      <c r="AN175" s="469">
        <v>0</v>
      </c>
      <c r="AO175" s="469">
        <v>0</v>
      </c>
      <c r="AP175" s="469">
        <v>0</v>
      </c>
      <c r="AQ175" s="468">
        <v>0.58503401360544216</v>
      </c>
      <c r="AR175" s="468">
        <v>3.4013605442176874E-2</v>
      </c>
      <c r="AS175" s="469">
        <v>1</v>
      </c>
      <c r="AT175" s="469">
        <v>21741.392895600002</v>
      </c>
      <c r="AU175" s="469">
        <v>0</v>
      </c>
      <c r="AV175" s="469">
        <v>1</v>
      </c>
      <c r="AW175" s="469">
        <v>5</v>
      </c>
      <c r="AX175" s="469">
        <v>0</v>
      </c>
      <c r="AY175" s="469">
        <v>0</v>
      </c>
      <c r="AZ175" s="469">
        <v>0</v>
      </c>
      <c r="BA175" s="469">
        <v>0</v>
      </c>
      <c r="BB175" s="475">
        <v>0</v>
      </c>
      <c r="BC175" s="470">
        <v>0</v>
      </c>
      <c r="BD175" s="470">
        <v>19</v>
      </c>
      <c r="BE175" s="469">
        <v>21741.3918705</v>
      </c>
      <c r="BF175" s="468">
        <v>0.25850340136054423</v>
      </c>
      <c r="BG175" s="469">
        <v>0</v>
      </c>
      <c r="BH175" s="469">
        <v>0</v>
      </c>
      <c r="BI175" s="469">
        <v>2</v>
      </c>
      <c r="BJ175" s="469">
        <v>1</v>
      </c>
      <c r="BK175" s="469">
        <v>0</v>
      </c>
      <c r="BL175" s="469">
        <v>0</v>
      </c>
      <c r="BM175" s="469">
        <v>0</v>
      </c>
      <c r="BN175" s="469">
        <v>0</v>
      </c>
      <c r="BO175" s="471">
        <v>57.948140640800005</v>
      </c>
      <c r="BP175" s="469">
        <v>1</v>
      </c>
      <c r="BQ175" s="469">
        <v>0</v>
      </c>
      <c r="BR175" s="469">
        <v>0</v>
      </c>
      <c r="BS175" s="469">
        <v>0</v>
      </c>
      <c r="BT175" s="469">
        <v>0</v>
      </c>
      <c r="BU175" s="469">
        <v>0</v>
      </c>
      <c r="BV175" s="469">
        <v>1</v>
      </c>
      <c r="BW175" s="475">
        <v>47800</v>
      </c>
      <c r="BX175" s="475">
        <v>0</v>
      </c>
      <c r="BY175" s="475">
        <v>1019</v>
      </c>
      <c r="BZ175" s="475">
        <v>71</v>
      </c>
      <c r="CA175" s="468">
        <v>0.31972789115646261</v>
      </c>
      <c r="CB175" s="469">
        <v>0</v>
      </c>
      <c r="CC175" s="476">
        <v>33.069890631</v>
      </c>
      <c r="CD175" s="476">
        <v>0</v>
      </c>
      <c r="CE175" s="476">
        <v>428.52580250089937</v>
      </c>
      <c r="CF175" s="476">
        <v>34.605366484119997</v>
      </c>
      <c r="CG175" s="476">
        <v>33.095345948948399</v>
      </c>
      <c r="CH175" s="476">
        <v>33.069898256800002</v>
      </c>
      <c r="CI175" s="476">
        <v>756.88434681502656</v>
      </c>
      <c r="CJ175" s="485">
        <v>0</v>
      </c>
      <c r="CK175" s="469">
        <v>8</v>
      </c>
      <c r="CL175" s="469">
        <v>0</v>
      </c>
      <c r="CM175" s="469">
        <v>0</v>
      </c>
      <c r="CN175" s="477">
        <v>4097.3803935594851</v>
      </c>
      <c r="CO175" s="469">
        <v>1544</v>
      </c>
      <c r="CP175" s="469">
        <v>3</v>
      </c>
      <c r="CQ175" s="469" t="s">
        <v>514</v>
      </c>
      <c r="CR175" s="469" t="s">
        <v>514</v>
      </c>
      <c r="CS175" s="469" t="s">
        <v>514</v>
      </c>
      <c r="CT175" s="469">
        <v>0</v>
      </c>
      <c r="CU175" s="469">
        <v>1</v>
      </c>
      <c r="CV175" s="469">
        <v>2</v>
      </c>
      <c r="CW175" s="469">
        <v>1</v>
      </c>
      <c r="CX175" s="475">
        <v>54900</v>
      </c>
      <c r="CY175" s="475">
        <v>0</v>
      </c>
      <c r="CZ175" s="475">
        <v>0</v>
      </c>
      <c r="DA175" s="475">
        <v>0</v>
      </c>
      <c r="DB175" s="478">
        <v>1</v>
      </c>
      <c r="DC175" s="472">
        <v>0.94722203285840889</v>
      </c>
      <c r="DD175" s="469">
        <v>10</v>
      </c>
      <c r="DE175" s="475">
        <v>725900</v>
      </c>
      <c r="DF175" s="470">
        <v>2</v>
      </c>
      <c r="DG175" s="474">
        <v>0</v>
      </c>
      <c r="DH175" s="469">
        <v>5</v>
      </c>
      <c r="DI175" s="470">
        <v>0</v>
      </c>
      <c r="DJ175" s="469">
        <v>0</v>
      </c>
      <c r="DK175" s="469">
        <v>0</v>
      </c>
      <c r="DL175" s="476">
        <v>25</v>
      </c>
      <c r="DM175" s="465">
        <v>257.66666666666669</v>
      </c>
      <c r="DN175" s="466">
        <v>13709666.666666666</v>
      </c>
      <c r="DO175" s="467">
        <v>120974.07407407409</v>
      </c>
      <c r="DP175" s="469">
        <v>1</v>
      </c>
      <c r="DQ175" s="469">
        <v>1</v>
      </c>
      <c r="DR175" s="469">
        <v>1</v>
      </c>
      <c r="DS175" s="475">
        <v>0</v>
      </c>
      <c r="DT175" s="475">
        <v>206</v>
      </c>
      <c r="DU175" s="475">
        <v>12</v>
      </c>
    </row>
    <row r="176" spans="1:125" s="469" customFormat="1" ht="15" customHeight="1" x14ac:dyDescent="0.25">
      <c r="A176" s="474" t="s">
        <v>142</v>
      </c>
      <c r="B176" s="469">
        <v>18</v>
      </c>
      <c r="C176" s="469">
        <v>0</v>
      </c>
      <c r="D176" s="469">
        <v>60</v>
      </c>
      <c r="E176" s="469">
        <v>0</v>
      </c>
      <c r="F176" s="469">
        <v>977</v>
      </c>
      <c r="G176" s="469">
        <v>0</v>
      </c>
      <c r="H176" s="469">
        <v>24</v>
      </c>
      <c r="I176" s="469">
        <v>1</v>
      </c>
      <c r="J176" s="469">
        <v>13</v>
      </c>
      <c r="K176" s="469">
        <v>36</v>
      </c>
      <c r="L176" s="469">
        <v>1</v>
      </c>
      <c r="M176" s="469">
        <v>0</v>
      </c>
      <c r="N176" s="469">
        <v>0</v>
      </c>
      <c r="O176" s="469">
        <v>0</v>
      </c>
      <c r="P176" s="469">
        <v>129</v>
      </c>
      <c r="Q176" s="469">
        <v>0</v>
      </c>
      <c r="R176" s="475">
        <v>0</v>
      </c>
      <c r="S176" s="475">
        <v>33</v>
      </c>
      <c r="T176" s="475">
        <v>0</v>
      </c>
      <c r="U176" s="468">
        <v>0.46666666666666667</v>
      </c>
      <c r="V176" s="469">
        <v>3</v>
      </c>
      <c r="W176" s="469">
        <v>1</v>
      </c>
      <c r="X176" s="469">
        <v>15.7</v>
      </c>
      <c r="Y176" s="474">
        <v>2161</v>
      </c>
      <c r="Z176" s="474">
        <v>197</v>
      </c>
      <c r="AA176" s="473">
        <v>5</v>
      </c>
      <c r="AB176" s="474">
        <f t="shared" si="5"/>
        <v>4</v>
      </c>
      <c r="AC176" s="469">
        <v>7</v>
      </c>
      <c r="AD176" s="469">
        <v>0</v>
      </c>
      <c r="AE176" s="469">
        <v>468</v>
      </c>
      <c r="AF176" s="469">
        <v>123</v>
      </c>
      <c r="AG176" s="469">
        <v>0</v>
      </c>
      <c r="AH176" s="469">
        <v>1</v>
      </c>
      <c r="AI176" s="475">
        <v>87000</v>
      </c>
      <c r="AJ176" s="475">
        <v>0</v>
      </c>
      <c r="AK176" s="475">
        <v>0</v>
      </c>
      <c r="AL176" s="475">
        <v>0</v>
      </c>
      <c r="AM176" s="475">
        <v>0</v>
      </c>
      <c r="AN176" s="469">
        <v>0</v>
      </c>
      <c r="AO176" s="469">
        <v>0</v>
      </c>
      <c r="AP176" s="469">
        <v>0</v>
      </c>
      <c r="AQ176" s="468">
        <v>0.47540983606557374</v>
      </c>
      <c r="AR176" s="468">
        <v>4.9180327868852458E-2</v>
      </c>
      <c r="AS176" s="469">
        <v>0</v>
      </c>
      <c r="AT176" s="469">
        <v>4942.16343452</v>
      </c>
      <c r="AU176" s="469">
        <v>0</v>
      </c>
      <c r="AV176" s="469">
        <v>0</v>
      </c>
      <c r="AW176" s="469">
        <v>0</v>
      </c>
      <c r="AX176" s="469">
        <v>0</v>
      </c>
      <c r="AY176" s="469">
        <v>0</v>
      </c>
      <c r="AZ176" s="469">
        <v>0</v>
      </c>
      <c r="BA176" s="469">
        <v>1</v>
      </c>
      <c r="BB176" s="475">
        <v>4.4000000000000004</v>
      </c>
      <c r="BC176" s="470">
        <v>1</v>
      </c>
      <c r="BD176" s="470">
        <v>13</v>
      </c>
      <c r="BE176" s="469">
        <v>4942.16346316</v>
      </c>
      <c r="BF176" s="468">
        <v>0.24590163934426229</v>
      </c>
      <c r="BG176" s="469">
        <v>3737.46613622</v>
      </c>
      <c r="BH176" s="469">
        <v>32.051889204142</v>
      </c>
      <c r="BI176" s="469">
        <v>0</v>
      </c>
      <c r="BJ176" s="469">
        <v>0</v>
      </c>
      <c r="BK176" s="469">
        <v>6</v>
      </c>
      <c r="BL176" s="469">
        <v>0</v>
      </c>
      <c r="BM176" s="469">
        <v>4</v>
      </c>
      <c r="BN176" s="469">
        <v>0</v>
      </c>
      <c r="BO176" s="471">
        <v>22.8547324721</v>
      </c>
      <c r="BP176" s="469">
        <v>1</v>
      </c>
      <c r="BQ176" s="469">
        <v>479.54572738560427</v>
      </c>
      <c r="BR176" s="469">
        <v>0</v>
      </c>
      <c r="BS176" s="469">
        <v>0</v>
      </c>
      <c r="BT176" s="469">
        <v>0</v>
      </c>
      <c r="BU176" s="469">
        <v>0</v>
      </c>
      <c r="BV176" s="469">
        <v>0</v>
      </c>
      <c r="BW176" s="475">
        <v>0</v>
      </c>
      <c r="BX176" s="475">
        <v>0</v>
      </c>
      <c r="BY176" s="475">
        <v>1926</v>
      </c>
      <c r="BZ176" s="475">
        <v>480</v>
      </c>
      <c r="CA176" s="468">
        <v>0.5901639344262295</v>
      </c>
      <c r="CB176" s="469">
        <v>16355.7366389</v>
      </c>
      <c r="CC176" s="476">
        <v>0.10317734956500001</v>
      </c>
      <c r="CD176" s="476">
        <v>0.10317833810300001</v>
      </c>
      <c r="CE176" s="476">
        <v>640.26957305648273</v>
      </c>
      <c r="CF176" s="476">
        <v>167.62247458743062</v>
      </c>
      <c r="CG176" s="476">
        <v>0</v>
      </c>
      <c r="CH176" s="476">
        <v>0</v>
      </c>
      <c r="CI176" s="476">
        <v>5304.0605192995536</v>
      </c>
      <c r="CJ176" s="485">
        <v>0</v>
      </c>
      <c r="CK176" s="469">
        <v>1</v>
      </c>
      <c r="CL176" s="469">
        <v>0</v>
      </c>
      <c r="CM176" s="469">
        <v>0</v>
      </c>
      <c r="CN176" s="477">
        <v>1571.2213165687831</v>
      </c>
      <c r="CO176" s="469">
        <v>337</v>
      </c>
      <c r="CP176" s="469">
        <v>1</v>
      </c>
      <c r="CQ176" s="469" t="s">
        <v>514</v>
      </c>
      <c r="CR176" s="469" t="s">
        <v>514</v>
      </c>
      <c r="CS176" s="469" t="s">
        <v>514</v>
      </c>
      <c r="CT176" s="469">
        <v>0</v>
      </c>
      <c r="CU176" s="469">
        <v>0</v>
      </c>
      <c r="CV176" s="469">
        <v>5</v>
      </c>
      <c r="CW176" s="469">
        <v>0</v>
      </c>
      <c r="CX176" s="475">
        <v>0</v>
      </c>
      <c r="CY176" s="475">
        <v>28</v>
      </c>
      <c r="CZ176" s="475">
        <v>146</v>
      </c>
      <c r="DA176" s="475">
        <v>13</v>
      </c>
      <c r="DB176" s="478">
        <v>7</v>
      </c>
      <c r="DC176" s="472">
        <v>0.94472587551613396</v>
      </c>
      <c r="DD176" s="469">
        <v>3</v>
      </c>
      <c r="DE176" s="475">
        <v>24200</v>
      </c>
      <c r="DF176" s="470">
        <v>0</v>
      </c>
      <c r="DG176" s="474">
        <v>0</v>
      </c>
      <c r="DH176" s="469">
        <v>7</v>
      </c>
      <c r="DI176" s="470">
        <v>1</v>
      </c>
      <c r="DJ176" s="469">
        <v>0</v>
      </c>
      <c r="DK176" s="469">
        <v>1</v>
      </c>
      <c r="DL176" s="476">
        <v>8.3333333333333339</v>
      </c>
      <c r="DM176" s="465">
        <v>98</v>
      </c>
      <c r="DN176" s="466">
        <v>16304333.333333334</v>
      </c>
      <c r="DO176" s="467">
        <v>122333.33333333334</v>
      </c>
      <c r="DP176" s="469">
        <v>1</v>
      </c>
      <c r="DQ176" s="469">
        <v>0</v>
      </c>
      <c r="DR176" s="469">
        <v>1</v>
      </c>
      <c r="DS176" s="475">
        <v>471</v>
      </c>
      <c r="DT176" s="475">
        <v>31</v>
      </c>
      <c r="DU176" s="475">
        <v>0</v>
      </c>
    </row>
    <row r="177" spans="1:125" s="469" customFormat="1" ht="15" customHeight="1" x14ac:dyDescent="0.25">
      <c r="A177" s="474" t="s">
        <v>216</v>
      </c>
      <c r="B177" s="469">
        <v>1</v>
      </c>
      <c r="C177" s="469">
        <v>1</v>
      </c>
      <c r="D177" s="469">
        <v>11</v>
      </c>
      <c r="E177" s="469">
        <v>0</v>
      </c>
      <c r="F177" s="469">
        <v>112</v>
      </c>
      <c r="G177" s="469">
        <v>0</v>
      </c>
      <c r="H177" s="469">
        <v>3</v>
      </c>
      <c r="I177" s="469">
        <v>0</v>
      </c>
      <c r="J177" s="469">
        <v>0</v>
      </c>
      <c r="K177" s="469">
        <v>8</v>
      </c>
      <c r="L177" s="469">
        <v>2</v>
      </c>
      <c r="M177" s="469">
        <v>0</v>
      </c>
      <c r="N177" s="469">
        <v>0</v>
      </c>
      <c r="O177" s="469">
        <v>0</v>
      </c>
      <c r="P177" s="469">
        <v>54</v>
      </c>
      <c r="Q177" s="469">
        <v>2</v>
      </c>
      <c r="R177" s="475">
        <v>7341100</v>
      </c>
      <c r="S177" s="475">
        <v>0</v>
      </c>
      <c r="T177" s="475">
        <v>0</v>
      </c>
      <c r="U177" s="468">
        <v>0.55555555555555558</v>
      </c>
      <c r="V177" s="469">
        <v>1</v>
      </c>
      <c r="W177" s="469">
        <v>0</v>
      </c>
      <c r="X177" s="469">
        <v>0.8</v>
      </c>
      <c r="Y177" s="469" t="s">
        <v>568</v>
      </c>
      <c r="Z177" s="469" t="s">
        <v>568</v>
      </c>
      <c r="AA177" s="473">
        <v>3</v>
      </c>
      <c r="AB177" s="474">
        <f t="shared" si="5"/>
        <v>1</v>
      </c>
      <c r="AC177" s="469">
        <v>4</v>
      </c>
      <c r="AD177" s="469">
        <v>0</v>
      </c>
      <c r="AE177" s="469">
        <v>5</v>
      </c>
      <c r="AF177" s="469">
        <v>200</v>
      </c>
      <c r="AG177" s="469">
        <v>0</v>
      </c>
      <c r="AH177" s="469">
        <v>2</v>
      </c>
      <c r="AI177" s="475">
        <v>33600</v>
      </c>
      <c r="AJ177" s="475">
        <v>0</v>
      </c>
      <c r="AK177" s="475">
        <v>0</v>
      </c>
      <c r="AL177" s="475">
        <v>2681</v>
      </c>
      <c r="AM177" s="475">
        <v>183</v>
      </c>
      <c r="AN177" s="469">
        <v>0</v>
      </c>
      <c r="AO177" s="469">
        <v>1</v>
      </c>
      <c r="AP177" s="469">
        <v>0</v>
      </c>
      <c r="AQ177" s="468">
        <v>0.42168674698795183</v>
      </c>
      <c r="AR177" s="468">
        <v>1.2048192771084338E-2</v>
      </c>
      <c r="AS177" s="469">
        <v>1</v>
      </c>
      <c r="AT177" s="469">
        <v>0</v>
      </c>
      <c r="AU177" s="469">
        <v>0</v>
      </c>
      <c r="AV177" s="469">
        <v>0</v>
      </c>
      <c r="AW177" s="469">
        <v>0</v>
      </c>
      <c r="AX177" s="469">
        <v>0</v>
      </c>
      <c r="AY177" s="469">
        <v>0</v>
      </c>
      <c r="AZ177" s="469">
        <v>0</v>
      </c>
      <c r="BA177" s="469">
        <v>1</v>
      </c>
      <c r="BB177" s="475">
        <v>14.5</v>
      </c>
      <c r="BC177" s="470">
        <v>0</v>
      </c>
      <c r="BD177" s="470">
        <v>14</v>
      </c>
      <c r="BE177" s="469">
        <v>0</v>
      </c>
      <c r="BF177" s="468">
        <v>0.2289156626506024</v>
      </c>
      <c r="BG177" s="469">
        <v>0</v>
      </c>
      <c r="BH177" s="469">
        <v>0</v>
      </c>
      <c r="BI177" s="469">
        <v>0</v>
      </c>
      <c r="BJ177" s="469">
        <v>0</v>
      </c>
      <c r="BK177" s="469">
        <v>0</v>
      </c>
      <c r="BL177" s="469">
        <v>0</v>
      </c>
      <c r="BM177" s="469">
        <v>1</v>
      </c>
      <c r="BN177" s="469">
        <v>0</v>
      </c>
      <c r="BO177" s="471">
        <v>2.5537434227199998</v>
      </c>
      <c r="BP177" s="469">
        <v>0</v>
      </c>
      <c r="BQ177" s="469">
        <v>0</v>
      </c>
      <c r="BR177" s="469">
        <v>0</v>
      </c>
      <c r="BS177" s="469">
        <v>1</v>
      </c>
      <c r="BT177" s="469">
        <v>0</v>
      </c>
      <c r="BU177" s="469">
        <v>0</v>
      </c>
      <c r="BV177" s="469">
        <v>1</v>
      </c>
      <c r="BW177" s="475">
        <v>9600</v>
      </c>
      <c r="BX177" s="475">
        <v>518</v>
      </c>
      <c r="BY177" s="475">
        <v>3638</v>
      </c>
      <c r="BZ177" s="475">
        <v>258</v>
      </c>
      <c r="CA177" s="468">
        <v>0.51807228915662651</v>
      </c>
      <c r="CB177" s="469">
        <v>0</v>
      </c>
      <c r="CC177" s="476">
        <v>0</v>
      </c>
      <c r="CD177" s="476">
        <v>0</v>
      </c>
      <c r="CE177" s="476">
        <v>9.9661764298299999E-3</v>
      </c>
      <c r="CF177" s="476">
        <v>32.717412059669996</v>
      </c>
      <c r="CG177" s="476">
        <v>0</v>
      </c>
      <c r="CH177" s="476">
        <v>0</v>
      </c>
      <c r="CI177" s="476">
        <v>4.7405075420399996</v>
      </c>
      <c r="CJ177" s="485">
        <v>0</v>
      </c>
      <c r="CK177" s="469">
        <v>0</v>
      </c>
      <c r="CL177" s="469">
        <v>0</v>
      </c>
      <c r="CM177" s="469">
        <v>0</v>
      </c>
      <c r="CN177" s="477">
        <v>156.59377818693409</v>
      </c>
      <c r="CO177" s="469">
        <v>18</v>
      </c>
      <c r="CP177" s="469">
        <v>0</v>
      </c>
      <c r="CQ177" s="469" t="s">
        <v>514</v>
      </c>
      <c r="CR177" s="469" t="s">
        <v>514</v>
      </c>
      <c r="CS177" s="469" t="s">
        <v>514</v>
      </c>
      <c r="CT177" s="469">
        <v>0</v>
      </c>
      <c r="CU177" s="469">
        <v>0</v>
      </c>
      <c r="CV177" s="469">
        <v>0</v>
      </c>
      <c r="CW177" s="469">
        <v>2</v>
      </c>
      <c r="CX177" s="475">
        <v>52200</v>
      </c>
      <c r="CY177" s="475">
        <v>0</v>
      </c>
      <c r="CZ177" s="475">
        <v>162</v>
      </c>
      <c r="DA177" s="475">
        <v>0</v>
      </c>
      <c r="DB177" s="478">
        <v>29</v>
      </c>
      <c r="DC177" s="472">
        <v>0.96091226610316094</v>
      </c>
      <c r="DD177" s="469">
        <v>6</v>
      </c>
      <c r="DE177" s="475">
        <v>132100</v>
      </c>
      <c r="DF177" s="470">
        <v>0</v>
      </c>
      <c r="DG177" s="474">
        <v>0</v>
      </c>
      <c r="DH177" s="469">
        <v>4</v>
      </c>
      <c r="DI177" s="470">
        <v>0</v>
      </c>
      <c r="DJ177" s="469">
        <v>0</v>
      </c>
      <c r="DK177" s="469">
        <v>2</v>
      </c>
      <c r="DL177" s="476">
        <v>10</v>
      </c>
      <c r="DM177" s="465" t="s">
        <v>640</v>
      </c>
      <c r="DN177" s="466" t="s">
        <v>640</v>
      </c>
      <c r="DO177" s="467">
        <v>43496.296296296292</v>
      </c>
      <c r="DP177" s="469">
        <v>0</v>
      </c>
      <c r="DQ177" s="469">
        <v>0</v>
      </c>
      <c r="DR177" s="469">
        <v>1</v>
      </c>
      <c r="DS177" s="475">
        <v>19699</v>
      </c>
      <c r="DT177" s="475">
        <v>99</v>
      </c>
      <c r="DU177" s="475">
        <v>8</v>
      </c>
    </row>
    <row r="178" spans="1:125" s="469" customFormat="1" ht="15" customHeight="1" x14ac:dyDescent="0.25">
      <c r="A178" s="474" t="s">
        <v>274</v>
      </c>
      <c r="B178" s="469">
        <v>30</v>
      </c>
      <c r="C178" s="469">
        <v>0</v>
      </c>
      <c r="D178" s="469">
        <v>59</v>
      </c>
      <c r="E178" s="469">
        <v>1</v>
      </c>
      <c r="F178" s="469">
        <v>1003</v>
      </c>
      <c r="G178" s="469">
        <v>0</v>
      </c>
      <c r="H178" s="469">
        <v>49</v>
      </c>
      <c r="I178" s="469">
        <v>4</v>
      </c>
      <c r="J178" s="469">
        <v>12</v>
      </c>
      <c r="K178" s="469">
        <v>27</v>
      </c>
      <c r="L178" s="469">
        <v>0</v>
      </c>
      <c r="M178" s="469">
        <v>0</v>
      </c>
      <c r="N178" s="469">
        <v>0</v>
      </c>
      <c r="O178" s="469">
        <v>0</v>
      </c>
      <c r="P178" s="469">
        <v>77</v>
      </c>
      <c r="Q178" s="469">
        <v>3</v>
      </c>
      <c r="R178" s="475">
        <v>266300</v>
      </c>
      <c r="S178" s="475">
        <v>242</v>
      </c>
      <c r="T178" s="475">
        <v>0</v>
      </c>
      <c r="U178" s="468">
        <v>0.64500000000000002</v>
      </c>
      <c r="V178" s="469">
        <v>15</v>
      </c>
      <c r="W178" s="469">
        <v>4</v>
      </c>
      <c r="X178" s="469">
        <v>9.8999999999999932</v>
      </c>
      <c r="Y178" s="469">
        <v>7959</v>
      </c>
      <c r="Z178" s="469">
        <v>1288</v>
      </c>
      <c r="AA178" s="473">
        <v>3</v>
      </c>
      <c r="AB178" s="474">
        <f t="shared" si="5"/>
        <v>1</v>
      </c>
      <c r="AC178" s="469">
        <v>6</v>
      </c>
      <c r="AD178" s="469">
        <v>0</v>
      </c>
      <c r="AE178" s="469">
        <v>2272</v>
      </c>
      <c r="AF178" s="469">
        <v>84</v>
      </c>
      <c r="AG178" s="469">
        <v>1</v>
      </c>
      <c r="AH178" s="469">
        <v>3</v>
      </c>
      <c r="AI178" s="475">
        <v>681200</v>
      </c>
      <c r="AJ178" s="475">
        <v>0</v>
      </c>
      <c r="AK178" s="475">
        <v>66153</v>
      </c>
      <c r="AL178" s="475">
        <v>687</v>
      </c>
      <c r="AM178" s="475">
        <v>0</v>
      </c>
      <c r="AN178" s="469">
        <v>0</v>
      </c>
      <c r="AO178" s="469">
        <v>12</v>
      </c>
      <c r="AP178" s="469">
        <v>0</v>
      </c>
      <c r="AQ178" s="468">
        <v>0.51700000000000002</v>
      </c>
      <c r="AR178" s="468">
        <v>4.8000000000000001E-2</v>
      </c>
      <c r="AS178" s="469">
        <v>1</v>
      </c>
      <c r="AT178" s="469">
        <v>20487.604476710181</v>
      </c>
      <c r="AU178" s="469">
        <v>62</v>
      </c>
      <c r="AV178" s="469">
        <v>0</v>
      </c>
      <c r="AW178" s="469">
        <v>1</v>
      </c>
      <c r="AX178" s="469">
        <v>0</v>
      </c>
      <c r="AY178" s="469">
        <v>0</v>
      </c>
      <c r="AZ178" s="469">
        <v>0</v>
      </c>
      <c r="BA178" s="469">
        <v>0</v>
      </c>
      <c r="BB178" s="475">
        <v>0</v>
      </c>
      <c r="BC178" s="470">
        <v>0</v>
      </c>
      <c r="BD178" s="470">
        <v>10</v>
      </c>
      <c r="BE178" s="469">
        <v>7189.9087653001798</v>
      </c>
      <c r="BF178" s="468">
        <v>0.216</v>
      </c>
      <c r="BG178" s="469">
        <v>0</v>
      </c>
      <c r="BH178" s="469">
        <v>50.9271030568</v>
      </c>
      <c r="BI178" s="469">
        <v>0</v>
      </c>
      <c r="BJ178" s="469">
        <v>0</v>
      </c>
      <c r="BK178" s="469">
        <v>2</v>
      </c>
      <c r="BL178" s="469">
        <v>0</v>
      </c>
      <c r="BM178" s="469">
        <v>1</v>
      </c>
      <c r="BN178" s="469">
        <v>0</v>
      </c>
      <c r="BO178" s="471">
        <v>10.2605517814</v>
      </c>
      <c r="BP178" s="469">
        <v>1</v>
      </c>
      <c r="BQ178" s="469">
        <v>0</v>
      </c>
      <c r="BR178" s="469">
        <v>0</v>
      </c>
      <c r="BS178" s="469">
        <v>0</v>
      </c>
      <c r="BT178" s="469">
        <v>0</v>
      </c>
      <c r="BU178" s="469">
        <v>3</v>
      </c>
      <c r="BV178" s="469">
        <v>0</v>
      </c>
      <c r="BW178" s="475">
        <v>0</v>
      </c>
      <c r="BX178" s="475">
        <v>492</v>
      </c>
      <c r="BY178" s="475">
        <v>4985</v>
      </c>
      <c r="BZ178" s="475">
        <v>759</v>
      </c>
      <c r="CA178" s="468">
        <v>0.439</v>
      </c>
      <c r="CB178" s="469">
        <v>0</v>
      </c>
      <c r="CC178" s="476">
        <v>0</v>
      </c>
      <c r="CD178" s="476">
        <v>0</v>
      </c>
      <c r="CE178" s="476">
        <v>50.964995128486002</v>
      </c>
      <c r="CF178" s="476">
        <v>33.116799827900003</v>
      </c>
      <c r="CG178" s="476">
        <v>0</v>
      </c>
      <c r="CH178" s="476">
        <v>0</v>
      </c>
      <c r="CI178" s="476">
        <v>718.10280117155025</v>
      </c>
      <c r="CJ178" s="485">
        <v>0</v>
      </c>
      <c r="CK178" s="469">
        <v>1</v>
      </c>
      <c r="CL178" s="469">
        <v>0</v>
      </c>
      <c r="CM178" s="469">
        <v>0</v>
      </c>
      <c r="CN178" s="477">
        <v>1157.5065884291173</v>
      </c>
      <c r="CO178" s="469">
        <v>149</v>
      </c>
      <c r="CP178" s="469">
        <v>1</v>
      </c>
      <c r="CQ178" s="469" t="s">
        <v>514</v>
      </c>
      <c r="CR178" s="469" t="s">
        <v>514</v>
      </c>
      <c r="CS178" s="469" t="s">
        <v>514</v>
      </c>
      <c r="CT178" s="469">
        <v>2</v>
      </c>
      <c r="CU178" s="469">
        <v>0</v>
      </c>
      <c r="CV178" s="469">
        <v>2</v>
      </c>
      <c r="CW178" s="469">
        <v>1</v>
      </c>
      <c r="CX178" s="475">
        <v>43700</v>
      </c>
      <c r="CY178" s="475">
        <v>149</v>
      </c>
      <c r="CZ178" s="475">
        <v>341</v>
      </c>
      <c r="DA178" s="475">
        <v>0</v>
      </c>
      <c r="DB178" s="478">
        <v>8</v>
      </c>
      <c r="DC178" s="472">
        <v>0.95473601652118467</v>
      </c>
      <c r="DD178" s="469">
        <v>7</v>
      </c>
      <c r="DE178" s="475">
        <v>298300</v>
      </c>
      <c r="DF178" s="470">
        <v>19</v>
      </c>
      <c r="DG178" s="474">
        <v>0</v>
      </c>
      <c r="DH178" s="469">
        <v>5</v>
      </c>
      <c r="DI178" s="470">
        <v>2</v>
      </c>
      <c r="DJ178" s="469">
        <v>0</v>
      </c>
      <c r="DK178" s="469">
        <v>0</v>
      </c>
      <c r="DL178" s="476">
        <v>10</v>
      </c>
      <c r="DM178" s="465">
        <v>532.66666666666663</v>
      </c>
      <c r="DN178" s="466">
        <v>30129000</v>
      </c>
      <c r="DO178" s="467">
        <v>222918.51851851851</v>
      </c>
      <c r="DP178" s="469">
        <v>1</v>
      </c>
      <c r="DQ178" s="469">
        <v>1</v>
      </c>
      <c r="DR178" s="469">
        <v>0</v>
      </c>
      <c r="DS178" s="475">
        <v>712</v>
      </c>
      <c r="DT178" s="475">
        <v>189</v>
      </c>
      <c r="DU178" s="475">
        <v>-45</v>
      </c>
    </row>
    <row r="179" spans="1:125" s="469" customFormat="1" ht="15" customHeight="1" x14ac:dyDescent="0.25">
      <c r="A179" s="474" t="s">
        <v>76</v>
      </c>
      <c r="B179" s="469">
        <v>6</v>
      </c>
      <c r="C179" s="469">
        <v>0</v>
      </c>
      <c r="D179" s="469">
        <v>50</v>
      </c>
      <c r="E179" s="469">
        <v>2</v>
      </c>
      <c r="F179" s="469">
        <v>951</v>
      </c>
      <c r="G179" s="469">
        <v>2</v>
      </c>
      <c r="H179" s="469">
        <v>27</v>
      </c>
      <c r="I179" s="469">
        <v>5</v>
      </c>
      <c r="J179" s="469">
        <v>1</v>
      </c>
      <c r="K179" s="469">
        <v>26</v>
      </c>
      <c r="L179" s="469">
        <v>0</v>
      </c>
      <c r="M179" s="469">
        <v>0</v>
      </c>
      <c r="N179" s="469">
        <v>0</v>
      </c>
      <c r="O179" s="469">
        <v>0</v>
      </c>
      <c r="P179" s="469">
        <v>45</v>
      </c>
      <c r="Q179" s="469">
        <v>5</v>
      </c>
      <c r="R179" s="475">
        <v>1761200</v>
      </c>
      <c r="S179" s="475">
        <v>94</v>
      </c>
      <c r="T179" s="475">
        <v>0</v>
      </c>
      <c r="U179" s="468">
        <v>0.64500000000000002</v>
      </c>
      <c r="V179" s="469">
        <v>29</v>
      </c>
      <c r="W179" s="469">
        <v>0</v>
      </c>
      <c r="X179" s="469">
        <v>1.2999999999999998</v>
      </c>
      <c r="Y179" s="469" t="s">
        <v>568</v>
      </c>
      <c r="Z179" s="469" t="s">
        <v>568</v>
      </c>
      <c r="AA179" s="473">
        <v>2</v>
      </c>
      <c r="AB179" s="474">
        <f t="shared" si="5"/>
        <v>2</v>
      </c>
      <c r="AC179" s="469">
        <v>2</v>
      </c>
      <c r="AD179" s="469">
        <v>0</v>
      </c>
      <c r="AE179" s="469">
        <v>1841</v>
      </c>
      <c r="AF179" s="469">
        <v>150</v>
      </c>
      <c r="AG179" s="469">
        <v>0</v>
      </c>
      <c r="AH179" s="469">
        <v>0</v>
      </c>
      <c r="AI179" s="475">
        <v>0</v>
      </c>
      <c r="AJ179" s="475">
        <v>0</v>
      </c>
      <c r="AK179" s="475">
        <v>0</v>
      </c>
      <c r="AL179" s="475">
        <v>0</v>
      </c>
      <c r="AM179" s="475">
        <v>0</v>
      </c>
      <c r="AN179" s="469">
        <v>0</v>
      </c>
      <c r="AO179" s="469">
        <v>6</v>
      </c>
      <c r="AP179" s="469">
        <v>0</v>
      </c>
      <c r="AQ179" s="468">
        <v>0.51700000000000002</v>
      </c>
      <c r="AR179" s="468">
        <v>4.8000000000000001E-2</v>
      </c>
      <c r="AS179" s="469">
        <v>0</v>
      </c>
      <c r="AT179" s="469">
        <v>0</v>
      </c>
      <c r="AU179" s="469">
        <v>0</v>
      </c>
      <c r="AV179" s="469">
        <v>0</v>
      </c>
      <c r="AW179" s="469">
        <v>0</v>
      </c>
      <c r="AX179" s="469">
        <v>0</v>
      </c>
      <c r="AY179" s="469">
        <v>0</v>
      </c>
      <c r="AZ179" s="469">
        <v>0</v>
      </c>
      <c r="BA179" s="469">
        <v>0</v>
      </c>
      <c r="BB179" s="475">
        <v>0</v>
      </c>
      <c r="BC179" s="470">
        <v>0</v>
      </c>
      <c r="BD179" s="470">
        <v>7</v>
      </c>
      <c r="BE179" s="469">
        <v>0</v>
      </c>
      <c r="BF179" s="468">
        <v>0.216</v>
      </c>
      <c r="BG179" s="469">
        <v>0</v>
      </c>
      <c r="BH179" s="469">
        <v>265.31052148999999</v>
      </c>
      <c r="BI179" s="469">
        <v>0</v>
      </c>
      <c r="BJ179" s="469">
        <v>0</v>
      </c>
      <c r="BK179" s="469">
        <v>3</v>
      </c>
      <c r="BL179" s="469">
        <v>0</v>
      </c>
      <c r="BM179" s="469">
        <v>2</v>
      </c>
      <c r="BN179" s="469">
        <v>1</v>
      </c>
      <c r="BO179" s="471">
        <v>28.1167402843</v>
      </c>
      <c r="BP179" s="469">
        <v>1</v>
      </c>
      <c r="BQ179" s="469">
        <v>1586.8768272459426</v>
      </c>
      <c r="BR179" s="469">
        <v>0</v>
      </c>
      <c r="BS179" s="469">
        <v>0</v>
      </c>
      <c r="BT179" s="469">
        <v>0</v>
      </c>
      <c r="BU179" s="469">
        <v>7</v>
      </c>
      <c r="BV179" s="469">
        <v>0</v>
      </c>
      <c r="BW179" s="475">
        <v>0</v>
      </c>
      <c r="BX179" s="475">
        <v>132</v>
      </c>
      <c r="BY179" s="475">
        <v>1174</v>
      </c>
      <c r="BZ179" s="475">
        <v>185</v>
      </c>
      <c r="CA179" s="468">
        <v>0.439</v>
      </c>
      <c r="CB179" s="469">
        <v>9424.3417175600007</v>
      </c>
      <c r="CC179" s="476">
        <v>821.28399500533692</v>
      </c>
      <c r="CD179" s="476">
        <v>0</v>
      </c>
      <c r="CE179" s="476">
        <v>2203.3316069912003</v>
      </c>
      <c r="CF179" s="476">
        <v>94.636064733619804</v>
      </c>
      <c r="CG179" s="476">
        <v>181.93726258000001</v>
      </c>
      <c r="CH179" s="476">
        <v>0</v>
      </c>
      <c r="CI179" s="476">
        <v>3242.3009040274928</v>
      </c>
      <c r="CJ179" s="485">
        <v>0</v>
      </c>
      <c r="CK179" s="469">
        <v>16</v>
      </c>
      <c r="CL179" s="469">
        <v>0</v>
      </c>
      <c r="CM179" s="469">
        <v>0</v>
      </c>
      <c r="CN179" s="477">
        <v>1215.1012683778333</v>
      </c>
      <c r="CO179" s="469">
        <v>416</v>
      </c>
      <c r="CP179" s="469">
        <v>0</v>
      </c>
      <c r="CQ179" s="469" t="s">
        <v>514</v>
      </c>
      <c r="CR179" s="469" t="s">
        <v>514</v>
      </c>
      <c r="CS179" s="469" t="s">
        <v>514</v>
      </c>
      <c r="CT179" s="469">
        <v>3</v>
      </c>
      <c r="CU179" s="469">
        <v>0</v>
      </c>
      <c r="CV179" s="469">
        <v>4</v>
      </c>
      <c r="CW179" s="469">
        <v>1</v>
      </c>
      <c r="CX179" s="475">
        <v>416700</v>
      </c>
      <c r="CY179" s="475">
        <v>0</v>
      </c>
      <c r="CZ179" s="475">
        <v>4</v>
      </c>
      <c r="DA179" s="475">
        <v>0</v>
      </c>
      <c r="DB179" s="478">
        <v>8</v>
      </c>
      <c r="DC179" s="472">
        <v>0.94552417881036754</v>
      </c>
      <c r="DD179" s="469">
        <v>4</v>
      </c>
      <c r="DE179" s="475">
        <v>89600</v>
      </c>
      <c r="DF179" s="470">
        <v>28</v>
      </c>
      <c r="DG179" s="474">
        <v>0</v>
      </c>
      <c r="DH179" s="469">
        <v>7</v>
      </c>
      <c r="DI179" s="470">
        <v>0</v>
      </c>
      <c r="DJ179" s="469">
        <v>0</v>
      </c>
      <c r="DK179" s="469">
        <v>1</v>
      </c>
      <c r="DL179" s="476">
        <v>5</v>
      </c>
      <c r="DM179" s="465" t="s">
        <v>640</v>
      </c>
      <c r="DN179" s="466" t="s">
        <v>640</v>
      </c>
      <c r="DO179" s="467">
        <v>97866.666666666672</v>
      </c>
      <c r="DP179" s="469">
        <v>1</v>
      </c>
      <c r="DQ179" s="469">
        <v>0</v>
      </c>
      <c r="DR179" s="469">
        <v>0</v>
      </c>
      <c r="DS179" s="475">
        <v>311</v>
      </c>
      <c r="DT179" s="475">
        <v>15</v>
      </c>
      <c r="DU179" s="475">
        <v>0</v>
      </c>
    </row>
    <row r="180" spans="1:125" s="469" customFormat="1" ht="15" customHeight="1" x14ac:dyDescent="0.25">
      <c r="A180" s="474" t="s">
        <v>69</v>
      </c>
      <c r="B180" s="469">
        <v>24</v>
      </c>
      <c r="C180" s="469">
        <v>0</v>
      </c>
      <c r="D180" s="469">
        <v>65</v>
      </c>
      <c r="E180" s="469">
        <v>0</v>
      </c>
      <c r="F180" s="469">
        <v>1392</v>
      </c>
      <c r="G180" s="469">
        <v>1</v>
      </c>
      <c r="H180" s="469">
        <v>230</v>
      </c>
      <c r="I180" s="469">
        <v>12</v>
      </c>
      <c r="J180" s="469">
        <v>11</v>
      </c>
      <c r="K180" s="469">
        <v>22</v>
      </c>
      <c r="L180" s="469">
        <v>0</v>
      </c>
      <c r="M180" s="469">
        <v>0</v>
      </c>
      <c r="N180" s="469">
        <v>0</v>
      </c>
      <c r="O180" s="469">
        <v>0</v>
      </c>
      <c r="P180" s="469">
        <v>102</v>
      </c>
      <c r="Q180" s="469">
        <v>2</v>
      </c>
      <c r="R180" s="475">
        <v>1504600</v>
      </c>
      <c r="S180" s="475">
        <v>82</v>
      </c>
      <c r="T180" s="475">
        <v>0</v>
      </c>
      <c r="U180" s="468">
        <v>0.70588235294117652</v>
      </c>
      <c r="V180" s="469">
        <v>4</v>
      </c>
      <c r="W180" s="469">
        <v>5</v>
      </c>
      <c r="X180" s="469">
        <v>1</v>
      </c>
      <c r="Y180" s="469" t="s">
        <v>568</v>
      </c>
      <c r="Z180" s="469" t="s">
        <v>568</v>
      </c>
      <c r="AA180" s="473">
        <v>4</v>
      </c>
      <c r="AB180" s="474">
        <f t="shared" si="5"/>
        <v>4</v>
      </c>
      <c r="AC180" s="469">
        <v>4</v>
      </c>
      <c r="AD180" s="469">
        <v>1</v>
      </c>
      <c r="AE180" s="469">
        <v>2190</v>
      </c>
      <c r="AF180" s="469">
        <v>92</v>
      </c>
      <c r="AG180" s="469">
        <v>0</v>
      </c>
      <c r="AH180" s="469">
        <v>2</v>
      </c>
      <c r="AI180" s="475">
        <v>2026400</v>
      </c>
      <c r="AJ180" s="475">
        <v>0</v>
      </c>
      <c r="AK180" s="475">
        <v>0</v>
      </c>
      <c r="AL180" s="475">
        <v>0</v>
      </c>
      <c r="AM180" s="475">
        <v>0</v>
      </c>
      <c r="AN180" s="469">
        <v>1</v>
      </c>
      <c r="AO180" s="469">
        <v>0</v>
      </c>
      <c r="AP180" s="469">
        <v>0</v>
      </c>
      <c r="AQ180" s="468">
        <v>0.44086021505376344</v>
      </c>
      <c r="AR180" s="468">
        <v>1.0752688172043012E-2</v>
      </c>
      <c r="AS180" s="469">
        <v>2</v>
      </c>
      <c r="AT180" s="469">
        <v>0</v>
      </c>
      <c r="AU180" s="469">
        <v>0</v>
      </c>
      <c r="AV180" s="469">
        <v>1</v>
      </c>
      <c r="AW180" s="469">
        <v>11</v>
      </c>
      <c r="AX180" s="469">
        <v>17</v>
      </c>
      <c r="AY180" s="469">
        <v>0</v>
      </c>
      <c r="AZ180" s="469">
        <v>0</v>
      </c>
      <c r="BA180" s="469">
        <v>0</v>
      </c>
      <c r="BB180" s="475">
        <v>0</v>
      </c>
      <c r="BC180" s="470">
        <v>0</v>
      </c>
      <c r="BD180" s="470">
        <v>1</v>
      </c>
      <c r="BE180" s="469">
        <v>0</v>
      </c>
      <c r="BF180" s="468">
        <v>8.6021505376344093E-2</v>
      </c>
      <c r="BG180" s="469">
        <v>53616.664578700002</v>
      </c>
      <c r="BH180" s="469">
        <v>186.98489474758</v>
      </c>
      <c r="BI180" s="469">
        <v>0</v>
      </c>
      <c r="BJ180" s="469">
        <v>0</v>
      </c>
      <c r="BK180" s="469">
        <v>4</v>
      </c>
      <c r="BL180" s="469">
        <v>0</v>
      </c>
      <c r="BM180" s="469">
        <v>4</v>
      </c>
      <c r="BN180" s="469">
        <v>0</v>
      </c>
      <c r="BO180" s="471">
        <v>18.795663694399998</v>
      </c>
      <c r="BP180" s="469">
        <v>0</v>
      </c>
      <c r="BQ180" s="469">
        <v>583.63454214323167</v>
      </c>
      <c r="BR180" s="469">
        <v>0</v>
      </c>
      <c r="BS180" s="469">
        <v>0</v>
      </c>
      <c r="BT180" s="469">
        <v>0</v>
      </c>
      <c r="BU180" s="469">
        <v>1</v>
      </c>
      <c r="BV180" s="469">
        <v>2</v>
      </c>
      <c r="BW180" s="475">
        <v>3009100</v>
      </c>
      <c r="BX180" s="475">
        <v>150</v>
      </c>
      <c r="BY180" s="475">
        <v>537</v>
      </c>
      <c r="BZ180" s="475">
        <v>18</v>
      </c>
      <c r="CA180" s="468">
        <v>0.32258064516129031</v>
      </c>
      <c r="CB180" s="469">
        <v>6745.0206060099999</v>
      </c>
      <c r="CC180" s="476">
        <v>30565.403633906593</v>
      </c>
      <c r="CD180" s="476">
        <v>31462.270499445265</v>
      </c>
      <c r="CE180" s="476">
        <v>34005.325039237141</v>
      </c>
      <c r="CF180" s="476">
        <v>448.27016855651306</v>
      </c>
      <c r="CG180" s="476">
        <v>1319.0182446011202</v>
      </c>
      <c r="CH180" s="476">
        <v>31495.619632229402</v>
      </c>
      <c r="CI180" s="476">
        <v>9456.5812303477051</v>
      </c>
      <c r="CJ180" s="485">
        <v>0</v>
      </c>
      <c r="CK180" s="469">
        <v>10</v>
      </c>
      <c r="CL180" s="469">
        <v>0</v>
      </c>
      <c r="CM180" s="469">
        <v>0</v>
      </c>
      <c r="CN180" s="477">
        <v>3892.5997998607445</v>
      </c>
      <c r="CO180" s="469">
        <v>2732</v>
      </c>
      <c r="CP180" s="469">
        <v>0</v>
      </c>
      <c r="CQ180" s="469" t="s">
        <v>514</v>
      </c>
      <c r="CR180" s="469" t="s">
        <v>514</v>
      </c>
      <c r="CS180" s="469" t="s">
        <v>514</v>
      </c>
      <c r="CT180" s="469">
        <v>0</v>
      </c>
      <c r="CU180" s="469">
        <v>5</v>
      </c>
      <c r="CV180" s="469">
        <v>3</v>
      </c>
      <c r="CW180" s="469">
        <v>0</v>
      </c>
      <c r="CX180" s="475">
        <v>0</v>
      </c>
      <c r="CY180" s="475">
        <v>554</v>
      </c>
      <c r="CZ180" s="475">
        <v>536</v>
      </c>
      <c r="DA180" s="475">
        <v>3</v>
      </c>
      <c r="DB180" s="478">
        <v>16</v>
      </c>
      <c r="DC180" s="472">
        <v>0.95811067569172303</v>
      </c>
      <c r="DD180" s="469">
        <v>8</v>
      </c>
      <c r="DE180" s="475">
        <v>102300</v>
      </c>
      <c r="DF180" s="470">
        <v>2</v>
      </c>
      <c r="DG180" s="474">
        <v>0</v>
      </c>
      <c r="DH180" s="469">
        <v>1</v>
      </c>
      <c r="DI180" s="470">
        <v>0</v>
      </c>
      <c r="DJ180" s="469">
        <v>0</v>
      </c>
      <c r="DK180" s="469">
        <v>0</v>
      </c>
      <c r="DL180" s="476">
        <v>13.333333333333334</v>
      </c>
      <c r="DM180" s="465">
        <v>457</v>
      </c>
      <c r="DN180" s="466">
        <v>29979333.333333332</v>
      </c>
      <c r="DO180" s="467">
        <v>2280837.0370370373</v>
      </c>
      <c r="DP180" s="469">
        <v>1</v>
      </c>
      <c r="DQ180" s="469">
        <v>0</v>
      </c>
      <c r="DR180" s="469">
        <v>4</v>
      </c>
      <c r="DS180" s="475">
        <v>41</v>
      </c>
      <c r="DT180" s="475">
        <v>499</v>
      </c>
      <c r="DU180" s="475">
        <v>291</v>
      </c>
    </row>
    <row r="181" spans="1:125" s="469" customFormat="1" ht="15" customHeight="1" x14ac:dyDescent="0.25">
      <c r="A181" s="474" t="s">
        <v>150</v>
      </c>
      <c r="B181" s="469">
        <v>45</v>
      </c>
      <c r="C181" s="469">
        <v>3</v>
      </c>
      <c r="D181" s="469">
        <v>57</v>
      </c>
      <c r="E181" s="469">
        <v>5</v>
      </c>
      <c r="F181" s="469">
        <v>1284</v>
      </c>
      <c r="G181" s="469">
        <v>3</v>
      </c>
      <c r="H181" s="469">
        <v>71</v>
      </c>
      <c r="I181" s="469">
        <v>5</v>
      </c>
      <c r="J181" s="469">
        <v>11</v>
      </c>
      <c r="K181" s="469">
        <v>47</v>
      </c>
      <c r="L181" s="469">
        <v>3</v>
      </c>
      <c r="M181" s="469">
        <v>0</v>
      </c>
      <c r="N181" s="469">
        <v>1</v>
      </c>
      <c r="O181" s="469">
        <v>0</v>
      </c>
      <c r="P181" s="469">
        <v>148</v>
      </c>
      <c r="Q181" s="469">
        <v>5</v>
      </c>
      <c r="R181" s="475">
        <v>147300</v>
      </c>
      <c r="S181" s="475">
        <v>0</v>
      </c>
      <c r="T181" s="475">
        <v>0</v>
      </c>
      <c r="U181" s="468">
        <v>0.52857142857142858</v>
      </c>
      <c r="V181" s="469">
        <v>4</v>
      </c>
      <c r="W181" s="469">
        <v>7</v>
      </c>
      <c r="X181" s="469">
        <v>2.1</v>
      </c>
      <c r="Y181" s="469" t="s">
        <v>568</v>
      </c>
      <c r="Z181" s="469" t="s">
        <v>568</v>
      </c>
      <c r="AA181" s="473">
        <v>6</v>
      </c>
      <c r="AB181" s="474">
        <f t="shared" si="5"/>
        <v>3</v>
      </c>
      <c r="AC181" s="469">
        <v>4</v>
      </c>
      <c r="AD181" s="469">
        <v>0</v>
      </c>
      <c r="AE181" s="469">
        <v>4946</v>
      </c>
      <c r="AF181" s="469">
        <v>189</v>
      </c>
      <c r="AG181" s="469">
        <v>0</v>
      </c>
      <c r="AH181" s="469">
        <v>8</v>
      </c>
      <c r="AI181" s="475">
        <v>3501800</v>
      </c>
      <c r="AJ181" s="475">
        <v>0</v>
      </c>
      <c r="AK181" s="475">
        <v>79850</v>
      </c>
      <c r="AL181" s="475">
        <v>501</v>
      </c>
      <c r="AM181" s="475">
        <v>10</v>
      </c>
      <c r="AN181" s="469">
        <v>0</v>
      </c>
      <c r="AO181" s="469">
        <v>6</v>
      </c>
      <c r="AP181" s="469">
        <v>1</v>
      </c>
      <c r="AQ181" s="468">
        <v>0.52040816326530615</v>
      </c>
      <c r="AR181" s="468">
        <v>3.0612244897959183E-2</v>
      </c>
      <c r="AS181" s="469">
        <v>0</v>
      </c>
      <c r="AT181" s="469">
        <v>39275.413439400501</v>
      </c>
      <c r="AU181" s="469">
        <v>27</v>
      </c>
      <c r="AV181" s="469">
        <v>0</v>
      </c>
      <c r="AW181" s="469">
        <v>8</v>
      </c>
      <c r="AX181" s="469">
        <v>0</v>
      </c>
      <c r="AY181" s="469">
        <v>0</v>
      </c>
      <c r="AZ181" s="469">
        <v>0</v>
      </c>
      <c r="BA181" s="469">
        <v>0</v>
      </c>
      <c r="BB181" s="475">
        <v>0</v>
      </c>
      <c r="BC181" s="470">
        <v>0</v>
      </c>
      <c r="BD181" s="470">
        <v>13</v>
      </c>
      <c r="BE181" s="469">
        <v>0</v>
      </c>
      <c r="BF181" s="468">
        <v>0.23469387755102042</v>
      </c>
      <c r="BG181" s="469">
        <v>0</v>
      </c>
      <c r="BH181" s="469">
        <v>191.077668167241</v>
      </c>
      <c r="BI181" s="469">
        <v>1</v>
      </c>
      <c r="BJ181" s="469">
        <v>0</v>
      </c>
      <c r="BK181" s="469">
        <v>1</v>
      </c>
      <c r="BL181" s="469">
        <v>0</v>
      </c>
      <c r="BM181" s="469">
        <v>2</v>
      </c>
      <c r="BN181" s="469">
        <v>0</v>
      </c>
      <c r="BO181" s="471">
        <v>68.330048787500004</v>
      </c>
      <c r="BP181" s="469">
        <v>2</v>
      </c>
      <c r="BQ181" s="469">
        <v>0</v>
      </c>
      <c r="BR181" s="469">
        <v>0</v>
      </c>
      <c r="BS181" s="469">
        <v>1</v>
      </c>
      <c r="BT181" s="469">
        <v>0</v>
      </c>
      <c r="BU181" s="469">
        <v>0</v>
      </c>
      <c r="BV181" s="469">
        <v>0</v>
      </c>
      <c r="BW181" s="475">
        <v>0</v>
      </c>
      <c r="BX181" s="475">
        <v>94</v>
      </c>
      <c r="BY181" s="475">
        <v>910</v>
      </c>
      <c r="BZ181" s="475">
        <v>46</v>
      </c>
      <c r="CA181" s="468">
        <v>0.44897959183673469</v>
      </c>
      <c r="CB181" s="469">
        <v>0</v>
      </c>
      <c r="CC181" s="476">
        <v>270.50317252939999</v>
      </c>
      <c r="CD181" s="476">
        <v>0</v>
      </c>
      <c r="CE181" s="476">
        <v>1371.2193835413857</v>
      </c>
      <c r="CF181" s="476">
        <v>172.21810118698801</v>
      </c>
      <c r="CG181" s="476">
        <v>425.35904064039403</v>
      </c>
      <c r="CH181" s="476">
        <v>0</v>
      </c>
      <c r="CI181" s="476">
        <v>1368.4950086570448</v>
      </c>
      <c r="CJ181" s="485">
        <v>0</v>
      </c>
      <c r="CK181" s="469">
        <v>15</v>
      </c>
      <c r="CL181" s="469">
        <v>0</v>
      </c>
      <c r="CM181" s="469">
        <v>0</v>
      </c>
      <c r="CN181" s="477">
        <v>2188.533346684937</v>
      </c>
      <c r="CO181" s="469">
        <v>1864</v>
      </c>
      <c r="CP181" s="469">
        <v>1</v>
      </c>
      <c r="CQ181" s="469" t="s">
        <v>514</v>
      </c>
      <c r="CR181" s="469" t="s">
        <v>514</v>
      </c>
      <c r="CS181" s="469" t="s">
        <v>514</v>
      </c>
      <c r="CT181" s="469">
        <v>0</v>
      </c>
      <c r="CU181" s="469">
        <v>3</v>
      </c>
      <c r="CV181" s="469">
        <v>1</v>
      </c>
      <c r="CW181" s="469">
        <v>3</v>
      </c>
      <c r="CX181" s="475">
        <v>2682800</v>
      </c>
      <c r="CY181" s="475">
        <v>0</v>
      </c>
      <c r="CZ181" s="475">
        <v>7</v>
      </c>
      <c r="DA181" s="475">
        <v>0</v>
      </c>
      <c r="DB181" s="478">
        <v>17</v>
      </c>
      <c r="DC181" s="472">
        <v>0.95272221377883259</v>
      </c>
      <c r="DD181" s="469">
        <v>12</v>
      </c>
      <c r="DE181" s="475">
        <v>262100</v>
      </c>
      <c r="DF181" s="470">
        <v>2</v>
      </c>
      <c r="DG181" s="474">
        <v>0</v>
      </c>
      <c r="DH181" s="469">
        <v>6</v>
      </c>
      <c r="DI181" s="470">
        <v>4</v>
      </c>
      <c r="DJ181" s="469">
        <v>0</v>
      </c>
      <c r="DK181" s="469">
        <v>0</v>
      </c>
      <c r="DL181" s="476">
        <v>25</v>
      </c>
      <c r="DM181" s="465">
        <v>273.66666666666669</v>
      </c>
      <c r="DN181" s="466">
        <v>7788666.666666667</v>
      </c>
      <c r="DO181" s="467">
        <v>489333.33333333337</v>
      </c>
      <c r="DP181" s="469">
        <v>2</v>
      </c>
      <c r="DQ181" s="469">
        <v>0</v>
      </c>
      <c r="DR181" s="469">
        <v>2</v>
      </c>
      <c r="DS181" s="475">
        <v>3730</v>
      </c>
      <c r="DT181" s="475">
        <v>305</v>
      </c>
      <c r="DU181" s="475">
        <v>28</v>
      </c>
    </row>
    <row r="182" spans="1:125" s="469" customFormat="1" ht="15" customHeight="1" x14ac:dyDescent="0.25">
      <c r="A182" s="474" t="s">
        <v>176</v>
      </c>
      <c r="B182" s="469">
        <v>53</v>
      </c>
      <c r="C182" s="469">
        <v>1</v>
      </c>
      <c r="D182" s="469">
        <v>154</v>
      </c>
      <c r="E182" s="469">
        <v>8</v>
      </c>
      <c r="F182" s="469">
        <v>556</v>
      </c>
      <c r="G182" s="469">
        <v>3</v>
      </c>
      <c r="H182" s="469">
        <v>42</v>
      </c>
      <c r="I182" s="469">
        <v>1</v>
      </c>
      <c r="J182" s="469">
        <v>0</v>
      </c>
      <c r="K182" s="469">
        <v>12</v>
      </c>
      <c r="L182" s="469">
        <v>0</v>
      </c>
      <c r="M182" s="469">
        <v>0.14000000000000001</v>
      </c>
      <c r="N182" s="469">
        <v>1</v>
      </c>
      <c r="O182" s="469">
        <v>1</v>
      </c>
      <c r="P182" s="469">
        <v>260</v>
      </c>
      <c r="Q182" s="469">
        <v>16</v>
      </c>
      <c r="R182" s="475">
        <v>3475000</v>
      </c>
      <c r="S182" s="475">
        <v>1048</v>
      </c>
      <c r="T182" s="475">
        <v>0</v>
      </c>
      <c r="U182" s="468">
        <v>0.61111111111111116</v>
      </c>
      <c r="V182" s="469">
        <v>22</v>
      </c>
      <c r="W182" s="469">
        <v>3</v>
      </c>
      <c r="X182" s="469">
        <v>0.70000000000000007</v>
      </c>
      <c r="Y182" s="469" t="s">
        <v>568</v>
      </c>
      <c r="Z182" s="469" t="s">
        <v>568</v>
      </c>
      <c r="AA182" s="473">
        <v>7</v>
      </c>
      <c r="AB182" s="474">
        <v>4</v>
      </c>
      <c r="AC182" s="469">
        <v>16</v>
      </c>
      <c r="AD182" s="469">
        <v>3</v>
      </c>
      <c r="AE182" s="469">
        <v>12</v>
      </c>
      <c r="AF182" s="469">
        <v>537</v>
      </c>
      <c r="AG182" s="469">
        <v>0</v>
      </c>
      <c r="AH182" s="469">
        <v>26</v>
      </c>
      <c r="AI182" s="475">
        <v>5841300</v>
      </c>
      <c r="AJ182" s="475">
        <v>4935914</v>
      </c>
      <c r="AK182" s="475">
        <v>691.02222222222213</v>
      </c>
      <c r="AL182" s="475">
        <v>2687</v>
      </c>
      <c r="AM182" s="475">
        <v>159</v>
      </c>
      <c r="AN182" s="469">
        <v>0</v>
      </c>
      <c r="AO182" s="469">
        <v>9</v>
      </c>
      <c r="AP182" s="469">
        <v>1</v>
      </c>
      <c r="AQ182" s="468">
        <v>0.39516129032258063</v>
      </c>
      <c r="AR182" s="468">
        <v>6.4516129032258063E-2</v>
      </c>
      <c r="AS182" s="469">
        <v>1</v>
      </c>
      <c r="AT182" s="469">
        <v>0</v>
      </c>
      <c r="AU182" s="469">
        <v>0</v>
      </c>
      <c r="AV182" s="469">
        <v>0</v>
      </c>
      <c r="AW182" s="469">
        <v>6</v>
      </c>
      <c r="AX182" s="469">
        <v>0</v>
      </c>
      <c r="AY182" s="469">
        <v>0</v>
      </c>
      <c r="AZ182" s="469">
        <v>0</v>
      </c>
      <c r="BA182" s="469">
        <v>3</v>
      </c>
      <c r="BB182" s="475">
        <v>1088.2</v>
      </c>
      <c r="BC182" s="470">
        <v>1</v>
      </c>
      <c r="BD182" s="470">
        <v>17</v>
      </c>
      <c r="BE182" s="469">
        <v>0</v>
      </c>
      <c r="BF182" s="468">
        <v>0.13709677419354838</v>
      </c>
      <c r="BG182" s="469">
        <v>0</v>
      </c>
      <c r="BH182" s="469">
        <v>53.551673022341454</v>
      </c>
      <c r="BI182" s="469">
        <v>0</v>
      </c>
      <c r="BJ182" s="469">
        <v>0</v>
      </c>
      <c r="BK182" s="469">
        <v>1</v>
      </c>
      <c r="BL182" s="469">
        <v>0</v>
      </c>
      <c r="BM182" s="469">
        <v>6</v>
      </c>
      <c r="BN182" s="469">
        <v>2</v>
      </c>
      <c r="BO182" s="471">
        <v>1.03711210974</v>
      </c>
      <c r="BP182" s="469">
        <v>3</v>
      </c>
      <c r="BQ182" s="469">
        <v>0</v>
      </c>
      <c r="BR182" s="469">
        <v>0</v>
      </c>
      <c r="BS182" s="469">
        <v>1</v>
      </c>
      <c r="BT182" s="469">
        <v>0</v>
      </c>
      <c r="BU182" s="469">
        <v>3</v>
      </c>
      <c r="BV182" s="469">
        <v>0</v>
      </c>
      <c r="BW182" s="475">
        <v>0</v>
      </c>
      <c r="BX182" s="475">
        <v>1926</v>
      </c>
      <c r="BY182" s="475">
        <v>1641</v>
      </c>
      <c r="BZ182" s="475">
        <v>0</v>
      </c>
      <c r="CA182" s="468">
        <v>0.30645161290322581</v>
      </c>
      <c r="CB182" s="469">
        <v>0</v>
      </c>
      <c r="CC182" s="476">
        <v>0</v>
      </c>
      <c r="CD182" s="476">
        <v>0</v>
      </c>
      <c r="CE182" s="476">
        <v>121.29578881598002</v>
      </c>
      <c r="CF182" s="476">
        <v>92.512999111720006</v>
      </c>
      <c r="CG182" s="476">
        <v>0</v>
      </c>
      <c r="CH182" s="476">
        <v>0</v>
      </c>
      <c r="CI182" s="476">
        <v>52.953606454613997</v>
      </c>
      <c r="CJ182" s="485">
        <v>0</v>
      </c>
      <c r="CK182" s="469">
        <v>4</v>
      </c>
      <c r="CL182" s="469">
        <v>0</v>
      </c>
      <c r="CM182" s="469">
        <v>0</v>
      </c>
      <c r="CN182" s="477">
        <v>391.27258164760315</v>
      </c>
      <c r="CO182" s="469">
        <v>37</v>
      </c>
      <c r="CP182" s="469">
        <v>0</v>
      </c>
      <c r="CQ182" s="469" t="s">
        <v>514</v>
      </c>
      <c r="CR182" s="469" t="s">
        <v>514</v>
      </c>
      <c r="CS182" s="469" t="s">
        <v>514</v>
      </c>
      <c r="CT182" s="469">
        <v>1</v>
      </c>
      <c r="CU182" s="469">
        <v>0</v>
      </c>
      <c r="CV182" s="469">
        <v>0</v>
      </c>
      <c r="CW182" s="469">
        <v>2</v>
      </c>
      <c r="CX182" s="475">
        <v>3147600</v>
      </c>
      <c r="CY182" s="475">
        <v>1887</v>
      </c>
      <c r="CZ182" s="475">
        <v>112</v>
      </c>
      <c r="DA182" s="475">
        <v>0</v>
      </c>
      <c r="DB182" s="478">
        <v>61</v>
      </c>
      <c r="DC182" s="472">
        <v>0.94584140314329268</v>
      </c>
      <c r="DD182" s="469">
        <v>33</v>
      </c>
      <c r="DE182" s="475">
        <v>709600</v>
      </c>
      <c r="DF182" s="470">
        <v>0</v>
      </c>
      <c r="DG182" s="474">
        <v>0</v>
      </c>
      <c r="DH182" s="469">
        <v>23</v>
      </c>
      <c r="DI182" s="470">
        <v>1</v>
      </c>
      <c r="DJ182" s="469">
        <v>2</v>
      </c>
      <c r="DK182" s="469">
        <v>1</v>
      </c>
      <c r="DL182" s="476">
        <v>18.333333333333332</v>
      </c>
      <c r="DM182" s="465">
        <v>85</v>
      </c>
      <c r="DN182" s="466">
        <v>8941000</v>
      </c>
      <c r="DO182" s="467">
        <v>1113233.3333333333</v>
      </c>
      <c r="DP182" s="469">
        <v>1</v>
      </c>
      <c r="DQ182" s="469">
        <v>0</v>
      </c>
      <c r="DR182" s="469">
        <v>0</v>
      </c>
      <c r="DS182" s="475">
        <v>2890</v>
      </c>
      <c r="DT182" s="475">
        <v>317</v>
      </c>
      <c r="DU182" s="475">
        <v>0</v>
      </c>
    </row>
    <row r="183" spans="1:125" s="469" customFormat="1" ht="15" customHeight="1" x14ac:dyDescent="0.25">
      <c r="A183" s="474" t="s">
        <v>305</v>
      </c>
      <c r="B183" s="469">
        <v>3</v>
      </c>
      <c r="C183" s="469">
        <v>0</v>
      </c>
      <c r="D183" s="469">
        <v>22</v>
      </c>
      <c r="E183" s="469">
        <v>2</v>
      </c>
      <c r="F183" s="469">
        <v>340</v>
      </c>
      <c r="G183" s="469">
        <v>0</v>
      </c>
      <c r="H183" s="469">
        <v>13</v>
      </c>
      <c r="I183" s="469">
        <v>2</v>
      </c>
      <c r="J183" s="469">
        <v>9</v>
      </c>
      <c r="K183" s="469">
        <v>20</v>
      </c>
      <c r="L183" s="469">
        <v>1</v>
      </c>
      <c r="M183" s="469">
        <v>0</v>
      </c>
      <c r="N183" s="469">
        <v>1</v>
      </c>
      <c r="O183" s="469">
        <v>0</v>
      </c>
      <c r="P183" s="469">
        <v>47</v>
      </c>
      <c r="Q183" s="469">
        <v>2</v>
      </c>
      <c r="R183" s="475">
        <v>1911400</v>
      </c>
      <c r="S183" s="475">
        <v>0</v>
      </c>
      <c r="T183" s="475">
        <v>0</v>
      </c>
      <c r="U183" s="468">
        <v>0.58181818181818179</v>
      </c>
      <c r="V183" s="469">
        <v>5</v>
      </c>
      <c r="W183" s="469">
        <v>0</v>
      </c>
      <c r="X183" s="469">
        <v>0.4</v>
      </c>
      <c r="Y183" s="469">
        <v>1261</v>
      </c>
      <c r="Z183" s="469">
        <v>162</v>
      </c>
      <c r="AA183" s="473">
        <v>2</v>
      </c>
      <c r="AB183" s="474">
        <f t="shared" ref="AB183:AB193" si="6">BI183+BM183</f>
        <v>2</v>
      </c>
      <c r="AC183" s="469">
        <v>2</v>
      </c>
      <c r="AD183" s="469">
        <v>0</v>
      </c>
      <c r="AE183" s="469">
        <v>123</v>
      </c>
      <c r="AF183" s="469">
        <v>57</v>
      </c>
      <c r="AG183" s="469">
        <v>1</v>
      </c>
      <c r="AH183" s="469">
        <v>0</v>
      </c>
      <c r="AI183" s="475">
        <v>0</v>
      </c>
      <c r="AJ183" s="475">
        <v>0</v>
      </c>
      <c r="AK183" s="475">
        <v>0</v>
      </c>
      <c r="AL183" s="475">
        <v>358</v>
      </c>
      <c r="AM183" s="475">
        <v>46</v>
      </c>
      <c r="AN183" s="469">
        <v>0</v>
      </c>
      <c r="AO183" s="469">
        <v>0</v>
      </c>
      <c r="AP183" s="469">
        <v>0</v>
      </c>
      <c r="AQ183" s="468">
        <v>0.43421052631578949</v>
      </c>
      <c r="AR183" s="468">
        <v>3.9473684210526314E-2</v>
      </c>
      <c r="AS183" s="469">
        <v>0</v>
      </c>
      <c r="AT183" s="469">
        <v>6567.6244111929991</v>
      </c>
      <c r="AU183" s="469">
        <v>9</v>
      </c>
      <c r="AV183" s="469">
        <v>1</v>
      </c>
      <c r="AW183" s="469">
        <v>0</v>
      </c>
      <c r="AX183" s="469">
        <v>0</v>
      </c>
      <c r="AY183" s="469">
        <v>0</v>
      </c>
      <c r="AZ183" s="469">
        <v>0</v>
      </c>
      <c r="BA183" s="469">
        <v>2</v>
      </c>
      <c r="BB183" s="475">
        <v>109</v>
      </c>
      <c r="BC183" s="470">
        <v>0</v>
      </c>
      <c r="BD183" s="470">
        <v>8</v>
      </c>
      <c r="BE183" s="469">
        <v>0</v>
      </c>
      <c r="BF183" s="468">
        <v>0.13157894736842105</v>
      </c>
      <c r="BG183" s="469">
        <v>0</v>
      </c>
      <c r="BH183" s="469">
        <v>150.86138034800001</v>
      </c>
      <c r="BI183" s="469">
        <v>0</v>
      </c>
      <c r="BJ183" s="469">
        <v>0</v>
      </c>
      <c r="BK183" s="469">
        <v>0</v>
      </c>
      <c r="BL183" s="469">
        <v>0</v>
      </c>
      <c r="BM183" s="469">
        <v>2</v>
      </c>
      <c r="BN183" s="469">
        <v>0</v>
      </c>
      <c r="BO183" s="471">
        <v>3.2648825712999998</v>
      </c>
      <c r="BP183" s="469">
        <v>2</v>
      </c>
      <c r="BQ183" s="469">
        <v>1.2119166662979</v>
      </c>
      <c r="BR183" s="469">
        <v>0</v>
      </c>
      <c r="BS183" s="469">
        <v>0</v>
      </c>
      <c r="BT183" s="469">
        <v>0</v>
      </c>
      <c r="BU183" s="469">
        <v>0</v>
      </c>
      <c r="BV183" s="469">
        <v>0</v>
      </c>
      <c r="BW183" s="475">
        <v>0</v>
      </c>
      <c r="BX183" s="475">
        <v>94</v>
      </c>
      <c r="BY183" s="475">
        <v>3381</v>
      </c>
      <c r="BZ183" s="475">
        <v>108</v>
      </c>
      <c r="CA183" s="468">
        <v>0.23684210526315788</v>
      </c>
      <c r="CB183" s="469">
        <v>0</v>
      </c>
      <c r="CC183" s="476">
        <v>0</v>
      </c>
      <c r="CD183" s="476">
        <v>0</v>
      </c>
      <c r="CE183" s="476">
        <v>89.04086540386399</v>
      </c>
      <c r="CF183" s="476">
        <v>140.86452662676299</v>
      </c>
      <c r="CG183" s="476">
        <v>0</v>
      </c>
      <c r="CH183" s="476">
        <v>38.435344949699996</v>
      </c>
      <c r="CI183" s="476">
        <v>640.97805175610654</v>
      </c>
      <c r="CJ183" s="485">
        <v>0</v>
      </c>
      <c r="CK183" s="469">
        <v>4</v>
      </c>
      <c r="CL183" s="469">
        <v>0</v>
      </c>
      <c r="CM183" s="469">
        <v>0</v>
      </c>
      <c r="CN183" s="477">
        <v>508.7647270916558</v>
      </c>
      <c r="CO183" s="469">
        <v>3</v>
      </c>
      <c r="CP183" s="469">
        <v>0</v>
      </c>
      <c r="CQ183" s="469" t="s">
        <v>514</v>
      </c>
      <c r="CR183" s="469" t="s">
        <v>514</v>
      </c>
      <c r="CS183" s="469" t="s">
        <v>514</v>
      </c>
      <c r="CT183" s="469">
        <v>0</v>
      </c>
      <c r="CU183" s="469">
        <v>0</v>
      </c>
      <c r="CV183" s="469">
        <v>0</v>
      </c>
      <c r="CW183" s="469">
        <v>1</v>
      </c>
      <c r="CX183" s="475">
        <v>767400</v>
      </c>
      <c r="CY183" s="475">
        <v>0</v>
      </c>
      <c r="CZ183" s="475">
        <v>47</v>
      </c>
      <c r="DA183" s="475">
        <v>0</v>
      </c>
      <c r="DB183" s="478">
        <v>4</v>
      </c>
      <c r="DC183" s="472">
        <v>0.95744633223647391</v>
      </c>
      <c r="DD183" s="469">
        <v>11</v>
      </c>
      <c r="DE183" s="475">
        <v>381900</v>
      </c>
      <c r="DF183" s="470">
        <v>2</v>
      </c>
      <c r="DG183" s="474">
        <f>1/8</f>
        <v>0.125</v>
      </c>
      <c r="DH183" s="469">
        <v>5</v>
      </c>
      <c r="DI183" s="470">
        <v>0</v>
      </c>
      <c r="DJ183" s="469">
        <v>0</v>
      </c>
      <c r="DK183" s="469">
        <v>1</v>
      </c>
      <c r="DL183" s="476">
        <v>0</v>
      </c>
      <c r="DM183" s="465">
        <v>17</v>
      </c>
      <c r="DN183" s="466">
        <v>1185500</v>
      </c>
      <c r="DO183" s="467">
        <v>246025.92592592596</v>
      </c>
      <c r="DP183" s="469">
        <v>0</v>
      </c>
      <c r="DQ183" s="469">
        <v>1</v>
      </c>
      <c r="DR183" s="469">
        <v>1</v>
      </c>
      <c r="DS183" s="475">
        <v>0</v>
      </c>
      <c r="DT183" s="475">
        <v>14</v>
      </c>
      <c r="DU183" s="475">
        <v>0</v>
      </c>
    </row>
    <row r="184" spans="1:125" s="469" customFormat="1" ht="15" customHeight="1" x14ac:dyDescent="0.25">
      <c r="A184" s="474" t="s">
        <v>112</v>
      </c>
      <c r="B184" s="469">
        <v>4</v>
      </c>
      <c r="C184" s="469">
        <v>1</v>
      </c>
      <c r="D184" s="469">
        <v>6</v>
      </c>
      <c r="E184" s="469">
        <v>0</v>
      </c>
      <c r="F184" s="469">
        <v>108</v>
      </c>
      <c r="G184" s="469">
        <v>17</v>
      </c>
      <c r="H184" s="469">
        <v>2</v>
      </c>
      <c r="I184" s="469">
        <v>0</v>
      </c>
      <c r="J184" s="469">
        <v>4</v>
      </c>
      <c r="K184" s="469">
        <v>9</v>
      </c>
      <c r="L184" s="469">
        <v>2</v>
      </c>
      <c r="M184" s="469">
        <v>0</v>
      </c>
      <c r="N184" s="469">
        <v>0</v>
      </c>
      <c r="O184" s="469">
        <v>0</v>
      </c>
      <c r="P184" s="469">
        <v>95</v>
      </c>
      <c r="Q184" s="469">
        <v>4</v>
      </c>
      <c r="R184" s="475">
        <v>602800</v>
      </c>
      <c r="S184" s="475">
        <v>0</v>
      </c>
      <c r="T184" s="475">
        <v>0</v>
      </c>
      <c r="U184" s="468">
        <v>0.64500000000000002</v>
      </c>
      <c r="V184" s="469">
        <v>9</v>
      </c>
      <c r="W184" s="469">
        <v>4</v>
      </c>
      <c r="X184" s="469">
        <v>0</v>
      </c>
      <c r="Y184" s="469">
        <v>834</v>
      </c>
      <c r="Z184" s="469">
        <v>505</v>
      </c>
      <c r="AA184" s="473">
        <v>0</v>
      </c>
      <c r="AB184" s="474">
        <f t="shared" si="6"/>
        <v>2</v>
      </c>
      <c r="AC184" s="469">
        <v>8</v>
      </c>
      <c r="AD184" s="469">
        <v>0</v>
      </c>
      <c r="AE184" s="469">
        <v>135</v>
      </c>
      <c r="AF184" s="469">
        <v>274</v>
      </c>
      <c r="AG184" s="469">
        <v>0</v>
      </c>
      <c r="AH184" s="469">
        <v>2</v>
      </c>
      <c r="AI184" s="475">
        <v>71800</v>
      </c>
      <c r="AJ184" s="475">
        <v>0</v>
      </c>
      <c r="AK184" s="475">
        <v>0</v>
      </c>
      <c r="AL184" s="475">
        <v>0</v>
      </c>
      <c r="AM184" s="475">
        <v>0</v>
      </c>
      <c r="AN184" s="469">
        <v>0</v>
      </c>
      <c r="AO184" s="469">
        <v>0</v>
      </c>
      <c r="AP184" s="469">
        <v>0</v>
      </c>
      <c r="AQ184" s="468">
        <v>0.51700000000000002</v>
      </c>
      <c r="AR184" s="468">
        <v>4.8000000000000001E-2</v>
      </c>
      <c r="AS184" s="469">
        <v>0</v>
      </c>
      <c r="AT184" s="469">
        <v>6689.151080227999</v>
      </c>
      <c r="AU184" s="469">
        <v>11</v>
      </c>
      <c r="AV184" s="469">
        <v>0</v>
      </c>
      <c r="AW184" s="469">
        <v>0</v>
      </c>
      <c r="AX184" s="469">
        <v>0</v>
      </c>
      <c r="AY184" s="469">
        <v>0</v>
      </c>
      <c r="AZ184" s="469">
        <v>0</v>
      </c>
      <c r="BA184" s="469">
        <v>1</v>
      </c>
      <c r="BB184" s="475">
        <v>10</v>
      </c>
      <c r="BC184" s="470">
        <v>0</v>
      </c>
      <c r="BD184" s="470">
        <v>5</v>
      </c>
      <c r="BE184" s="469">
        <v>0</v>
      </c>
      <c r="BF184" s="468">
        <v>0.216</v>
      </c>
      <c r="BG184" s="469">
        <v>0</v>
      </c>
      <c r="BH184" s="469">
        <v>0</v>
      </c>
      <c r="BI184" s="469">
        <v>1</v>
      </c>
      <c r="BJ184" s="469">
        <v>0</v>
      </c>
      <c r="BK184" s="469">
        <v>0</v>
      </c>
      <c r="BL184" s="469">
        <v>0</v>
      </c>
      <c r="BM184" s="469">
        <v>1</v>
      </c>
      <c r="BN184" s="469">
        <v>0</v>
      </c>
      <c r="BO184" s="471">
        <v>0.17167200232899998</v>
      </c>
      <c r="BP184" s="469">
        <v>0</v>
      </c>
      <c r="BQ184" s="469">
        <v>0</v>
      </c>
      <c r="BR184" s="469">
        <v>0</v>
      </c>
      <c r="BS184" s="469">
        <v>0</v>
      </c>
      <c r="BT184" s="469">
        <v>0</v>
      </c>
      <c r="BU184" s="469">
        <v>0</v>
      </c>
      <c r="BV184" s="469">
        <v>0</v>
      </c>
      <c r="BW184" s="475">
        <v>0</v>
      </c>
      <c r="BX184" s="475">
        <v>230</v>
      </c>
      <c r="BY184" s="475">
        <v>4996</v>
      </c>
      <c r="BZ184" s="475">
        <v>0</v>
      </c>
      <c r="CA184" s="468">
        <v>0.439</v>
      </c>
      <c r="CB184" s="469">
        <v>0</v>
      </c>
      <c r="CC184" s="476">
        <v>0</v>
      </c>
      <c r="CD184" s="476">
        <v>0</v>
      </c>
      <c r="CE184" s="476">
        <v>0</v>
      </c>
      <c r="CF184" s="476">
        <v>0</v>
      </c>
      <c r="CG184" s="476">
        <v>0</v>
      </c>
      <c r="CH184" s="476">
        <v>0</v>
      </c>
      <c r="CI184" s="476">
        <v>0</v>
      </c>
      <c r="CJ184" s="485">
        <v>0</v>
      </c>
      <c r="CK184" s="469">
        <v>1</v>
      </c>
      <c r="CL184" s="469">
        <v>0</v>
      </c>
      <c r="CM184" s="469">
        <v>0</v>
      </c>
      <c r="CN184" s="477">
        <v>128.4228309297005</v>
      </c>
      <c r="CO184" s="469">
        <v>18</v>
      </c>
      <c r="CP184" s="469">
        <v>0</v>
      </c>
      <c r="CQ184" s="469" t="s">
        <v>514</v>
      </c>
      <c r="CR184" s="469" t="s">
        <v>514</v>
      </c>
      <c r="CS184" s="469" t="s">
        <v>514</v>
      </c>
      <c r="CT184" s="469">
        <v>0</v>
      </c>
      <c r="CU184" s="469">
        <v>0</v>
      </c>
      <c r="CV184" s="469">
        <v>1</v>
      </c>
      <c r="CW184" s="469">
        <v>0</v>
      </c>
      <c r="CX184" s="475">
        <v>0</v>
      </c>
      <c r="CY184" s="475">
        <v>0</v>
      </c>
      <c r="CZ184" s="475">
        <v>0</v>
      </c>
      <c r="DA184" s="475">
        <v>0</v>
      </c>
      <c r="DB184" s="478">
        <v>12</v>
      </c>
      <c r="DC184" s="472">
        <v>0.90123057298554643</v>
      </c>
      <c r="DD184" s="469">
        <v>20</v>
      </c>
      <c r="DE184" s="475">
        <v>641600</v>
      </c>
      <c r="DF184" s="470">
        <v>0</v>
      </c>
      <c r="DG184" s="474">
        <v>0</v>
      </c>
      <c r="DH184" s="469">
        <v>4</v>
      </c>
      <c r="DI184" s="470">
        <v>0</v>
      </c>
      <c r="DJ184" s="469">
        <v>1</v>
      </c>
      <c r="DK184" s="469">
        <v>0</v>
      </c>
      <c r="DL184" s="476">
        <v>8.3333333333333339</v>
      </c>
      <c r="DM184" s="465">
        <v>26.333333333333332</v>
      </c>
      <c r="DN184" s="466">
        <v>6180666.666666667</v>
      </c>
      <c r="DO184" s="467">
        <v>406551.50214592274</v>
      </c>
      <c r="DP184" s="469">
        <v>0</v>
      </c>
      <c r="DQ184" s="469">
        <v>0</v>
      </c>
      <c r="DR184" s="469">
        <v>0</v>
      </c>
      <c r="DS184" s="475">
        <v>91</v>
      </c>
      <c r="DT184" s="475">
        <v>208</v>
      </c>
      <c r="DU184" s="475">
        <v>0</v>
      </c>
    </row>
    <row r="185" spans="1:125" s="469" customFormat="1" ht="15" customHeight="1" x14ac:dyDescent="0.25">
      <c r="A185" s="474" t="s">
        <v>92</v>
      </c>
      <c r="B185" s="469">
        <v>51</v>
      </c>
      <c r="C185" s="469">
        <v>4</v>
      </c>
      <c r="D185" s="469">
        <v>128</v>
      </c>
      <c r="E185" s="469">
        <v>6</v>
      </c>
      <c r="F185" s="469">
        <v>2483</v>
      </c>
      <c r="G185" s="469">
        <v>1</v>
      </c>
      <c r="H185" s="469">
        <v>147</v>
      </c>
      <c r="I185" s="469">
        <v>21</v>
      </c>
      <c r="J185" s="469">
        <v>6</v>
      </c>
      <c r="K185" s="469">
        <v>42</v>
      </c>
      <c r="L185" s="469">
        <v>1</v>
      </c>
      <c r="M185" s="469">
        <v>0</v>
      </c>
      <c r="N185" s="469">
        <v>0</v>
      </c>
      <c r="O185" s="469">
        <v>0</v>
      </c>
      <c r="P185" s="469">
        <v>150</v>
      </c>
      <c r="Q185" s="469">
        <v>5</v>
      </c>
      <c r="R185" s="475">
        <v>461100</v>
      </c>
      <c r="S185" s="475">
        <v>25</v>
      </c>
      <c r="T185" s="475">
        <v>52</v>
      </c>
      <c r="U185" s="468">
        <v>0.71641791044776115</v>
      </c>
      <c r="V185" s="469">
        <v>1</v>
      </c>
      <c r="W185" s="469">
        <v>3</v>
      </c>
      <c r="X185" s="469">
        <v>1.6</v>
      </c>
      <c r="Y185" s="469">
        <v>14312</v>
      </c>
      <c r="Z185" s="469">
        <v>602</v>
      </c>
      <c r="AA185" s="473">
        <v>8</v>
      </c>
      <c r="AB185" s="474">
        <f t="shared" si="6"/>
        <v>4</v>
      </c>
      <c r="AC185" s="469">
        <v>6</v>
      </c>
      <c r="AD185" s="469">
        <v>0</v>
      </c>
      <c r="AE185" s="469">
        <v>191</v>
      </c>
      <c r="AF185" s="469">
        <v>65</v>
      </c>
      <c r="AG185" s="469">
        <v>0</v>
      </c>
      <c r="AH185" s="469">
        <v>6</v>
      </c>
      <c r="AI185" s="475">
        <v>1597200</v>
      </c>
      <c r="AJ185" s="475">
        <v>0</v>
      </c>
      <c r="AK185" s="475">
        <v>0</v>
      </c>
      <c r="AL185" s="475">
        <v>276</v>
      </c>
      <c r="AM185" s="475">
        <v>49</v>
      </c>
      <c r="AN185" s="469">
        <v>0</v>
      </c>
      <c r="AO185" s="469">
        <v>1</v>
      </c>
      <c r="AP185" s="469">
        <v>0</v>
      </c>
      <c r="AQ185" s="468">
        <v>0.65934065934065933</v>
      </c>
      <c r="AR185" s="468">
        <v>4.4444444444444446E-2</v>
      </c>
      <c r="AS185" s="469">
        <v>0</v>
      </c>
      <c r="AT185" s="469">
        <v>2826.99868612</v>
      </c>
      <c r="AU185" s="469">
        <v>0</v>
      </c>
      <c r="AV185" s="469">
        <v>1</v>
      </c>
      <c r="AW185" s="469">
        <v>5</v>
      </c>
      <c r="AX185" s="469">
        <v>43</v>
      </c>
      <c r="AY185" s="469">
        <v>0</v>
      </c>
      <c r="AZ185" s="469">
        <v>0</v>
      </c>
      <c r="BA185" s="469">
        <v>0</v>
      </c>
      <c r="BB185" s="475">
        <v>0</v>
      </c>
      <c r="BC185" s="470">
        <v>0</v>
      </c>
      <c r="BD185" s="470">
        <v>4</v>
      </c>
      <c r="BE185" s="469">
        <v>2826.99868612</v>
      </c>
      <c r="BF185" s="468">
        <v>0.15384615384615385</v>
      </c>
      <c r="BG185" s="469">
        <v>19885.689837099999</v>
      </c>
      <c r="BH185" s="469">
        <v>0</v>
      </c>
      <c r="BI185" s="469">
        <v>1</v>
      </c>
      <c r="BJ185" s="469">
        <v>0</v>
      </c>
      <c r="BK185" s="469">
        <v>2</v>
      </c>
      <c r="BL185" s="469">
        <v>0</v>
      </c>
      <c r="BM185" s="469">
        <v>3</v>
      </c>
      <c r="BN185" s="469">
        <v>0</v>
      </c>
      <c r="BO185" s="471">
        <v>135.410182171</v>
      </c>
      <c r="BP185" s="469">
        <v>0</v>
      </c>
      <c r="BQ185" s="469">
        <v>1529.5459385464528</v>
      </c>
      <c r="BR185" s="469">
        <v>0</v>
      </c>
      <c r="BS185" s="469">
        <v>0</v>
      </c>
      <c r="BT185" s="469">
        <v>1</v>
      </c>
      <c r="BU185" s="469">
        <v>0</v>
      </c>
      <c r="BV185" s="469">
        <v>0</v>
      </c>
      <c r="BW185" s="475">
        <v>0</v>
      </c>
      <c r="BX185" s="475">
        <v>148</v>
      </c>
      <c r="BY185" s="475">
        <v>1085</v>
      </c>
      <c r="BZ185" s="475">
        <v>17</v>
      </c>
      <c r="CA185" s="468">
        <v>0.46153846153846156</v>
      </c>
      <c r="CB185" s="469">
        <v>7822.3721890699999</v>
      </c>
      <c r="CC185" s="476">
        <v>6828.5625214694155</v>
      </c>
      <c r="CD185" s="476">
        <v>0</v>
      </c>
      <c r="CE185" s="476">
        <v>9460.3668535188644</v>
      </c>
      <c r="CF185" s="476">
        <v>45.234505220529996</v>
      </c>
      <c r="CG185" s="476">
        <v>0</v>
      </c>
      <c r="CH185" s="476">
        <v>0</v>
      </c>
      <c r="CI185" s="476">
        <v>2685.7937952590391</v>
      </c>
      <c r="CJ185" s="485">
        <v>0</v>
      </c>
      <c r="CK185" s="469">
        <v>5</v>
      </c>
      <c r="CL185" s="469">
        <v>11659.54846337</v>
      </c>
      <c r="CM185" s="469">
        <v>0</v>
      </c>
      <c r="CN185" s="477">
        <v>3360.8366616810677</v>
      </c>
      <c r="CO185" s="469">
        <v>33</v>
      </c>
      <c r="CP185" s="469">
        <v>0</v>
      </c>
      <c r="CQ185" s="469" t="s">
        <v>514</v>
      </c>
      <c r="CR185" s="469" t="s">
        <v>514</v>
      </c>
      <c r="CS185" s="469" t="s">
        <v>514</v>
      </c>
      <c r="CT185" s="469">
        <v>0</v>
      </c>
      <c r="CU185" s="469">
        <v>0</v>
      </c>
      <c r="CV185" s="469">
        <v>3</v>
      </c>
      <c r="CW185" s="469">
        <v>3</v>
      </c>
      <c r="CX185" s="475">
        <v>363600</v>
      </c>
      <c r="CY185" s="475">
        <v>83</v>
      </c>
      <c r="CZ185" s="475">
        <v>20</v>
      </c>
      <c r="DA185" s="475">
        <v>0</v>
      </c>
      <c r="DB185" s="478">
        <v>0</v>
      </c>
      <c r="DC185" s="472">
        <v>0.95465349101856789</v>
      </c>
      <c r="DD185" s="469">
        <v>8</v>
      </c>
      <c r="DE185" s="475">
        <v>87800</v>
      </c>
      <c r="DF185" s="470">
        <v>3</v>
      </c>
      <c r="DG185" s="474">
        <v>0.5</v>
      </c>
      <c r="DH185" s="469">
        <v>6</v>
      </c>
      <c r="DI185" s="470">
        <v>0</v>
      </c>
      <c r="DJ185" s="469">
        <v>0</v>
      </c>
      <c r="DK185" s="469">
        <v>0</v>
      </c>
      <c r="DL185" s="476">
        <v>0</v>
      </c>
      <c r="DM185" s="465">
        <v>160.33333333333334</v>
      </c>
      <c r="DN185" s="466">
        <v>6052000</v>
      </c>
      <c r="DO185" s="467">
        <v>3202414.8148148148</v>
      </c>
      <c r="DP185" s="469">
        <v>2</v>
      </c>
      <c r="DQ185" s="469">
        <v>1</v>
      </c>
      <c r="DR185" s="469">
        <v>7</v>
      </c>
      <c r="DS185" s="475">
        <v>180</v>
      </c>
      <c r="DT185" s="475">
        <v>11</v>
      </c>
      <c r="DU185" s="475">
        <v>0</v>
      </c>
    </row>
    <row r="186" spans="1:125" s="469" customFormat="1" ht="15" customHeight="1" x14ac:dyDescent="0.25">
      <c r="A186" s="474" t="s">
        <v>226</v>
      </c>
      <c r="B186" s="469">
        <v>49</v>
      </c>
      <c r="C186" s="469">
        <v>2</v>
      </c>
      <c r="D186" s="469">
        <v>85</v>
      </c>
      <c r="E186" s="469">
        <v>1</v>
      </c>
      <c r="F186" s="469">
        <v>1836</v>
      </c>
      <c r="G186" s="469">
        <v>0</v>
      </c>
      <c r="H186" s="469">
        <v>161</v>
      </c>
      <c r="I186" s="469">
        <v>48</v>
      </c>
      <c r="J186" s="469">
        <v>7</v>
      </c>
      <c r="K186" s="469">
        <v>47</v>
      </c>
      <c r="L186" s="469">
        <v>3</v>
      </c>
      <c r="M186" s="469">
        <v>0</v>
      </c>
      <c r="N186" s="469">
        <v>0</v>
      </c>
      <c r="O186" s="469">
        <v>0</v>
      </c>
      <c r="P186" s="469">
        <v>135</v>
      </c>
      <c r="Q186" s="469">
        <v>5</v>
      </c>
      <c r="R186" s="475">
        <v>1211000</v>
      </c>
      <c r="S186" s="475">
        <v>190</v>
      </c>
      <c r="T186" s="475">
        <v>0</v>
      </c>
      <c r="U186" s="468">
        <v>0.87096774193548387</v>
      </c>
      <c r="V186" s="469">
        <v>6</v>
      </c>
      <c r="W186" s="469">
        <v>4</v>
      </c>
      <c r="X186" s="469">
        <v>3.100000000000001</v>
      </c>
      <c r="Y186" s="469">
        <v>5669</v>
      </c>
      <c r="Z186" s="469">
        <v>410</v>
      </c>
      <c r="AA186" s="473">
        <v>7</v>
      </c>
      <c r="AB186" s="474">
        <f t="shared" si="6"/>
        <v>3</v>
      </c>
      <c r="AC186" s="469">
        <v>2</v>
      </c>
      <c r="AD186" s="469">
        <v>0</v>
      </c>
      <c r="AE186" s="469">
        <v>2216</v>
      </c>
      <c r="AF186" s="469">
        <v>17</v>
      </c>
      <c r="AG186" s="469">
        <v>0</v>
      </c>
      <c r="AH186" s="469">
        <v>0</v>
      </c>
      <c r="AI186" s="475">
        <v>0</v>
      </c>
      <c r="AJ186" s="475">
        <v>0</v>
      </c>
      <c r="AK186" s="475">
        <v>0</v>
      </c>
      <c r="AL186" s="475">
        <v>0</v>
      </c>
      <c r="AM186" s="475">
        <v>0</v>
      </c>
      <c r="AN186" s="469">
        <v>0</v>
      </c>
      <c r="AO186" s="469">
        <v>3</v>
      </c>
      <c r="AP186" s="469">
        <v>0</v>
      </c>
      <c r="AQ186" s="468">
        <v>0.52380952380952384</v>
      </c>
      <c r="AR186" s="468">
        <v>2.3809523809523808E-2</v>
      </c>
      <c r="AS186" s="469">
        <v>0</v>
      </c>
      <c r="AT186" s="469">
        <v>0</v>
      </c>
      <c r="AU186" s="469">
        <v>0</v>
      </c>
      <c r="AV186" s="469">
        <v>0</v>
      </c>
      <c r="AW186" s="469">
        <v>0</v>
      </c>
      <c r="AX186" s="469">
        <v>0</v>
      </c>
      <c r="AY186" s="469">
        <v>0</v>
      </c>
      <c r="AZ186" s="469">
        <v>0</v>
      </c>
      <c r="BA186" s="469">
        <v>0</v>
      </c>
      <c r="BB186" s="475">
        <v>0</v>
      </c>
      <c r="BC186" s="470">
        <v>0</v>
      </c>
      <c r="BD186" s="470">
        <v>5</v>
      </c>
      <c r="BE186" s="469">
        <v>0</v>
      </c>
      <c r="BF186" s="468">
        <v>4.7619047619047616E-2</v>
      </c>
      <c r="BG186" s="469">
        <v>0</v>
      </c>
      <c r="BH186" s="469">
        <v>0</v>
      </c>
      <c r="BI186" s="469">
        <v>0</v>
      </c>
      <c r="BJ186" s="469">
        <v>0</v>
      </c>
      <c r="BK186" s="469">
        <v>2</v>
      </c>
      <c r="BL186" s="469">
        <v>0</v>
      </c>
      <c r="BM186" s="469">
        <v>3</v>
      </c>
      <c r="BN186" s="469">
        <v>0</v>
      </c>
      <c r="BO186" s="471">
        <v>32.609223755899997</v>
      </c>
      <c r="BP186" s="469">
        <v>0</v>
      </c>
      <c r="BQ186" s="469">
        <v>294.6570787631</v>
      </c>
      <c r="BR186" s="469">
        <v>0</v>
      </c>
      <c r="BS186" s="469">
        <v>0</v>
      </c>
      <c r="BT186" s="469">
        <v>0</v>
      </c>
      <c r="BU186" s="469">
        <v>0</v>
      </c>
      <c r="BV186" s="469">
        <v>0</v>
      </c>
      <c r="BW186" s="475">
        <v>0</v>
      </c>
      <c r="BX186" s="475">
        <v>8</v>
      </c>
      <c r="BY186" s="475">
        <v>150</v>
      </c>
      <c r="BZ186" s="475">
        <v>0</v>
      </c>
      <c r="CA186" s="468">
        <v>0.23809523809523808</v>
      </c>
      <c r="CB186" s="469">
        <v>23587.678004400001</v>
      </c>
      <c r="CC186" s="476">
        <v>325.62129724981804</v>
      </c>
      <c r="CD186" s="476">
        <v>0</v>
      </c>
      <c r="CE186" s="476">
        <v>1060.8642959821259</v>
      </c>
      <c r="CF186" s="476">
        <v>1.55494086151</v>
      </c>
      <c r="CG186" s="476">
        <v>73.531973800979998</v>
      </c>
      <c r="CH186" s="476">
        <v>0</v>
      </c>
      <c r="CI186" s="476">
        <v>2156.5775376668225</v>
      </c>
      <c r="CJ186" s="485">
        <v>0</v>
      </c>
      <c r="CK186" s="469">
        <v>7</v>
      </c>
      <c r="CL186" s="469">
        <v>0</v>
      </c>
      <c r="CM186" s="469">
        <v>0</v>
      </c>
      <c r="CN186" s="477">
        <v>2865.6660882200395</v>
      </c>
      <c r="CO186" s="469">
        <v>686</v>
      </c>
      <c r="CP186" s="469">
        <v>1</v>
      </c>
      <c r="CQ186" s="469" t="s">
        <v>514</v>
      </c>
      <c r="CR186" s="469" t="s">
        <v>514</v>
      </c>
      <c r="CS186" s="469" t="s">
        <v>514</v>
      </c>
      <c r="CT186" s="469">
        <v>1</v>
      </c>
      <c r="CU186" s="469">
        <v>0</v>
      </c>
      <c r="CV186" s="469">
        <v>0</v>
      </c>
      <c r="CW186" s="469">
        <v>0</v>
      </c>
      <c r="CX186" s="475">
        <v>0</v>
      </c>
      <c r="CY186" s="475">
        <v>0</v>
      </c>
      <c r="CZ186" s="475">
        <v>26</v>
      </c>
      <c r="DA186" s="475">
        <v>0</v>
      </c>
      <c r="DB186" s="478">
        <v>20</v>
      </c>
      <c r="DC186" s="472">
        <v>0.93931316877197046</v>
      </c>
      <c r="DD186" s="469">
        <v>3</v>
      </c>
      <c r="DE186" s="475">
        <v>57600</v>
      </c>
      <c r="DF186" s="470">
        <v>0</v>
      </c>
      <c r="DG186" s="474">
        <f>1/6</f>
        <v>0.16666666666666666</v>
      </c>
      <c r="DH186" s="469">
        <v>3</v>
      </c>
      <c r="DI186" s="470">
        <v>0</v>
      </c>
      <c r="DJ186" s="469">
        <v>0</v>
      </c>
      <c r="DK186" s="469">
        <v>0</v>
      </c>
      <c r="DL186" s="476">
        <v>8.3333333333333339</v>
      </c>
      <c r="DM186" s="465">
        <v>49.5</v>
      </c>
      <c r="DN186" s="466">
        <v>3560000</v>
      </c>
      <c r="DO186" s="467">
        <v>294959.25925925927</v>
      </c>
      <c r="DP186" s="469">
        <v>0</v>
      </c>
      <c r="DQ186" s="469">
        <v>3</v>
      </c>
      <c r="DR186" s="469">
        <v>2</v>
      </c>
      <c r="DS186" s="475">
        <v>0</v>
      </c>
      <c r="DT186" s="475">
        <v>0</v>
      </c>
      <c r="DU186" s="475">
        <v>0</v>
      </c>
    </row>
    <row r="187" spans="1:125" s="469" customFormat="1" ht="15" customHeight="1" x14ac:dyDescent="0.25">
      <c r="A187" s="474" t="s">
        <v>328</v>
      </c>
      <c r="B187" s="469">
        <v>8</v>
      </c>
      <c r="C187" s="469">
        <v>0</v>
      </c>
      <c r="D187" s="469">
        <v>24</v>
      </c>
      <c r="E187" s="469">
        <v>0</v>
      </c>
      <c r="F187" s="469">
        <v>464</v>
      </c>
      <c r="G187" s="469">
        <v>1</v>
      </c>
      <c r="H187" s="469">
        <v>33</v>
      </c>
      <c r="I187" s="469">
        <v>2</v>
      </c>
      <c r="J187" s="469">
        <v>4</v>
      </c>
      <c r="K187" s="469">
        <v>30</v>
      </c>
      <c r="L187" s="469">
        <v>3</v>
      </c>
      <c r="M187" s="469">
        <v>0</v>
      </c>
      <c r="N187" s="469">
        <v>0</v>
      </c>
      <c r="O187" s="469">
        <v>0</v>
      </c>
      <c r="P187" s="469">
        <v>63</v>
      </c>
      <c r="Q187" s="469">
        <v>1</v>
      </c>
      <c r="R187" s="475">
        <v>1259800</v>
      </c>
      <c r="S187" s="475">
        <v>0</v>
      </c>
      <c r="T187" s="475">
        <v>0</v>
      </c>
      <c r="U187" s="468">
        <v>0.57894736842105265</v>
      </c>
      <c r="V187" s="469">
        <v>3</v>
      </c>
      <c r="W187" s="469">
        <v>1</v>
      </c>
      <c r="X187" s="469">
        <v>1.0999999999999999</v>
      </c>
      <c r="Y187" s="469">
        <v>1147</v>
      </c>
      <c r="Z187" s="469">
        <v>148</v>
      </c>
      <c r="AA187" s="473">
        <v>0</v>
      </c>
      <c r="AB187" s="474">
        <f t="shared" si="6"/>
        <v>0</v>
      </c>
      <c r="AC187" s="469">
        <v>0</v>
      </c>
      <c r="AD187" s="469">
        <v>0</v>
      </c>
      <c r="AE187" s="469">
        <v>223</v>
      </c>
      <c r="AF187" s="469">
        <v>24</v>
      </c>
      <c r="AG187" s="469">
        <v>0</v>
      </c>
      <c r="AH187" s="469">
        <v>0</v>
      </c>
      <c r="AI187" s="475">
        <v>0</v>
      </c>
      <c r="AJ187" s="475">
        <v>0</v>
      </c>
      <c r="AK187" s="475">
        <v>0</v>
      </c>
      <c r="AL187" s="475">
        <v>0</v>
      </c>
      <c r="AM187" s="475">
        <v>0</v>
      </c>
      <c r="AN187" s="469">
        <v>0</v>
      </c>
      <c r="AO187" s="469">
        <v>0</v>
      </c>
      <c r="AP187" s="469">
        <v>0</v>
      </c>
      <c r="AQ187" s="468">
        <v>0.60256410256410253</v>
      </c>
      <c r="AR187" s="468">
        <v>2.5316455696202531E-2</v>
      </c>
      <c r="AS187" s="469">
        <v>0</v>
      </c>
      <c r="AT187" s="469">
        <v>0</v>
      </c>
      <c r="AU187" s="469">
        <v>0</v>
      </c>
      <c r="AV187" s="469">
        <v>0</v>
      </c>
      <c r="AW187" s="469">
        <v>1</v>
      </c>
      <c r="AX187" s="469">
        <v>0</v>
      </c>
      <c r="AY187" s="469">
        <v>0</v>
      </c>
      <c r="AZ187" s="469">
        <v>0</v>
      </c>
      <c r="BA187" s="469">
        <v>0</v>
      </c>
      <c r="BB187" s="475">
        <v>0</v>
      </c>
      <c r="BC187" s="470">
        <v>0</v>
      </c>
      <c r="BD187" s="470">
        <v>13</v>
      </c>
      <c r="BE187" s="469">
        <v>8685.4696239599998</v>
      </c>
      <c r="BF187" s="468">
        <v>0.32911392405063289</v>
      </c>
      <c r="BG187" s="469">
        <v>2403.9236564299999</v>
      </c>
      <c r="BH187" s="469">
        <v>55.652283661618</v>
      </c>
      <c r="BI187" s="469">
        <v>0</v>
      </c>
      <c r="BJ187" s="469">
        <v>0</v>
      </c>
      <c r="BK187" s="469">
        <v>1</v>
      </c>
      <c r="BL187" s="469">
        <v>0</v>
      </c>
      <c r="BM187" s="469">
        <v>0</v>
      </c>
      <c r="BN187" s="469">
        <v>0</v>
      </c>
      <c r="BO187" s="471">
        <v>14.2082431729</v>
      </c>
      <c r="BP187" s="469">
        <v>0</v>
      </c>
      <c r="BQ187" s="469">
        <v>0</v>
      </c>
      <c r="BR187" s="469">
        <v>0</v>
      </c>
      <c r="BS187" s="469">
        <v>0</v>
      </c>
      <c r="BT187" s="469">
        <v>0</v>
      </c>
      <c r="BU187" s="469">
        <v>1</v>
      </c>
      <c r="BV187" s="469">
        <v>0</v>
      </c>
      <c r="BW187" s="475">
        <v>0</v>
      </c>
      <c r="BX187" s="475">
        <v>86</v>
      </c>
      <c r="BY187" s="475">
        <v>1997</v>
      </c>
      <c r="BZ187" s="475">
        <v>1592</v>
      </c>
      <c r="CA187" s="468">
        <v>0.58227848101265822</v>
      </c>
      <c r="CB187" s="469">
        <v>0</v>
      </c>
      <c r="CC187" s="476">
        <v>1554.6326320767944</v>
      </c>
      <c r="CD187" s="476">
        <v>1558.3039194927128</v>
      </c>
      <c r="CE187" s="476">
        <v>1718.8866004766542</v>
      </c>
      <c r="CF187" s="476">
        <v>88.330165723462713</v>
      </c>
      <c r="CG187" s="476">
        <v>0</v>
      </c>
      <c r="CH187" s="476">
        <v>0</v>
      </c>
      <c r="CI187" s="476">
        <v>1022.9504935953206</v>
      </c>
      <c r="CJ187" s="485">
        <v>0</v>
      </c>
      <c r="CK187" s="469">
        <v>4</v>
      </c>
      <c r="CL187" s="469">
        <v>0</v>
      </c>
      <c r="CM187" s="469">
        <v>0</v>
      </c>
      <c r="CN187" s="477">
        <v>906.29982927190622</v>
      </c>
      <c r="CO187" s="469">
        <v>52</v>
      </c>
      <c r="CP187" s="469">
        <v>0</v>
      </c>
      <c r="CQ187" s="469" t="s">
        <v>514</v>
      </c>
      <c r="CR187" s="469" t="s">
        <v>514</v>
      </c>
      <c r="CS187" s="469" t="s">
        <v>514</v>
      </c>
      <c r="CT187" s="469">
        <v>0</v>
      </c>
      <c r="CU187" s="469">
        <v>0</v>
      </c>
      <c r="CV187" s="469">
        <v>1</v>
      </c>
      <c r="CW187" s="469">
        <v>2</v>
      </c>
      <c r="CX187" s="475">
        <v>90800</v>
      </c>
      <c r="CY187" s="475">
        <v>0</v>
      </c>
      <c r="CZ187" s="475">
        <v>0</v>
      </c>
      <c r="DA187" s="475">
        <v>0</v>
      </c>
      <c r="DB187" s="478">
        <v>0</v>
      </c>
      <c r="DC187" s="472">
        <v>0.96190193325413109</v>
      </c>
      <c r="DD187" s="469">
        <v>4</v>
      </c>
      <c r="DE187" s="475">
        <v>31200</v>
      </c>
      <c r="DF187" s="470">
        <v>0</v>
      </c>
      <c r="DG187" s="474">
        <v>0</v>
      </c>
      <c r="DH187" s="469">
        <v>2</v>
      </c>
      <c r="DI187" s="470">
        <v>0</v>
      </c>
      <c r="DJ187" s="469">
        <v>0</v>
      </c>
      <c r="DK187" s="469">
        <v>0</v>
      </c>
      <c r="DL187" s="476">
        <v>16.666666666666668</v>
      </c>
      <c r="DM187" s="465">
        <v>8</v>
      </c>
      <c r="DN187" s="466" t="s">
        <v>640</v>
      </c>
      <c r="DO187" s="467">
        <v>65244.444444444438</v>
      </c>
      <c r="DP187" s="469">
        <v>0</v>
      </c>
      <c r="DQ187" s="469">
        <v>1</v>
      </c>
      <c r="DR187" s="469">
        <v>0</v>
      </c>
      <c r="DS187" s="475">
        <v>0</v>
      </c>
      <c r="DT187" s="475">
        <v>26</v>
      </c>
      <c r="DU187" s="475">
        <v>0</v>
      </c>
    </row>
    <row r="188" spans="1:125" s="469" customFormat="1" ht="15" customHeight="1" x14ac:dyDescent="0.25">
      <c r="A188" s="474" t="s">
        <v>249</v>
      </c>
      <c r="B188" s="469">
        <v>12</v>
      </c>
      <c r="C188" s="469">
        <v>0</v>
      </c>
      <c r="D188" s="469">
        <v>13</v>
      </c>
      <c r="E188" s="469">
        <v>2</v>
      </c>
      <c r="F188" s="469">
        <v>194</v>
      </c>
      <c r="G188" s="469">
        <v>0</v>
      </c>
      <c r="H188" s="469">
        <v>11</v>
      </c>
      <c r="I188" s="469">
        <v>2</v>
      </c>
      <c r="J188" s="469">
        <v>2</v>
      </c>
      <c r="K188" s="469">
        <v>16</v>
      </c>
      <c r="L188" s="469">
        <v>6</v>
      </c>
      <c r="M188" s="469">
        <v>0</v>
      </c>
      <c r="N188" s="469">
        <v>0</v>
      </c>
      <c r="O188" s="469">
        <v>0</v>
      </c>
      <c r="P188" s="469">
        <v>160</v>
      </c>
      <c r="Q188" s="469">
        <v>2</v>
      </c>
      <c r="R188" s="475">
        <v>2022600</v>
      </c>
      <c r="S188" s="475">
        <v>0</v>
      </c>
      <c r="T188" s="475">
        <v>0</v>
      </c>
      <c r="U188" s="468">
        <v>0.94444444444444442</v>
      </c>
      <c r="V188" s="469">
        <v>3</v>
      </c>
      <c r="W188" s="469">
        <v>0</v>
      </c>
      <c r="X188" s="469">
        <v>0.1</v>
      </c>
      <c r="Y188" s="469">
        <v>3352</v>
      </c>
      <c r="Z188" s="469">
        <v>247</v>
      </c>
      <c r="AA188" s="473">
        <v>2</v>
      </c>
      <c r="AB188" s="474">
        <f t="shared" si="6"/>
        <v>0</v>
      </c>
      <c r="AC188" s="469">
        <v>5</v>
      </c>
      <c r="AD188" s="469">
        <v>0</v>
      </c>
      <c r="AE188" s="469">
        <v>1052</v>
      </c>
      <c r="AF188" s="469">
        <v>77</v>
      </c>
      <c r="AG188" s="469">
        <v>0</v>
      </c>
      <c r="AH188" s="469">
        <v>0</v>
      </c>
      <c r="AI188" s="475">
        <v>0</v>
      </c>
      <c r="AJ188" s="475">
        <v>0</v>
      </c>
      <c r="AK188" s="475">
        <v>0</v>
      </c>
      <c r="AL188" s="475">
        <v>1274</v>
      </c>
      <c r="AM188" s="475">
        <v>71</v>
      </c>
      <c r="AN188" s="469">
        <v>0</v>
      </c>
      <c r="AO188" s="469">
        <v>3</v>
      </c>
      <c r="AP188" s="469">
        <v>0</v>
      </c>
      <c r="AQ188" s="468">
        <v>0.63265306122448983</v>
      </c>
      <c r="AR188" s="468">
        <v>4.0816326530612242E-2</v>
      </c>
      <c r="AS188" s="469">
        <v>1</v>
      </c>
      <c r="AT188" s="469">
        <v>0</v>
      </c>
      <c r="AU188" s="469">
        <v>0</v>
      </c>
      <c r="AV188" s="469">
        <v>1</v>
      </c>
      <c r="AW188" s="469">
        <v>5</v>
      </c>
      <c r="AX188" s="469">
        <v>32</v>
      </c>
      <c r="AY188" s="469">
        <v>0</v>
      </c>
      <c r="AZ188" s="469">
        <v>0</v>
      </c>
      <c r="BA188" s="469">
        <v>1</v>
      </c>
      <c r="BB188" s="475">
        <v>78.599999999999994</v>
      </c>
      <c r="BC188" s="470">
        <v>0</v>
      </c>
      <c r="BD188" s="470">
        <v>17</v>
      </c>
      <c r="BE188" s="469">
        <v>0</v>
      </c>
      <c r="BF188" s="468">
        <v>0.18367346938775511</v>
      </c>
      <c r="BG188" s="469">
        <v>0</v>
      </c>
      <c r="BH188" s="469">
        <v>61.477680550400002</v>
      </c>
      <c r="BI188" s="469">
        <v>0</v>
      </c>
      <c r="BJ188" s="469">
        <v>0</v>
      </c>
      <c r="BK188" s="469">
        <v>1</v>
      </c>
      <c r="BL188" s="469">
        <v>0</v>
      </c>
      <c r="BM188" s="469">
        <v>0</v>
      </c>
      <c r="BN188" s="469">
        <v>0</v>
      </c>
      <c r="BO188" s="471">
        <v>0.77447085807499993</v>
      </c>
      <c r="BP188" s="469">
        <v>1</v>
      </c>
      <c r="BQ188" s="469">
        <v>0</v>
      </c>
      <c r="BR188" s="469">
        <v>0</v>
      </c>
      <c r="BS188" s="469">
        <v>0</v>
      </c>
      <c r="BT188" s="469">
        <v>0</v>
      </c>
      <c r="BU188" s="469">
        <v>0</v>
      </c>
      <c r="BV188" s="469">
        <v>1</v>
      </c>
      <c r="BW188" s="475">
        <v>49900</v>
      </c>
      <c r="BX188" s="475">
        <v>1</v>
      </c>
      <c r="BY188" s="475">
        <v>3748</v>
      </c>
      <c r="BZ188" s="475">
        <v>1232</v>
      </c>
      <c r="CA188" s="468">
        <v>0.67346938775510201</v>
      </c>
      <c r="CB188" s="469">
        <v>3947.6410793999999</v>
      </c>
      <c r="CC188" s="476">
        <v>1218.2701065399999</v>
      </c>
      <c r="CD188" s="476">
        <v>1218.2700812200001</v>
      </c>
      <c r="CE188" s="476">
        <v>1218.9550967990378</v>
      </c>
      <c r="CF188" s="476">
        <v>595.04447645711991</v>
      </c>
      <c r="CG188" s="476">
        <v>0</v>
      </c>
      <c r="CH188" s="476">
        <v>1218.2701425499999</v>
      </c>
      <c r="CI188" s="476">
        <v>66.141126558922011</v>
      </c>
      <c r="CJ188" s="485">
        <v>0</v>
      </c>
      <c r="CK188" s="469">
        <v>0</v>
      </c>
      <c r="CL188" s="469">
        <v>0</v>
      </c>
      <c r="CM188" s="469">
        <v>0</v>
      </c>
      <c r="CN188" s="477">
        <v>407.47390734153316</v>
      </c>
      <c r="CO188" s="469">
        <v>9</v>
      </c>
      <c r="CP188" s="469">
        <v>0</v>
      </c>
      <c r="CQ188" s="469" t="s">
        <v>514</v>
      </c>
      <c r="CR188" s="469" t="s">
        <v>514</v>
      </c>
      <c r="CS188" s="469" t="s">
        <v>514</v>
      </c>
      <c r="CT188" s="469">
        <v>0</v>
      </c>
      <c r="CU188" s="469">
        <v>1</v>
      </c>
      <c r="CV188" s="469">
        <v>0</v>
      </c>
      <c r="CW188" s="469">
        <v>0</v>
      </c>
      <c r="CX188" s="475">
        <v>0</v>
      </c>
      <c r="CY188" s="475">
        <v>0</v>
      </c>
      <c r="CZ188" s="475">
        <v>627</v>
      </c>
      <c r="DA188" s="475">
        <v>0</v>
      </c>
      <c r="DB188" s="478">
        <v>2</v>
      </c>
      <c r="DC188" s="472">
        <v>0.9782595148008012</v>
      </c>
      <c r="DD188" s="469">
        <v>11</v>
      </c>
      <c r="DE188" s="475">
        <v>290000</v>
      </c>
      <c r="DF188" s="470">
        <v>7</v>
      </c>
      <c r="DG188" s="474">
        <v>1</v>
      </c>
      <c r="DH188" s="469">
        <v>8</v>
      </c>
      <c r="DI188" s="470">
        <v>0</v>
      </c>
      <c r="DJ188" s="469">
        <v>0</v>
      </c>
      <c r="DK188" s="469">
        <v>0</v>
      </c>
      <c r="DL188" s="476">
        <v>21.666666666666668</v>
      </c>
      <c r="DM188" s="465">
        <v>88</v>
      </c>
      <c r="DN188" s="466" t="s">
        <v>640</v>
      </c>
      <c r="DO188" s="467">
        <v>482537.03703703708</v>
      </c>
      <c r="DP188" s="469">
        <v>1</v>
      </c>
      <c r="DQ188" s="469">
        <v>1</v>
      </c>
      <c r="DR188" s="469">
        <v>0</v>
      </c>
      <c r="DS188" s="475">
        <v>0</v>
      </c>
      <c r="DT188" s="475">
        <v>1483</v>
      </c>
      <c r="DU188" s="475">
        <v>532</v>
      </c>
    </row>
    <row r="189" spans="1:125" s="469" customFormat="1" ht="15" customHeight="1" x14ac:dyDescent="0.25">
      <c r="A189" s="474" t="s">
        <v>110</v>
      </c>
      <c r="B189" s="469">
        <v>26</v>
      </c>
      <c r="C189" s="469">
        <v>1</v>
      </c>
      <c r="D189" s="469">
        <v>105</v>
      </c>
      <c r="E189" s="469">
        <v>4</v>
      </c>
      <c r="F189" s="469">
        <v>1604</v>
      </c>
      <c r="G189" s="469">
        <v>0</v>
      </c>
      <c r="H189" s="469">
        <v>61</v>
      </c>
      <c r="I189" s="469">
        <v>8</v>
      </c>
      <c r="J189" s="469">
        <v>27</v>
      </c>
      <c r="K189" s="469">
        <v>42</v>
      </c>
      <c r="L189" s="469">
        <v>0</v>
      </c>
      <c r="M189" s="469">
        <v>0</v>
      </c>
      <c r="N189" s="469">
        <v>0</v>
      </c>
      <c r="O189" s="469">
        <v>0</v>
      </c>
      <c r="P189" s="469">
        <v>81</v>
      </c>
      <c r="Q189" s="469">
        <v>3</v>
      </c>
      <c r="R189" s="475">
        <v>479700</v>
      </c>
      <c r="S189" s="475">
        <v>52</v>
      </c>
      <c r="T189" s="475">
        <v>13</v>
      </c>
      <c r="U189" s="468">
        <v>0.63157894736842102</v>
      </c>
      <c r="V189" s="469">
        <v>0</v>
      </c>
      <c r="W189" s="469">
        <v>3</v>
      </c>
      <c r="X189" s="469">
        <v>1.9999999999999998</v>
      </c>
      <c r="Y189" s="469" t="s">
        <v>568</v>
      </c>
      <c r="Z189" s="469" t="s">
        <v>568</v>
      </c>
      <c r="AA189" s="473">
        <v>6</v>
      </c>
      <c r="AB189" s="474">
        <f t="shared" si="6"/>
        <v>10</v>
      </c>
      <c r="AC189" s="469">
        <v>7</v>
      </c>
      <c r="AD189" s="469">
        <v>0</v>
      </c>
      <c r="AE189" s="469">
        <v>7531</v>
      </c>
      <c r="AF189" s="469">
        <v>213</v>
      </c>
      <c r="AG189" s="469">
        <v>1</v>
      </c>
      <c r="AH189" s="469">
        <v>4</v>
      </c>
      <c r="AI189" s="475">
        <v>1155700</v>
      </c>
      <c r="AJ189" s="475">
        <v>0</v>
      </c>
      <c r="AK189" s="475">
        <v>0</v>
      </c>
      <c r="AL189" s="475">
        <v>455</v>
      </c>
      <c r="AM189" s="475">
        <v>11</v>
      </c>
      <c r="AN189" s="469">
        <v>0</v>
      </c>
      <c r="AO189" s="469">
        <v>3</v>
      </c>
      <c r="AP189" s="469">
        <v>0</v>
      </c>
      <c r="AQ189" s="468">
        <v>0.65094339622641506</v>
      </c>
      <c r="AR189" s="468">
        <v>3.7735849056603772E-2</v>
      </c>
      <c r="AS189" s="469">
        <v>2</v>
      </c>
      <c r="AT189" s="469">
        <v>0</v>
      </c>
      <c r="AU189" s="469">
        <v>0</v>
      </c>
      <c r="AV189" s="469">
        <v>0</v>
      </c>
      <c r="AW189" s="469">
        <v>0</v>
      </c>
      <c r="AX189" s="469">
        <v>0</v>
      </c>
      <c r="AY189" s="469">
        <v>0</v>
      </c>
      <c r="AZ189" s="469">
        <v>0</v>
      </c>
      <c r="BA189" s="469">
        <v>0</v>
      </c>
      <c r="BB189" s="475">
        <v>0</v>
      </c>
      <c r="BC189" s="470">
        <v>0</v>
      </c>
      <c r="BD189" s="470">
        <v>3</v>
      </c>
      <c r="BE189" s="469">
        <v>0</v>
      </c>
      <c r="BF189" s="468">
        <v>0.35849056603773582</v>
      </c>
      <c r="BG189" s="469">
        <v>0</v>
      </c>
      <c r="BH189" s="469">
        <v>137.95429264699999</v>
      </c>
      <c r="BI189" s="469">
        <v>1</v>
      </c>
      <c r="BJ189" s="469">
        <v>0</v>
      </c>
      <c r="BK189" s="469">
        <v>2</v>
      </c>
      <c r="BL189" s="469">
        <v>0</v>
      </c>
      <c r="BM189" s="469">
        <v>9</v>
      </c>
      <c r="BN189" s="469">
        <v>0</v>
      </c>
      <c r="BO189" s="471">
        <v>34.1102230726</v>
      </c>
      <c r="BP189" s="469">
        <v>1</v>
      </c>
      <c r="BQ189" s="469">
        <v>0</v>
      </c>
      <c r="BR189" s="469">
        <v>0</v>
      </c>
      <c r="BS189" s="469">
        <v>0</v>
      </c>
      <c r="BT189" s="469">
        <v>0</v>
      </c>
      <c r="BU189" s="469">
        <v>0</v>
      </c>
      <c r="BV189" s="469">
        <v>0</v>
      </c>
      <c r="BW189" s="475">
        <v>0</v>
      </c>
      <c r="BX189" s="475">
        <v>51</v>
      </c>
      <c r="BY189" s="475">
        <v>2345</v>
      </c>
      <c r="BZ189" s="475">
        <v>20</v>
      </c>
      <c r="CA189" s="468">
        <v>0.66981132075471694</v>
      </c>
      <c r="CB189" s="469">
        <v>2318.4034930799999</v>
      </c>
      <c r="CC189" s="476">
        <v>0</v>
      </c>
      <c r="CD189" s="476">
        <v>0</v>
      </c>
      <c r="CE189" s="476">
        <v>300.63723618856426</v>
      </c>
      <c r="CF189" s="476">
        <v>233.41683629047401</v>
      </c>
      <c r="CG189" s="476">
        <v>0</v>
      </c>
      <c r="CH189" s="476">
        <v>0</v>
      </c>
      <c r="CI189" s="476">
        <v>997.60642665616422</v>
      </c>
      <c r="CJ189" s="485">
        <v>0</v>
      </c>
      <c r="CK189" s="469">
        <v>10</v>
      </c>
      <c r="CL189" s="469">
        <v>0</v>
      </c>
      <c r="CM189" s="469">
        <v>0</v>
      </c>
      <c r="CN189" s="477">
        <v>1765.7088109720005</v>
      </c>
      <c r="CO189" s="469">
        <v>168</v>
      </c>
      <c r="CP189" s="469">
        <v>5</v>
      </c>
      <c r="CQ189" s="469" t="s">
        <v>514</v>
      </c>
      <c r="CR189" s="469" t="s">
        <v>514</v>
      </c>
      <c r="CS189" s="469" t="s">
        <v>514</v>
      </c>
      <c r="CT189" s="469">
        <v>0</v>
      </c>
      <c r="CU189" s="469">
        <v>0</v>
      </c>
      <c r="CV189" s="469">
        <v>0</v>
      </c>
      <c r="CW189" s="469">
        <v>0</v>
      </c>
      <c r="CX189" s="475">
        <v>0</v>
      </c>
      <c r="CY189" s="475">
        <v>0</v>
      </c>
      <c r="CZ189" s="475">
        <v>72</v>
      </c>
      <c r="DA189" s="475">
        <v>0</v>
      </c>
      <c r="DB189" s="478">
        <v>8</v>
      </c>
      <c r="DC189" s="472">
        <v>0.94344527561143832</v>
      </c>
      <c r="DD189" s="469">
        <v>8</v>
      </c>
      <c r="DE189" s="475">
        <v>240600</v>
      </c>
      <c r="DF189" s="470">
        <v>0</v>
      </c>
      <c r="DG189" s="474">
        <v>0</v>
      </c>
      <c r="DH189" s="469">
        <v>6</v>
      </c>
      <c r="DI189" s="470">
        <v>0</v>
      </c>
      <c r="DJ189" s="469">
        <v>0</v>
      </c>
      <c r="DK189" s="469">
        <v>0</v>
      </c>
      <c r="DL189" s="476">
        <v>56.666666666666664</v>
      </c>
      <c r="DM189" s="465">
        <v>79.5</v>
      </c>
      <c r="DN189" s="466">
        <v>6006000</v>
      </c>
      <c r="DO189" s="467">
        <v>140003.70370370371</v>
      </c>
      <c r="DP189" s="469">
        <v>0</v>
      </c>
      <c r="DQ189" s="469">
        <v>1</v>
      </c>
      <c r="DR189" s="469">
        <v>1</v>
      </c>
      <c r="DS189" s="475">
        <v>2800</v>
      </c>
      <c r="DT189" s="475">
        <v>0</v>
      </c>
      <c r="DU189" s="475">
        <v>0</v>
      </c>
    </row>
    <row r="190" spans="1:125" s="469" customFormat="1" ht="15" customHeight="1" x14ac:dyDescent="0.25">
      <c r="A190" s="474" t="s">
        <v>182</v>
      </c>
      <c r="B190" s="469">
        <v>51</v>
      </c>
      <c r="C190" s="469">
        <v>2</v>
      </c>
      <c r="D190" s="469">
        <v>48</v>
      </c>
      <c r="E190" s="469">
        <v>2</v>
      </c>
      <c r="F190" s="469">
        <v>896</v>
      </c>
      <c r="G190" s="469">
        <v>0</v>
      </c>
      <c r="H190" s="469">
        <v>65</v>
      </c>
      <c r="I190" s="469">
        <v>7</v>
      </c>
      <c r="J190" s="469">
        <v>7</v>
      </c>
      <c r="K190" s="469">
        <v>35</v>
      </c>
      <c r="L190" s="469">
        <v>2</v>
      </c>
      <c r="M190" s="469">
        <v>0</v>
      </c>
      <c r="N190" s="469">
        <v>0</v>
      </c>
      <c r="O190" s="469">
        <v>0</v>
      </c>
      <c r="P190" s="469">
        <v>172</v>
      </c>
      <c r="Q190" s="469">
        <v>8</v>
      </c>
      <c r="R190" s="475">
        <v>1353200</v>
      </c>
      <c r="S190" s="475">
        <v>0</v>
      </c>
      <c r="T190" s="475">
        <v>0</v>
      </c>
      <c r="U190" s="468">
        <v>0.73239436619718312</v>
      </c>
      <c r="V190" s="469">
        <v>3</v>
      </c>
      <c r="W190" s="469">
        <v>3</v>
      </c>
      <c r="X190" s="469">
        <v>3.4000000000000012</v>
      </c>
      <c r="Y190" s="469">
        <v>9912</v>
      </c>
      <c r="Z190" s="469">
        <v>3129</v>
      </c>
      <c r="AA190" s="473">
        <v>1</v>
      </c>
      <c r="AB190" s="474">
        <f t="shared" si="6"/>
        <v>4</v>
      </c>
      <c r="AC190" s="469">
        <v>1</v>
      </c>
      <c r="AD190" s="469">
        <v>0</v>
      </c>
      <c r="AE190" s="469">
        <v>10266</v>
      </c>
      <c r="AF190" s="469">
        <v>67</v>
      </c>
      <c r="AG190" s="469">
        <v>2</v>
      </c>
      <c r="AH190" s="469">
        <v>2</v>
      </c>
      <c r="AI190" s="475">
        <v>3457400</v>
      </c>
      <c r="AJ190" s="475">
        <v>0</v>
      </c>
      <c r="AK190" s="475">
        <v>17914.285714285714</v>
      </c>
      <c r="AL190" s="475">
        <v>37</v>
      </c>
      <c r="AM190" s="475">
        <v>0</v>
      </c>
      <c r="AN190" s="469">
        <v>0</v>
      </c>
      <c r="AO190" s="469">
        <v>0</v>
      </c>
      <c r="AP190" s="469">
        <v>0</v>
      </c>
      <c r="AQ190" s="468">
        <v>0.51960784313725494</v>
      </c>
      <c r="AR190" s="468">
        <v>4.9019607843137254E-2</v>
      </c>
      <c r="AS190" s="469">
        <v>0</v>
      </c>
      <c r="AT190" s="469">
        <v>53039.984199140003</v>
      </c>
      <c r="AU190" s="469">
        <v>12</v>
      </c>
      <c r="AV190" s="469">
        <v>1</v>
      </c>
      <c r="AW190" s="469">
        <v>0</v>
      </c>
      <c r="AX190" s="469">
        <v>0</v>
      </c>
      <c r="AY190" s="469">
        <v>0</v>
      </c>
      <c r="AZ190" s="469">
        <v>0</v>
      </c>
      <c r="BA190" s="469">
        <v>1</v>
      </c>
      <c r="BB190" s="475">
        <v>11.4</v>
      </c>
      <c r="BC190" s="470">
        <v>0</v>
      </c>
      <c r="BD190" s="470">
        <v>5</v>
      </c>
      <c r="BE190" s="469">
        <v>31780.565647200001</v>
      </c>
      <c r="BF190" s="468">
        <v>0.25490196078431371</v>
      </c>
      <c r="BG190" s="469">
        <v>0</v>
      </c>
      <c r="BH190" s="469">
        <v>0</v>
      </c>
      <c r="BI190" s="469">
        <v>0</v>
      </c>
      <c r="BJ190" s="469">
        <v>0</v>
      </c>
      <c r="BK190" s="469">
        <v>1</v>
      </c>
      <c r="BL190" s="469">
        <v>0</v>
      </c>
      <c r="BM190" s="469">
        <v>4</v>
      </c>
      <c r="BN190" s="469">
        <v>0</v>
      </c>
      <c r="BO190" s="471">
        <v>20.006971972100001</v>
      </c>
      <c r="BP190" s="469">
        <v>1</v>
      </c>
      <c r="BQ190" s="469">
        <v>0</v>
      </c>
      <c r="BR190" s="469">
        <v>0</v>
      </c>
      <c r="BS190" s="469">
        <v>0</v>
      </c>
      <c r="BT190" s="469">
        <v>0</v>
      </c>
      <c r="BU190" s="469">
        <v>1</v>
      </c>
      <c r="BV190" s="469">
        <v>1</v>
      </c>
      <c r="BW190" s="475">
        <v>54800</v>
      </c>
      <c r="BX190" s="475">
        <v>0</v>
      </c>
      <c r="BY190" s="475">
        <v>1588</v>
      </c>
      <c r="BZ190" s="475">
        <v>0</v>
      </c>
      <c r="CA190" s="468">
        <v>0.60784313725490191</v>
      </c>
      <c r="CB190" s="469">
        <v>0</v>
      </c>
      <c r="CC190" s="476">
        <v>0</v>
      </c>
      <c r="CD190" s="476">
        <v>0</v>
      </c>
      <c r="CE190" s="476">
        <v>147.46189840516655</v>
      </c>
      <c r="CF190" s="476">
        <v>120.714462385323</v>
      </c>
      <c r="CG190" s="476">
        <v>0</v>
      </c>
      <c r="CH190" s="476">
        <v>0</v>
      </c>
      <c r="CI190" s="476">
        <v>926.29748061106284</v>
      </c>
      <c r="CJ190" s="485">
        <v>0</v>
      </c>
      <c r="CK190" s="469">
        <v>5</v>
      </c>
      <c r="CL190" s="469">
        <v>0</v>
      </c>
      <c r="CM190" s="469">
        <v>0</v>
      </c>
      <c r="CN190" s="477">
        <v>3099.5450174061102</v>
      </c>
      <c r="CO190" s="469">
        <v>27</v>
      </c>
      <c r="CP190" s="469">
        <v>1</v>
      </c>
      <c r="CQ190" s="469" t="s">
        <v>514</v>
      </c>
      <c r="CR190" s="469" t="s">
        <v>514</v>
      </c>
      <c r="CS190" s="469" t="s">
        <v>514</v>
      </c>
      <c r="CT190" s="469">
        <v>2</v>
      </c>
      <c r="CU190" s="469">
        <v>4</v>
      </c>
      <c r="CV190" s="469">
        <v>0</v>
      </c>
      <c r="CW190" s="469">
        <v>1</v>
      </c>
      <c r="CX190" s="475">
        <v>416100</v>
      </c>
      <c r="CY190" s="475">
        <v>0</v>
      </c>
      <c r="CZ190" s="475">
        <v>376</v>
      </c>
      <c r="DA190" s="475">
        <v>0</v>
      </c>
      <c r="DB190" s="478">
        <v>0</v>
      </c>
      <c r="DC190" s="472">
        <v>0.94928644240570847</v>
      </c>
      <c r="DD190" s="469">
        <v>7</v>
      </c>
      <c r="DE190" s="475">
        <v>209900</v>
      </c>
      <c r="DF190" s="470">
        <v>5</v>
      </c>
      <c r="DG190" s="474">
        <v>0</v>
      </c>
      <c r="DH190" s="469">
        <v>4</v>
      </c>
      <c r="DI190" s="470">
        <v>0</v>
      </c>
      <c r="DJ190" s="469">
        <v>0</v>
      </c>
      <c r="DK190" s="469">
        <v>0</v>
      </c>
      <c r="DL190" s="476">
        <v>11.666666666666666</v>
      </c>
      <c r="DM190" s="465" t="s">
        <v>640</v>
      </c>
      <c r="DN190" s="466" t="s">
        <v>640</v>
      </c>
      <c r="DO190" s="467">
        <v>73400</v>
      </c>
      <c r="DP190" s="469">
        <v>2</v>
      </c>
      <c r="DQ190" s="469">
        <v>1</v>
      </c>
      <c r="DR190" s="469">
        <v>0</v>
      </c>
      <c r="DS190" s="475">
        <v>34</v>
      </c>
      <c r="DT190" s="475">
        <v>578</v>
      </c>
      <c r="DU190" s="475">
        <v>18</v>
      </c>
    </row>
    <row r="191" spans="1:125" s="469" customFormat="1" ht="15" customHeight="1" x14ac:dyDescent="0.25">
      <c r="A191" s="474" t="s">
        <v>321</v>
      </c>
      <c r="B191" s="469">
        <v>40</v>
      </c>
      <c r="C191" s="469">
        <v>1</v>
      </c>
      <c r="D191" s="469">
        <v>36</v>
      </c>
      <c r="E191" s="469">
        <v>1</v>
      </c>
      <c r="F191" s="469">
        <v>838</v>
      </c>
      <c r="G191" s="469">
        <v>1</v>
      </c>
      <c r="H191" s="469">
        <v>44</v>
      </c>
      <c r="I191" s="469">
        <v>13</v>
      </c>
      <c r="J191" s="469">
        <v>14</v>
      </c>
      <c r="K191" s="469">
        <v>17</v>
      </c>
      <c r="L191" s="469">
        <v>2</v>
      </c>
      <c r="M191" s="469">
        <v>0</v>
      </c>
      <c r="N191" s="469">
        <v>0</v>
      </c>
      <c r="O191" s="469">
        <v>0</v>
      </c>
      <c r="P191" s="469">
        <v>227</v>
      </c>
      <c r="Q191" s="469">
        <v>9</v>
      </c>
      <c r="R191" s="475">
        <v>1711500</v>
      </c>
      <c r="S191" s="475">
        <v>10</v>
      </c>
      <c r="T191" s="475">
        <v>0</v>
      </c>
      <c r="U191" s="468">
        <v>0.64</v>
      </c>
      <c r="V191" s="469">
        <v>6</v>
      </c>
      <c r="W191" s="469">
        <v>1</v>
      </c>
      <c r="X191" s="469">
        <v>1.5999999999999999</v>
      </c>
      <c r="Y191" s="469">
        <v>9673</v>
      </c>
      <c r="Z191" s="469">
        <v>4038</v>
      </c>
      <c r="AA191" s="473">
        <v>7</v>
      </c>
      <c r="AB191" s="474">
        <f t="shared" si="6"/>
        <v>0</v>
      </c>
      <c r="AC191" s="469">
        <v>4</v>
      </c>
      <c r="AD191" s="469">
        <v>0</v>
      </c>
      <c r="AE191" s="469">
        <v>12883</v>
      </c>
      <c r="AF191" s="469">
        <v>104</v>
      </c>
      <c r="AG191" s="469">
        <v>0</v>
      </c>
      <c r="AH191" s="469">
        <v>1</v>
      </c>
      <c r="AI191" s="475">
        <v>34800</v>
      </c>
      <c r="AJ191" s="475">
        <v>0</v>
      </c>
      <c r="AK191" s="475">
        <v>66000</v>
      </c>
      <c r="AL191" s="475">
        <v>611</v>
      </c>
      <c r="AM191" s="475">
        <v>122</v>
      </c>
      <c r="AN191" s="469">
        <v>0</v>
      </c>
      <c r="AO191" s="469">
        <v>8</v>
      </c>
      <c r="AP191" s="469">
        <v>0</v>
      </c>
      <c r="AQ191" s="468">
        <v>0.49275362318840582</v>
      </c>
      <c r="AR191" s="468">
        <v>7.2463768115942032E-2</v>
      </c>
      <c r="AS191" s="469">
        <v>1</v>
      </c>
      <c r="AT191" s="469">
        <v>10222.3582589</v>
      </c>
      <c r="AU191" s="469">
        <v>18</v>
      </c>
      <c r="AV191" s="469">
        <v>1</v>
      </c>
      <c r="AW191" s="469">
        <v>6</v>
      </c>
      <c r="AX191" s="469">
        <v>0</v>
      </c>
      <c r="AY191" s="469">
        <v>0</v>
      </c>
      <c r="AZ191" s="469">
        <v>0</v>
      </c>
      <c r="BA191" s="469">
        <v>0</v>
      </c>
      <c r="BB191" s="475">
        <v>0</v>
      </c>
      <c r="BC191" s="470">
        <v>0</v>
      </c>
      <c r="BD191" s="470">
        <v>9</v>
      </c>
      <c r="BE191" s="469">
        <v>441.05382597900001</v>
      </c>
      <c r="BF191" s="468">
        <v>0.15942028985507245</v>
      </c>
      <c r="BG191" s="469">
        <v>0</v>
      </c>
      <c r="BH191" s="469">
        <v>115.1128745596</v>
      </c>
      <c r="BI191" s="469">
        <v>0</v>
      </c>
      <c r="BJ191" s="469">
        <v>0</v>
      </c>
      <c r="BK191" s="469">
        <v>0</v>
      </c>
      <c r="BL191" s="469">
        <v>0</v>
      </c>
      <c r="BM191" s="469">
        <v>0</v>
      </c>
      <c r="BN191" s="469">
        <v>0</v>
      </c>
      <c r="BO191" s="471">
        <v>22.685242797499999</v>
      </c>
      <c r="BP191" s="469">
        <v>1</v>
      </c>
      <c r="BQ191" s="469">
        <v>0</v>
      </c>
      <c r="BR191" s="469">
        <v>0</v>
      </c>
      <c r="BS191" s="469">
        <v>0</v>
      </c>
      <c r="BT191" s="469">
        <v>0</v>
      </c>
      <c r="BU191" s="469">
        <v>2</v>
      </c>
      <c r="BV191" s="469">
        <v>0</v>
      </c>
      <c r="BW191" s="475">
        <v>0</v>
      </c>
      <c r="BX191" s="475">
        <v>401</v>
      </c>
      <c r="BY191" s="475">
        <v>4817</v>
      </c>
      <c r="BZ191" s="475">
        <v>391</v>
      </c>
      <c r="CA191" s="468">
        <v>0.39130434782608697</v>
      </c>
      <c r="CB191" s="469">
        <v>0</v>
      </c>
      <c r="CC191" s="476">
        <v>3472.8212222368102</v>
      </c>
      <c r="CD191" s="476">
        <v>3390.587365239141</v>
      </c>
      <c r="CE191" s="476">
        <v>4339.7039497531505</v>
      </c>
      <c r="CF191" s="476">
        <v>180.519477470054</v>
      </c>
      <c r="CG191" s="476">
        <v>244.48801953130999</v>
      </c>
      <c r="CH191" s="476">
        <v>3486.0149277728924</v>
      </c>
      <c r="CI191" s="476">
        <v>334.01632217963004</v>
      </c>
      <c r="CJ191" s="485">
        <v>0</v>
      </c>
      <c r="CK191" s="469">
        <v>16</v>
      </c>
      <c r="CL191" s="469">
        <v>0</v>
      </c>
      <c r="CM191" s="469">
        <v>0</v>
      </c>
      <c r="CN191" s="477">
        <v>3744.9689090266634</v>
      </c>
      <c r="CO191" s="469">
        <v>21</v>
      </c>
      <c r="CP191" s="469">
        <v>3</v>
      </c>
      <c r="CQ191" s="469" t="s">
        <v>514</v>
      </c>
      <c r="CR191" s="469" t="s">
        <v>514</v>
      </c>
      <c r="CS191" s="469" t="s">
        <v>514</v>
      </c>
      <c r="CT191" s="469">
        <v>0</v>
      </c>
      <c r="CU191" s="469">
        <v>2</v>
      </c>
      <c r="CV191" s="469">
        <v>2</v>
      </c>
      <c r="CW191" s="469">
        <v>1</v>
      </c>
      <c r="CX191" s="475">
        <v>1919900</v>
      </c>
      <c r="CY191" s="475">
        <v>1623</v>
      </c>
      <c r="CZ191" s="475">
        <v>309</v>
      </c>
      <c r="DA191" s="475">
        <v>46</v>
      </c>
      <c r="DB191" s="478">
        <v>0</v>
      </c>
      <c r="DC191" s="472">
        <v>0.97003250377569117</v>
      </c>
      <c r="DD191" s="469">
        <v>8</v>
      </c>
      <c r="DE191" s="475">
        <v>245100</v>
      </c>
      <c r="DF191" s="470">
        <v>2</v>
      </c>
      <c r="DG191" s="474">
        <v>0</v>
      </c>
      <c r="DH191" s="469">
        <v>5</v>
      </c>
      <c r="DI191" s="470">
        <v>1</v>
      </c>
      <c r="DJ191" s="469">
        <v>0</v>
      </c>
      <c r="DK191" s="469">
        <v>0</v>
      </c>
      <c r="DL191" s="476">
        <v>10</v>
      </c>
      <c r="DM191" s="465" t="s">
        <v>640</v>
      </c>
      <c r="DN191" s="466">
        <v>2483000</v>
      </c>
      <c r="DO191" s="467">
        <v>195733.33333333334</v>
      </c>
      <c r="DP191" s="469">
        <v>1</v>
      </c>
      <c r="DQ191" s="469">
        <v>1</v>
      </c>
      <c r="DR191" s="469">
        <v>1</v>
      </c>
      <c r="DS191" s="475">
        <v>563</v>
      </c>
      <c r="DT191" s="475">
        <v>1386</v>
      </c>
      <c r="DU191" s="475">
        <v>258</v>
      </c>
    </row>
    <row r="192" spans="1:125" s="469" customFormat="1" ht="15" customHeight="1" x14ac:dyDescent="0.25">
      <c r="A192" s="474" t="s">
        <v>77</v>
      </c>
      <c r="B192" s="469">
        <v>95</v>
      </c>
      <c r="C192" s="469">
        <v>5</v>
      </c>
      <c r="D192" s="469">
        <v>203</v>
      </c>
      <c r="E192" s="469">
        <v>11</v>
      </c>
      <c r="F192" s="469">
        <v>1961</v>
      </c>
      <c r="G192" s="469">
        <v>0</v>
      </c>
      <c r="H192" s="469">
        <v>83</v>
      </c>
      <c r="I192" s="469">
        <v>7</v>
      </c>
      <c r="J192" s="469">
        <v>20</v>
      </c>
      <c r="K192" s="469">
        <v>78</v>
      </c>
      <c r="L192" s="469">
        <v>4</v>
      </c>
      <c r="M192" s="469">
        <v>0</v>
      </c>
      <c r="N192" s="469">
        <v>0</v>
      </c>
      <c r="O192" s="469">
        <v>0</v>
      </c>
      <c r="P192" s="469">
        <v>119</v>
      </c>
      <c r="Q192" s="469">
        <v>22</v>
      </c>
      <c r="R192" s="475">
        <v>6353000</v>
      </c>
      <c r="S192" s="475">
        <v>30</v>
      </c>
      <c r="T192" s="475">
        <v>0</v>
      </c>
      <c r="U192" s="468">
        <v>0.61946902654867253</v>
      </c>
      <c r="V192" s="469">
        <v>3</v>
      </c>
      <c r="W192" s="469">
        <v>10</v>
      </c>
      <c r="X192" s="469">
        <v>0.4</v>
      </c>
      <c r="Y192" s="469">
        <v>11161</v>
      </c>
      <c r="Z192" s="469">
        <v>10311</v>
      </c>
      <c r="AA192" s="473">
        <v>9</v>
      </c>
      <c r="AB192" s="474">
        <f t="shared" si="6"/>
        <v>9</v>
      </c>
      <c r="AC192" s="469">
        <v>6</v>
      </c>
      <c r="AD192" s="469">
        <v>0</v>
      </c>
      <c r="AE192" s="469">
        <v>9533</v>
      </c>
      <c r="AF192" s="469">
        <v>105</v>
      </c>
      <c r="AG192" s="469">
        <v>1</v>
      </c>
      <c r="AH192" s="469">
        <v>3</v>
      </c>
      <c r="AI192" s="475">
        <v>1275600</v>
      </c>
      <c r="AJ192" s="475">
        <v>0</v>
      </c>
      <c r="AK192" s="475">
        <v>42724.160000000003</v>
      </c>
      <c r="AL192" s="475">
        <v>20</v>
      </c>
      <c r="AM192" s="475">
        <v>0</v>
      </c>
      <c r="AN192" s="469">
        <v>0</v>
      </c>
      <c r="AO192" s="469">
        <v>2</v>
      </c>
      <c r="AP192" s="469">
        <v>0</v>
      </c>
      <c r="AQ192" s="468">
        <v>0.47619047619047616</v>
      </c>
      <c r="AR192" s="468">
        <v>7.4829931972789115E-2</v>
      </c>
      <c r="AS192" s="469">
        <v>2</v>
      </c>
      <c r="AT192" s="469">
        <v>10874.9798962</v>
      </c>
      <c r="AU192" s="469">
        <v>0</v>
      </c>
      <c r="AV192" s="469">
        <v>1</v>
      </c>
      <c r="AW192" s="469">
        <v>11</v>
      </c>
      <c r="AX192" s="469">
        <v>203</v>
      </c>
      <c r="AY192" s="469">
        <v>0</v>
      </c>
      <c r="AZ192" s="469">
        <v>0</v>
      </c>
      <c r="BA192" s="469">
        <v>3</v>
      </c>
      <c r="BB192" s="475">
        <v>226.7</v>
      </c>
      <c r="BC192" s="470">
        <v>0</v>
      </c>
      <c r="BD192" s="470">
        <v>2</v>
      </c>
      <c r="BE192" s="469">
        <v>10874.980059</v>
      </c>
      <c r="BF192" s="468">
        <v>0.21768707482993196</v>
      </c>
      <c r="BG192" s="469">
        <v>6058.4088002799999</v>
      </c>
      <c r="BH192" s="469">
        <v>39.614488443799999</v>
      </c>
      <c r="BI192" s="469">
        <v>1</v>
      </c>
      <c r="BJ192" s="469">
        <v>0</v>
      </c>
      <c r="BK192" s="469">
        <v>7</v>
      </c>
      <c r="BL192" s="469">
        <v>1</v>
      </c>
      <c r="BM192" s="469">
        <v>8</v>
      </c>
      <c r="BN192" s="469">
        <v>0</v>
      </c>
      <c r="BO192" s="471">
        <v>60.363368860700007</v>
      </c>
      <c r="BP192" s="469">
        <v>2</v>
      </c>
      <c r="BQ192" s="469">
        <v>1088.0560780445583</v>
      </c>
      <c r="BR192" s="469">
        <v>0</v>
      </c>
      <c r="BS192" s="469">
        <v>0</v>
      </c>
      <c r="BT192" s="469">
        <v>4</v>
      </c>
      <c r="BU192" s="469">
        <v>0</v>
      </c>
      <c r="BV192" s="469">
        <v>0</v>
      </c>
      <c r="BW192" s="475">
        <v>0</v>
      </c>
      <c r="BX192" s="475">
        <v>85</v>
      </c>
      <c r="BY192" s="475">
        <v>509</v>
      </c>
      <c r="BZ192" s="475">
        <v>42</v>
      </c>
      <c r="CA192" s="468">
        <v>0.46258503401360546</v>
      </c>
      <c r="CB192" s="469">
        <v>23439.790169399999</v>
      </c>
      <c r="CC192" s="476">
        <v>6575.0095128811008</v>
      </c>
      <c r="CD192" s="476">
        <v>6646.4189589401694</v>
      </c>
      <c r="CE192" s="476">
        <v>7856.4016696819917</v>
      </c>
      <c r="CF192" s="476">
        <v>48.822117623159691</v>
      </c>
      <c r="CG192" s="476">
        <v>5017.3223575054553</v>
      </c>
      <c r="CH192" s="476">
        <v>6627.0507282582685</v>
      </c>
      <c r="CI192" s="476">
        <v>673.47625574987535</v>
      </c>
      <c r="CJ192" s="485">
        <v>0</v>
      </c>
      <c r="CK192" s="469">
        <v>6</v>
      </c>
      <c r="CL192" s="469">
        <v>5241.7842049999999</v>
      </c>
      <c r="CM192" s="469">
        <v>0</v>
      </c>
      <c r="CN192" s="477">
        <v>2586.8654001750683</v>
      </c>
      <c r="CO192" s="469">
        <v>1404</v>
      </c>
      <c r="CP192" s="469">
        <v>4</v>
      </c>
      <c r="CQ192" s="469" t="s">
        <v>514</v>
      </c>
      <c r="CR192" s="469" t="s">
        <v>514</v>
      </c>
      <c r="CS192" s="469" t="s">
        <v>514</v>
      </c>
      <c r="CT192" s="469">
        <v>0</v>
      </c>
      <c r="CU192" s="469">
        <v>0</v>
      </c>
      <c r="CV192" s="469">
        <v>2</v>
      </c>
      <c r="CW192" s="469">
        <v>6</v>
      </c>
      <c r="CX192" s="475">
        <v>3890600</v>
      </c>
      <c r="CY192" s="475">
        <v>2290</v>
      </c>
      <c r="CZ192" s="475">
        <v>826</v>
      </c>
      <c r="DA192" s="475">
        <v>1</v>
      </c>
      <c r="DB192" s="478">
        <v>21</v>
      </c>
      <c r="DC192" s="472">
        <v>0.95204534437110788</v>
      </c>
      <c r="DD192" s="469">
        <v>13</v>
      </c>
      <c r="DE192" s="475">
        <v>217900</v>
      </c>
      <c r="DF192" s="470">
        <v>0</v>
      </c>
      <c r="DG192" s="474">
        <v>0</v>
      </c>
      <c r="DH192" s="469">
        <v>8</v>
      </c>
      <c r="DI192" s="470">
        <v>0</v>
      </c>
      <c r="DJ192" s="469">
        <v>1</v>
      </c>
      <c r="DK192" s="469">
        <v>0</v>
      </c>
      <c r="DL192" s="476">
        <v>28.333333333333332</v>
      </c>
      <c r="DM192" s="465">
        <v>388.33333333333331</v>
      </c>
      <c r="DN192" s="466">
        <v>19533000</v>
      </c>
      <c r="DO192" s="467">
        <v>3752914.8148148153</v>
      </c>
      <c r="DP192" s="469">
        <v>2</v>
      </c>
      <c r="DQ192" s="469">
        <v>0</v>
      </c>
      <c r="DR192" s="469">
        <v>5</v>
      </c>
      <c r="DS192" s="475">
        <v>201</v>
      </c>
      <c r="DT192" s="475">
        <v>468</v>
      </c>
      <c r="DU192" s="475">
        <v>37</v>
      </c>
    </row>
    <row r="193" spans="1:125" s="469" customFormat="1" ht="15" customHeight="1" x14ac:dyDescent="0.25">
      <c r="A193" s="474" t="s">
        <v>288</v>
      </c>
      <c r="B193" s="469">
        <v>36</v>
      </c>
      <c r="C193" s="469">
        <v>3</v>
      </c>
      <c r="D193" s="469">
        <v>80</v>
      </c>
      <c r="E193" s="469">
        <v>1</v>
      </c>
      <c r="F193" s="469">
        <v>959</v>
      </c>
      <c r="G193" s="469">
        <v>0</v>
      </c>
      <c r="H193" s="469">
        <v>68</v>
      </c>
      <c r="I193" s="469">
        <v>2</v>
      </c>
      <c r="J193" s="469">
        <v>7</v>
      </c>
      <c r="K193" s="469">
        <v>36</v>
      </c>
      <c r="L193" s="469">
        <v>4</v>
      </c>
      <c r="M193" s="469">
        <v>0</v>
      </c>
      <c r="N193" s="469">
        <v>0</v>
      </c>
      <c r="O193" s="469">
        <v>0</v>
      </c>
      <c r="P193" s="469">
        <v>203</v>
      </c>
      <c r="Q193" s="469">
        <v>5</v>
      </c>
      <c r="R193" s="475">
        <v>1890800</v>
      </c>
      <c r="S193" s="475">
        <v>102</v>
      </c>
      <c r="T193" s="475">
        <v>0</v>
      </c>
      <c r="U193" s="468">
        <v>0.64500000000000002</v>
      </c>
      <c r="V193" s="469">
        <v>6</v>
      </c>
      <c r="W193" s="469">
        <v>1</v>
      </c>
      <c r="X193" s="469">
        <v>4.3000000000000007</v>
      </c>
      <c r="Y193" s="469" t="s">
        <v>568</v>
      </c>
      <c r="Z193" s="469" t="s">
        <v>568</v>
      </c>
      <c r="AA193" s="473">
        <v>3</v>
      </c>
      <c r="AB193" s="474">
        <f t="shared" si="6"/>
        <v>5</v>
      </c>
      <c r="AC193" s="469">
        <v>2</v>
      </c>
      <c r="AD193" s="469">
        <v>0</v>
      </c>
      <c r="AE193" s="469">
        <v>1108</v>
      </c>
      <c r="AF193" s="469">
        <v>154</v>
      </c>
      <c r="AG193" s="469">
        <v>2</v>
      </c>
      <c r="AH193" s="469">
        <v>2</v>
      </c>
      <c r="AI193" s="475">
        <v>1174500</v>
      </c>
      <c r="AJ193" s="475">
        <v>0</v>
      </c>
      <c r="AK193" s="475">
        <v>0</v>
      </c>
      <c r="AL193" s="475">
        <v>1</v>
      </c>
      <c r="AM193" s="475">
        <v>1</v>
      </c>
      <c r="AN193" s="469">
        <v>0</v>
      </c>
      <c r="AO193" s="469">
        <v>2</v>
      </c>
      <c r="AP193" s="469">
        <v>0</v>
      </c>
      <c r="AQ193" s="468">
        <v>0.51700000000000002</v>
      </c>
      <c r="AR193" s="468">
        <v>4.8000000000000001E-2</v>
      </c>
      <c r="AS193" s="469">
        <v>0</v>
      </c>
      <c r="AT193" s="469">
        <v>0</v>
      </c>
      <c r="AU193" s="469">
        <v>0</v>
      </c>
      <c r="AV193" s="469">
        <v>0</v>
      </c>
      <c r="AW193" s="469">
        <v>6</v>
      </c>
      <c r="AX193" s="469">
        <v>17</v>
      </c>
      <c r="AY193" s="469">
        <v>0</v>
      </c>
      <c r="AZ193" s="469">
        <v>0</v>
      </c>
      <c r="BA193" s="469">
        <v>0</v>
      </c>
      <c r="BB193" s="475">
        <v>0</v>
      </c>
      <c r="BC193" s="470">
        <v>1</v>
      </c>
      <c r="BD193" s="470">
        <v>4</v>
      </c>
      <c r="BE193" s="469">
        <v>0</v>
      </c>
      <c r="BF193" s="468">
        <v>0.216</v>
      </c>
      <c r="BG193" s="469">
        <v>0</v>
      </c>
      <c r="BH193" s="469">
        <v>275.05309475199999</v>
      </c>
      <c r="BI193" s="469">
        <v>0</v>
      </c>
      <c r="BJ193" s="469">
        <v>0</v>
      </c>
      <c r="BK193" s="469">
        <v>3</v>
      </c>
      <c r="BL193" s="469">
        <v>0</v>
      </c>
      <c r="BM193" s="469">
        <v>5</v>
      </c>
      <c r="BN193" s="469">
        <v>0</v>
      </c>
      <c r="BO193" s="471">
        <v>137.28093211199999</v>
      </c>
      <c r="BP193" s="469">
        <v>5</v>
      </c>
      <c r="BQ193" s="469">
        <v>271.36368381225003</v>
      </c>
      <c r="BR193" s="469">
        <v>0</v>
      </c>
      <c r="BS193" s="469">
        <v>0</v>
      </c>
      <c r="BT193" s="469">
        <v>0</v>
      </c>
      <c r="BU193" s="469">
        <v>0</v>
      </c>
      <c r="BV193" s="469">
        <v>0</v>
      </c>
      <c r="BW193" s="475">
        <v>0</v>
      </c>
      <c r="BX193" s="475">
        <v>108</v>
      </c>
      <c r="BY193" s="475">
        <v>2921</v>
      </c>
      <c r="BZ193" s="475">
        <v>245</v>
      </c>
      <c r="CA193" s="468">
        <v>0.439</v>
      </c>
      <c r="CB193" s="469">
        <v>3949.9719881999999</v>
      </c>
      <c r="CC193" s="476">
        <v>2103.5140542620256</v>
      </c>
      <c r="CD193" s="476">
        <v>1911.0699456825264</v>
      </c>
      <c r="CE193" s="476">
        <v>3497.5330698364992</v>
      </c>
      <c r="CF193" s="476">
        <v>287.19807003656774</v>
      </c>
      <c r="CG193" s="476">
        <v>190.51850597469999</v>
      </c>
      <c r="CH193" s="476">
        <v>1911.0698808515897</v>
      </c>
      <c r="CI193" s="476">
        <v>1168.7145640702224</v>
      </c>
      <c r="CJ193" s="485">
        <v>0</v>
      </c>
      <c r="CK193" s="469">
        <v>20</v>
      </c>
      <c r="CL193" s="469">
        <v>0</v>
      </c>
      <c r="CM193" s="469">
        <v>0</v>
      </c>
      <c r="CN193" s="477">
        <v>1871.9888058054585</v>
      </c>
      <c r="CO193" s="469">
        <v>969</v>
      </c>
      <c r="CP193" s="469">
        <v>3</v>
      </c>
      <c r="CQ193" s="469" t="s">
        <v>514</v>
      </c>
      <c r="CR193" s="469" t="s">
        <v>514</v>
      </c>
      <c r="CS193" s="469" t="s">
        <v>514</v>
      </c>
      <c r="CT193" s="469">
        <v>0</v>
      </c>
      <c r="CU193" s="469">
        <v>0</v>
      </c>
      <c r="CV193" s="469">
        <v>3</v>
      </c>
      <c r="CW193" s="469">
        <v>1</v>
      </c>
      <c r="CX193" s="475">
        <v>839800</v>
      </c>
      <c r="CY193" s="475">
        <v>4296</v>
      </c>
      <c r="CZ193" s="475">
        <v>577</v>
      </c>
      <c r="DA193" s="475">
        <v>3</v>
      </c>
      <c r="DB193" s="478">
        <v>1</v>
      </c>
      <c r="DC193" s="472">
        <v>0.95498520150722976</v>
      </c>
      <c r="DD193" s="469">
        <v>7</v>
      </c>
      <c r="DE193" s="475">
        <v>165300</v>
      </c>
      <c r="DF193" s="470">
        <v>2</v>
      </c>
      <c r="DG193" s="474">
        <v>0</v>
      </c>
      <c r="DH193" s="469">
        <v>10</v>
      </c>
      <c r="DI193" s="470">
        <v>0</v>
      </c>
      <c r="DJ193" s="469">
        <v>0</v>
      </c>
      <c r="DK193" s="469">
        <v>0</v>
      </c>
      <c r="DL193" s="476">
        <v>16.666666666666668</v>
      </c>
      <c r="DM193" s="465">
        <v>81.333333333333329</v>
      </c>
      <c r="DN193" s="466">
        <v>7081333.333333333</v>
      </c>
      <c r="DO193" s="467">
        <v>920218.51851851854</v>
      </c>
      <c r="DP193" s="469">
        <v>0</v>
      </c>
      <c r="DQ193" s="469">
        <v>1</v>
      </c>
      <c r="DR193" s="469">
        <v>1</v>
      </c>
      <c r="DS193" s="475">
        <v>105</v>
      </c>
      <c r="DT193" s="475">
        <v>22</v>
      </c>
      <c r="DU193" s="475">
        <v>7</v>
      </c>
    </row>
    <row r="194" spans="1:125" s="469" customFormat="1" ht="15" customHeight="1" x14ac:dyDescent="0.25">
      <c r="A194" s="474" t="s">
        <v>171</v>
      </c>
      <c r="B194" s="469">
        <v>2</v>
      </c>
      <c r="C194" s="469">
        <v>0</v>
      </c>
      <c r="D194" s="469">
        <v>11</v>
      </c>
      <c r="E194" s="469">
        <v>0</v>
      </c>
      <c r="F194" s="469">
        <v>210</v>
      </c>
      <c r="G194" s="469">
        <v>0</v>
      </c>
      <c r="H194" s="469">
        <v>8</v>
      </c>
      <c r="I194" s="469">
        <v>0</v>
      </c>
      <c r="J194" s="469">
        <v>2</v>
      </c>
      <c r="K194" s="469">
        <v>17</v>
      </c>
      <c r="L194" s="469">
        <v>1</v>
      </c>
      <c r="M194" s="469">
        <v>0.14000000000000001</v>
      </c>
      <c r="N194" s="469">
        <v>0</v>
      </c>
      <c r="O194" s="469">
        <v>0</v>
      </c>
      <c r="P194" s="469">
        <v>148</v>
      </c>
      <c r="Q194" s="469">
        <v>6</v>
      </c>
      <c r="R194" s="475">
        <v>4256300</v>
      </c>
      <c r="S194" s="475">
        <v>80</v>
      </c>
      <c r="T194" s="475">
        <v>38</v>
      </c>
      <c r="U194" s="468">
        <v>0.72992700729927007</v>
      </c>
      <c r="V194" s="469">
        <v>15</v>
      </c>
      <c r="W194" s="469">
        <v>5</v>
      </c>
      <c r="X194" s="469">
        <v>0</v>
      </c>
      <c r="Y194" s="469" t="s">
        <v>568</v>
      </c>
      <c r="Z194" s="469" t="s">
        <v>568</v>
      </c>
      <c r="AA194" s="473">
        <v>3</v>
      </c>
      <c r="AB194" s="474">
        <v>2</v>
      </c>
      <c r="AC194" s="469">
        <v>2</v>
      </c>
      <c r="AD194" s="469">
        <v>1</v>
      </c>
      <c r="AE194" s="469">
        <v>93</v>
      </c>
      <c r="AF194" s="469">
        <v>179</v>
      </c>
      <c r="AG194" s="469">
        <v>1</v>
      </c>
      <c r="AH194" s="469">
        <v>8</v>
      </c>
      <c r="AI194" s="475">
        <v>253300</v>
      </c>
      <c r="AJ194" s="475">
        <v>0</v>
      </c>
      <c r="AK194" s="475">
        <v>346000</v>
      </c>
      <c r="AL194" s="475">
        <v>701</v>
      </c>
      <c r="AM194" s="475">
        <v>1</v>
      </c>
      <c r="AN194" s="469">
        <v>0</v>
      </c>
      <c r="AO194" s="469">
        <v>1</v>
      </c>
      <c r="AP194" s="469">
        <v>0</v>
      </c>
      <c r="AQ194" s="468">
        <v>0.49142857142857144</v>
      </c>
      <c r="AR194" s="468">
        <v>5.6179775280898875E-2</v>
      </c>
      <c r="AS194" s="469">
        <v>0</v>
      </c>
      <c r="AT194" s="469">
        <v>0</v>
      </c>
      <c r="AU194" s="469">
        <v>0</v>
      </c>
      <c r="AV194" s="469">
        <v>2</v>
      </c>
      <c r="AW194" s="469">
        <v>3</v>
      </c>
      <c r="AX194" s="469">
        <v>34</v>
      </c>
      <c r="AY194" s="469">
        <v>0</v>
      </c>
      <c r="AZ194" s="469">
        <v>0</v>
      </c>
      <c r="BA194" s="469">
        <v>3</v>
      </c>
      <c r="BB194" s="475">
        <v>102.6</v>
      </c>
      <c r="BC194" s="470">
        <v>9</v>
      </c>
      <c r="BD194" s="470">
        <v>24</v>
      </c>
      <c r="BE194" s="469">
        <v>0</v>
      </c>
      <c r="BF194" s="468">
        <v>0.33707865168539325</v>
      </c>
      <c r="BG194" s="469">
        <v>0</v>
      </c>
      <c r="BH194" s="469">
        <v>189.5188336489</v>
      </c>
      <c r="BI194" s="469">
        <v>0</v>
      </c>
      <c r="BJ194" s="469">
        <v>0</v>
      </c>
      <c r="BK194" s="469">
        <v>0</v>
      </c>
      <c r="BL194" s="469">
        <v>0</v>
      </c>
      <c r="BM194" s="469">
        <v>0</v>
      </c>
      <c r="BN194" s="469">
        <v>0</v>
      </c>
      <c r="BO194" s="471">
        <v>5.9034914052399995E-2</v>
      </c>
      <c r="BP194" s="469">
        <v>0</v>
      </c>
      <c r="BQ194" s="469">
        <v>0</v>
      </c>
      <c r="BR194" s="469">
        <v>0</v>
      </c>
      <c r="BS194" s="469">
        <v>0</v>
      </c>
      <c r="BT194" s="469">
        <v>3</v>
      </c>
      <c r="BU194" s="469">
        <v>3</v>
      </c>
      <c r="BV194" s="469">
        <v>0</v>
      </c>
      <c r="BW194" s="475">
        <v>0</v>
      </c>
      <c r="BX194" s="475">
        <v>6568</v>
      </c>
      <c r="BY194" s="475">
        <v>7129</v>
      </c>
      <c r="BZ194" s="475">
        <v>1303</v>
      </c>
      <c r="CA194" s="468">
        <v>0.43258426966292135</v>
      </c>
      <c r="CB194" s="469">
        <v>0</v>
      </c>
      <c r="CC194" s="476">
        <v>0</v>
      </c>
      <c r="CD194" s="476">
        <v>66.202327349493345</v>
      </c>
      <c r="CE194" s="476">
        <v>187.98339174081809</v>
      </c>
      <c r="CF194" s="476">
        <v>145.90028053108</v>
      </c>
      <c r="CG194" s="476">
        <v>0</v>
      </c>
      <c r="CH194" s="476">
        <v>66.202329828103345</v>
      </c>
      <c r="CI194" s="476">
        <v>7.2026003405799996E-2</v>
      </c>
      <c r="CJ194" s="485">
        <v>0</v>
      </c>
      <c r="CK194" s="469">
        <v>1</v>
      </c>
      <c r="CL194" s="469">
        <v>0</v>
      </c>
      <c r="CM194" s="469">
        <v>0</v>
      </c>
      <c r="CN194" s="477">
        <v>293.9211890457492</v>
      </c>
      <c r="CO194" s="469">
        <v>0</v>
      </c>
      <c r="CP194" s="469">
        <v>0</v>
      </c>
      <c r="CQ194" s="469" t="s">
        <v>514</v>
      </c>
      <c r="CR194" s="469" t="s">
        <v>514</v>
      </c>
      <c r="CS194" s="469" t="s">
        <v>514</v>
      </c>
      <c r="CT194" s="469">
        <v>0</v>
      </c>
      <c r="CU194" s="469">
        <v>0</v>
      </c>
      <c r="CV194" s="469">
        <v>1</v>
      </c>
      <c r="CW194" s="469">
        <v>2</v>
      </c>
      <c r="CX194" s="475">
        <v>1591700</v>
      </c>
      <c r="CY194" s="475">
        <v>1373</v>
      </c>
      <c r="CZ194" s="475">
        <v>94</v>
      </c>
      <c r="DA194" s="475">
        <v>13</v>
      </c>
      <c r="DB194" s="478">
        <v>20</v>
      </c>
      <c r="DC194" s="472">
        <v>0.9647705104584372</v>
      </c>
      <c r="DD194" s="469">
        <v>20</v>
      </c>
      <c r="DE194" s="475">
        <v>285200</v>
      </c>
      <c r="DF194" s="470">
        <v>0</v>
      </c>
      <c r="DG194" s="474">
        <v>0</v>
      </c>
      <c r="DH194" s="469">
        <v>6</v>
      </c>
      <c r="DI194" s="470">
        <v>1</v>
      </c>
      <c r="DJ194" s="469">
        <v>0</v>
      </c>
      <c r="DK194" s="469">
        <v>2</v>
      </c>
      <c r="DL194" s="476">
        <v>11.666666666666666</v>
      </c>
      <c r="DM194" s="465">
        <v>64</v>
      </c>
      <c r="DN194" s="466">
        <v>5553500</v>
      </c>
      <c r="DO194" s="467">
        <v>86992.592592592584</v>
      </c>
      <c r="DP194" s="469">
        <v>0</v>
      </c>
      <c r="DQ194" s="469">
        <v>0</v>
      </c>
      <c r="DR194" s="469">
        <v>2</v>
      </c>
      <c r="DS194" s="475">
        <v>147</v>
      </c>
      <c r="DT194" s="475">
        <v>510</v>
      </c>
      <c r="DU194" s="475">
        <v>209</v>
      </c>
    </row>
    <row r="195" spans="1:125" s="469" customFormat="1" ht="15" customHeight="1" x14ac:dyDescent="0.25">
      <c r="A195" s="474" t="s">
        <v>258</v>
      </c>
      <c r="B195" s="469">
        <v>7</v>
      </c>
      <c r="C195" s="469">
        <v>0</v>
      </c>
      <c r="D195" s="469">
        <v>54</v>
      </c>
      <c r="E195" s="469">
        <v>3</v>
      </c>
      <c r="F195" s="469">
        <v>518</v>
      </c>
      <c r="G195" s="469">
        <v>0</v>
      </c>
      <c r="H195" s="469">
        <v>28</v>
      </c>
      <c r="I195" s="469">
        <v>11</v>
      </c>
      <c r="J195" s="469">
        <v>1</v>
      </c>
      <c r="K195" s="469">
        <v>11</v>
      </c>
      <c r="L195" s="469">
        <v>0</v>
      </c>
      <c r="M195" s="469">
        <v>0</v>
      </c>
      <c r="N195" s="469">
        <v>0</v>
      </c>
      <c r="O195" s="469">
        <v>0</v>
      </c>
      <c r="P195" s="469">
        <v>33</v>
      </c>
      <c r="Q195" s="469">
        <v>2</v>
      </c>
      <c r="R195" s="475">
        <v>315600</v>
      </c>
      <c r="S195" s="475">
        <v>6</v>
      </c>
      <c r="T195" s="475">
        <v>0</v>
      </c>
      <c r="U195" s="468">
        <v>0.64500000000000002</v>
      </c>
      <c r="V195" s="469">
        <v>3</v>
      </c>
      <c r="W195" s="469">
        <v>0</v>
      </c>
      <c r="X195" s="469">
        <v>2.9000000000000008</v>
      </c>
      <c r="Y195" s="469">
        <v>2473</v>
      </c>
      <c r="Z195" s="469">
        <v>390</v>
      </c>
      <c r="AA195" s="473">
        <v>0</v>
      </c>
      <c r="AB195" s="474">
        <f t="shared" ref="AB195:AB226" si="7">BI195+BM195</f>
        <v>0</v>
      </c>
      <c r="AC195" s="469">
        <v>0</v>
      </c>
      <c r="AD195" s="469">
        <v>0</v>
      </c>
      <c r="AE195" s="469">
        <v>955</v>
      </c>
      <c r="AF195" s="469">
        <v>7</v>
      </c>
      <c r="AG195" s="469">
        <v>0</v>
      </c>
      <c r="AH195" s="469">
        <v>0</v>
      </c>
      <c r="AI195" s="475">
        <v>0</v>
      </c>
      <c r="AJ195" s="475">
        <v>0</v>
      </c>
      <c r="AK195" s="475">
        <v>0</v>
      </c>
      <c r="AL195" s="475">
        <v>0</v>
      </c>
      <c r="AM195" s="475">
        <v>0</v>
      </c>
      <c r="AN195" s="469">
        <v>0</v>
      </c>
      <c r="AO195" s="469">
        <v>1</v>
      </c>
      <c r="AP195" s="469">
        <v>0</v>
      </c>
      <c r="AQ195" s="468">
        <v>0.51700000000000002</v>
      </c>
      <c r="AR195" s="468">
        <v>4.8000000000000001E-2</v>
      </c>
      <c r="AS195" s="469">
        <v>0</v>
      </c>
      <c r="AT195" s="469">
        <v>23987.081013029998</v>
      </c>
      <c r="AU195" s="469">
        <v>86</v>
      </c>
      <c r="AV195" s="469">
        <v>0</v>
      </c>
      <c r="AW195" s="469">
        <v>3</v>
      </c>
      <c r="AX195" s="469">
        <v>0</v>
      </c>
      <c r="AY195" s="469">
        <v>0</v>
      </c>
      <c r="AZ195" s="469">
        <v>0</v>
      </c>
      <c r="BA195" s="469">
        <v>0</v>
      </c>
      <c r="BB195" s="475">
        <v>0</v>
      </c>
      <c r="BC195" s="470">
        <v>0</v>
      </c>
      <c r="BD195" s="470">
        <v>3</v>
      </c>
      <c r="BE195" s="469">
        <v>0</v>
      </c>
      <c r="BF195" s="468">
        <v>0.216</v>
      </c>
      <c r="BG195" s="469">
        <v>0</v>
      </c>
      <c r="BH195" s="469">
        <v>378.86341314500004</v>
      </c>
      <c r="BI195" s="469">
        <v>0</v>
      </c>
      <c r="BJ195" s="469">
        <v>0</v>
      </c>
      <c r="BK195" s="469">
        <v>2</v>
      </c>
      <c r="BL195" s="469">
        <v>0</v>
      </c>
      <c r="BM195" s="469">
        <v>0</v>
      </c>
      <c r="BN195" s="469">
        <v>0</v>
      </c>
      <c r="BO195" s="471">
        <v>10.5787625078</v>
      </c>
      <c r="BP195" s="469">
        <v>0</v>
      </c>
      <c r="BQ195" s="469">
        <v>0</v>
      </c>
      <c r="BR195" s="469">
        <v>0</v>
      </c>
      <c r="BS195" s="469">
        <v>0</v>
      </c>
      <c r="BT195" s="469">
        <v>0</v>
      </c>
      <c r="BU195" s="469">
        <v>0</v>
      </c>
      <c r="BV195" s="469">
        <v>0</v>
      </c>
      <c r="BW195" s="475">
        <v>0</v>
      </c>
      <c r="BX195" s="475">
        <v>152</v>
      </c>
      <c r="BY195" s="475">
        <v>716</v>
      </c>
      <c r="BZ195" s="475">
        <v>145</v>
      </c>
      <c r="CA195" s="468">
        <v>0.439</v>
      </c>
      <c r="CB195" s="469">
        <v>0</v>
      </c>
      <c r="CC195" s="476">
        <v>0</v>
      </c>
      <c r="CD195" s="476">
        <v>0</v>
      </c>
      <c r="CE195" s="476">
        <v>413.14699900678806</v>
      </c>
      <c r="CF195" s="476">
        <v>9.5346808575657818</v>
      </c>
      <c r="CG195" s="476">
        <v>0</v>
      </c>
      <c r="CH195" s="476">
        <v>0</v>
      </c>
      <c r="CI195" s="476">
        <v>822.72465152477128</v>
      </c>
      <c r="CJ195" s="485">
        <v>0</v>
      </c>
      <c r="CK195" s="469">
        <v>2</v>
      </c>
      <c r="CL195" s="469">
        <v>0</v>
      </c>
      <c r="CM195" s="469">
        <v>0</v>
      </c>
      <c r="CN195" s="477">
        <v>863.9410444175162</v>
      </c>
      <c r="CO195" s="469">
        <v>112</v>
      </c>
      <c r="CP195" s="469">
        <v>0</v>
      </c>
      <c r="CQ195" s="469" t="s">
        <v>514</v>
      </c>
      <c r="CR195" s="469" t="s">
        <v>514</v>
      </c>
      <c r="CS195" s="469" t="s">
        <v>514</v>
      </c>
      <c r="CT195" s="469">
        <v>0</v>
      </c>
      <c r="CU195" s="469">
        <v>0</v>
      </c>
      <c r="CV195" s="469">
        <v>0</v>
      </c>
      <c r="CW195" s="469">
        <v>1</v>
      </c>
      <c r="CX195" s="475">
        <v>15700</v>
      </c>
      <c r="CY195" s="475">
        <v>0</v>
      </c>
      <c r="CZ195" s="475">
        <v>0</v>
      </c>
      <c r="DA195" s="475">
        <v>0</v>
      </c>
      <c r="DB195" s="478">
        <v>2</v>
      </c>
      <c r="DC195" s="472">
        <v>0.95230116418235233</v>
      </c>
      <c r="DD195" s="469">
        <v>4</v>
      </c>
      <c r="DE195" s="475">
        <v>76600</v>
      </c>
      <c r="DF195" s="470">
        <v>0</v>
      </c>
      <c r="DG195" s="474">
        <v>0</v>
      </c>
      <c r="DH195" s="469">
        <v>2</v>
      </c>
      <c r="DI195" s="470">
        <v>1</v>
      </c>
      <c r="DJ195" s="469">
        <v>0</v>
      </c>
      <c r="DK195" s="469">
        <v>0</v>
      </c>
      <c r="DL195" s="476">
        <v>15</v>
      </c>
      <c r="DM195" s="465">
        <v>67</v>
      </c>
      <c r="DN195" s="466" t="s">
        <v>640</v>
      </c>
      <c r="DO195" s="467">
        <v>51651.851851851854</v>
      </c>
      <c r="DP195" s="469">
        <v>0</v>
      </c>
      <c r="DQ195" s="469">
        <v>2</v>
      </c>
      <c r="DR195" s="469">
        <v>0</v>
      </c>
      <c r="DS195" s="475">
        <v>0</v>
      </c>
      <c r="DT195" s="475">
        <v>1</v>
      </c>
      <c r="DU195" s="475">
        <v>0</v>
      </c>
    </row>
    <row r="196" spans="1:125" s="469" customFormat="1" ht="15" customHeight="1" x14ac:dyDescent="0.25">
      <c r="A196" s="474" t="s">
        <v>304</v>
      </c>
      <c r="B196" s="469">
        <v>7</v>
      </c>
      <c r="C196" s="469">
        <v>0</v>
      </c>
      <c r="D196" s="469">
        <v>40</v>
      </c>
      <c r="E196" s="469">
        <v>4</v>
      </c>
      <c r="F196" s="469">
        <v>593</v>
      </c>
      <c r="G196" s="469">
        <v>1</v>
      </c>
      <c r="H196" s="469">
        <v>23</v>
      </c>
      <c r="I196" s="469">
        <v>1</v>
      </c>
      <c r="J196" s="469">
        <v>5</v>
      </c>
      <c r="K196" s="469">
        <v>23</v>
      </c>
      <c r="L196" s="469">
        <v>0</v>
      </c>
      <c r="M196" s="469">
        <v>0</v>
      </c>
      <c r="N196" s="469">
        <v>0</v>
      </c>
      <c r="O196" s="469">
        <v>0</v>
      </c>
      <c r="P196" s="469">
        <v>41</v>
      </c>
      <c r="Q196" s="469">
        <v>5</v>
      </c>
      <c r="R196" s="475">
        <v>877900</v>
      </c>
      <c r="S196" s="475">
        <v>0</v>
      </c>
      <c r="T196" s="475">
        <v>1</v>
      </c>
      <c r="U196" s="468">
        <v>0.64500000000000002</v>
      </c>
      <c r="V196" s="469">
        <v>0</v>
      </c>
      <c r="W196" s="469">
        <v>5</v>
      </c>
      <c r="X196" s="469">
        <v>0.70000000000000007</v>
      </c>
      <c r="Y196" s="469">
        <v>2337</v>
      </c>
      <c r="Z196" s="469">
        <v>1210</v>
      </c>
      <c r="AA196" s="473">
        <v>5</v>
      </c>
      <c r="AB196" s="474">
        <f t="shared" si="7"/>
        <v>1</v>
      </c>
      <c r="AC196" s="469">
        <v>1</v>
      </c>
      <c r="AD196" s="469">
        <v>0</v>
      </c>
      <c r="AE196" s="469">
        <v>830</v>
      </c>
      <c r="AF196" s="469">
        <v>124</v>
      </c>
      <c r="AG196" s="469">
        <v>0</v>
      </c>
      <c r="AH196" s="469">
        <v>1</v>
      </c>
      <c r="AI196" s="475">
        <v>61900</v>
      </c>
      <c r="AJ196" s="475">
        <v>0</v>
      </c>
      <c r="AK196" s="475">
        <v>280000</v>
      </c>
      <c r="AL196" s="475">
        <v>0</v>
      </c>
      <c r="AM196" s="475">
        <v>0</v>
      </c>
      <c r="AN196" s="469">
        <v>0</v>
      </c>
      <c r="AO196" s="469">
        <v>0</v>
      </c>
      <c r="AP196" s="469">
        <v>0</v>
      </c>
      <c r="AQ196" s="468">
        <v>0.51700000000000002</v>
      </c>
      <c r="AR196" s="468">
        <v>4.8000000000000001E-2</v>
      </c>
      <c r="AS196" s="469">
        <v>1</v>
      </c>
      <c r="AT196" s="469">
        <v>33088.418565779997</v>
      </c>
      <c r="AU196" s="469">
        <v>34</v>
      </c>
      <c r="AV196" s="469">
        <v>0</v>
      </c>
      <c r="AW196" s="469">
        <v>1</v>
      </c>
      <c r="AX196" s="469">
        <v>0</v>
      </c>
      <c r="AY196" s="469">
        <v>0</v>
      </c>
      <c r="AZ196" s="469">
        <v>0</v>
      </c>
      <c r="BA196" s="469">
        <v>0</v>
      </c>
      <c r="BB196" s="475">
        <v>0</v>
      </c>
      <c r="BC196" s="470">
        <v>0</v>
      </c>
      <c r="BD196" s="470">
        <v>5</v>
      </c>
      <c r="BE196" s="469">
        <v>22249.848025290001</v>
      </c>
      <c r="BF196" s="468">
        <v>0.216</v>
      </c>
      <c r="BG196" s="469">
        <v>0</v>
      </c>
      <c r="BH196" s="469">
        <v>135.53370732609</v>
      </c>
      <c r="BI196" s="469">
        <v>0</v>
      </c>
      <c r="BJ196" s="469">
        <v>0</v>
      </c>
      <c r="BK196" s="469">
        <v>2</v>
      </c>
      <c r="BL196" s="469">
        <v>0</v>
      </c>
      <c r="BM196" s="469">
        <v>1</v>
      </c>
      <c r="BN196" s="469">
        <v>0</v>
      </c>
      <c r="BO196" s="471">
        <v>2.8950877410299998</v>
      </c>
      <c r="BP196" s="469">
        <v>1</v>
      </c>
      <c r="BQ196" s="469">
        <v>1.4861423085800001</v>
      </c>
      <c r="BR196" s="469">
        <v>0</v>
      </c>
      <c r="BS196" s="469">
        <v>0</v>
      </c>
      <c r="BT196" s="469">
        <v>0</v>
      </c>
      <c r="BU196" s="469">
        <v>0</v>
      </c>
      <c r="BV196" s="469">
        <v>0</v>
      </c>
      <c r="BW196" s="475">
        <v>0</v>
      </c>
      <c r="BX196" s="475">
        <v>152</v>
      </c>
      <c r="BY196" s="475">
        <v>909</v>
      </c>
      <c r="BZ196" s="475">
        <v>21</v>
      </c>
      <c r="CA196" s="468">
        <v>0.439</v>
      </c>
      <c r="CB196" s="469">
        <v>0</v>
      </c>
      <c r="CC196" s="476">
        <v>8.9792188930499997</v>
      </c>
      <c r="CD196" s="476">
        <v>0</v>
      </c>
      <c r="CE196" s="476">
        <v>591.84346594294004</v>
      </c>
      <c r="CF196" s="476">
        <v>39.235405890730007</v>
      </c>
      <c r="CG196" s="476">
        <v>80.478086230279999</v>
      </c>
      <c r="CH196" s="476">
        <v>0</v>
      </c>
      <c r="CI196" s="476">
        <v>370.34679264419242</v>
      </c>
      <c r="CJ196" s="485">
        <v>0</v>
      </c>
      <c r="CK196" s="469">
        <v>6</v>
      </c>
      <c r="CL196" s="469">
        <v>0</v>
      </c>
      <c r="CM196" s="469">
        <v>0</v>
      </c>
      <c r="CN196" s="477">
        <v>938.55463104598903</v>
      </c>
      <c r="CO196" s="469">
        <v>180</v>
      </c>
      <c r="CP196" s="469">
        <v>1</v>
      </c>
      <c r="CQ196" s="469" t="s">
        <v>514</v>
      </c>
      <c r="CR196" s="469" t="s">
        <v>514</v>
      </c>
      <c r="CS196" s="469" t="s">
        <v>514</v>
      </c>
      <c r="CT196" s="469">
        <v>0</v>
      </c>
      <c r="CU196" s="469">
        <v>0</v>
      </c>
      <c r="CV196" s="469">
        <v>0</v>
      </c>
      <c r="CW196" s="469">
        <v>2</v>
      </c>
      <c r="CX196" s="475">
        <v>914000</v>
      </c>
      <c r="CY196" s="475">
        <v>0</v>
      </c>
      <c r="CZ196" s="475">
        <v>0</v>
      </c>
      <c r="DA196" s="475">
        <v>0</v>
      </c>
      <c r="DB196" s="478">
        <v>3</v>
      </c>
      <c r="DC196" s="472">
        <v>0.95238572717766545</v>
      </c>
      <c r="DD196" s="469">
        <v>8</v>
      </c>
      <c r="DE196" s="475">
        <v>72200</v>
      </c>
      <c r="DF196" s="470">
        <v>0</v>
      </c>
      <c r="DG196" s="474">
        <v>0</v>
      </c>
      <c r="DH196" s="469">
        <v>4</v>
      </c>
      <c r="DI196" s="470">
        <v>0</v>
      </c>
      <c r="DJ196" s="469">
        <v>1</v>
      </c>
      <c r="DK196" s="469">
        <v>1</v>
      </c>
      <c r="DL196" s="476">
        <v>5</v>
      </c>
      <c r="DM196" s="465" t="s">
        <v>640</v>
      </c>
      <c r="DN196" s="466" t="s">
        <v>640</v>
      </c>
      <c r="DO196" s="467">
        <v>188937.03703703705</v>
      </c>
      <c r="DP196" s="469">
        <v>0</v>
      </c>
      <c r="DQ196" s="469">
        <v>0</v>
      </c>
      <c r="DR196" s="469">
        <v>1</v>
      </c>
      <c r="DS196" s="475">
        <v>0</v>
      </c>
      <c r="DT196" s="475">
        <v>198</v>
      </c>
      <c r="DU196" s="475">
        <v>37</v>
      </c>
    </row>
    <row r="197" spans="1:125" s="469" customFormat="1" ht="15" customHeight="1" x14ac:dyDescent="0.25">
      <c r="A197" s="474" t="s">
        <v>294</v>
      </c>
      <c r="B197" s="469">
        <v>15</v>
      </c>
      <c r="C197" s="469">
        <v>0</v>
      </c>
      <c r="D197" s="469">
        <v>28</v>
      </c>
      <c r="E197" s="469">
        <v>2</v>
      </c>
      <c r="F197" s="469">
        <v>396</v>
      </c>
      <c r="G197" s="469">
        <v>0</v>
      </c>
      <c r="H197" s="469">
        <v>8</v>
      </c>
      <c r="I197" s="469">
        <v>1</v>
      </c>
      <c r="J197" s="469">
        <v>0</v>
      </c>
      <c r="K197" s="469">
        <v>21</v>
      </c>
      <c r="L197" s="469">
        <v>1</v>
      </c>
      <c r="M197" s="469">
        <v>0</v>
      </c>
      <c r="N197" s="469">
        <v>1</v>
      </c>
      <c r="O197" s="469">
        <v>0</v>
      </c>
      <c r="P197" s="469">
        <v>133</v>
      </c>
      <c r="Q197" s="469">
        <v>5</v>
      </c>
      <c r="R197" s="475">
        <v>7016100</v>
      </c>
      <c r="S197" s="475">
        <v>0</v>
      </c>
      <c r="T197" s="475">
        <v>0</v>
      </c>
      <c r="U197" s="468">
        <v>0.64500000000000002</v>
      </c>
      <c r="V197" s="469">
        <v>20</v>
      </c>
      <c r="W197" s="469">
        <v>1</v>
      </c>
      <c r="X197" s="469">
        <v>2.8000000000000003</v>
      </c>
      <c r="Y197" s="469" t="s">
        <v>568</v>
      </c>
      <c r="Z197" s="469" t="s">
        <v>568</v>
      </c>
      <c r="AA197" s="473">
        <v>1</v>
      </c>
      <c r="AB197" s="474">
        <f t="shared" si="7"/>
        <v>0</v>
      </c>
      <c r="AC197" s="469">
        <v>6</v>
      </c>
      <c r="AD197" s="469">
        <v>1</v>
      </c>
      <c r="AE197" s="469">
        <v>285</v>
      </c>
      <c r="AF197" s="469">
        <v>102</v>
      </c>
      <c r="AG197" s="469">
        <v>0</v>
      </c>
      <c r="AH197" s="469">
        <v>4</v>
      </c>
      <c r="AI197" s="475">
        <v>158200</v>
      </c>
      <c r="AJ197" s="475">
        <v>0</v>
      </c>
      <c r="AK197" s="475">
        <v>0</v>
      </c>
      <c r="AL197" s="475">
        <v>1009</v>
      </c>
      <c r="AM197" s="475">
        <v>77</v>
      </c>
      <c r="AN197" s="469">
        <v>0</v>
      </c>
      <c r="AO197" s="469">
        <v>3</v>
      </c>
      <c r="AP197" s="469">
        <v>0</v>
      </c>
      <c r="AQ197" s="468">
        <v>0.51700000000000002</v>
      </c>
      <c r="AR197" s="468">
        <v>4.8000000000000001E-2</v>
      </c>
      <c r="AS197" s="469">
        <v>1</v>
      </c>
      <c r="AT197" s="469">
        <v>5198.6868800100001</v>
      </c>
      <c r="AU197" s="469">
        <v>16</v>
      </c>
      <c r="AV197" s="469">
        <v>1</v>
      </c>
      <c r="AW197" s="469">
        <v>0</v>
      </c>
      <c r="AX197" s="469">
        <v>0</v>
      </c>
      <c r="AY197" s="469">
        <v>0</v>
      </c>
      <c r="AZ197" s="469">
        <v>0</v>
      </c>
      <c r="BA197" s="469">
        <v>0</v>
      </c>
      <c r="BB197" s="475">
        <v>0</v>
      </c>
      <c r="BC197" s="470">
        <v>1</v>
      </c>
      <c r="BD197" s="470">
        <v>3</v>
      </c>
      <c r="BE197" s="469">
        <v>0</v>
      </c>
      <c r="BF197" s="468">
        <v>0.216</v>
      </c>
      <c r="BG197" s="469">
        <v>0</v>
      </c>
      <c r="BH197" s="469">
        <v>0</v>
      </c>
      <c r="BI197" s="469">
        <v>0</v>
      </c>
      <c r="BJ197" s="469">
        <v>0</v>
      </c>
      <c r="BK197" s="469">
        <v>0</v>
      </c>
      <c r="BL197" s="469">
        <v>0</v>
      </c>
      <c r="BM197" s="469">
        <v>0</v>
      </c>
      <c r="BN197" s="469">
        <v>0</v>
      </c>
      <c r="BO197" s="471">
        <v>1.10396851452</v>
      </c>
      <c r="BP197" s="469">
        <v>0</v>
      </c>
      <c r="BQ197" s="469">
        <v>0</v>
      </c>
      <c r="BR197" s="469">
        <v>0</v>
      </c>
      <c r="BS197" s="469">
        <v>0</v>
      </c>
      <c r="BT197" s="469">
        <v>0</v>
      </c>
      <c r="BU197" s="469">
        <v>1</v>
      </c>
      <c r="BV197" s="469">
        <v>1</v>
      </c>
      <c r="BW197" s="475">
        <v>42700</v>
      </c>
      <c r="BX197" s="475">
        <v>672</v>
      </c>
      <c r="BY197" s="475">
        <v>2599</v>
      </c>
      <c r="BZ197" s="475">
        <v>144</v>
      </c>
      <c r="CA197" s="468">
        <v>0.439</v>
      </c>
      <c r="CB197" s="469">
        <v>0</v>
      </c>
      <c r="CC197" s="476">
        <v>0</v>
      </c>
      <c r="CD197" s="476">
        <v>71.720528119600004</v>
      </c>
      <c r="CE197" s="476">
        <v>71.720532220799996</v>
      </c>
      <c r="CF197" s="476">
        <v>99.199575120475004</v>
      </c>
      <c r="CG197" s="476">
        <v>0</v>
      </c>
      <c r="CH197" s="476">
        <v>71.720530106599995</v>
      </c>
      <c r="CI197" s="476">
        <v>5.2639430870000004</v>
      </c>
      <c r="CJ197" s="485">
        <v>0</v>
      </c>
      <c r="CK197" s="469">
        <v>6</v>
      </c>
      <c r="CL197" s="469">
        <v>0</v>
      </c>
      <c r="CM197" s="469">
        <v>0</v>
      </c>
      <c r="CN197" s="477">
        <v>192.73829577692382</v>
      </c>
      <c r="CO197" s="469">
        <v>17</v>
      </c>
      <c r="CP197" s="469">
        <v>1</v>
      </c>
      <c r="CQ197" s="469" t="s">
        <v>514</v>
      </c>
      <c r="CR197" s="469" t="s">
        <v>514</v>
      </c>
      <c r="CS197" s="469" t="s">
        <v>514</v>
      </c>
      <c r="CT197" s="469">
        <v>0</v>
      </c>
      <c r="CU197" s="469">
        <v>1</v>
      </c>
      <c r="CV197" s="469">
        <v>0</v>
      </c>
      <c r="CW197" s="469">
        <v>1</v>
      </c>
      <c r="CX197" s="475">
        <v>70000</v>
      </c>
      <c r="CY197" s="475">
        <v>0</v>
      </c>
      <c r="CZ197" s="475">
        <v>0</v>
      </c>
      <c r="DA197" s="475">
        <v>0</v>
      </c>
      <c r="DB197" s="478">
        <v>0</v>
      </c>
      <c r="DC197" s="472">
        <v>0.95204162425065042</v>
      </c>
      <c r="DD197" s="469">
        <v>6</v>
      </c>
      <c r="DE197" s="475">
        <v>234900</v>
      </c>
      <c r="DF197" s="470">
        <v>11</v>
      </c>
      <c r="DG197" s="474">
        <v>0</v>
      </c>
      <c r="DH197" s="469">
        <v>9</v>
      </c>
      <c r="DI197" s="470">
        <v>0</v>
      </c>
      <c r="DJ197" s="469">
        <v>0</v>
      </c>
      <c r="DK197" s="469">
        <v>0</v>
      </c>
      <c r="DL197" s="476">
        <v>5</v>
      </c>
      <c r="DM197" s="465">
        <v>99.5</v>
      </c>
      <c r="DN197" s="466">
        <v>6876500</v>
      </c>
      <c r="DO197" s="467">
        <v>236511.11111111112</v>
      </c>
      <c r="DP197" s="469">
        <v>0</v>
      </c>
      <c r="DQ197" s="469">
        <v>0</v>
      </c>
      <c r="DR197" s="469">
        <v>1</v>
      </c>
      <c r="DS197" s="475">
        <v>455</v>
      </c>
      <c r="DT197" s="475">
        <v>19</v>
      </c>
      <c r="DU197" s="475">
        <v>0</v>
      </c>
    </row>
    <row r="198" spans="1:125" s="469" customFormat="1" ht="15" customHeight="1" x14ac:dyDescent="0.25">
      <c r="A198" s="474" t="s">
        <v>65</v>
      </c>
      <c r="B198" s="469">
        <v>174</v>
      </c>
      <c r="C198" s="469">
        <v>6</v>
      </c>
      <c r="D198" s="469">
        <v>267</v>
      </c>
      <c r="E198" s="469">
        <v>17</v>
      </c>
      <c r="F198" s="469">
        <v>5126</v>
      </c>
      <c r="G198" s="469">
        <v>3</v>
      </c>
      <c r="H198" s="469">
        <v>975</v>
      </c>
      <c r="I198" s="469">
        <v>122</v>
      </c>
      <c r="J198" s="469">
        <v>9</v>
      </c>
      <c r="K198" s="469">
        <v>69</v>
      </c>
      <c r="L198" s="469">
        <v>3</v>
      </c>
      <c r="M198" s="469">
        <v>0.14000000000000001</v>
      </c>
      <c r="N198" s="469">
        <v>4</v>
      </c>
      <c r="O198" s="469">
        <v>0</v>
      </c>
      <c r="P198" s="469">
        <v>612</v>
      </c>
      <c r="Q198" s="469">
        <v>31</v>
      </c>
      <c r="R198" s="475">
        <v>7384000</v>
      </c>
      <c r="S198" s="475">
        <v>521</v>
      </c>
      <c r="T198" s="475">
        <v>0</v>
      </c>
      <c r="U198" s="468">
        <v>0.63043478260869568</v>
      </c>
      <c r="V198" s="469">
        <v>25</v>
      </c>
      <c r="W198" s="469">
        <v>25</v>
      </c>
      <c r="X198" s="469">
        <v>7.2000000000000028</v>
      </c>
      <c r="Y198" s="469">
        <v>26122</v>
      </c>
      <c r="Z198" s="469">
        <v>4974</v>
      </c>
      <c r="AA198" s="473">
        <v>21</v>
      </c>
      <c r="AB198" s="474">
        <f t="shared" si="7"/>
        <v>15</v>
      </c>
      <c r="AC198" s="469">
        <v>14</v>
      </c>
      <c r="AD198" s="469">
        <v>1</v>
      </c>
      <c r="AE198" s="469">
        <v>2244</v>
      </c>
      <c r="AF198" s="469">
        <v>238</v>
      </c>
      <c r="AG198" s="469">
        <v>3</v>
      </c>
      <c r="AH198" s="469">
        <v>14</v>
      </c>
      <c r="AI198" s="475">
        <v>2205800</v>
      </c>
      <c r="AJ198" s="475">
        <v>0</v>
      </c>
      <c r="AK198" s="475">
        <v>1281805</v>
      </c>
      <c r="AL198" s="475">
        <v>1200</v>
      </c>
      <c r="AM198" s="475">
        <v>0</v>
      </c>
      <c r="AN198" s="469">
        <v>0</v>
      </c>
      <c r="AO198" s="469">
        <v>9</v>
      </c>
      <c r="AP198" s="469">
        <v>2</v>
      </c>
      <c r="AQ198" s="468">
        <v>0.46031746031746029</v>
      </c>
      <c r="AR198" s="468">
        <v>3.1746031746031744E-2</v>
      </c>
      <c r="AS198" s="469">
        <v>2</v>
      </c>
      <c r="AT198" s="469">
        <v>0</v>
      </c>
      <c r="AU198" s="469">
        <v>0</v>
      </c>
      <c r="AV198" s="469">
        <v>2</v>
      </c>
      <c r="AW198" s="469">
        <v>5</v>
      </c>
      <c r="AX198" s="469">
        <v>144</v>
      </c>
      <c r="AY198" s="469">
        <v>0</v>
      </c>
      <c r="AZ198" s="469">
        <v>0</v>
      </c>
      <c r="BA198" s="469">
        <v>9</v>
      </c>
      <c r="BB198" s="475">
        <v>7178</v>
      </c>
      <c r="BC198" s="470">
        <v>0</v>
      </c>
      <c r="BD198" s="470">
        <v>11</v>
      </c>
      <c r="BE198" s="469">
        <v>0</v>
      </c>
      <c r="BF198" s="468">
        <v>0.15873015873015872</v>
      </c>
      <c r="BG198" s="469">
        <v>105059.24799800001</v>
      </c>
      <c r="BH198" s="469">
        <v>1023.63598995154</v>
      </c>
      <c r="BI198" s="469">
        <v>3</v>
      </c>
      <c r="BJ198" s="469">
        <v>0</v>
      </c>
      <c r="BK198" s="469">
        <v>3</v>
      </c>
      <c r="BL198" s="469">
        <v>2</v>
      </c>
      <c r="BM198" s="469">
        <v>12</v>
      </c>
      <c r="BN198" s="469">
        <v>0</v>
      </c>
      <c r="BO198" s="471">
        <v>17.530043160000002</v>
      </c>
      <c r="BP198" s="469">
        <v>0</v>
      </c>
      <c r="BQ198" s="469">
        <v>251.83002345337241</v>
      </c>
      <c r="BR198" s="469">
        <v>0</v>
      </c>
      <c r="BS198" s="469">
        <v>0</v>
      </c>
      <c r="BT198" s="469">
        <v>0</v>
      </c>
      <c r="BU198" s="469">
        <v>2</v>
      </c>
      <c r="BV198" s="469">
        <v>5</v>
      </c>
      <c r="BW198" s="475">
        <v>10931900</v>
      </c>
      <c r="BX198" s="475">
        <v>2539</v>
      </c>
      <c r="BY198" s="475">
        <v>9180</v>
      </c>
      <c r="BZ198" s="475">
        <v>1090</v>
      </c>
      <c r="CA198" s="468">
        <v>0.41269841269841268</v>
      </c>
      <c r="CB198" s="469">
        <v>58898.887169000001</v>
      </c>
      <c r="CC198" s="476">
        <v>37831.052854791007</v>
      </c>
      <c r="CD198" s="476">
        <v>28825.831854032913</v>
      </c>
      <c r="CE198" s="476">
        <v>60003.232698504929</v>
      </c>
      <c r="CF198" s="476">
        <v>558.31406449375356</v>
      </c>
      <c r="CG198" s="476">
        <v>9077.6188746127427</v>
      </c>
      <c r="CH198" s="476">
        <v>4894.7385315193706</v>
      </c>
      <c r="CI198" s="476">
        <v>5094.2173551764781</v>
      </c>
      <c r="CJ198" s="485">
        <v>0</v>
      </c>
      <c r="CK198" s="469">
        <v>44</v>
      </c>
      <c r="CL198" s="469">
        <v>13805.1809261</v>
      </c>
      <c r="CM198" s="469">
        <v>45846.3718543</v>
      </c>
      <c r="CN198" s="477">
        <v>45336.880800236329</v>
      </c>
      <c r="CO198" s="469">
        <v>1292</v>
      </c>
      <c r="CP198" s="469">
        <v>5</v>
      </c>
      <c r="CQ198" s="469" t="s">
        <v>514</v>
      </c>
      <c r="CR198" s="469" t="s">
        <v>514</v>
      </c>
      <c r="CS198" s="469" t="s">
        <v>514</v>
      </c>
      <c r="CT198" s="469">
        <v>0</v>
      </c>
      <c r="CU198" s="469">
        <v>1</v>
      </c>
      <c r="CV198" s="469">
        <v>3</v>
      </c>
      <c r="CW198" s="469">
        <v>11</v>
      </c>
      <c r="CX198" s="475">
        <v>1956800</v>
      </c>
      <c r="CY198" s="475">
        <v>6212</v>
      </c>
      <c r="CZ198" s="475">
        <v>369</v>
      </c>
      <c r="DA198" s="475">
        <v>41</v>
      </c>
      <c r="DB198" s="478">
        <v>21</v>
      </c>
      <c r="DC198" s="472">
        <v>0.97110979218350368</v>
      </c>
      <c r="DD198" s="469">
        <v>31</v>
      </c>
      <c r="DE198" s="475">
        <v>1582500</v>
      </c>
      <c r="DF198" s="470">
        <v>0</v>
      </c>
      <c r="DG198" s="474">
        <v>1</v>
      </c>
      <c r="DH198" s="469">
        <v>11</v>
      </c>
      <c r="DI198" s="470">
        <v>4</v>
      </c>
      <c r="DJ198" s="469">
        <v>2</v>
      </c>
      <c r="DK198" s="469">
        <v>1</v>
      </c>
      <c r="DL198" s="476">
        <v>1.6666666666666667</v>
      </c>
      <c r="DM198" s="465">
        <v>773.33333333333337</v>
      </c>
      <c r="DN198" s="466">
        <v>35091666.666666664</v>
      </c>
      <c r="DO198" s="467">
        <v>4070981.4814814818</v>
      </c>
      <c r="DP198" s="469">
        <v>3</v>
      </c>
      <c r="DQ198" s="469">
        <v>1</v>
      </c>
      <c r="DR198" s="469">
        <v>13</v>
      </c>
      <c r="DS198" s="475">
        <v>484</v>
      </c>
      <c r="DT198" s="475">
        <v>2125</v>
      </c>
      <c r="DU198" s="475">
        <v>745</v>
      </c>
    </row>
    <row r="199" spans="1:125" s="469" customFormat="1" ht="15" customHeight="1" x14ac:dyDescent="0.25">
      <c r="A199" s="474" t="s">
        <v>20</v>
      </c>
      <c r="B199" s="469">
        <v>62</v>
      </c>
      <c r="C199" s="469">
        <v>2</v>
      </c>
      <c r="D199" s="469">
        <v>123</v>
      </c>
      <c r="E199" s="469">
        <v>2</v>
      </c>
      <c r="F199" s="469">
        <v>842</v>
      </c>
      <c r="G199" s="469">
        <v>0</v>
      </c>
      <c r="H199" s="469">
        <v>25</v>
      </c>
      <c r="I199" s="469">
        <v>1</v>
      </c>
      <c r="J199" s="469">
        <v>15</v>
      </c>
      <c r="K199" s="469">
        <v>13</v>
      </c>
      <c r="L199" s="469">
        <v>1</v>
      </c>
      <c r="M199" s="469">
        <v>0</v>
      </c>
      <c r="N199" s="469">
        <v>0</v>
      </c>
      <c r="O199" s="469">
        <v>0</v>
      </c>
      <c r="P199" s="469">
        <v>84</v>
      </c>
      <c r="Q199" s="469">
        <v>12</v>
      </c>
      <c r="R199" s="475">
        <v>10876800</v>
      </c>
      <c r="S199" s="475">
        <v>342</v>
      </c>
      <c r="T199" s="475">
        <v>0</v>
      </c>
      <c r="U199" s="468">
        <v>0.7407407407407407</v>
      </c>
      <c r="V199" s="469">
        <v>48</v>
      </c>
      <c r="W199" s="469">
        <v>5</v>
      </c>
      <c r="X199" s="469">
        <v>0</v>
      </c>
      <c r="Y199" s="469">
        <v>3078</v>
      </c>
      <c r="Z199" s="469">
        <v>2017</v>
      </c>
      <c r="AA199" s="473">
        <v>12</v>
      </c>
      <c r="AB199" s="474">
        <f t="shared" si="7"/>
        <v>6</v>
      </c>
      <c r="AC199" s="469">
        <v>10</v>
      </c>
      <c r="AD199" s="469">
        <v>2</v>
      </c>
      <c r="AE199" s="469">
        <v>46</v>
      </c>
      <c r="AF199" s="469">
        <v>99</v>
      </c>
      <c r="AG199" s="469">
        <v>0</v>
      </c>
      <c r="AH199" s="469">
        <v>3</v>
      </c>
      <c r="AI199" s="475">
        <v>484700</v>
      </c>
      <c r="AJ199" s="475">
        <v>4000814</v>
      </c>
      <c r="AK199" s="475">
        <v>0</v>
      </c>
      <c r="AL199" s="475">
        <v>0</v>
      </c>
      <c r="AM199" s="475">
        <v>0</v>
      </c>
      <c r="AN199" s="469">
        <v>1</v>
      </c>
      <c r="AO199" s="469">
        <v>13</v>
      </c>
      <c r="AP199" s="469">
        <v>1</v>
      </c>
      <c r="AQ199" s="468">
        <v>0.55963302752293576</v>
      </c>
      <c r="AR199" s="468">
        <v>3.669724770642202E-2</v>
      </c>
      <c r="AS199" s="469">
        <v>1</v>
      </c>
      <c r="AT199" s="469">
        <v>0</v>
      </c>
      <c r="AU199" s="469">
        <v>0</v>
      </c>
      <c r="AV199" s="469">
        <v>0</v>
      </c>
      <c r="AW199" s="469">
        <v>4</v>
      </c>
      <c r="AX199" s="469">
        <v>0</v>
      </c>
      <c r="AY199" s="469">
        <v>0</v>
      </c>
      <c r="AZ199" s="469">
        <v>0</v>
      </c>
      <c r="BA199" s="469">
        <v>0</v>
      </c>
      <c r="BB199" s="475">
        <v>0</v>
      </c>
      <c r="BC199" s="470">
        <v>1</v>
      </c>
      <c r="BD199" s="470">
        <v>13</v>
      </c>
      <c r="BE199" s="469">
        <v>0</v>
      </c>
      <c r="BF199" s="468">
        <v>0.30275229357798167</v>
      </c>
      <c r="BG199" s="469">
        <v>157.01067713899999</v>
      </c>
      <c r="BH199" s="469">
        <v>0</v>
      </c>
      <c r="BI199" s="469">
        <v>0</v>
      </c>
      <c r="BJ199" s="469">
        <v>0</v>
      </c>
      <c r="BK199" s="469">
        <v>3</v>
      </c>
      <c r="BL199" s="469">
        <v>0</v>
      </c>
      <c r="BM199" s="469">
        <v>6</v>
      </c>
      <c r="BN199" s="469">
        <v>0</v>
      </c>
      <c r="BO199" s="471">
        <v>0</v>
      </c>
      <c r="BP199" s="469">
        <v>1</v>
      </c>
      <c r="BQ199" s="469">
        <v>0</v>
      </c>
      <c r="BR199" s="469">
        <v>0</v>
      </c>
      <c r="BS199" s="469">
        <v>2</v>
      </c>
      <c r="BT199" s="469">
        <v>0</v>
      </c>
      <c r="BU199" s="469">
        <v>7</v>
      </c>
      <c r="BV199" s="469">
        <v>2</v>
      </c>
      <c r="BW199" s="475">
        <v>379000</v>
      </c>
      <c r="BX199" s="475">
        <v>65</v>
      </c>
      <c r="BY199" s="475">
        <v>3962</v>
      </c>
      <c r="BZ199" s="475">
        <v>458</v>
      </c>
      <c r="CA199" s="468">
        <v>0.48623853211009177</v>
      </c>
      <c r="CB199" s="469">
        <v>0</v>
      </c>
      <c r="CC199" s="476">
        <v>1.7223115536369999</v>
      </c>
      <c r="CD199" s="476">
        <v>1.4657943941930001</v>
      </c>
      <c r="CE199" s="476">
        <v>15.1399392500175</v>
      </c>
      <c r="CF199" s="476">
        <v>140.1756014088495</v>
      </c>
      <c r="CG199" s="476">
        <v>1.3615646320377</v>
      </c>
      <c r="CH199" s="476">
        <v>1.4658006102019998</v>
      </c>
      <c r="CI199" s="476">
        <v>7.6817369058239997</v>
      </c>
      <c r="CJ199" s="485">
        <v>0</v>
      </c>
      <c r="CK199" s="469">
        <v>0</v>
      </c>
      <c r="CL199" s="469">
        <v>0</v>
      </c>
      <c r="CM199" s="469">
        <v>0</v>
      </c>
      <c r="CN199" s="477">
        <v>104.61477727480505</v>
      </c>
      <c r="CO199" s="469">
        <v>20</v>
      </c>
      <c r="CP199" s="469">
        <v>1</v>
      </c>
      <c r="CQ199" s="469" t="s">
        <v>514</v>
      </c>
      <c r="CR199" s="469" t="s">
        <v>514</v>
      </c>
      <c r="CS199" s="469" t="s">
        <v>514</v>
      </c>
      <c r="CT199" s="469">
        <v>0</v>
      </c>
      <c r="CU199" s="469">
        <v>1</v>
      </c>
      <c r="CV199" s="469">
        <v>3</v>
      </c>
      <c r="CW199" s="469">
        <v>8</v>
      </c>
      <c r="CX199" s="475">
        <v>707500</v>
      </c>
      <c r="CY199" s="475">
        <v>0</v>
      </c>
      <c r="CZ199" s="475">
        <v>0</v>
      </c>
      <c r="DA199" s="475">
        <v>0</v>
      </c>
      <c r="DB199" s="478">
        <v>214</v>
      </c>
      <c r="DC199" s="472">
        <v>0.9329411506464429</v>
      </c>
      <c r="DD199" s="469">
        <v>20</v>
      </c>
      <c r="DE199" s="475">
        <v>3674400</v>
      </c>
      <c r="DF199" s="470">
        <v>41</v>
      </c>
      <c r="DG199" s="474">
        <v>0</v>
      </c>
      <c r="DH199" s="469">
        <v>8</v>
      </c>
      <c r="DI199" s="470">
        <v>0</v>
      </c>
      <c r="DJ199" s="469">
        <v>0</v>
      </c>
      <c r="DK199" s="469">
        <v>0</v>
      </c>
      <c r="DL199" s="476">
        <v>8.3333333333333339</v>
      </c>
      <c r="DM199" s="465">
        <v>355</v>
      </c>
      <c r="DN199" s="466">
        <v>25185000</v>
      </c>
      <c r="DO199" s="467">
        <v>721766.66666666663</v>
      </c>
      <c r="DP199" s="469">
        <v>12</v>
      </c>
      <c r="DQ199" s="469">
        <v>1</v>
      </c>
      <c r="DR199" s="469">
        <v>1</v>
      </c>
      <c r="DS199" s="475">
        <v>0</v>
      </c>
      <c r="DT199" s="475">
        <v>871</v>
      </c>
      <c r="DU199" s="475">
        <v>81</v>
      </c>
    </row>
    <row r="200" spans="1:125" s="469" customFormat="1" ht="15" customHeight="1" x14ac:dyDescent="0.25">
      <c r="A200" s="474" t="s">
        <v>120</v>
      </c>
      <c r="B200" s="469">
        <v>8</v>
      </c>
      <c r="C200" s="469">
        <v>1</v>
      </c>
      <c r="D200" s="469">
        <v>34</v>
      </c>
      <c r="E200" s="469">
        <v>1</v>
      </c>
      <c r="F200" s="469">
        <v>749</v>
      </c>
      <c r="G200" s="469">
        <v>0</v>
      </c>
      <c r="H200" s="469">
        <v>10</v>
      </c>
      <c r="I200" s="469">
        <v>0</v>
      </c>
      <c r="J200" s="469">
        <v>0</v>
      </c>
      <c r="K200" s="469">
        <v>31</v>
      </c>
      <c r="L200" s="469">
        <v>14</v>
      </c>
      <c r="M200" s="469">
        <v>0</v>
      </c>
      <c r="N200" s="469">
        <v>0</v>
      </c>
      <c r="O200" s="469">
        <v>0</v>
      </c>
      <c r="P200" s="469">
        <v>182</v>
      </c>
      <c r="Q200" s="469">
        <v>10</v>
      </c>
      <c r="R200" s="475">
        <v>16734900</v>
      </c>
      <c r="S200" s="475">
        <v>0</v>
      </c>
      <c r="T200" s="475">
        <v>0</v>
      </c>
      <c r="U200" s="468">
        <v>0.64500000000000002</v>
      </c>
      <c r="V200" s="469">
        <v>5</v>
      </c>
      <c r="W200" s="469">
        <v>1</v>
      </c>
      <c r="X200" s="469">
        <v>0.2</v>
      </c>
      <c r="Y200" s="469">
        <v>1081</v>
      </c>
      <c r="Z200" s="469">
        <v>745</v>
      </c>
      <c r="AA200" s="473">
        <v>8</v>
      </c>
      <c r="AB200" s="474">
        <f t="shared" si="7"/>
        <v>3</v>
      </c>
      <c r="AC200" s="469">
        <v>11</v>
      </c>
      <c r="AD200" s="469">
        <v>2</v>
      </c>
      <c r="AE200" s="469">
        <v>8</v>
      </c>
      <c r="AF200" s="469">
        <v>425</v>
      </c>
      <c r="AG200" s="469">
        <v>0</v>
      </c>
      <c r="AH200" s="469">
        <v>7</v>
      </c>
      <c r="AI200" s="475">
        <v>1288800</v>
      </c>
      <c r="AJ200" s="475">
        <v>0</v>
      </c>
      <c r="AK200" s="475">
        <v>474890.96</v>
      </c>
      <c r="AL200" s="475">
        <v>6109</v>
      </c>
      <c r="AM200" s="475">
        <v>2372</v>
      </c>
      <c r="AN200" s="469">
        <v>0</v>
      </c>
      <c r="AO200" s="469">
        <v>11</v>
      </c>
      <c r="AP200" s="469">
        <v>1</v>
      </c>
      <c r="AQ200" s="468">
        <v>0.51700000000000002</v>
      </c>
      <c r="AR200" s="468">
        <v>4.8000000000000001E-2</v>
      </c>
      <c r="AS200" s="469">
        <v>1</v>
      </c>
      <c r="AT200" s="469">
        <v>12536.584475877</v>
      </c>
      <c r="AU200" s="469">
        <v>42</v>
      </c>
      <c r="AV200" s="469">
        <v>0</v>
      </c>
      <c r="AW200" s="469">
        <v>4</v>
      </c>
      <c r="AX200" s="469">
        <v>0</v>
      </c>
      <c r="AY200" s="469">
        <v>0</v>
      </c>
      <c r="AZ200" s="469">
        <v>0</v>
      </c>
      <c r="BA200" s="469">
        <v>0</v>
      </c>
      <c r="BB200" s="475">
        <v>0</v>
      </c>
      <c r="BC200" s="470">
        <v>0</v>
      </c>
      <c r="BD200" s="470">
        <v>9</v>
      </c>
      <c r="BE200" s="469">
        <v>0</v>
      </c>
      <c r="BF200" s="468">
        <v>0.216</v>
      </c>
      <c r="BG200" s="469">
        <v>0</v>
      </c>
      <c r="BH200" s="469">
        <v>97.684974151912002</v>
      </c>
      <c r="BI200" s="469">
        <v>0</v>
      </c>
      <c r="BJ200" s="469">
        <v>0</v>
      </c>
      <c r="BK200" s="469">
        <v>6</v>
      </c>
      <c r="BL200" s="469">
        <v>0</v>
      </c>
      <c r="BM200" s="469">
        <v>3</v>
      </c>
      <c r="BN200" s="469">
        <v>0</v>
      </c>
      <c r="BO200" s="471">
        <v>1.2196897136</v>
      </c>
      <c r="BP200" s="469">
        <v>1</v>
      </c>
      <c r="BQ200" s="469">
        <v>0</v>
      </c>
      <c r="BR200" s="469">
        <v>0</v>
      </c>
      <c r="BS200" s="469">
        <v>0</v>
      </c>
      <c r="BT200" s="469">
        <v>0</v>
      </c>
      <c r="BU200" s="469">
        <v>2</v>
      </c>
      <c r="BV200" s="469">
        <v>1</v>
      </c>
      <c r="BW200" s="475">
        <v>3521000</v>
      </c>
      <c r="BX200" s="475">
        <v>292</v>
      </c>
      <c r="BY200" s="475">
        <v>7634</v>
      </c>
      <c r="BZ200" s="475">
        <v>1357</v>
      </c>
      <c r="CA200" s="468">
        <v>0.439</v>
      </c>
      <c r="CB200" s="469">
        <v>0</v>
      </c>
      <c r="CC200" s="476">
        <v>0</v>
      </c>
      <c r="CD200" s="476">
        <v>0</v>
      </c>
      <c r="CE200" s="476">
        <v>7.7370493317193203</v>
      </c>
      <c r="CF200" s="476">
        <v>286.82385458500369</v>
      </c>
      <c r="CG200" s="476">
        <v>0</v>
      </c>
      <c r="CH200" s="476">
        <v>0</v>
      </c>
      <c r="CI200" s="476">
        <v>38.619697913046991</v>
      </c>
      <c r="CJ200" s="485">
        <v>0</v>
      </c>
      <c r="CK200" s="469">
        <v>8</v>
      </c>
      <c r="CL200" s="469">
        <v>0</v>
      </c>
      <c r="CM200" s="469">
        <v>0</v>
      </c>
      <c r="CN200" s="477">
        <v>250.7047126086533</v>
      </c>
      <c r="CO200" s="469">
        <v>48</v>
      </c>
      <c r="CP200" s="469">
        <v>0</v>
      </c>
      <c r="CQ200" s="469" t="s">
        <v>514</v>
      </c>
      <c r="CR200" s="469" t="s">
        <v>514</v>
      </c>
      <c r="CS200" s="469" t="s">
        <v>514</v>
      </c>
      <c r="CT200" s="469">
        <v>0</v>
      </c>
      <c r="CU200" s="469">
        <v>1</v>
      </c>
      <c r="CV200" s="469">
        <v>2</v>
      </c>
      <c r="CW200" s="469">
        <v>5</v>
      </c>
      <c r="CX200" s="475">
        <v>154100</v>
      </c>
      <c r="CY200" s="475">
        <v>0</v>
      </c>
      <c r="CZ200" s="475">
        <v>204</v>
      </c>
      <c r="DA200" s="475">
        <v>0</v>
      </c>
      <c r="DB200" s="478">
        <v>48</v>
      </c>
      <c r="DC200" s="472">
        <v>0.93927763799089081</v>
      </c>
      <c r="DD200" s="469">
        <v>28</v>
      </c>
      <c r="DE200" s="475">
        <v>765600</v>
      </c>
      <c r="DF200" s="470">
        <v>4</v>
      </c>
      <c r="DG200" s="474">
        <v>0</v>
      </c>
      <c r="DH200" s="469">
        <v>11</v>
      </c>
      <c r="DI200" s="470">
        <v>3</v>
      </c>
      <c r="DJ200" s="469">
        <v>1</v>
      </c>
      <c r="DK200" s="469">
        <v>1</v>
      </c>
      <c r="DL200" s="476">
        <v>8.3333333333333339</v>
      </c>
      <c r="DM200" s="465">
        <v>344</v>
      </c>
      <c r="DN200" s="466">
        <v>14812666.666666666</v>
      </c>
      <c r="DO200" s="467">
        <v>1315762.9629629629</v>
      </c>
      <c r="DP200" s="469">
        <v>3</v>
      </c>
      <c r="DQ200" s="469">
        <v>2</v>
      </c>
      <c r="DR200" s="469">
        <v>1</v>
      </c>
      <c r="DS200" s="475">
        <v>907</v>
      </c>
      <c r="DT200" s="475">
        <v>409</v>
      </c>
      <c r="DU200" s="475">
        <v>0</v>
      </c>
    </row>
    <row r="201" spans="1:125" s="469" customFormat="1" ht="15" customHeight="1" x14ac:dyDescent="0.25">
      <c r="A201" s="474" t="s">
        <v>260</v>
      </c>
      <c r="B201" s="469">
        <v>3</v>
      </c>
      <c r="C201" s="469">
        <v>0</v>
      </c>
      <c r="D201" s="469">
        <v>8</v>
      </c>
      <c r="E201" s="469">
        <v>2</v>
      </c>
      <c r="F201" s="469">
        <v>78</v>
      </c>
      <c r="G201" s="469">
        <v>0</v>
      </c>
      <c r="H201" s="469">
        <v>2</v>
      </c>
      <c r="I201" s="469">
        <v>0</v>
      </c>
      <c r="J201" s="469">
        <v>0</v>
      </c>
      <c r="K201" s="469">
        <v>5</v>
      </c>
      <c r="L201" s="469">
        <v>0</v>
      </c>
      <c r="M201" s="469">
        <v>0</v>
      </c>
      <c r="N201" s="469">
        <v>0</v>
      </c>
      <c r="O201" s="469">
        <v>0</v>
      </c>
      <c r="P201" s="469">
        <v>11</v>
      </c>
      <c r="Q201" s="469">
        <v>0</v>
      </c>
      <c r="R201" s="475">
        <v>0</v>
      </c>
      <c r="S201" s="475">
        <v>1</v>
      </c>
      <c r="T201" s="475">
        <v>0</v>
      </c>
      <c r="U201" s="468">
        <v>0.64500000000000002</v>
      </c>
      <c r="V201" s="469">
        <v>3</v>
      </c>
      <c r="W201" s="469">
        <v>0</v>
      </c>
      <c r="X201" s="469">
        <v>0</v>
      </c>
      <c r="Y201" s="469">
        <v>667</v>
      </c>
      <c r="Z201" s="469">
        <v>108</v>
      </c>
      <c r="AA201" s="473">
        <v>1</v>
      </c>
      <c r="AB201" s="474">
        <f t="shared" si="7"/>
        <v>1</v>
      </c>
      <c r="AC201" s="469">
        <v>1</v>
      </c>
      <c r="AD201" s="469">
        <v>0</v>
      </c>
      <c r="AE201" s="469">
        <v>139</v>
      </c>
      <c r="AF201" s="469">
        <v>14</v>
      </c>
      <c r="AG201" s="469">
        <v>0</v>
      </c>
      <c r="AH201" s="469">
        <v>0</v>
      </c>
      <c r="AI201" s="475">
        <v>0</v>
      </c>
      <c r="AJ201" s="475">
        <v>0</v>
      </c>
      <c r="AK201" s="475">
        <v>0</v>
      </c>
      <c r="AL201" s="475">
        <v>403</v>
      </c>
      <c r="AM201" s="475">
        <v>21</v>
      </c>
      <c r="AN201" s="469">
        <v>0</v>
      </c>
      <c r="AO201" s="469">
        <v>1</v>
      </c>
      <c r="AP201" s="469">
        <v>0</v>
      </c>
      <c r="AQ201" s="468">
        <v>0.56666666666666665</v>
      </c>
      <c r="AR201" s="468">
        <v>4.8000000000000001E-2</v>
      </c>
      <c r="AS201" s="469">
        <v>0</v>
      </c>
      <c r="AT201" s="469">
        <v>17993.086968956999</v>
      </c>
      <c r="AU201" s="469">
        <v>42</v>
      </c>
      <c r="AV201" s="469">
        <v>0</v>
      </c>
      <c r="AW201" s="469">
        <v>0</v>
      </c>
      <c r="AX201" s="469">
        <v>0</v>
      </c>
      <c r="AY201" s="469">
        <v>0</v>
      </c>
      <c r="AZ201" s="469">
        <v>0</v>
      </c>
      <c r="BA201" s="469">
        <v>0</v>
      </c>
      <c r="BB201" s="475">
        <v>0</v>
      </c>
      <c r="BC201" s="470">
        <v>0</v>
      </c>
      <c r="BD201" s="470">
        <v>130</v>
      </c>
      <c r="BE201" s="469">
        <v>4595.4773597399999</v>
      </c>
      <c r="BF201" s="468">
        <v>0.4838709677419355</v>
      </c>
      <c r="BG201" s="469">
        <v>0</v>
      </c>
      <c r="BH201" s="469">
        <v>0</v>
      </c>
      <c r="BI201" s="469">
        <v>0</v>
      </c>
      <c r="BJ201" s="469">
        <v>0</v>
      </c>
      <c r="BK201" s="469">
        <v>1</v>
      </c>
      <c r="BL201" s="469">
        <v>0</v>
      </c>
      <c r="BM201" s="469">
        <v>1</v>
      </c>
      <c r="BN201" s="469">
        <v>0</v>
      </c>
      <c r="BO201" s="471">
        <v>0.203849392243</v>
      </c>
      <c r="BP201" s="469">
        <v>0</v>
      </c>
      <c r="BQ201" s="469">
        <v>0</v>
      </c>
      <c r="BR201" s="469">
        <v>0</v>
      </c>
      <c r="BS201" s="469">
        <v>0</v>
      </c>
      <c r="BT201" s="469">
        <v>0</v>
      </c>
      <c r="BU201" s="469">
        <v>0</v>
      </c>
      <c r="BV201" s="469">
        <v>0</v>
      </c>
      <c r="BW201" s="475">
        <v>0</v>
      </c>
      <c r="BX201" s="475">
        <v>150</v>
      </c>
      <c r="BY201" s="475">
        <v>2389</v>
      </c>
      <c r="BZ201" s="475">
        <v>72</v>
      </c>
      <c r="CA201" s="468">
        <v>0.64516129032258063</v>
      </c>
      <c r="CB201" s="469">
        <v>0</v>
      </c>
      <c r="CC201" s="476">
        <v>3.8626395260600002</v>
      </c>
      <c r="CD201" s="476">
        <v>0</v>
      </c>
      <c r="CE201" s="476">
        <v>15.311520289560001</v>
      </c>
      <c r="CF201" s="476">
        <v>25.343899555770001</v>
      </c>
      <c r="CG201" s="476">
        <v>0</v>
      </c>
      <c r="CH201" s="476">
        <v>0</v>
      </c>
      <c r="CI201" s="476">
        <v>126.28202603989639</v>
      </c>
      <c r="CJ201" s="485">
        <v>0</v>
      </c>
      <c r="CK201" s="469">
        <v>0</v>
      </c>
      <c r="CL201" s="469">
        <v>0</v>
      </c>
      <c r="CM201" s="469">
        <v>0</v>
      </c>
      <c r="CN201" s="477">
        <v>239.94527895153396</v>
      </c>
      <c r="CO201" s="469">
        <v>7</v>
      </c>
      <c r="CP201" s="469">
        <v>0</v>
      </c>
      <c r="CQ201" s="469" t="s">
        <v>514</v>
      </c>
      <c r="CR201" s="469" t="s">
        <v>514</v>
      </c>
      <c r="CS201" s="469" t="s">
        <v>514</v>
      </c>
      <c r="CT201" s="469">
        <v>0</v>
      </c>
      <c r="CU201" s="469">
        <v>0</v>
      </c>
      <c r="CV201" s="469">
        <v>1</v>
      </c>
      <c r="CW201" s="469">
        <v>2</v>
      </c>
      <c r="CX201" s="475">
        <v>92400</v>
      </c>
      <c r="CY201" s="475">
        <v>0</v>
      </c>
      <c r="CZ201" s="475">
        <v>14</v>
      </c>
      <c r="DA201" s="475">
        <v>1</v>
      </c>
      <c r="DB201" s="478">
        <v>0</v>
      </c>
      <c r="DC201" s="472">
        <v>0.9663657999910189</v>
      </c>
      <c r="DD201" s="469">
        <v>6</v>
      </c>
      <c r="DE201" s="475">
        <v>126500</v>
      </c>
      <c r="DF201" s="470">
        <v>0</v>
      </c>
      <c r="DG201" s="474">
        <v>0</v>
      </c>
      <c r="DH201" s="469">
        <v>2</v>
      </c>
      <c r="DI201" s="470">
        <v>0</v>
      </c>
      <c r="DJ201" s="469">
        <v>0</v>
      </c>
      <c r="DK201" s="469">
        <v>0</v>
      </c>
      <c r="DL201" s="476">
        <v>31.666666666666668</v>
      </c>
      <c r="DM201" s="465" t="s">
        <v>640</v>
      </c>
      <c r="DN201" s="466" t="s">
        <v>640</v>
      </c>
      <c r="DO201" s="467">
        <v>31262.962962962964</v>
      </c>
      <c r="DP201" s="469">
        <v>0</v>
      </c>
      <c r="DQ201" s="469">
        <v>3</v>
      </c>
      <c r="DR201" s="469">
        <v>1</v>
      </c>
      <c r="DS201" s="475">
        <v>72</v>
      </c>
      <c r="DT201" s="475">
        <v>131</v>
      </c>
      <c r="DU201" s="475">
        <v>10</v>
      </c>
    </row>
    <row r="202" spans="1:125" s="469" customFormat="1" ht="15" customHeight="1" x14ac:dyDescent="0.25">
      <c r="A202" s="474" t="s">
        <v>71</v>
      </c>
      <c r="B202" s="469">
        <v>1</v>
      </c>
      <c r="C202" s="469">
        <v>0</v>
      </c>
      <c r="D202" s="469">
        <v>4</v>
      </c>
      <c r="E202" s="469">
        <v>0</v>
      </c>
      <c r="F202" s="469">
        <v>32</v>
      </c>
      <c r="G202" s="469">
        <v>0</v>
      </c>
      <c r="H202" s="469">
        <v>0</v>
      </c>
      <c r="I202" s="469">
        <v>0</v>
      </c>
      <c r="J202" s="469">
        <v>1</v>
      </c>
      <c r="K202" s="469">
        <v>10</v>
      </c>
      <c r="L202" s="469">
        <v>0</v>
      </c>
      <c r="M202" s="469">
        <v>0</v>
      </c>
      <c r="N202" s="469">
        <v>0</v>
      </c>
      <c r="O202" s="469">
        <v>0</v>
      </c>
      <c r="P202" s="469">
        <v>20</v>
      </c>
      <c r="Q202" s="469">
        <v>0</v>
      </c>
      <c r="R202" s="475">
        <v>0</v>
      </c>
      <c r="S202" s="475">
        <v>0</v>
      </c>
      <c r="T202" s="475">
        <v>0</v>
      </c>
      <c r="U202" s="468">
        <v>0.64500000000000002</v>
      </c>
      <c r="V202" s="469">
        <v>0</v>
      </c>
      <c r="W202" s="469">
        <v>0</v>
      </c>
      <c r="X202" s="469">
        <v>0</v>
      </c>
      <c r="Y202" s="469">
        <v>190</v>
      </c>
      <c r="Z202" s="469">
        <v>76</v>
      </c>
      <c r="AA202" s="473">
        <v>0</v>
      </c>
      <c r="AB202" s="474">
        <f t="shared" si="7"/>
        <v>0</v>
      </c>
      <c r="AC202" s="469">
        <v>1</v>
      </c>
      <c r="AD202" s="469">
        <v>0</v>
      </c>
      <c r="AE202" s="469">
        <v>30</v>
      </c>
      <c r="AF202" s="469">
        <v>93</v>
      </c>
      <c r="AG202" s="469">
        <v>0</v>
      </c>
      <c r="AH202" s="469">
        <v>0</v>
      </c>
      <c r="AI202" s="475">
        <v>0</v>
      </c>
      <c r="AJ202" s="475">
        <v>0</v>
      </c>
      <c r="AK202" s="475">
        <v>0</v>
      </c>
      <c r="AL202" s="475">
        <v>0</v>
      </c>
      <c r="AM202" s="475">
        <v>0</v>
      </c>
      <c r="AN202" s="469">
        <v>0</v>
      </c>
      <c r="AO202" s="469">
        <v>0</v>
      </c>
      <c r="AP202" s="469">
        <v>0</v>
      </c>
      <c r="AQ202" s="468">
        <v>0.51700000000000002</v>
      </c>
      <c r="AR202" s="468">
        <v>4.8000000000000001E-2</v>
      </c>
      <c r="AS202" s="469">
        <v>0</v>
      </c>
      <c r="AT202" s="469">
        <v>5087.4679459199997</v>
      </c>
      <c r="AU202" s="469">
        <v>17</v>
      </c>
      <c r="AV202" s="469">
        <v>0</v>
      </c>
      <c r="AW202" s="469">
        <v>0</v>
      </c>
      <c r="AX202" s="469">
        <v>0</v>
      </c>
      <c r="AY202" s="469">
        <v>0</v>
      </c>
      <c r="AZ202" s="469">
        <v>0</v>
      </c>
      <c r="BA202" s="469">
        <v>0</v>
      </c>
      <c r="BB202" s="475">
        <v>0</v>
      </c>
      <c r="BC202" s="470">
        <v>0</v>
      </c>
      <c r="BD202" s="470">
        <v>5</v>
      </c>
      <c r="BE202" s="469">
        <v>0</v>
      </c>
      <c r="BF202" s="468">
        <v>0.216</v>
      </c>
      <c r="BG202" s="469">
        <v>0</v>
      </c>
      <c r="BH202" s="469">
        <v>27.796476727400002</v>
      </c>
      <c r="BI202" s="469">
        <v>0</v>
      </c>
      <c r="BJ202" s="469">
        <v>0</v>
      </c>
      <c r="BK202" s="469">
        <v>0</v>
      </c>
      <c r="BL202" s="469">
        <v>0</v>
      </c>
      <c r="BM202" s="469">
        <v>0</v>
      </c>
      <c r="BN202" s="469">
        <v>0</v>
      </c>
      <c r="BO202" s="471">
        <v>0.32625218262399996</v>
      </c>
      <c r="BP202" s="469">
        <v>0</v>
      </c>
      <c r="BQ202" s="469">
        <v>0</v>
      </c>
      <c r="BR202" s="469">
        <v>2</v>
      </c>
      <c r="BS202" s="469">
        <v>0</v>
      </c>
      <c r="BT202" s="469">
        <v>0</v>
      </c>
      <c r="BU202" s="469">
        <v>0</v>
      </c>
      <c r="BV202" s="469">
        <v>0</v>
      </c>
      <c r="BW202" s="475">
        <v>0</v>
      </c>
      <c r="BX202" s="475">
        <v>140</v>
      </c>
      <c r="BY202" s="475">
        <v>665</v>
      </c>
      <c r="BZ202" s="475">
        <v>75</v>
      </c>
      <c r="CA202" s="468">
        <v>0.439</v>
      </c>
      <c r="CB202" s="469">
        <v>0</v>
      </c>
      <c r="CC202" s="476">
        <v>0</v>
      </c>
      <c r="CD202" s="476">
        <v>0</v>
      </c>
      <c r="CE202" s="476">
        <v>6.6199930452000002</v>
      </c>
      <c r="CF202" s="476">
        <v>1.45945942021</v>
      </c>
      <c r="CG202" s="476">
        <v>0</v>
      </c>
      <c r="CH202" s="476">
        <v>0</v>
      </c>
      <c r="CI202" s="476">
        <v>0</v>
      </c>
      <c r="CJ202" s="485">
        <v>0</v>
      </c>
      <c r="CK202" s="469">
        <v>1</v>
      </c>
      <c r="CL202" s="469">
        <v>0</v>
      </c>
      <c r="CM202" s="469">
        <v>0</v>
      </c>
      <c r="CN202" s="477">
        <v>42.152084574650758</v>
      </c>
      <c r="CO202" s="469">
        <v>1</v>
      </c>
      <c r="CP202" s="469">
        <v>0</v>
      </c>
      <c r="CQ202" s="469" t="s">
        <v>514</v>
      </c>
      <c r="CR202" s="469" t="s">
        <v>514</v>
      </c>
      <c r="CS202" s="469" t="s">
        <v>514</v>
      </c>
      <c r="CT202" s="469">
        <v>0</v>
      </c>
      <c r="CU202" s="469">
        <v>1</v>
      </c>
      <c r="CV202" s="469">
        <v>1</v>
      </c>
      <c r="CW202" s="469">
        <v>2</v>
      </c>
      <c r="CX202" s="475">
        <v>66900</v>
      </c>
      <c r="CY202" s="475">
        <v>0</v>
      </c>
      <c r="CZ202" s="475">
        <v>0</v>
      </c>
      <c r="DA202" s="475">
        <v>0</v>
      </c>
      <c r="DB202" s="478">
        <v>0</v>
      </c>
      <c r="DC202" s="472">
        <v>0.94973778493172023</v>
      </c>
      <c r="DD202" s="469">
        <v>2</v>
      </c>
      <c r="DE202" s="475">
        <v>42800</v>
      </c>
      <c r="DF202" s="470">
        <v>0</v>
      </c>
      <c r="DG202" s="474">
        <v>0</v>
      </c>
      <c r="DH202" s="469">
        <v>1</v>
      </c>
      <c r="DI202" s="470">
        <v>0</v>
      </c>
      <c r="DJ202" s="469">
        <v>0</v>
      </c>
      <c r="DK202" s="469">
        <v>0</v>
      </c>
      <c r="DL202" s="476">
        <v>5</v>
      </c>
      <c r="DM202" s="465" t="s">
        <v>640</v>
      </c>
      <c r="DN202" s="466" t="s">
        <v>640</v>
      </c>
      <c r="DO202" s="467">
        <v>5437.0370370370365</v>
      </c>
      <c r="DP202" s="469">
        <v>0</v>
      </c>
      <c r="DQ202" s="469">
        <v>0</v>
      </c>
      <c r="DR202" s="469">
        <v>0</v>
      </c>
      <c r="DS202" s="475">
        <v>39</v>
      </c>
      <c r="DT202" s="475">
        <v>0</v>
      </c>
      <c r="DU202" s="475">
        <v>0</v>
      </c>
    </row>
    <row r="203" spans="1:125" s="469" customFormat="1" ht="15" customHeight="1" x14ac:dyDescent="0.25">
      <c r="A203" s="474" t="s">
        <v>259</v>
      </c>
      <c r="B203" s="469">
        <v>0</v>
      </c>
      <c r="C203" s="469">
        <v>0</v>
      </c>
      <c r="D203" s="469">
        <v>11</v>
      </c>
      <c r="E203" s="469">
        <v>2</v>
      </c>
      <c r="F203" s="469">
        <v>527</v>
      </c>
      <c r="G203" s="469">
        <v>8</v>
      </c>
      <c r="H203" s="469">
        <v>3</v>
      </c>
      <c r="I203" s="469">
        <v>0</v>
      </c>
      <c r="J203" s="469">
        <v>0</v>
      </c>
      <c r="K203" s="469">
        <v>36</v>
      </c>
      <c r="L203" s="469">
        <v>1</v>
      </c>
      <c r="M203" s="469">
        <v>0</v>
      </c>
      <c r="N203" s="469">
        <v>0</v>
      </c>
      <c r="O203" s="469">
        <v>0</v>
      </c>
      <c r="P203" s="469">
        <v>121</v>
      </c>
      <c r="Q203" s="469">
        <v>15</v>
      </c>
      <c r="R203" s="475">
        <v>5971000</v>
      </c>
      <c r="S203" s="475">
        <v>0</v>
      </c>
      <c r="T203" s="475">
        <v>0</v>
      </c>
      <c r="U203" s="468">
        <v>0.64500000000000002</v>
      </c>
      <c r="V203" s="469">
        <v>10</v>
      </c>
      <c r="W203" s="469">
        <v>1</v>
      </c>
      <c r="X203" s="469">
        <v>0.1</v>
      </c>
      <c r="Y203" s="469">
        <v>1412</v>
      </c>
      <c r="Z203" s="469">
        <v>56</v>
      </c>
      <c r="AA203" s="473">
        <v>2</v>
      </c>
      <c r="AB203" s="474">
        <f t="shared" si="7"/>
        <v>2</v>
      </c>
      <c r="AC203" s="469">
        <v>4</v>
      </c>
      <c r="AD203" s="469">
        <v>0</v>
      </c>
      <c r="AE203" s="469">
        <v>8</v>
      </c>
      <c r="AF203" s="469">
        <v>42</v>
      </c>
      <c r="AG203" s="469">
        <v>0</v>
      </c>
      <c r="AH203" s="469">
        <v>1</v>
      </c>
      <c r="AI203" s="475">
        <v>1140000</v>
      </c>
      <c r="AJ203" s="475">
        <v>0</v>
      </c>
      <c r="AK203" s="475">
        <v>0</v>
      </c>
      <c r="AL203" s="475">
        <v>1055</v>
      </c>
      <c r="AM203" s="475">
        <v>59</v>
      </c>
      <c r="AN203" s="469">
        <v>0</v>
      </c>
      <c r="AO203" s="469">
        <v>2</v>
      </c>
      <c r="AP203" s="469">
        <v>0</v>
      </c>
      <c r="AQ203" s="468">
        <v>0.54054054054054057</v>
      </c>
      <c r="AR203" s="468">
        <v>0.13513513513513514</v>
      </c>
      <c r="AS203" s="469">
        <v>2</v>
      </c>
      <c r="AT203" s="469">
        <v>15782.902801186001</v>
      </c>
      <c r="AU203" s="469">
        <v>68</v>
      </c>
      <c r="AV203" s="469">
        <v>0</v>
      </c>
      <c r="AW203" s="469">
        <v>0</v>
      </c>
      <c r="AX203" s="469">
        <v>0</v>
      </c>
      <c r="AY203" s="469">
        <v>0</v>
      </c>
      <c r="AZ203" s="469">
        <v>0</v>
      </c>
      <c r="BA203" s="469">
        <v>2</v>
      </c>
      <c r="BB203" s="475">
        <v>10.6</v>
      </c>
      <c r="BC203" s="470">
        <v>0</v>
      </c>
      <c r="BD203" s="470">
        <v>2</v>
      </c>
      <c r="BE203" s="469">
        <v>724.27247525300004</v>
      </c>
      <c r="BF203" s="468">
        <v>0.16216216216216217</v>
      </c>
      <c r="BG203" s="469">
        <v>3068.4405463899998</v>
      </c>
      <c r="BH203" s="469">
        <v>67.064963716899996</v>
      </c>
      <c r="BI203" s="469">
        <v>0</v>
      </c>
      <c r="BJ203" s="469">
        <v>0</v>
      </c>
      <c r="BK203" s="469">
        <v>1</v>
      </c>
      <c r="BL203" s="469">
        <v>0</v>
      </c>
      <c r="BM203" s="469">
        <v>2</v>
      </c>
      <c r="BN203" s="469">
        <v>0</v>
      </c>
      <c r="BO203" s="471">
        <v>0</v>
      </c>
      <c r="BP203" s="469">
        <v>0</v>
      </c>
      <c r="BQ203" s="469">
        <v>4.2438090154300001</v>
      </c>
      <c r="BR203" s="469">
        <v>0</v>
      </c>
      <c r="BS203" s="469">
        <v>0</v>
      </c>
      <c r="BT203" s="469">
        <v>0</v>
      </c>
      <c r="BU203" s="469">
        <v>1</v>
      </c>
      <c r="BV203" s="469">
        <v>0</v>
      </c>
      <c r="BW203" s="475">
        <v>0</v>
      </c>
      <c r="BX203" s="475">
        <v>77</v>
      </c>
      <c r="BY203" s="475">
        <v>6458</v>
      </c>
      <c r="BZ203" s="475">
        <v>264</v>
      </c>
      <c r="CA203" s="468">
        <v>0.51351351351351349</v>
      </c>
      <c r="CB203" s="469">
        <v>0</v>
      </c>
      <c r="CC203" s="476">
        <v>2714.134089679058</v>
      </c>
      <c r="CD203" s="476">
        <v>2710.8460955149999</v>
      </c>
      <c r="CE203" s="476">
        <v>2725.4547444761388</v>
      </c>
      <c r="CF203" s="476">
        <v>18.955485925379339</v>
      </c>
      <c r="CG203" s="476">
        <v>0</v>
      </c>
      <c r="CH203" s="476">
        <v>0</v>
      </c>
      <c r="CI203" s="476">
        <v>5.8523818260691804</v>
      </c>
      <c r="CJ203" s="485">
        <v>0</v>
      </c>
      <c r="CK203" s="469">
        <v>0</v>
      </c>
      <c r="CL203" s="469">
        <v>0</v>
      </c>
      <c r="CM203" s="469">
        <v>0</v>
      </c>
      <c r="CN203" s="477">
        <v>495.74083350520118</v>
      </c>
      <c r="CO203" s="469">
        <v>2</v>
      </c>
      <c r="CP203" s="469">
        <v>0</v>
      </c>
      <c r="CQ203" s="469" t="s">
        <v>514</v>
      </c>
      <c r="CR203" s="469" t="s">
        <v>514</v>
      </c>
      <c r="CS203" s="469" t="s">
        <v>514</v>
      </c>
      <c r="CT203" s="469">
        <v>0</v>
      </c>
      <c r="CU203" s="469">
        <v>0</v>
      </c>
      <c r="CV203" s="469">
        <v>0</v>
      </c>
      <c r="CW203" s="469">
        <v>2</v>
      </c>
      <c r="CX203" s="475">
        <v>14000</v>
      </c>
      <c r="CY203" s="475">
        <v>0</v>
      </c>
      <c r="CZ203" s="475">
        <v>19</v>
      </c>
      <c r="DA203" s="475">
        <v>0</v>
      </c>
      <c r="DB203" s="478">
        <v>6</v>
      </c>
      <c r="DC203" s="472">
        <v>0.96857785861017698</v>
      </c>
      <c r="DD203" s="469">
        <v>12</v>
      </c>
      <c r="DE203" s="475">
        <v>320300</v>
      </c>
      <c r="DF203" s="470">
        <v>6</v>
      </c>
      <c r="DG203" s="474">
        <v>0</v>
      </c>
      <c r="DH203" s="469">
        <v>8</v>
      </c>
      <c r="DI203" s="470">
        <v>0</v>
      </c>
      <c r="DJ203" s="469">
        <v>0</v>
      </c>
      <c r="DK203" s="469">
        <v>0</v>
      </c>
      <c r="DL203" s="476">
        <v>20</v>
      </c>
      <c r="DM203" s="465">
        <v>35</v>
      </c>
      <c r="DN203" s="466">
        <v>3296000</v>
      </c>
      <c r="DO203" s="467">
        <v>13592.592592592591</v>
      </c>
      <c r="DP203" s="469">
        <v>0</v>
      </c>
      <c r="DQ203" s="469">
        <v>2</v>
      </c>
      <c r="DR203" s="469">
        <v>2</v>
      </c>
      <c r="DS203" s="475">
        <v>1509</v>
      </c>
      <c r="DT203" s="475">
        <v>0</v>
      </c>
      <c r="DU203" s="475">
        <v>7</v>
      </c>
    </row>
    <row r="204" spans="1:125" s="469" customFormat="1" ht="15" customHeight="1" x14ac:dyDescent="0.25">
      <c r="A204" s="474" t="s">
        <v>29</v>
      </c>
      <c r="B204" s="469">
        <v>199</v>
      </c>
      <c r="C204" s="469">
        <v>0</v>
      </c>
      <c r="D204" s="469">
        <v>79</v>
      </c>
      <c r="E204" s="469">
        <v>0</v>
      </c>
      <c r="F204" s="469">
        <v>894</v>
      </c>
      <c r="G204" s="469">
        <v>1</v>
      </c>
      <c r="H204" s="469">
        <v>10</v>
      </c>
      <c r="I204" s="469">
        <v>1</v>
      </c>
      <c r="J204" s="469">
        <v>10</v>
      </c>
      <c r="K204" s="469">
        <v>18</v>
      </c>
      <c r="L204" s="469">
        <v>0</v>
      </c>
      <c r="M204" s="469">
        <v>0</v>
      </c>
      <c r="N204" s="469">
        <v>0</v>
      </c>
      <c r="O204" s="469">
        <v>0</v>
      </c>
      <c r="P204" s="469">
        <v>345</v>
      </c>
      <c r="Q204" s="469">
        <v>2</v>
      </c>
      <c r="R204" s="475">
        <v>1010000</v>
      </c>
      <c r="S204" s="475">
        <v>0</v>
      </c>
      <c r="T204" s="475">
        <v>20</v>
      </c>
      <c r="U204" s="468">
        <v>0.64500000000000002</v>
      </c>
      <c r="V204" s="469">
        <v>81</v>
      </c>
      <c r="W204" s="469">
        <v>10</v>
      </c>
      <c r="X204" s="469">
        <v>0.8</v>
      </c>
      <c r="Y204" s="469" t="s">
        <v>568</v>
      </c>
      <c r="Z204" s="469" t="s">
        <v>568</v>
      </c>
      <c r="AA204" s="473">
        <v>7</v>
      </c>
      <c r="AB204" s="474">
        <f t="shared" si="7"/>
        <v>14</v>
      </c>
      <c r="AC204" s="469">
        <v>86</v>
      </c>
      <c r="AD204" s="469">
        <v>5</v>
      </c>
      <c r="AE204" s="469">
        <v>97</v>
      </c>
      <c r="AF204" s="469">
        <v>329</v>
      </c>
      <c r="AG204" s="469">
        <v>0</v>
      </c>
      <c r="AH204" s="469">
        <v>15</v>
      </c>
      <c r="AI204" s="475">
        <v>9980900</v>
      </c>
      <c r="AJ204" s="475">
        <v>4428056</v>
      </c>
      <c r="AK204" s="475">
        <v>97755</v>
      </c>
      <c r="AL204" s="475">
        <v>220</v>
      </c>
      <c r="AM204" s="475">
        <v>36</v>
      </c>
      <c r="AN204" s="469">
        <v>1</v>
      </c>
      <c r="AO204" s="469">
        <v>9</v>
      </c>
      <c r="AP204" s="469">
        <v>1</v>
      </c>
      <c r="AQ204" s="468">
        <v>0.51700000000000002</v>
      </c>
      <c r="AR204" s="468">
        <v>4.8000000000000001E-2</v>
      </c>
      <c r="AS204" s="469">
        <v>0</v>
      </c>
      <c r="AT204" s="469">
        <v>4674.0868301800001</v>
      </c>
      <c r="AU204" s="469">
        <v>14</v>
      </c>
      <c r="AV204" s="469">
        <v>0</v>
      </c>
      <c r="AW204" s="469">
        <v>18</v>
      </c>
      <c r="AX204" s="469">
        <v>0</v>
      </c>
      <c r="AY204" s="469">
        <v>0</v>
      </c>
      <c r="AZ204" s="469">
        <v>0</v>
      </c>
      <c r="BA204" s="469">
        <v>0</v>
      </c>
      <c r="BB204" s="475">
        <v>0</v>
      </c>
      <c r="BC204" s="470">
        <v>0</v>
      </c>
      <c r="BD204" s="470">
        <v>11</v>
      </c>
      <c r="BE204" s="469">
        <v>0</v>
      </c>
      <c r="BF204" s="468">
        <v>0.216</v>
      </c>
      <c r="BG204" s="469">
        <v>0</v>
      </c>
      <c r="BH204" s="469">
        <v>8.3161285877100006</v>
      </c>
      <c r="BI204" s="469">
        <v>4</v>
      </c>
      <c r="BJ204" s="469">
        <v>0</v>
      </c>
      <c r="BK204" s="469">
        <v>1</v>
      </c>
      <c r="BL204" s="469">
        <v>0</v>
      </c>
      <c r="BM204" s="469">
        <v>10</v>
      </c>
      <c r="BN204" s="469">
        <v>0</v>
      </c>
      <c r="BO204" s="471">
        <v>5.4754096865099999</v>
      </c>
      <c r="BP204" s="469">
        <v>2</v>
      </c>
      <c r="BQ204" s="469">
        <v>0</v>
      </c>
      <c r="BR204" s="469">
        <v>0</v>
      </c>
      <c r="BS204" s="469">
        <v>0</v>
      </c>
      <c r="BT204" s="469">
        <v>0</v>
      </c>
      <c r="BU204" s="469">
        <v>8</v>
      </c>
      <c r="BV204" s="469">
        <v>1</v>
      </c>
      <c r="BW204" s="475">
        <v>49800</v>
      </c>
      <c r="BX204" s="475">
        <v>470</v>
      </c>
      <c r="BY204" s="475">
        <v>4495</v>
      </c>
      <c r="BZ204" s="475">
        <v>352</v>
      </c>
      <c r="CA204" s="468">
        <v>0.439</v>
      </c>
      <c r="CB204" s="469">
        <v>0</v>
      </c>
      <c r="CC204" s="476">
        <v>175.60974003379999</v>
      </c>
      <c r="CD204" s="476">
        <v>0</v>
      </c>
      <c r="CE204" s="476">
        <v>277.47337904282801</v>
      </c>
      <c r="CF204" s="476">
        <v>6.6305316122060001</v>
      </c>
      <c r="CG204" s="476">
        <v>0</v>
      </c>
      <c r="CH204" s="476">
        <v>0</v>
      </c>
      <c r="CI204" s="476">
        <v>15.12961030235709</v>
      </c>
      <c r="CJ204" s="485">
        <v>0</v>
      </c>
      <c r="CK204" s="469">
        <v>2</v>
      </c>
      <c r="CL204" s="469">
        <v>0</v>
      </c>
      <c r="CM204" s="469">
        <v>0</v>
      </c>
      <c r="CN204" s="477">
        <v>200.63641482823226</v>
      </c>
      <c r="CO204" s="469">
        <v>28</v>
      </c>
      <c r="CP204" s="469">
        <v>0</v>
      </c>
      <c r="CQ204" s="469" t="s">
        <v>514</v>
      </c>
      <c r="CR204" s="469" t="s">
        <v>514</v>
      </c>
      <c r="CS204" s="469" t="s">
        <v>514</v>
      </c>
      <c r="CT204" s="469">
        <v>0</v>
      </c>
      <c r="CU204" s="469">
        <v>0</v>
      </c>
      <c r="CV204" s="469">
        <v>1</v>
      </c>
      <c r="CW204" s="469">
        <v>5</v>
      </c>
      <c r="CX204" s="475">
        <v>1553300</v>
      </c>
      <c r="CY204" s="475">
        <v>32</v>
      </c>
      <c r="CZ204" s="475">
        <v>0</v>
      </c>
      <c r="DA204" s="475">
        <v>0</v>
      </c>
      <c r="DB204" s="478">
        <v>85</v>
      </c>
      <c r="DC204" s="472">
        <v>0.91943404685691643</v>
      </c>
      <c r="DD204" s="469">
        <v>9</v>
      </c>
      <c r="DE204" s="475">
        <v>148600</v>
      </c>
      <c r="DF204" s="470">
        <v>18</v>
      </c>
      <c r="DG204" s="474">
        <v>0</v>
      </c>
      <c r="DH204" s="469">
        <v>8</v>
      </c>
      <c r="DI204" s="470">
        <v>1</v>
      </c>
      <c r="DJ204" s="469">
        <v>1</v>
      </c>
      <c r="DK204" s="469">
        <v>0</v>
      </c>
      <c r="DL204" s="476">
        <v>26.666666666666668</v>
      </c>
      <c r="DM204" s="465">
        <v>304</v>
      </c>
      <c r="DN204" s="466">
        <v>14839333.333333334</v>
      </c>
      <c r="DO204" s="467">
        <v>683707.40740740742</v>
      </c>
      <c r="DP204" s="469">
        <v>3</v>
      </c>
      <c r="DQ204" s="469">
        <v>1</v>
      </c>
      <c r="DR204" s="469">
        <v>1</v>
      </c>
      <c r="DS204" s="475">
        <v>12</v>
      </c>
      <c r="DT204" s="475">
        <v>331</v>
      </c>
      <c r="DU204" s="475">
        <v>130</v>
      </c>
    </row>
    <row r="205" spans="1:125" s="469" customFormat="1" ht="15" customHeight="1" x14ac:dyDescent="0.25">
      <c r="A205" s="474" t="s">
        <v>236</v>
      </c>
      <c r="B205" s="469">
        <v>3</v>
      </c>
      <c r="C205" s="469">
        <v>0</v>
      </c>
      <c r="D205" s="469">
        <v>21</v>
      </c>
      <c r="E205" s="469">
        <v>0</v>
      </c>
      <c r="F205" s="469">
        <v>298</v>
      </c>
      <c r="G205" s="469">
        <v>1</v>
      </c>
      <c r="H205" s="469">
        <v>11</v>
      </c>
      <c r="I205" s="469">
        <v>0</v>
      </c>
      <c r="J205" s="469">
        <v>0</v>
      </c>
      <c r="K205" s="469">
        <v>23</v>
      </c>
      <c r="L205" s="469">
        <v>1</v>
      </c>
      <c r="M205" s="469">
        <v>0</v>
      </c>
      <c r="N205" s="469">
        <v>0</v>
      </c>
      <c r="O205" s="469">
        <v>0</v>
      </c>
      <c r="P205" s="469">
        <v>91</v>
      </c>
      <c r="Q205" s="469">
        <v>2</v>
      </c>
      <c r="R205" s="475">
        <v>291400</v>
      </c>
      <c r="S205" s="475">
        <v>0</v>
      </c>
      <c r="T205" s="475">
        <v>0</v>
      </c>
      <c r="U205" s="468">
        <v>0.5</v>
      </c>
      <c r="V205" s="469">
        <v>0</v>
      </c>
      <c r="W205" s="469">
        <v>0</v>
      </c>
      <c r="X205" s="469">
        <v>0.2</v>
      </c>
      <c r="Y205" s="469">
        <v>2179</v>
      </c>
      <c r="Z205" s="469">
        <v>147</v>
      </c>
      <c r="AA205" s="473">
        <v>1</v>
      </c>
      <c r="AB205" s="474">
        <f t="shared" si="7"/>
        <v>0</v>
      </c>
      <c r="AC205" s="469">
        <v>4</v>
      </c>
      <c r="AD205" s="469">
        <v>0</v>
      </c>
      <c r="AE205" s="469">
        <v>276</v>
      </c>
      <c r="AF205" s="469">
        <v>152</v>
      </c>
      <c r="AG205" s="469">
        <v>0</v>
      </c>
      <c r="AH205" s="469">
        <v>1</v>
      </c>
      <c r="AI205" s="475">
        <v>44700</v>
      </c>
      <c r="AJ205" s="475">
        <v>0</v>
      </c>
      <c r="AK205" s="475">
        <v>0</v>
      </c>
      <c r="AL205" s="475">
        <v>0</v>
      </c>
      <c r="AM205" s="475">
        <v>0</v>
      </c>
      <c r="AN205" s="469">
        <v>0</v>
      </c>
      <c r="AO205" s="469">
        <v>1</v>
      </c>
      <c r="AP205" s="469">
        <v>0</v>
      </c>
      <c r="AQ205" s="468">
        <v>0.78873239436619713</v>
      </c>
      <c r="AR205" s="468">
        <v>4.1666666666666664E-2</v>
      </c>
      <c r="AS205" s="469">
        <v>0</v>
      </c>
      <c r="AT205" s="469">
        <v>17891.882323400001</v>
      </c>
      <c r="AU205" s="469">
        <v>51</v>
      </c>
      <c r="AV205" s="469">
        <v>0</v>
      </c>
      <c r="AW205" s="469">
        <v>1</v>
      </c>
      <c r="AX205" s="469">
        <v>0</v>
      </c>
      <c r="AY205" s="469">
        <v>0</v>
      </c>
      <c r="AZ205" s="469">
        <v>0</v>
      </c>
      <c r="BA205" s="469">
        <v>1</v>
      </c>
      <c r="BB205" s="475">
        <v>17.399999999999999</v>
      </c>
      <c r="BC205" s="470">
        <v>1</v>
      </c>
      <c r="BD205" s="470">
        <v>6</v>
      </c>
      <c r="BE205" s="469">
        <v>0</v>
      </c>
      <c r="BF205" s="468">
        <v>0.30555555555555558</v>
      </c>
      <c r="BG205" s="469">
        <v>0</v>
      </c>
      <c r="BH205" s="469">
        <v>154.95050148263999</v>
      </c>
      <c r="BI205" s="469">
        <v>0</v>
      </c>
      <c r="BJ205" s="469">
        <v>0</v>
      </c>
      <c r="BK205" s="469">
        <v>0</v>
      </c>
      <c r="BL205" s="469">
        <v>0</v>
      </c>
      <c r="BM205" s="469">
        <v>0</v>
      </c>
      <c r="BN205" s="469">
        <v>0</v>
      </c>
      <c r="BO205" s="471">
        <v>0.50757008191000008</v>
      </c>
      <c r="BP205" s="469">
        <v>0</v>
      </c>
      <c r="BQ205" s="469">
        <v>0</v>
      </c>
      <c r="BR205" s="469">
        <v>0</v>
      </c>
      <c r="BS205" s="469">
        <v>0</v>
      </c>
      <c r="BT205" s="469">
        <v>0</v>
      </c>
      <c r="BU205" s="469">
        <v>0</v>
      </c>
      <c r="BV205" s="469">
        <v>0</v>
      </c>
      <c r="BW205" s="475">
        <v>0</v>
      </c>
      <c r="BX205" s="475">
        <v>506</v>
      </c>
      <c r="BY205" s="475">
        <v>1939</v>
      </c>
      <c r="BZ205" s="475">
        <v>2</v>
      </c>
      <c r="CA205" s="468">
        <v>0.77777777777777779</v>
      </c>
      <c r="CB205" s="469">
        <v>2421.5051930999998</v>
      </c>
      <c r="CC205" s="476">
        <v>1546.61579534</v>
      </c>
      <c r="CD205" s="476">
        <v>1546.6157397300001</v>
      </c>
      <c r="CE205" s="476">
        <v>1546.61576726</v>
      </c>
      <c r="CF205" s="476">
        <v>16.124250420326003</v>
      </c>
      <c r="CG205" s="476">
        <v>0</v>
      </c>
      <c r="CH205" s="476">
        <v>0</v>
      </c>
      <c r="CI205" s="476">
        <v>16.136740860960202</v>
      </c>
      <c r="CJ205" s="485">
        <v>0</v>
      </c>
      <c r="CK205" s="469">
        <v>1</v>
      </c>
      <c r="CL205" s="469">
        <v>0</v>
      </c>
      <c r="CM205" s="469">
        <v>0</v>
      </c>
      <c r="CN205" s="477">
        <v>686.53057877076151</v>
      </c>
      <c r="CO205" s="469">
        <v>8</v>
      </c>
      <c r="CP205" s="469">
        <v>0</v>
      </c>
      <c r="CQ205" s="469" t="s">
        <v>514</v>
      </c>
      <c r="CR205" s="469" t="s">
        <v>514</v>
      </c>
      <c r="CS205" s="469" t="s">
        <v>514</v>
      </c>
      <c r="CT205" s="469">
        <v>0</v>
      </c>
      <c r="CU205" s="469">
        <v>0</v>
      </c>
      <c r="CV205" s="469">
        <v>0</v>
      </c>
      <c r="CW205" s="469">
        <v>1</v>
      </c>
      <c r="CX205" s="475">
        <v>25000</v>
      </c>
      <c r="CY205" s="475">
        <v>31</v>
      </c>
      <c r="CZ205" s="475">
        <v>202</v>
      </c>
      <c r="DA205" s="475">
        <v>4</v>
      </c>
      <c r="DB205" s="478">
        <v>3</v>
      </c>
      <c r="DC205" s="472">
        <v>0.96640313036226888</v>
      </c>
      <c r="DD205" s="469">
        <v>10</v>
      </c>
      <c r="DE205" s="475">
        <v>166800</v>
      </c>
      <c r="DF205" s="470">
        <v>2</v>
      </c>
      <c r="DG205" s="474">
        <v>0</v>
      </c>
      <c r="DH205" s="469">
        <v>1</v>
      </c>
      <c r="DI205" s="470">
        <v>0</v>
      </c>
      <c r="DJ205" s="469">
        <v>0</v>
      </c>
      <c r="DK205" s="469">
        <v>0</v>
      </c>
      <c r="DL205" s="476">
        <v>5</v>
      </c>
      <c r="DM205" s="465" t="s">
        <v>640</v>
      </c>
      <c r="DN205" s="466" t="s">
        <v>640</v>
      </c>
      <c r="DO205" s="467">
        <v>42137.037037037036</v>
      </c>
      <c r="DP205" s="469">
        <v>0</v>
      </c>
      <c r="DQ205" s="469">
        <v>0</v>
      </c>
      <c r="DR205" s="469">
        <v>3</v>
      </c>
      <c r="DS205" s="475">
        <v>0</v>
      </c>
      <c r="DT205" s="475">
        <v>267</v>
      </c>
      <c r="DU205" s="475">
        <v>28</v>
      </c>
    </row>
    <row r="206" spans="1:125" s="469" customFormat="1" ht="15" customHeight="1" x14ac:dyDescent="0.25">
      <c r="A206" s="474" t="s">
        <v>326</v>
      </c>
      <c r="B206" s="469">
        <v>68</v>
      </c>
      <c r="C206" s="469">
        <v>1</v>
      </c>
      <c r="D206" s="469">
        <v>43</v>
      </c>
      <c r="E206" s="469">
        <v>2</v>
      </c>
      <c r="F206" s="469">
        <v>822</v>
      </c>
      <c r="G206" s="469">
        <v>0</v>
      </c>
      <c r="H206" s="469">
        <v>70</v>
      </c>
      <c r="I206" s="469">
        <v>22</v>
      </c>
      <c r="J206" s="469">
        <v>4</v>
      </c>
      <c r="K206" s="469">
        <v>29</v>
      </c>
      <c r="L206" s="469">
        <v>0</v>
      </c>
      <c r="M206" s="469">
        <v>0</v>
      </c>
      <c r="N206" s="469">
        <v>0</v>
      </c>
      <c r="O206" s="469">
        <v>0</v>
      </c>
      <c r="P206" s="469">
        <v>238</v>
      </c>
      <c r="Q206" s="469">
        <v>5</v>
      </c>
      <c r="R206" s="475">
        <v>5336600</v>
      </c>
      <c r="S206" s="475">
        <v>0</v>
      </c>
      <c r="T206" s="475">
        <v>0</v>
      </c>
      <c r="U206" s="468">
        <v>0.51351351351351349</v>
      </c>
      <c r="V206" s="469">
        <v>8</v>
      </c>
      <c r="W206" s="469">
        <v>3</v>
      </c>
      <c r="X206" s="469">
        <v>1.4</v>
      </c>
      <c r="Y206" s="469" t="s">
        <v>568</v>
      </c>
      <c r="Z206" s="469" t="s">
        <v>568</v>
      </c>
      <c r="AA206" s="473">
        <v>2</v>
      </c>
      <c r="AB206" s="474">
        <f t="shared" si="7"/>
        <v>1</v>
      </c>
      <c r="AC206" s="469">
        <v>8</v>
      </c>
      <c r="AD206" s="469">
        <v>0</v>
      </c>
      <c r="AE206" s="469">
        <v>399</v>
      </c>
      <c r="AF206" s="469">
        <v>48</v>
      </c>
      <c r="AG206" s="469">
        <v>0</v>
      </c>
      <c r="AH206" s="469">
        <v>2</v>
      </c>
      <c r="AI206" s="475">
        <v>106200</v>
      </c>
      <c r="AJ206" s="475">
        <v>0</v>
      </c>
      <c r="AK206" s="475">
        <v>152560</v>
      </c>
      <c r="AL206" s="475">
        <v>1079</v>
      </c>
      <c r="AM206" s="475">
        <v>8</v>
      </c>
      <c r="AN206" s="469">
        <v>0</v>
      </c>
      <c r="AO206" s="469">
        <v>6</v>
      </c>
      <c r="AP206" s="469">
        <v>1</v>
      </c>
      <c r="AQ206" s="468">
        <v>0.50980392156862742</v>
      </c>
      <c r="AR206" s="468">
        <v>1.9607843137254902E-2</v>
      </c>
      <c r="AS206" s="469">
        <v>1</v>
      </c>
      <c r="AT206" s="469">
        <v>12161.333591000001</v>
      </c>
      <c r="AU206" s="469">
        <v>0</v>
      </c>
      <c r="AV206" s="469">
        <v>1</v>
      </c>
      <c r="AW206" s="469">
        <v>0</v>
      </c>
      <c r="AX206" s="469">
        <v>0</v>
      </c>
      <c r="AY206" s="469">
        <v>0</v>
      </c>
      <c r="AZ206" s="469">
        <v>0</v>
      </c>
      <c r="BA206" s="469">
        <v>0</v>
      </c>
      <c r="BB206" s="475">
        <v>0</v>
      </c>
      <c r="BC206" s="470">
        <v>6</v>
      </c>
      <c r="BD206" s="470">
        <v>1</v>
      </c>
      <c r="BE206" s="469">
        <v>23898.955323900002</v>
      </c>
      <c r="BF206" s="468">
        <v>0.19607843137254902</v>
      </c>
      <c r="BG206" s="469">
        <v>0</v>
      </c>
      <c r="BH206" s="469">
        <v>238.13410884779998</v>
      </c>
      <c r="BI206" s="469">
        <v>0</v>
      </c>
      <c r="BJ206" s="469">
        <v>0</v>
      </c>
      <c r="BK206" s="469">
        <v>3</v>
      </c>
      <c r="BL206" s="469">
        <v>0</v>
      </c>
      <c r="BM206" s="469">
        <v>1</v>
      </c>
      <c r="BN206" s="469">
        <v>0</v>
      </c>
      <c r="BO206" s="471">
        <v>10.125304467899999</v>
      </c>
      <c r="BP206" s="469">
        <v>1</v>
      </c>
      <c r="BQ206" s="469">
        <v>0</v>
      </c>
      <c r="BR206" s="469">
        <v>0</v>
      </c>
      <c r="BS206" s="469">
        <v>0</v>
      </c>
      <c r="BT206" s="469">
        <v>0</v>
      </c>
      <c r="BU206" s="469">
        <v>2</v>
      </c>
      <c r="BV206" s="469">
        <v>1</v>
      </c>
      <c r="BW206" s="475">
        <v>9700</v>
      </c>
      <c r="BX206" s="475">
        <v>245</v>
      </c>
      <c r="BY206" s="475">
        <v>3381</v>
      </c>
      <c r="BZ206" s="475">
        <v>0</v>
      </c>
      <c r="CA206" s="468">
        <v>0.39215686274509803</v>
      </c>
      <c r="CB206" s="469">
        <v>0</v>
      </c>
      <c r="CC206" s="476">
        <v>173.82035874561998</v>
      </c>
      <c r="CD206" s="476">
        <v>172.42454127100001</v>
      </c>
      <c r="CE206" s="476">
        <v>829.35178553731794</v>
      </c>
      <c r="CF206" s="476">
        <v>82.240063271156004</v>
      </c>
      <c r="CG206" s="476">
        <v>337.95793287544001</v>
      </c>
      <c r="CH206" s="476">
        <v>172.42455839499999</v>
      </c>
      <c r="CI206" s="476">
        <v>645.31121342234712</v>
      </c>
      <c r="CJ206" s="485">
        <v>0</v>
      </c>
      <c r="CK206" s="469">
        <v>8</v>
      </c>
      <c r="CL206" s="469">
        <v>0</v>
      </c>
      <c r="CM206" s="469">
        <v>0</v>
      </c>
      <c r="CN206" s="477">
        <v>2104.5974849806512</v>
      </c>
      <c r="CO206" s="469">
        <v>143</v>
      </c>
      <c r="CP206" s="469">
        <v>0</v>
      </c>
      <c r="CQ206" s="469" t="s">
        <v>514</v>
      </c>
      <c r="CR206" s="469" t="s">
        <v>514</v>
      </c>
      <c r="CS206" s="469" t="s">
        <v>514</v>
      </c>
      <c r="CT206" s="469">
        <v>0</v>
      </c>
      <c r="CU206" s="469">
        <v>1</v>
      </c>
      <c r="CV206" s="469">
        <v>2</v>
      </c>
      <c r="CW206" s="469">
        <v>5</v>
      </c>
      <c r="CX206" s="475">
        <v>4878900</v>
      </c>
      <c r="CY206" s="475">
        <v>0</v>
      </c>
      <c r="CZ206" s="475">
        <v>578</v>
      </c>
      <c r="DA206" s="475">
        <v>0</v>
      </c>
      <c r="DB206" s="478">
        <v>5</v>
      </c>
      <c r="DC206" s="472">
        <v>0.94963487972508587</v>
      </c>
      <c r="DD206" s="469">
        <v>8</v>
      </c>
      <c r="DE206" s="475">
        <v>729000</v>
      </c>
      <c r="DF206" s="470">
        <v>2</v>
      </c>
      <c r="DG206" s="474">
        <v>0</v>
      </c>
      <c r="DH206" s="469">
        <v>19</v>
      </c>
      <c r="DI206" s="470">
        <v>1</v>
      </c>
      <c r="DJ206" s="469">
        <v>0</v>
      </c>
      <c r="DK206" s="469">
        <v>0</v>
      </c>
      <c r="DL206" s="476">
        <v>13.333333333333334</v>
      </c>
      <c r="DM206" s="465" t="s">
        <v>640</v>
      </c>
      <c r="DN206" s="466" t="s">
        <v>640</v>
      </c>
      <c r="DO206" s="467">
        <v>309911.11111111112</v>
      </c>
      <c r="DP206" s="469">
        <v>0</v>
      </c>
      <c r="DQ206" s="469">
        <v>1</v>
      </c>
      <c r="DR206" s="469">
        <v>1</v>
      </c>
      <c r="DS206" s="475">
        <v>125</v>
      </c>
      <c r="DT206" s="475">
        <v>381</v>
      </c>
      <c r="DU206" s="475">
        <v>110</v>
      </c>
    </row>
    <row r="207" spans="1:125" s="469" customFormat="1" ht="15" customHeight="1" x14ac:dyDescent="0.25">
      <c r="A207" s="474" t="s">
        <v>83</v>
      </c>
      <c r="B207" s="469">
        <v>25</v>
      </c>
      <c r="C207" s="469">
        <v>3</v>
      </c>
      <c r="D207" s="469">
        <v>94</v>
      </c>
      <c r="E207" s="469">
        <v>6</v>
      </c>
      <c r="F207" s="469">
        <v>665</v>
      </c>
      <c r="G207" s="469">
        <v>0</v>
      </c>
      <c r="H207" s="469">
        <v>36</v>
      </c>
      <c r="I207" s="469">
        <v>19</v>
      </c>
      <c r="J207" s="469">
        <v>4</v>
      </c>
      <c r="K207" s="469">
        <v>14</v>
      </c>
      <c r="L207" s="469">
        <v>0</v>
      </c>
      <c r="M207" s="469">
        <v>0</v>
      </c>
      <c r="N207" s="469">
        <v>0</v>
      </c>
      <c r="O207" s="469">
        <v>0</v>
      </c>
      <c r="P207" s="469">
        <v>32</v>
      </c>
      <c r="Q207" s="469">
        <v>0</v>
      </c>
      <c r="R207" s="475">
        <v>0</v>
      </c>
      <c r="S207" s="475">
        <v>40</v>
      </c>
      <c r="T207" s="475">
        <v>0</v>
      </c>
      <c r="U207" s="468">
        <v>0.64500000000000002</v>
      </c>
      <c r="V207" s="469">
        <v>3</v>
      </c>
      <c r="W207" s="469">
        <v>1</v>
      </c>
      <c r="X207" s="469">
        <v>0.60000000000000009</v>
      </c>
      <c r="Y207" s="469" t="s">
        <v>568</v>
      </c>
      <c r="Z207" s="469" t="s">
        <v>568</v>
      </c>
      <c r="AA207" s="473">
        <v>5</v>
      </c>
      <c r="AB207" s="474">
        <f t="shared" si="7"/>
        <v>4</v>
      </c>
      <c r="AC207" s="469">
        <v>11</v>
      </c>
      <c r="AD207" s="469">
        <v>1</v>
      </c>
      <c r="AE207" s="469">
        <v>26</v>
      </c>
      <c r="AF207" s="469">
        <v>140</v>
      </c>
      <c r="AG207" s="469">
        <v>0</v>
      </c>
      <c r="AH207" s="469">
        <v>6</v>
      </c>
      <c r="AI207" s="475">
        <v>13327900</v>
      </c>
      <c r="AJ207" s="475">
        <v>0</v>
      </c>
      <c r="AK207" s="475">
        <v>50000</v>
      </c>
      <c r="AL207" s="475">
        <v>3097</v>
      </c>
      <c r="AM207" s="475">
        <v>163</v>
      </c>
      <c r="AN207" s="469">
        <v>0</v>
      </c>
      <c r="AO207" s="469">
        <v>1</v>
      </c>
      <c r="AP207" s="469">
        <v>0</v>
      </c>
      <c r="AQ207" s="468">
        <v>0.51700000000000002</v>
      </c>
      <c r="AR207" s="468">
        <v>4.8000000000000001E-2</v>
      </c>
      <c r="AS207" s="469">
        <v>1</v>
      </c>
      <c r="AT207" s="469">
        <v>0</v>
      </c>
      <c r="AU207" s="469">
        <v>0</v>
      </c>
      <c r="AV207" s="469">
        <v>1</v>
      </c>
      <c r="AW207" s="469">
        <v>19</v>
      </c>
      <c r="AX207" s="469">
        <v>32</v>
      </c>
      <c r="AY207" s="469">
        <v>1</v>
      </c>
      <c r="AZ207" s="469">
        <v>0</v>
      </c>
      <c r="BA207" s="469">
        <v>2</v>
      </c>
      <c r="BB207" s="475">
        <v>87.4</v>
      </c>
      <c r="BC207" s="470">
        <v>0</v>
      </c>
      <c r="BD207" s="470">
        <v>1</v>
      </c>
      <c r="BE207" s="469">
        <v>0</v>
      </c>
      <c r="BF207" s="468">
        <v>0.216</v>
      </c>
      <c r="BG207" s="469">
        <v>0</v>
      </c>
      <c r="BH207" s="469">
        <v>0</v>
      </c>
      <c r="BI207" s="469">
        <v>0</v>
      </c>
      <c r="BJ207" s="469">
        <v>0</v>
      </c>
      <c r="BK207" s="469">
        <v>2</v>
      </c>
      <c r="BL207" s="469">
        <v>0</v>
      </c>
      <c r="BM207" s="469">
        <v>4</v>
      </c>
      <c r="BN207" s="469">
        <v>0</v>
      </c>
      <c r="BO207" s="471">
        <v>1.3528632486300001</v>
      </c>
      <c r="BP207" s="469">
        <v>2</v>
      </c>
      <c r="BQ207" s="469">
        <v>40.268402979500003</v>
      </c>
      <c r="BR207" s="469">
        <v>0</v>
      </c>
      <c r="BS207" s="469">
        <v>2</v>
      </c>
      <c r="BT207" s="469">
        <v>0</v>
      </c>
      <c r="BU207" s="469">
        <v>1</v>
      </c>
      <c r="BV207" s="469">
        <v>0</v>
      </c>
      <c r="BW207" s="475">
        <v>0</v>
      </c>
      <c r="BX207" s="475">
        <v>320</v>
      </c>
      <c r="BY207" s="475">
        <v>2718</v>
      </c>
      <c r="BZ207" s="475">
        <v>415</v>
      </c>
      <c r="CA207" s="468">
        <v>0.439</v>
      </c>
      <c r="CB207" s="469">
        <v>78.216285779999993</v>
      </c>
      <c r="CC207" s="476">
        <v>179.317784751</v>
      </c>
      <c r="CD207" s="476">
        <v>154.60826836999999</v>
      </c>
      <c r="CE207" s="476">
        <v>175.61015664966351</v>
      </c>
      <c r="CF207" s="476">
        <v>171.25048535541998</v>
      </c>
      <c r="CG207" s="476">
        <v>0</v>
      </c>
      <c r="CH207" s="476">
        <v>0</v>
      </c>
      <c r="CI207" s="476">
        <v>194.53713132702492</v>
      </c>
      <c r="CJ207" s="485">
        <v>0</v>
      </c>
      <c r="CK207" s="469">
        <v>0</v>
      </c>
      <c r="CL207" s="469">
        <v>0</v>
      </c>
      <c r="CM207" s="469">
        <v>0</v>
      </c>
      <c r="CN207" s="477">
        <v>108.99558105266821</v>
      </c>
      <c r="CO207" s="469">
        <v>56</v>
      </c>
      <c r="CP207" s="469">
        <v>0</v>
      </c>
      <c r="CQ207" s="469" t="s">
        <v>514</v>
      </c>
      <c r="CR207" s="469" t="s">
        <v>514</v>
      </c>
      <c r="CS207" s="469" t="s">
        <v>514</v>
      </c>
      <c r="CT207" s="469">
        <v>0</v>
      </c>
      <c r="CU207" s="469">
        <v>0</v>
      </c>
      <c r="CV207" s="469">
        <v>3</v>
      </c>
      <c r="CW207" s="469">
        <v>6</v>
      </c>
      <c r="CX207" s="475">
        <v>661200</v>
      </c>
      <c r="CY207" s="475">
        <v>1594</v>
      </c>
      <c r="CZ207" s="475">
        <v>51</v>
      </c>
      <c r="DA207" s="475">
        <v>0</v>
      </c>
      <c r="DB207" s="478">
        <v>37</v>
      </c>
      <c r="DC207" s="472">
        <v>0.96302342527579921</v>
      </c>
      <c r="DD207" s="469">
        <v>13</v>
      </c>
      <c r="DE207" s="475">
        <v>250300</v>
      </c>
      <c r="DF207" s="470">
        <v>1</v>
      </c>
      <c r="DG207" s="474">
        <v>1</v>
      </c>
      <c r="DH207" s="469">
        <v>4</v>
      </c>
      <c r="DI207" s="470">
        <v>0</v>
      </c>
      <c r="DJ207" s="469">
        <v>0</v>
      </c>
      <c r="DK207" s="469">
        <v>0</v>
      </c>
      <c r="DL207" s="476">
        <v>20</v>
      </c>
      <c r="DM207" s="465">
        <v>118</v>
      </c>
      <c r="DN207" s="466">
        <v>5613000</v>
      </c>
      <c r="DO207" s="467">
        <v>564092.59259259258</v>
      </c>
      <c r="DP207" s="469">
        <v>0</v>
      </c>
      <c r="DQ207" s="469">
        <v>1</v>
      </c>
      <c r="DR207" s="469">
        <v>1</v>
      </c>
      <c r="DS207" s="475">
        <v>1249</v>
      </c>
      <c r="DT207" s="475">
        <v>2092</v>
      </c>
      <c r="DU207" s="475">
        <v>386</v>
      </c>
    </row>
    <row r="208" spans="1:125" s="469" customFormat="1" ht="15" customHeight="1" x14ac:dyDescent="0.25">
      <c r="A208" s="474" t="s">
        <v>67</v>
      </c>
      <c r="B208" s="469">
        <v>8</v>
      </c>
      <c r="C208" s="469">
        <v>0</v>
      </c>
      <c r="D208" s="469">
        <v>17</v>
      </c>
      <c r="E208" s="469">
        <v>1</v>
      </c>
      <c r="F208" s="469">
        <v>205</v>
      </c>
      <c r="G208" s="469">
        <v>0</v>
      </c>
      <c r="H208" s="469">
        <v>17</v>
      </c>
      <c r="I208" s="469">
        <v>1</v>
      </c>
      <c r="J208" s="469">
        <v>5</v>
      </c>
      <c r="K208" s="469">
        <v>16</v>
      </c>
      <c r="L208" s="469">
        <v>1</v>
      </c>
      <c r="M208" s="469">
        <v>0</v>
      </c>
      <c r="N208" s="469">
        <v>0</v>
      </c>
      <c r="O208" s="469">
        <v>0</v>
      </c>
      <c r="P208" s="469">
        <v>78</v>
      </c>
      <c r="Q208" s="469">
        <v>1</v>
      </c>
      <c r="R208" s="475">
        <v>240200</v>
      </c>
      <c r="S208" s="475">
        <v>0</v>
      </c>
      <c r="T208" s="475">
        <v>0</v>
      </c>
      <c r="U208" s="468">
        <v>0.63636363636363635</v>
      </c>
      <c r="V208" s="469">
        <v>4</v>
      </c>
      <c r="W208" s="469">
        <v>0</v>
      </c>
      <c r="X208" s="469">
        <v>0</v>
      </c>
      <c r="Y208" s="469">
        <v>1270</v>
      </c>
      <c r="Z208" s="469">
        <v>196</v>
      </c>
      <c r="AA208" s="473">
        <v>3</v>
      </c>
      <c r="AB208" s="474">
        <f t="shared" si="7"/>
        <v>2</v>
      </c>
      <c r="AC208" s="469">
        <v>5</v>
      </c>
      <c r="AD208" s="469">
        <v>0</v>
      </c>
      <c r="AE208" s="469">
        <v>13</v>
      </c>
      <c r="AF208" s="469">
        <v>49</v>
      </c>
      <c r="AG208" s="469">
        <v>1</v>
      </c>
      <c r="AH208" s="469">
        <v>1</v>
      </c>
      <c r="AI208" s="475">
        <v>34900</v>
      </c>
      <c r="AJ208" s="475">
        <v>0</v>
      </c>
      <c r="AK208" s="475">
        <v>473703</v>
      </c>
      <c r="AL208" s="475">
        <v>974</v>
      </c>
      <c r="AM208" s="475">
        <v>49</v>
      </c>
      <c r="AN208" s="469">
        <v>0</v>
      </c>
      <c r="AO208" s="469">
        <v>0</v>
      </c>
      <c r="AP208" s="469">
        <v>1</v>
      </c>
      <c r="AQ208" s="468">
        <v>0.56198347107438018</v>
      </c>
      <c r="AR208" s="468">
        <v>0.05</v>
      </c>
      <c r="AS208" s="469">
        <v>0</v>
      </c>
      <c r="AT208" s="469">
        <v>0</v>
      </c>
      <c r="AU208" s="469">
        <v>0</v>
      </c>
      <c r="AV208" s="469">
        <v>0</v>
      </c>
      <c r="AW208" s="469">
        <v>12</v>
      </c>
      <c r="AX208" s="469">
        <v>20</v>
      </c>
      <c r="AY208" s="469">
        <v>1</v>
      </c>
      <c r="AZ208" s="469">
        <v>0</v>
      </c>
      <c r="BA208" s="469">
        <v>3</v>
      </c>
      <c r="BB208" s="475">
        <v>190.1</v>
      </c>
      <c r="BC208" s="470">
        <v>0</v>
      </c>
      <c r="BD208" s="470">
        <v>6</v>
      </c>
      <c r="BE208" s="469">
        <v>0</v>
      </c>
      <c r="BF208" s="468">
        <v>0.23966942148760331</v>
      </c>
      <c r="BG208" s="469">
        <v>0</v>
      </c>
      <c r="BH208" s="469">
        <v>21.430169322299999</v>
      </c>
      <c r="BI208" s="469">
        <v>0</v>
      </c>
      <c r="BJ208" s="469">
        <v>0</v>
      </c>
      <c r="BK208" s="469">
        <v>1</v>
      </c>
      <c r="BL208" s="469">
        <v>0</v>
      </c>
      <c r="BM208" s="469">
        <v>2</v>
      </c>
      <c r="BN208" s="469">
        <v>0</v>
      </c>
      <c r="BO208" s="471">
        <v>0.337772411843</v>
      </c>
      <c r="BP208" s="469">
        <v>0</v>
      </c>
      <c r="BQ208" s="469">
        <v>0</v>
      </c>
      <c r="BR208" s="469">
        <v>0</v>
      </c>
      <c r="BS208" s="469">
        <v>0</v>
      </c>
      <c r="BT208" s="469">
        <v>4</v>
      </c>
      <c r="BU208" s="469">
        <v>0</v>
      </c>
      <c r="BV208" s="469">
        <v>1</v>
      </c>
      <c r="BW208" s="475">
        <v>2970200</v>
      </c>
      <c r="BX208" s="475">
        <v>732</v>
      </c>
      <c r="BY208" s="475">
        <v>4296</v>
      </c>
      <c r="BZ208" s="475">
        <v>158</v>
      </c>
      <c r="CA208" s="468">
        <v>0.46280991735537191</v>
      </c>
      <c r="CB208" s="469">
        <v>75.710782623900002</v>
      </c>
      <c r="CC208" s="476">
        <v>615.46830021468475</v>
      </c>
      <c r="CD208" s="476">
        <v>958.21650551024538</v>
      </c>
      <c r="CE208" s="476">
        <v>1027.4546926694863</v>
      </c>
      <c r="CF208" s="476">
        <v>147.90986284269204</v>
      </c>
      <c r="CG208" s="476">
        <v>0</v>
      </c>
      <c r="CH208" s="476">
        <v>525.83257427459205</v>
      </c>
      <c r="CI208" s="476">
        <v>12.675554163935999</v>
      </c>
      <c r="CJ208" s="485">
        <v>0</v>
      </c>
      <c r="CK208" s="469">
        <v>1</v>
      </c>
      <c r="CL208" s="469">
        <v>38.442888092399997</v>
      </c>
      <c r="CM208" s="469">
        <v>0</v>
      </c>
      <c r="CN208" s="477">
        <v>229.70218149406742</v>
      </c>
      <c r="CO208" s="469">
        <v>62</v>
      </c>
      <c r="CP208" s="469">
        <v>0</v>
      </c>
      <c r="CQ208" s="469" t="s">
        <v>514</v>
      </c>
      <c r="CR208" s="469" t="s">
        <v>514</v>
      </c>
      <c r="CS208" s="469" t="s">
        <v>514</v>
      </c>
      <c r="CT208" s="469">
        <v>0</v>
      </c>
      <c r="CU208" s="469">
        <v>0</v>
      </c>
      <c r="CV208" s="469">
        <v>0</v>
      </c>
      <c r="CW208" s="469">
        <v>0</v>
      </c>
      <c r="CX208" s="475">
        <v>0</v>
      </c>
      <c r="CY208" s="475">
        <v>2229</v>
      </c>
      <c r="CZ208" s="475">
        <v>297</v>
      </c>
      <c r="DA208" s="475">
        <v>0</v>
      </c>
      <c r="DB208" s="478">
        <v>5</v>
      </c>
      <c r="DC208" s="472">
        <v>0.94298664773502994</v>
      </c>
      <c r="DD208" s="469">
        <v>2</v>
      </c>
      <c r="DE208" s="475">
        <v>18500</v>
      </c>
      <c r="DF208" s="470">
        <v>2</v>
      </c>
      <c r="DG208" s="474">
        <v>0</v>
      </c>
      <c r="DH208" s="469">
        <v>5</v>
      </c>
      <c r="DI208" s="470">
        <v>0</v>
      </c>
      <c r="DJ208" s="469">
        <v>0</v>
      </c>
      <c r="DK208" s="469">
        <v>0</v>
      </c>
      <c r="DL208" s="476">
        <v>5</v>
      </c>
      <c r="DM208" s="465">
        <v>120.33333333333333</v>
      </c>
      <c r="DN208" s="466">
        <v>7259333.333333333</v>
      </c>
      <c r="DO208" s="467">
        <v>850896.29629629629</v>
      </c>
      <c r="DP208" s="469">
        <v>0</v>
      </c>
      <c r="DQ208" s="469">
        <v>0</v>
      </c>
      <c r="DR208" s="469">
        <v>1</v>
      </c>
      <c r="DS208" s="475">
        <v>0</v>
      </c>
      <c r="DT208" s="475">
        <v>645</v>
      </c>
      <c r="DU208" s="475">
        <v>236</v>
      </c>
    </row>
    <row r="209" spans="1:125" s="469" customFormat="1" ht="15" customHeight="1" x14ac:dyDescent="0.25">
      <c r="A209" s="474" t="s">
        <v>32</v>
      </c>
      <c r="B209" s="469">
        <v>12</v>
      </c>
      <c r="C209" s="469">
        <v>0</v>
      </c>
      <c r="D209" s="469">
        <v>32</v>
      </c>
      <c r="E209" s="469">
        <v>8</v>
      </c>
      <c r="F209" s="469">
        <v>410</v>
      </c>
      <c r="G209" s="469">
        <v>3</v>
      </c>
      <c r="H209" s="469">
        <v>18</v>
      </c>
      <c r="I209" s="469">
        <v>5</v>
      </c>
      <c r="J209" s="469">
        <v>1</v>
      </c>
      <c r="K209" s="469">
        <v>30</v>
      </c>
      <c r="L209" s="469">
        <v>0</v>
      </c>
      <c r="M209" s="469">
        <v>0</v>
      </c>
      <c r="N209" s="469">
        <v>0</v>
      </c>
      <c r="O209" s="469">
        <v>0</v>
      </c>
      <c r="P209" s="469">
        <v>294</v>
      </c>
      <c r="Q209" s="469">
        <v>6</v>
      </c>
      <c r="R209" s="475">
        <v>1646000</v>
      </c>
      <c r="S209" s="475">
        <v>15</v>
      </c>
      <c r="T209" s="475">
        <v>0</v>
      </c>
      <c r="U209" s="468">
        <v>0.53658536585365857</v>
      </c>
      <c r="V209" s="469">
        <v>10</v>
      </c>
      <c r="W209" s="469">
        <v>1</v>
      </c>
      <c r="X209" s="469">
        <v>0.2</v>
      </c>
      <c r="Y209" s="469">
        <v>1292</v>
      </c>
      <c r="Z209" s="469">
        <v>204</v>
      </c>
      <c r="AA209" s="473">
        <v>13</v>
      </c>
      <c r="AB209" s="474">
        <f t="shared" si="7"/>
        <v>3</v>
      </c>
      <c r="AC209" s="469">
        <v>6</v>
      </c>
      <c r="AD209" s="469">
        <v>1</v>
      </c>
      <c r="AE209" s="469">
        <v>35</v>
      </c>
      <c r="AF209" s="469">
        <v>342</v>
      </c>
      <c r="AG209" s="469">
        <v>0</v>
      </c>
      <c r="AH209" s="469">
        <v>4</v>
      </c>
      <c r="AI209" s="475">
        <v>4382600</v>
      </c>
      <c r="AJ209" s="475">
        <v>0</v>
      </c>
      <c r="AK209" s="475">
        <v>0</v>
      </c>
      <c r="AL209" s="475">
        <v>1928</v>
      </c>
      <c r="AM209" s="475">
        <v>428</v>
      </c>
      <c r="AN209" s="469">
        <v>0</v>
      </c>
      <c r="AO209" s="469">
        <v>2</v>
      </c>
      <c r="AP209" s="469">
        <v>0</v>
      </c>
      <c r="AQ209" s="468">
        <v>0.48148148148148145</v>
      </c>
      <c r="AR209" s="468">
        <v>5.5555555555555552E-2</v>
      </c>
      <c r="AS209" s="469">
        <v>1</v>
      </c>
      <c r="AT209" s="469">
        <v>0</v>
      </c>
      <c r="AU209" s="469">
        <v>0</v>
      </c>
      <c r="AV209" s="469">
        <v>0</v>
      </c>
      <c r="AW209" s="469">
        <v>23</v>
      </c>
      <c r="AX209" s="469">
        <v>35</v>
      </c>
      <c r="AY209" s="469">
        <v>2</v>
      </c>
      <c r="AZ209" s="469">
        <v>0</v>
      </c>
      <c r="BA209" s="469">
        <v>9</v>
      </c>
      <c r="BB209" s="475">
        <v>16104.9</v>
      </c>
      <c r="BC209" s="470">
        <v>0</v>
      </c>
      <c r="BD209" s="470">
        <v>3</v>
      </c>
      <c r="BE209" s="469">
        <v>0</v>
      </c>
      <c r="BF209" s="468">
        <v>0.35185185185185186</v>
      </c>
      <c r="BG209" s="469">
        <v>0</v>
      </c>
      <c r="BH209" s="469">
        <v>0</v>
      </c>
      <c r="BI209" s="469">
        <v>0</v>
      </c>
      <c r="BJ209" s="469">
        <v>0</v>
      </c>
      <c r="BK209" s="469">
        <v>0</v>
      </c>
      <c r="BL209" s="469">
        <v>0</v>
      </c>
      <c r="BM209" s="469">
        <v>3</v>
      </c>
      <c r="BN209" s="469">
        <v>0</v>
      </c>
      <c r="BO209" s="471">
        <v>3.80921036849E-2</v>
      </c>
      <c r="BP209" s="469">
        <v>0</v>
      </c>
      <c r="BQ209" s="469">
        <v>0</v>
      </c>
      <c r="BR209" s="469">
        <v>0</v>
      </c>
      <c r="BS209" s="469">
        <v>1</v>
      </c>
      <c r="BT209" s="469">
        <v>0</v>
      </c>
      <c r="BU209" s="469">
        <v>0</v>
      </c>
      <c r="BV209" s="469">
        <v>0</v>
      </c>
      <c r="BW209" s="475">
        <v>0</v>
      </c>
      <c r="BX209" s="475">
        <v>30</v>
      </c>
      <c r="BY209" s="475">
        <v>4708</v>
      </c>
      <c r="BZ209" s="475">
        <v>642</v>
      </c>
      <c r="CA209" s="468">
        <v>0.55555555555555558</v>
      </c>
      <c r="CB209" s="469">
        <v>0</v>
      </c>
      <c r="CC209" s="476">
        <v>543.22350184393008</v>
      </c>
      <c r="CD209" s="476">
        <v>1707.14175574868</v>
      </c>
      <c r="CE209" s="476">
        <v>1787.3834612597202</v>
      </c>
      <c r="CF209" s="476">
        <v>118.46829768201999</v>
      </c>
      <c r="CG209" s="476">
        <v>0</v>
      </c>
      <c r="CH209" s="476">
        <v>1707.14177042904</v>
      </c>
      <c r="CI209" s="476">
        <v>0</v>
      </c>
      <c r="CJ209" s="485">
        <v>0</v>
      </c>
      <c r="CK209" s="469">
        <v>3</v>
      </c>
      <c r="CL209" s="469">
        <v>0</v>
      </c>
      <c r="CM209" s="469">
        <v>0</v>
      </c>
      <c r="CN209" s="477">
        <v>103.33104781387846</v>
      </c>
      <c r="CO209" s="469">
        <v>2</v>
      </c>
      <c r="CP209" s="469">
        <v>0</v>
      </c>
      <c r="CQ209" s="469" t="s">
        <v>514</v>
      </c>
      <c r="CR209" s="469" t="s">
        <v>514</v>
      </c>
      <c r="CS209" s="469" t="s">
        <v>514</v>
      </c>
      <c r="CT209" s="469">
        <v>0</v>
      </c>
      <c r="CU209" s="469">
        <v>1</v>
      </c>
      <c r="CV209" s="469">
        <v>2</v>
      </c>
      <c r="CW209" s="469">
        <v>2</v>
      </c>
      <c r="CX209" s="475">
        <v>122300</v>
      </c>
      <c r="CY209" s="475">
        <v>878</v>
      </c>
      <c r="CZ209" s="475">
        <v>662</v>
      </c>
      <c r="DA209" s="475">
        <v>110</v>
      </c>
      <c r="DB209" s="478">
        <v>34</v>
      </c>
      <c r="DC209" s="472">
        <v>0.95568328635189104</v>
      </c>
      <c r="DD209" s="469">
        <v>13</v>
      </c>
      <c r="DE209" s="475">
        <v>536300</v>
      </c>
      <c r="DF209" s="470">
        <v>1</v>
      </c>
      <c r="DG209" s="474">
        <v>0</v>
      </c>
      <c r="DH209" s="469">
        <v>3</v>
      </c>
      <c r="DI209" s="470">
        <v>0</v>
      </c>
      <c r="DJ209" s="469">
        <v>1</v>
      </c>
      <c r="DK209" s="469">
        <v>0</v>
      </c>
      <c r="DL209" s="476">
        <v>10</v>
      </c>
      <c r="DM209" s="465">
        <v>309</v>
      </c>
      <c r="DN209" s="466">
        <v>16419500</v>
      </c>
      <c r="DO209" s="467">
        <v>796525.92592592596</v>
      </c>
      <c r="DP209" s="469">
        <v>0</v>
      </c>
      <c r="DQ209" s="469">
        <v>1</v>
      </c>
      <c r="DR209" s="469">
        <v>1</v>
      </c>
      <c r="DS209" s="475">
        <v>986</v>
      </c>
      <c r="DT209" s="475">
        <v>2468</v>
      </c>
      <c r="DU209" s="475">
        <v>598</v>
      </c>
    </row>
    <row r="210" spans="1:125" s="469" customFormat="1" ht="15" customHeight="1" x14ac:dyDescent="0.25">
      <c r="A210" s="474" t="s">
        <v>128</v>
      </c>
      <c r="B210" s="469">
        <v>3</v>
      </c>
      <c r="C210" s="469">
        <v>0</v>
      </c>
      <c r="D210" s="469">
        <v>19</v>
      </c>
      <c r="E210" s="469">
        <v>2</v>
      </c>
      <c r="F210" s="469">
        <v>451</v>
      </c>
      <c r="G210" s="469">
        <v>2</v>
      </c>
      <c r="H210" s="469">
        <v>3</v>
      </c>
      <c r="I210" s="469">
        <v>0</v>
      </c>
      <c r="J210" s="469">
        <v>4</v>
      </c>
      <c r="K210" s="469">
        <v>12</v>
      </c>
      <c r="L210" s="469">
        <v>1</v>
      </c>
      <c r="M210" s="469">
        <v>0</v>
      </c>
      <c r="N210" s="469">
        <v>0</v>
      </c>
      <c r="O210" s="469">
        <v>0</v>
      </c>
      <c r="P210" s="469">
        <v>97</v>
      </c>
      <c r="Q210" s="469">
        <v>6</v>
      </c>
      <c r="R210" s="475">
        <v>2477200</v>
      </c>
      <c r="S210" s="475">
        <v>39</v>
      </c>
      <c r="T210" s="475">
        <v>0</v>
      </c>
      <c r="U210" s="468">
        <v>0.64500000000000002</v>
      </c>
      <c r="V210" s="469">
        <v>6</v>
      </c>
      <c r="W210" s="469">
        <v>2</v>
      </c>
      <c r="X210" s="469">
        <v>1.2</v>
      </c>
      <c r="Y210" s="469">
        <v>2108</v>
      </c>
      <c r="Z210" s="469">
        <v>184</v>
      </c>
      <c r="AA210" s="473">
        <v>5</v>
      </c>
      <c r="AB210" s="474">
        <f t="shared" si="7"/>
        <v>5</v>
      </c>
      <c r="AC210" s="469">
        <v>7</v>
      </c>
      <c r="AD210" s="469">
        <v>0</v>
      </c>
      <c r="AE210" s="469">
        <v>179</v>
      </c>
      <c r="AF210" s="469">
        <v>145</v>
      </c>
      <c r="AG210" s="469">
        <v>0</v>
      </c>
      <c r="AH210" s="469">
        <v>2</v>
      </c>
      <c r="AI210" s="475">
        <v>145000</v>
      </c>
      <c r="AJ210" s="475">
        <v>0</v>
      </c>
      <c r="AK210" s="475">
        <v>95000</v>
      </c>
      <c r="AL210" s="475">
        <v>1504</v>
      </c>
      <c r="AM210" s="475">
        <v>87</v>
      </c>
      <c r="AN210" s="469">
        <v>0</v>
      </c>
      <c r="AO210" s="469">
        <v>6</v>
      </c>
      <c r="AP210" s="469">
        <v>0</v>
      </c>
      <c r="AQ210" s="468">
        <v>0.8125</v>
      </c>
      <c r="AR210" s="468">
        <v>3.125E-2</v>
      </c>
      <c r="AS210" s="469">
        <v>0</v>
      </c>
      <c r="AT210" s="469">
        <v>15526.972309159999</v>
      </c>
      <c r="AU210" s="469">
        <v>42</v>
      </c>
      <c r="AV210" s="469">
        <v>1</v>
      </c>
      <c r="AW210" s="469">
        <v>1</v>
      </c>
      <c r="AX210" s="469">
        <v>0</v>
      </c>
      <c r="AY210" s="469">
        <v>0</v>
      </c>
      <c r="AZ210" s="469">
        <v>0</v>
      </c>
      <c r="BA210" s="469">
        <v>0</v>
      </c>
      <c r="BB210" s="475">
        <v>0</v>
      </c>
      <c r="BC210" s="470">
        <v>0</v>
      </c>
      <c r="BD210" s="470">
        <v>13</v>
      </c>
      <c r="BE210" s="469">
        <v>0</v>
      </c>
      <c r="BF210" s="468">
        <v>0.34375</v>
      </c>
      <c r="BG210" s="469">
        <v>0</v>
      </c>
      <c r="BH210" s="469">
        <v>110.156477884</v>
      </c>
      <c r="BI210" s="469">
        <v>0</v>
      </c>
      <c r="BJ210" s="469">
        <v>0</v>
      </c>
      <c r="BK210" s="469">
        <v>3</v>
      </c>
      <c r="BL210" s="469">
        <v>0</v>
      </c>
      <c r="BM210" s="469">
        <v>5</v>
      </c>
      <c r="BN210" s="469">
        <v>0</v>
      </c>
      <c r="BO210" s="471">
        <v>10.1245283299</v>
      </c>
      <c r="BP210" s="469">
        <v>1</v>
      </c>
      <c r="BQ210" s="469">
        <v>0</v>
      </c>
      <c r="BR210" s="469">
        <v>0</v>
      </c>
      <c r="BS210" s="469">
        <v>0</v>
      </c>
      <c r="BT210" s="469">
        <v>0</v>
      </c>
      <c r="BU210" s="469">
        <v>6</v>
      </c>
      <c r="BV210" s="469">
        <v>3</v>
      </c>
      <c r="BW210" s="475">
        <v>1080500</v>
      </c>
      <c r="BX210" s="475">
        <v>264</v>
      </c>
      <c r="BY210" s="475">
        <v>3421</v>
      </c>
      <c r="BZ210" s="475">
        <v>149</v>
      </c>
      <c r="CA210" s="468">
        <v>0.875</v>
      </c>
      <c r="CB210" s="469">
        <v>1354.49883312</v>
      </c>
      <c r="CC210" s="476">
        <v>0</v>
      </c>
      <c r="CD210" s="476">
        <v>0</v>
      </c>
      <c r="CE210" s="476">
        <v>63.624118781900002</v>
      </c>
      <c r="CF210" s="476">
        <v>111.04883707687999</v>
      </c>
      <c r="CG210" s="476">
        <v>0</v>
      </c>
      <c r="CH210" s="476">
        <v>0</v>
      </c>
      <c r="CI210" s="476">
        <v>168.92903917379368</v>
      </c>
      <c r="CJ210" s="485">
        <v>0</v>
      </c>
      <c r="CK210" s="469">
        <v>2</v>
      </c>
      <c r="CL210" s="469">
        <v>0</v>
      </c>
      <c r="CM210" s="469">
        <v>0</v>
      </c>
      <c r="CN210" s="477">
        <v>238.99608430523554</v>
      </c>
      <c r="CO210" s="469">
        <v>20</v>
      </c>
      <c r="CP210" s="469">
        <v>0</v>
      </c>
      <c r="CQ210" s="469" t="s">
        <v>514</v>
      </c>
      <c r="CR210" s="469" t="s">
        <v>514</v>
      </c>
      <c r="CS210" s="469" t="s">
        <v>514</v>
      </c>
      <c r="CT210" s="469">
        <v>0</v>
      </c>
      <c r="CU210" s="469">
        <v>1</v>
      </c>
      <c r="CV210" s="469">
        <v>1</v>
      </c>
      <c r="CW210" s="469">
        <v>0</v>
      </c>
      <c r="CX210" s="475">
        <v>0</v>
      </c>
      <c r="CY210" s="475">
        <v>0</v>
      </c>
      <c r="CZ210" s="475">
        <v>0</v>
      </c>
      <c r="DA210" s="475">
        <v>0</v>
      </c>
      <c r="DB210" s="478">
        <v>19</v>
      </c>
      <c r="DC210" s="472">
        <v>0.95619582013655247</v>
      </c>
      <c r="DD210" s="469">
        <v>26</v>
      </c>
      <c r="DE210" s="475">
        <v>580600</v>
      </c>
      <c r="DF210" s="470">
        <v>4</v>
      </c>
      <c r="DG210" s="474">
        <v>0.5</v>
      </c>
      <c r="DH210" s="469">
        <v>8</v>
      </c>
      <c r="DI210" s="470">
        <v>1</v>
      </c>
      <c r="DJ210" s="469">
        <v>0</v>
      </c>
      <c r="DK210" s="469">
        <v>0</v>
      </c>
      <c r="DL210" s="476">
        <v>16.666666666666668</v>
      </c>
      <c r="DM210" s="465" t="s">
        <v>640</v>
      </c>
      <c r="DN210" s="466" t="s">
        <v>640</v>
      </c>
      <c r="DO210" s="467">
        <v>118255.55555555556</v>
      </c>
      <c r="DP210" s="469">
        <v>1</v>
      </c>
      <c r="DQ210" s="469">
        <v>0</v>
      </c>
      <c r="DR210" s="469">
        <v>1</v>
      </c>
      <c r="DS210" s="475">
        <v>1</v>
      </c>
      <c r="DT210" s="475">
        <v>231</v>
      </c>
      <c r="DU210" s="475">
        <v>36</v>
      </c>
    </row>
    <row r="211" spans="1:125" s="469" customFormat="1" ht="15" customHeight="1" x14ac:dyDescent="0.25">
      <c r="A211" s="474" t="s">
        <v>30</v>
      </c>
      <c r="B211" s="469">
        <v>24</v>
      </c>
      <c r="C211" s="469">
        <v>0</v>
      </c>
      <c r="D211" s="469">
        <v>48</v>
      </c>
      <c r="E211" s="469">
        <v>0</v>
      </c>
      <c r="F211" s="469">
        <v>1364</v>
      </c>
      <c r="G211" s="469">
        <v>0</v>
      </c>
      <c r="H211" s="469">
        <v>264</v>
      </c>
      <c r="I211" s="469">
        <v>49</v>
      </c>
      <c r="J211" s="469">
        <v>5</v>
      </c>
      <c r="K211" s="469">
        <v>25</v>
      </c>
      <c r="L211" s="469">
        <v>2</v>
      </c>
      <c r="M211" s="469">
        <v>0</v>
      </c>
      <c r="N211" s="469">
        <v>0</v>
      </c>
      <c r="O211" s="469">
        <v>0</v>
      </c>
      <c r="P211" s="469">
        <v>53</v>
      </c>
      <c r="Q211" s="469">
        <v>2</v>
      </c>
      <c r="R211" s="475">
        <v>946100</v>
      </c>
      <c r="S211" s="475">
        <v>25</v>
      </c>
      <c r="T211" s="475">
        <v>0</v>
      </c>
      <c r="U211" s="468">
        <v>0.38461538461538464</v>
      </c>
      <c r="V211" s="469">
        <v>4</v>
      </c>
      <c r="W211" s="469">
        <v>6</v>
      </c>
      <c r="X211" s="469">
        <v>1.2999999999999998</v>
      </c>
      <c r="Y211" s="469">
        <v>6662</v>
      </c>
      <c r="Z211" s="469">
        <v>877</v>
      </c>
      <c r="AA211" s="473">
        <v>4</v>
      </c>
      <c r="AB211" s="474">
        <f t="shared" si="7"/>
        <v>3</v>
      </c>
      <c r="AC211" s="469">
        <v>1</v>
      </c>
      <c r="AD211" s="469">
        <v>1</v>
      </c>
      <c r="AE211" s="469">
        <v>439</v>
      </c>
      <c r="AF211" s="469">
        <v>46</v>
      </c>
      <c r="AG211" s="469">
        <v>0</v>
      </c>
      <c r="AH211" s="469">
        <v>5</v>
      </c>
      <c r="AI211" s="475">
        <v>6260700</v>
      </c>
      <c r="AJ211" s="475">
        <v>0</v>
      </c>
      <c r="AK211" s="475">
        <v>0</v>
      </c>
      <c r="AL211" s="475">
        <v>0</v>
      </c>
      <c r="AM211" s="475">
        <v>0</v>
      </c>
      <c r="AN211" s="469">
        <v>0</v>
      </c>
      <c r="AO211" s="469">
        <v>0</v>
      </c>
      <c r="AP211" s="469">
        <v>0</v>
      </c>
      <c r="AQ211" s="468">
        <v>0.7078651685393258</v>
      </c>
      <c r="AR211" s="468">
        <v>6.741573033707865E-2</v>
      </c>
      <c r="AS211" s="469">
        <v>0</v>
      </c>
      <c r="AT211" s="469">
        <v>0</v>
      </c>
      <c r="AU211" s="469">
        <v>0</v>
      </c>
      <c r="AV211" s="469">
        <v>1</v>
      </c>
      <c r="AW211" s="469">
        <v>1</v>
      </c>
      <c r="AX211" s="469">
        <v>71</v>
      </c>
      <c r="AY211" s="469">
        <v>3</v>
      </c>
      <c r="AZ211" s="469">
        <v>0</v>
      </c>
      <c r="BA211" s="469">
        <v>0</v>
      </c>
      <c r="BB211" s="475">
        <v>0</v>
      </c>
      <c r="BC211" s="470">
        <v>2</v>
      </c>
      <c r="BD211" s="470">
        <v>23</v>
      </c>
      <c r="BE211" s="469">
        <v>0</v>
      </c>
      <c r="BF211" s="468">
        <v>0.30337078651685395</v>
      </c>
      <c r="BG211" s="469">
        <v>0</v>
      </c>
      <c r="BH211" s="469">
        <v>114.116243696</v>
      </c>
      <c r="BI211" s="469">
        <v>0</v>
      </c>
      <c r="BJ211" s="469">
        <v>0</v>
      </c>
      <c r="BK211" s="469">
        <v>3</v>
      </c>
      <c r="BL211" s="469">
        <v>0</v>
      </c>
      <c r="BM211" s="469">
        <v>3</v>
      </c>
      <c r="BN211" s="469">
        <v>0</v>
      </c>
      <c r="BO211" s="471">
        <v>13.5127843181</v>
      </c>
      <c r="BP211" s="469">
        <v>3</v>
      </c>
      <c r="BQ211" s="469">
        <v>1719.207250021384</v>
      </c>
      <c r="BR211" s="469">
        <v>1</v>
      </c>
      <c r="BS211" s="469">
        <v>0</v>
      </c>
      <c r="BT211" s="469">
        <v>1</v>
      </c>
      <c r="BU211" s="469">
        <v>0</v>
      </c>
      <c r="BV211" s="469">
        <v>0</v>
      </c>
      <c r="BW211" s="475">
        <v>0</v>
      </c>
      <c r="BX211" s="475">
        <v>0</v>
      </c>
      <c r="BY211" s="475">
        <v>263</v>
      </c>
      <c r="BZ211" s="475">
        <v>2</v>
      </c>
      <c r="CA211" s="468">
        <v>0.6067415730337079</v>
      </c>
      <c r="CB211" s="469">
        <v>24190.011654099999</v>
      </c>
      <c r="CC211" s="476">
        <v>6530.6541696256299</v>
      </c>
      <c r="CD211" s="476">
        <v>7360.5549952709789</v>
      </c>
      <c r="CE211" s="476">
        <v>9915.6421849912549</v>
      </c>
      <c r="CF211" s="476">
        <v>0.67431560910269006</v>
      </c>
      <c r="CG211" s="476">
        <v>1471.3544290566419</v>
      </c>
      <c r="CH211" s="476">
        <v>7058.1705677633581</v>
      </c>
      <c r="CI211" s="476">
        <v>1146.559867020469</v>
      </c>
      <c r="CJ211" s="485">
        <v>0.25</v>
      </c>
      <c r="CK211" s="469">
        <v>10</v>
      </c>
      <c r="CL211" s="469">
        <v>14340.471046500001</v>
      </c>
      <c r="CM211" s="469">
        <v>0</v>
      </c>
      <c r="CN211" s="477">
        <v>1506.7991224832908</v>
      </c>
      <c r="CO211" s="469">
        <v>99</v>
      </c>
      <c r="CP211" s="469">
        <v>0</v>
      </c>
      <c r="CQ211" s="469" t="s">
        <v>514</v>
      </c>
      <c r="CR211" s="469" t="s">
        <v>514</v>
      </c>
      <c r="CS211" s="469" t="s">
        <v>514</v>
      </c>
      <c r="CT211" s="469">
        <v>0</v>
      </c>
      <c r="CU211" s="469">
        <v>0</v>
      </c>
      <c r="CV211" s="469">
        <v>0</v>
      </c>
      <c r="CW211" s="469">
        <v>0</v>
      </c>
      <c r="CX211" s="475">
        <v>0</v>
      </c>
      <c r="CY211" s="475">
        <v>0</v>
      </c>
      <c r="CZ211" s="475">
        <v>187</v>
      </c>
      <c r="DA211" s="475">
        <v>0</v>
      </c>
      <c r="DB211" s="478">
        <v>1</v>
      </c>
      <c r="DC211" s="472">
        <v>0.94359389922727399</v>
      </c>
      <c r="DD211" s="469">
        <v>4</v>
      </c>
      <c r="DE211" s="475">
        <v>91500</v>
      </c>
      <c r="DF211" s="470">
        <v>3</v>
      </c>
      <c r="DG211" s="474">
        <f>1/6</f>
        <v>0.16666666666666666</v>
      </c>
      <c r="DH211" s="469">
        <v>2</v>
      </c>
      <c r="DI211" s="470">
        <v>0</v>
      </c>
      <c r="DJ211" s="469">
        <v>0</v>
      </c>
      <c r="DK211" s="469">
        <v>0</v>
      </c>
      <c r="DL211" s="476">
        <v>5</v>
      </c>
      <c r="DM211" s="465">
        <v>258.5</v>
      </c>
      <c r="DN211" s="466">
        <v>11288666.666666666</v>
      </c>
      <c r="DO211" s="467">
        <v>1090125.9259259258</v>
      </c>
      <c r="DP211" s="469">
        <v>0</v>
      </c>
      <c r="DQ211" s="469">
        <v>0</v>
      </c>
      <c r="DR211" s="469">
        <v>2</v>
      </c>
      <c r="DS211" s="475">
        <v>0</v>
      </c>
      <c r="DT211" s="475">
        <v>243</v>
      </c>
      <c r="DU211" s="475">
        <v>105</v>
      </c>
    </row>
    <row r="212" spans="1:125" s="469" customFormat="1" ht="15" customHeight="1" x14ac:dyDescent="0.25">
      <c r="A212" s="474" t="s">
        <v>56</v>
      </c>
      <c r="B212" s="469">
        <v>6</v>
      </c>
      <c r="C212" s="469">
        <v>1</v>
      </c>
      <c r="D212" s="469">
        <v>21</v>
      </c>
      <c r="E212" s="469">
        <v>1</v>
      </c>
      <c r="F212" s="469">
        <v>487</v>
      </c>
      <c r="G212" s="469">
        <v>0</v>
      </c>
      <c r="H212" s="469">
        <v>2</v>
      </c>
      <c r="I212" s="469">
        <v>1</v>
      </c>
      <c r="J212" s="469">
        <v>11</v>
      </c>
      <c r="K212" s="469">
        <v>15</v>
      </c>
      <c r="L212" s="469">
        <v>0</v>
      </c>
      <c r="M212" s="469">
        <v>0</v>
      </c>
      <c r="N212" s="469">
        <v>0</v>
      </c>
      <c r="O212" s="469">
        <v>0</v>
      </c>
      <c r="P212" s="469">
        <v>75</v>
      </c>
      <c r="Q212" s="469">
        <v>3</v>
      </c>
      <c r="R212" s="475">
        <v>4024600</v>
      </c>
      <c r="S212" s="475">
        <v>4</v>
      </c>
      <c r="T212" s="475">
        <v>0</v>
      </c>
      <c r="U212" s="468">
        <v>0.64500000000000002</v>
      </c>
      <c r="V212" s="469">
        <v>15</v>
      </c>
      <c r="W212" s="469">
        <v>1</v>
      </c>
      <c r="X212" s="469">
        <v>0</v>
      </c>
      <c r="Y212" s="469">
        <v>1278</v>
      </c>
      <c r="Z212" s="469">
        <v>511</v>
      </c>
      <c r="AA212" s="473">
        <v>5</v>
      </c>
      <c r="AB212" s="474">
        <f t="shared" si="7"/>
        <v>5</v>
      </c>
      <c r="AC212" s="469">
        <v>13</v>
      </c>
      <c r="AD212" s="469">
        <v>3</v>
      </c>
      <c r="AE212" s="469">
        <v>203</v>
      </c>
      <c r="AF212" s="469">
        <v>3474</v>
      </c>
      <c r="AG212" s="469">
        <v>0</v>
      </c>
      <c r="AH212" s="469">
        <v>7</v>
      </c>
      <c r="AI212" s="475">
        <v>276800</v>
      </c>
      <c r="AJ212" s="475">
        <v>0</v>
      </c>
      <c r="AK212" s="475">
        <v>0</v>
      </c>
      <c r="AL212" s="475">
        <v>1941</v>
      </c>
      <c r="AM212" s="475">
        <v>977</v>
      </c>
      <c r="AN212" s="469">
        <v>0</v>
      </c>
      <c r="AO212" s="469">
        <v>6</v>
      </c>
      <c r="AP212" s="469">
        <v>0</v>
      </c>
      <c r="AQ212" s="468">
        <v>0.51700000000000002</v>
      </c>
      <c r="AR212" s="468">
        <v>4.8000000000000001E-2</v>
      </c>
      <c r="AS212" s="469">
        <v>1</v>
      </c>
      <c r="AT212" s="469">
        <v>5121.0869458200004</v>
      </c>
      <c r="AU212" s="469">
        <v>17</v>
      </c>
      <c r="AV212" s="469">
        <v>0</v>
      </c>
      <c r="AW212" s="469">
        <v>6</v>
      </c>
      <c r="AX212" s="469">
        <v>0</v>
      </c>
      <c r="AY212" s="469">
        <v>0</v>
      </c>
      <c r="AZ212" s="469">
        <v>0</v>
      </c>
      <c r="BA212" s="469">
        <v>0</v>
      </c>
      <c r="BB212" s="475">
        <v>0</v>
      </c>
      <c r="BC212" s="470">
        <v>0</v>
      </c>
      <c r="BD212" s="470">
        <v>3</v>
      </c>
      <c r="BE212" s="469">
        <v>0</v>
      </c>
      <c r="BF212" s="468">
        <v>0.216</v>
      </c>
      <c r="BG212" s="469">
        <v>0</v>
      </c>
      <c r="BH212" s="469">
        <v>0</v>
      </c>
      <c r="BI212" s="469">
        <v>0</v>
      </c>
      <c r="BJ212" s="469">
        <v>0</v>
      </c>
      <c r="BK212" s="469">
        <v>0</v>
      </c>
      <c r="BL212" s="469">
        <v>0</v>
      </c>
      <c r="BM212" s="469">
        <v>5</v>
      </c>
      <c r="BN212" s="469">
        <v>0</v>
      </c>
      <c r="BO212" s="471">
        <v>1.0811156316399999</v>
      </c>
      <c r="BP212" s="469">
        <v>1</v>
      </c>
      <c r="BQ212" s="469">
        <v>0</v>
      </c>
      <c r="BR212" s="469">
        <v>0</v>
      </c>
      <c r="BS212" s="469">
        <v>0</v>
      </c>
      <c r="BT212" s="469">
        <v>0</v>
      </c>
      <c r="BU212" s="469">
        <v>3</v>
      </c>
      <c r="BV212" s="469">
        <v>0</v>
      </c>
      <c r="BW212" s="475">
        <v>0</v>
      </c>
      <c r="BX212" s="475">
        <v>0</v>
      </c>
      <c r="BY212" s="475">
        <v>3585</v>
      </c>
      <c r="BZ212" s="475">
        <v>796</v>
      </c>
      <c r="CA212" s="468">
        <v>0.439</v>
      </c>
      <c r="CB212" s="469">
        <v>0.198935362117</v>
      </c>
      <c r="CC212" s="476">
        <v>0</v>
      </c>
      <c r="CD212" s="476">
        <v>0</v>
      </c>
      <c r="CE212" s="476">
        <v>0</v>
      </c>
      <c r="CF212" s="476">
        <v>40.870213469275001</v>
      </c>
      <c r="CG212" s="476">
        <v>0</v>
      </c>
      <c r="CH212" s="476">
        <v>0</v>
      </c>
      <c r="CI212" s="476">
        <v>12.3476768321349</v>
      </c>
      <c r="CJ212" s="485">
        <v>0</v>
      </c>
      <c r="CK212" s="469">
        <v>0</v>
      </c>
      <c r="CL212" s="469">
        <v>0</v>
      </c>
      <c r="CM212" s="469">
        <v>0</v>
      </c>
      <c r="CN212" s="477">
        <v>100.50941997460399</v>
      </c>
      <c r="CO212" s="469">
        <v>135</v>
      </c>
      <c r="CP212" s="469">
        <v>0</v>
      </c>
      <c r="CQ212" s="469" t="s">
        <v>514</v>
      </c>
      <c r="CR212" s="469" t="s">
        <v>514</v>
      </c>
      <c r="CS212" s="469" t="s">
        <v>514</v>
      </c>
      <c r="CT212" s="469">
        <v>0</v>
      </c>
      <c r="CU212" s="469">
        <v>1</v>
      </c>
      <c r="CV212" s="469">
        <v>1</v>
      </c>
      <c r="CW212" s="469">
        <v>1</v>
      </c>
      <c r="CX212" s="475">
        <v>9900</v>
      </c>
      <c r="CY212" s="475">
        <v>0</v>
      </c>
      <c r="CZ212" s="475">
        <v>0</v>
      </c>
      <c r="DA212" s="475">
        <v>0</v>
      </c>
      <c r="DB212" s="478">
        <v>15</v>
      </c>
      <c r="DC212" s="472">
        <v>0.92316158831995931</v>
      </c>
      <c r="DD212" s="469">
        <v>6</v>
      </c>
      <c r="DE212" s="475">
        <v>126800</v>
      </c>
      <c r="DF212" s="470">
        <v>6</v>
      </c>
      <c r="DG212" s="474">
        <v>0</v>
      </c>
      <c r="DH212" s="469">
        <v>9</v>
      </c>
      <c r="DI212" s="470">
        <v>0</v>
      </c>
      <c r="DJ212" s="469">
        <v>0</v>
      </c>
      <c r="DK212" s="469">
        <v>1</v>
      </c>
      <c r="DL212" s="476">
        <v>10</v>
      </c>
      <c r="DM212" s="465" t="s">
        <v>640</v>
      </c>
      <c r="DN212" s="466" t="s">
        <v>640</v>
      </c>
      <c r="DO212" s="467">
        <v>297677.77777777781</v>
      </c>
      <c r="DP212" s="469">
        <v>2</v>
      </c>
      <c r="DQ212" s="469">
        <v>1</v>
      </c>
      <c r="DR212" s="469">
        <v>1</v>
      </c>
      <c r="DS212" s="475">
        <v>0</v>
      </c>
      <c r="DT212" s="475">
        <v>192</v>
      </c>
      <c r="DU212" s="475">
        <v>187</v>
      </c>
    </row>
    <row r="213" spans="1:125" s="469" customFormat="1" ht="15" customHeight="1" x14ac:dyDescent="0.25">
      <c r="A213" s="474" t="s">
        <v>230</v>
      </c>
      <c r="B213" s="469">
        <v>1</v>
      </c>
      <c r="C213" s="469">
        <v>0</v>
      </c>
      <c r="D213" s="469">
        <v>12</v>
      </c>
      <c r="E213" s="469">
        <v>1</v>
      </c>
      <c r="F213" s="469">
        <v>121</v>
      </c>
      <c r="G213" s="469">
        <v>2</v>
      </c>
      <c r="H213" s="469">
        <v>0</v>
      </c>
      <c r="I213" s="469">
        <v>0</v>
      </c>
      <c r="J213" s="469">
        <v>3</v>
      </c>
      <c r="K213" s="469">
        <v>16</v>
      </c>
      <c r="L213" s="469">
        <v>3</v>
      </c>
      <c r="M213" s="469">
        <v>0</v>
      </c>
      <c r="N213" s="469">
        <v>0</v>
      </c>
      <c r="O213" s="469">
        <v>0</v>
      </c>
      <c r="P213" s="469">
        <v>163</v>
      </c>
      <c r="Q213" s="469">
        <v>2</v>
      </c>
      <c r="R213" s="475">
        <v>122000</v>
      </c>
      <c r="S213" s="475">
        <v>79</v>
      </c>
      <c r="T213" s="475">
        <v>1</v>
      </c>
      <c r="U213" s="468">
        <v>0.65625</v>
      </c>
      <c r="V213" s="469">
        <v>10</v>
      </c>
      <c r="W213" s="469">
        <v>0</v>
      </c>
      <c r="X213" s="469">
        <v>0</v>
      </c>
      <c r="Y213" s="469">
        <v>819</v>
      </c>
      <c r="Z213" s="469">
        <v>169</v>
      </c>
      <c r="AA213" s="473">
        <v>1</v>
      </c>
      <c r="AB213" s="474">
        <f t="shared" si="7"/>
        <v>1</v>
      </c>
      <c r="AC213" s="469">
        <v>2</v>
      </c>
      <c r="AD213" s="469">
        <v>0</v>
      </c>
      <c r="AE213" s="469">
        <v>11</v>
      </c>
      <c r="AF213" s="469">
        <v>100</v>
      </c>
      <c r="AG213" s="469">
        <v>0</v>
      </c>
      <c r="AH213" s="469">
        <v>2</v>
      </c>
      <c r="AI213" s="475">
        <v>58600</v>
      </c>
      <c r="AJ213" s="475">
        <v>0</v>
      </c>
      <c r="AK213" s="475">
        <v>0</v>
      </c>
      <c r="AL213" s="475">
        <v>134</v>
      </c>
      <c r="AM213" s="475">
        <v>0</v>
      </c>
      <c r="AN213" s="469">
        <v>0</v>
      </c>
      <c r="AO213" s="469">
        <v>0</v>
      </c>
      <c r="AP213" s="469">
        <v>0</v>
      </c>
      <c r="AQ213" s="468">
        <v>0.54761904761904767</v>
      </c>
      <c r="AR213" s="468">
        <v>4.7619047619047616E-2</v>
      </c>
      <c r="AS213" s="469">
        <v>0</v>
      </c>
      <c r="AT213" s="469">
        <v>0</v>
      </c>
      <c r="AU213" s="469">
        <v>0</v>
      </c>
      <c r="AV213" s="469">
        <v>0</v>
      </c>
      <c r="AW213" s="469">
        <v>0</v>
      </c>
      <c r="AX213" s="469">
        <v>0</v>
      </c>
      <c r="AY213" s="469">
        <v>0</v>
      </c>
      <c r="AZ213" s="469">
        <v>0</v>
      </c>
      <c r="BA213" s="469">
        <v>0</v>
      </c>
      <c r="BB213" s="475">
        <v>0</v>
      </c>
      <c r="BC213" s="470">
        <v>0</v>
      </c>
      <c r="BD213" s="470">
        <v>6</v>
      </c>
      <c r="BE213" s="469">
        <v>0</v>
      </c>
      <c r="BF213" s="468">
        <v>0.16666666666666666</v>
      </c>
      <c r="BG213" s="469">
        <v>0</v>
      </c>
      <c r="BH213" s="469">
        <v>278.03561519499999</v>
      </c>
      <c r="BI213" s="469">
        <v>0</v>
      </c>
      <c r="BJ213" s="469">
        <v>0</v>
      </c>
      <c r="BK213" s="469">
        <v>1</v>
      </c>
      <c r="BL213" s="469">
        <v>1</v>
      </c>
      <c r="BM213" s="469">
        <v>1</v>
      </c>
      <c r="BN213" s="469">
        <v>0</v>
      </c>
      <c r="BO213" s="471">
        <v>1.13081714006</v>
      </c>
      <c r="BP213" s="469">
        <v>2</v>
      </c>
      <c r="BQ213" s="469">
        <v>0</v>
      </c>
      <c r="BR213" s="469">
        <v>0</v>
      </c>
      <c r="BS213" s="469">
        <v>0</v>
      </c>
      <c r="BT213" s="469">
        <v>0</v>
      </c>
      <c r="BU213" s="469">
        <v>0</v>
      </c>
      <c r="BV213" s="469">
        <v>1</v>
      </c>
      <c r="BW213" s="475">
        <v>27500</v>
      </c>
      <c r="BX213" s="475">
        <v>100</v>
      </c>
      <c r="BY213" s="475">
        <v>2835</v>
      </c>
      <c r="BZ213" s="475">
        <v>0</v>
      </c>
      <c r="CA213" s="468">
        <v>0.33333333333333331</v>
      </c>
      <c r="CB213" s="469">
        <v>0</v>
      </c>
      <c r="CC213" s="476">
        <v>42.639445877282498</v>
      </c>
      <c r="CD213" s="476">
        <v>0</v>
      </c>
      <c r="CE213" s="476">
        <v>91.1011794133899</v>
      </c>
      <c r="CF213" s="476">
        <v>5.8458048172300003</v>
      </c>
      <c r="CG213" s="476">
        <v>0</v>
      </c>
      <c r="CH213" s="476">
        <v>0</v>
      </c>
      <c r="CI213" s="476">
        <v>69.330864422963302</v>
      </c>
      <c r="CJ213" s="485">
        <v>0</v>
      </c>
      <c r="CK213" s="469">
        <v>0</v>
      </c>
      <c r="CL213" s="469">
        <v>0</v>
      </c>
      <c r="CM213" s="469">
        <v>0</v>
      </c>
      <c r="CN213" s="477">
        <v>265.38712694506194</v>
      </c>
      <c r="CO213" s="469">
        <v>38</v>
      </c>
      <c r="CP213" s="469">
        <v>1</v>
      </c>
      <c r="CQ213" s="469" t="s">
        <v>514</v>
      </c>
      <c r="CR213" s="469" t="s">
        <v>514</v>
      </c>
      <c r="CS213" s="469" t="s">
        <v>514</v>
      </c>
      <c r="CT213" s="469">
        <v>0</v>
      </c>
      <c r="CU213" s="469">
        <v>0</v>
      </c>
      <c r="CV213" s="469">
        <v>1</v>
      </c>
      <c r="CW213" s="469">
        <v>0</v>
      </c>
      <c r="CX213" s="475">
        <v>0</v>
      </c>
      <c r="CY213" s="475">
        <v>0</v>
      </c>
      <c r="CZ213" s="475">
        <v>444</v>
      </c>
      <c r="DA213" s="475">
        <v>0</v>
      </c>
      <c r="DB213" s="478">
        <v>9</v>
      </c>
      <c r="DC213" s="472">
        <v>0.92759413726754425</v>
      </c>
      <c r="DD213" s="469">
        <v>27</v>
      </c>
      <c r="DE213" s="475">
        <v>1199600</v>
      </c>
      <c r="DF213" s="470">
        <v>0</v>
      </c>
      <c r="DG213" s="474">
        <v>0</v>
      </c>
      <c r="DH213" s="469">
        <v>6</v>
      </c>
      <c r="DI213" s="470">
        <v>0</v>
      </c>
      <c r="DJ213" s="469">
        <v>0</v>
      </c>
      <c r="DK213" s="469">
        <v>1</v>
      </c>
      <c r="DL213" s="476">
        <v>5</v>
      </c>
      <c r="DM213" s="465">
        <v>90.333333333333329</v>
      </c>
      <c r="DN213" s="466">
        <v>40821000</v>
      </c>
      <c r="DO213" s="467">
        <v>49720.588235294119</v>
      </c>
      <c r="DP213" s="469">
        <v>0</v>
      </c>
      <c r="DQ213" s="469">
        <v>0</v>
      </c>
      <c r="DR213" s="469">
        <v>0</v>
      </c>
      <c r="DS213" s="475">
        <v>43</v>
      </c>
      <c r="DT213" s="475">
        <v>214</v>
      </c>
      <c r="DU213" s="475">
        <v>0</v>
      </c>
    </row>
    <row r="214" spans="1:125" s="469" customFormat="1" ht="15" customHeight="1" x14ac:dyDescent="0.25">
      <c r="A214" s="474" t="s">
        <v>209</v>
      </c>
      <c r="B214" s="469">
        <v>15</v>
      </c>
      <c r="C214" s="469">
        <v>1</v>
      </c>
      <c r="D214" s="469">
        <v>27</v>
      </c>
      <c r="E214" s="469">
        <v>4</v>
      </c>
      <c r="F214" s="469">
        <v>567</v>
      </c>
      <c r="G214" s="469">
        <v>1</v>
      </c>
      <c r="H214" s="469">
        <v>83</v>
      </c>
      <c r="I214" s="469">
        <v>6</v>
      </c>
      <c r="J214" s="469">
        <v>2</v>
      </c>
      <c r="K214" s="469">
        <v>17</v>
      </c>
      <c r="L214" s="469">
        <v>3</v>
      </c>
      <c r="M214" s="469">
        <v>0</v>
      </c>
      <c r="N214" s="469">
        <v>0</v>
      </c>
      <c r="O214" s="469">
        <v>0</v>
      </c>
      <c r="P214" s="469">
        <v>108</v>
      </c>
      <c r="Q214" s="469">
        <v>3</v>
      </c>
      <c r="R214" s="475">
        <v>1151400</v>
      </c>
      <c r="S214" s="475">
        <v>0</v>
      </c>
      <c r="T214" s="475">
        <v>0</v>
      </c>
      <c r="U214" s="468">
        <v>0.55882352941176472</v>
      </c>
      <c r="V214" s="469">
        <v>2</v>
      </c>
      <c r="W214" s="469">
        <v>1</v>
      </c>
      <c r="X214" s="469">
        <v>0</v>
      </c>
      <c r="Y214" s="469">
        <v>2598</v>
      </c>
      <c r="Z214" s="469">
        <v>308</v>
      </c>
      <c r="AA214" s="473">
        <v>3</v>
      </c>
      <c r="AB214" s="474">
        <f t="shared" si="7"/>
        <v>1</v>
      </c>
      <c r="AC214" s="469">
        <v>3</v>
      </c>
      <c r="AD214" s="469">
        <v>0</v>
      </c>
      <c r="AE214" s="469">
        <v>108</v>
      </c>
      <c r="AF214" s="469">
        <v>128</v>
      </c>
      <c r="AG214" s="469">
        <v>0</v>
      </c>
      <c r="AH214" s="469">
        <v>4</v>
      </c>
      <c r="AI214" s="475">
        <v>923400</v>
      </c>
      <c r="AJ214" s="475">
        <v>0</v>
      </c>
      <c r="AK214" s="475">
        <v>0</v>
      </c>
      <c r="AL214" s="475">
        <v>1019</v>
      </c>
      <c r="AM214" s="475">
        <v>79</v>
      </c>
      <c r="AN214" s="469">
        <v>0</v>
      </c>
      <c r="AO214" s="469">
        <v>2</v>
      </c>
      <c r="AP214" s="469">
        <v>0</v>
      </c>
      <c r="AQ214" s="468">
        <v>0.44680851063829785</v>
      </c>
      <c r="AR214" s="468">
        <v>6.3829787234042548E-2</v>
      </c>
      <c r="AS214" s="469">
        <v>1</v>
      </c>
      <c r="AT214" s="469">
        <v>0</v>
      </c>
      <c r="AU214" s="469">
        <v>0</v>
      </c>
      <c r="AV214" s="469">
        <v>0</v>
      </c>
      <c r="AW214" s="469">
        <v>2</v>
      </c>
      <c r="AX214" s="469">
        <v>74</v>
      </c>
      <c r="AY214" s="469">
        <v>0</v>
      </c>
      <c r="AZ214" s="469">
        <v>0</v>
      </c>
      <c r="BA214" s="469">
        <v>0</v>
      </c>
      <c r="BB214" s="475">
        <v>0</v>
      </c>
      <c r="BC214" s="470">
        <v>1</v>
      </c>
      <c r="BD214" s="470">
        <v>12</v>
      </c>
      <c r="BE214" s="469">
        <v>0</v>
      </c>
      <c r="BF214" s="468">
        <v>0.2978723404255319</v>
      </c>
      <c r="BG214" s="469">
        <v>6225.9008784500002</v>
      </c>
      <c r="BH214" s="469">
        <v>69.806574182280002</v>
      </c>
      <c r="BI214" s="469">
        <v>0</v>
      </c>
      <c r="BJ214" s="469">
        <v>0</v>
      </c>
      <c r="BK214" s="469">
        <v>0</v>
      </c>
      <c r="BL214" s="469">
        <v>0</v>
      </c>
      <c r="BM214" s="469">
        <v>1</v>
      </c>
      <c r="BN214" s="469">
        <v>0</v>
      </c>
      <c r="BO214" s="471">
        <v>3.5221477820400002</v>
      </c>
      <c r="BP214" s="469">
        <v>0</v>
      </c>
      <c r="BQ214" s="469">
        <v>151.32002049591</v>
      </c>
      <c r="BR214" s="469">
        <v>0</v>
      </c>
      <c r="BS214" s="469">
        <v>2</v>
      </c>
      <c r="BT214" s="469">
        <v>0</v>
      </c>
      <c r="BU214" s="469">
        <v>0</v>
      </c>
      <c r="BV214" s="469">
        <v>1</v>
      </c>
      <c r="BW214" s="475">
        <v>8900</v>
      </c>
      <c r="BX214" s="475">
        <v>298</v>
      </c>
      <c r="BY214" s="475">
        <v>3818</v>
      </c>
      <c r="BZ214" s="475">
        <v>155</v>
      </c>
      <c r="CA214" s="468">
        <v>0.46808510638297873</v>
      </c>
      <c r="CB214" s="469">
        <v>0</v>
      </c>
      <c r="CC214" s="476">
        <v>2214.7920872</v>
      </c>
      <c r="CD214" s="476">
        <v>2566.8962092395363</v>
      </c>
      <c r="CE214" s="476">
        <v>2717.1026205092703</v>
      </c>
      <c r="CF214" s="476">
        <v>248.22566287608498</v>
      </c>
      <c r="CG214" s="476">
        <v>0</v>
      </c>
      <c r="CH214" s="476">
        <v>353.09451916565303</v>
      </c>
      <c r="CI214" s="476">
        <v>982.48706558207198</v>
      </c>
      <c r="CJ214" s="485">
        <v>0</v>
      </c>
      <c r="CK214" s="469">
        <v>6</v>
      </c>
      <c r="CL214" s="469">
        <v>1304.0157269399999</v>
      </c>
      <c r="CM214" s="469">
        <v>0</v>
      </c>
      <c r="CN214" s="477">
        <v>1088.4012119984379</v>
      </c>
      <c r="CO214" s="469">
        <v>62</v>
      </c>
      <c r="CP214" s="469">
        <v>0</v>
      </c>
      <c r="CQ214" s="469" t="s">
        <v>514</v>
      </c>
      <c r="CR214" s="469" t="s">
        <v>514</v>
      </c>
      <c r="CS214" s="469" t="s">
        <v>514</v>
      </c>
      <c r="CT214" s="469">
        <v>0</v>
      </c>
      <c r="CU214" s="469">
        <v>0</v>
      </c>
      <c r="CV214" s="469">
        <v>1</v>
      </c>
      <c r="CW214" s="469">
        <v>5</v>
      </c>
      <c r="CX214" s="475">
        <v>552800</v>
      </c>
      <c r="CY214" s="475">
        <v>421</v>
      </c>
      <c r="CZ214" s="475">
        <v>483</v>
      </c>
      <c r="DA214" s="475">
        <v>1</v>
      </c>
      <c r="DB214" s="478">
        <v>9</v>
      </c>
      <c r="DC214" s="472">
        <v>0.97271554615344924</v>
      </c>
      <c r="DD214" s="469">
        <v>6</v>
      </c>
      <c r="DE214" s="475">
        <v>57800</v>
      </c>
      <c r="DF214" s="470">
        <v>0</v>
      </c>
      <c r="DG214" s="474">
        <v>0</v>
      </c>
      <c r="DH214" s="469">
        <v>4</v>
      </c>
      <c r="DI214" s="470">
        <v>0</v>
      </c>
      <c r="DJ214" s="469">
        <v>0</v>
      </c>
      <c r="DK214" s="469">
        <v>0</v>
      </c>
      <c r="DL214" s="476">
        <v>10</v>
      </c>
      <c r="DM214" s="465" t="s">
        <v>640</v>
      </c>
      <c r="DN214" s="466" t="s">
        <v>640</v>
      </c>
      <c r="DO214" s="467">
        <v>141362.96296296298</v>
      </c>
      <c r="DP214" s="469">
        <v>0</v>
      </c>
      <c r="DQ214" s="469">
        <v>0</v>
      </c>
      <c r="DR214" s="469">
        <v>2</v>
      </c>
      <c r="DS214" s="475">
        <v>105</v>
      </c>
      <c r="DT214" s="475">
        <v>101</v>
      </c>
      <c r="DU214" s="475">
        <v>2</v>
      </c>
    </row>
    <row r="215" spans="1:125" s="469" customFormat="1" ht="15" customHeight="1" x14ac:dyDescent="0.25">
      <c r="A215" s="474" t="s">
        <v>37</v>
      </c>
      <c r="B215" s="469">
        <v>1</v>
      </c>
      <c r="C215" s="469">
        <v>0</v>
      </c>
      <c r="D215" s="469">
        <v>10</v>
      </c>
      <c r="E215" s="469">
        <v>0</v>
      </c>
      <c r="F215" s="469">
        <v>150</v>
      </c>
      <c r="G215" s="469">
        <v>0</v>
      </c>
      <c r="H215" s="469">
        <v>8</v>
      </c>
      <c r="I215" s="469">
        <v>1</v>
      </c>
      <c r="J215" s="469">
        <v>1</v>
      </c>
      <c r="K215" s="469">
        <v>2</v>
      </c>
      <c r="L215" s="469">
        <v>0</v>
      </c>
      <c r="M215" s="469">
        <v>0</v>
      </c>
      <c r="N215" s="469">
        <v>0</v>
      </c>
      <c r="O215" s="469">
        <v>0</v>
      </c>
      <c r="P215" s="469">
        <v>18</v>
      </c>
      <c r="Q215" s="469">
        <v>0</v>
      </c>
      <c r="R215" s="475">
        <v>0</v>
      </c>
      <c r="S215" s="475">
        <v>0</v>
      </c>
      <c r="T215" s="475">
        <v>0</v>
      </c>
      <c r="U215" s="468">
        <v>0.54761904761904767</v>
      </c>
      <c r="V215" s="469">
        <v>2</v>
      </c>
      <c r="W215" s="469">
        <v>0</v>
      </c>
      <c r="X215" s="469">
        <v>0.2</v>
      </c>
      <c r="Y215" s="469">
        <v>1663</v>
      </c>
      <c r="Z215" s="469">
        <v>185</v>
      </c>
      <c r="AA215" s="473">
        <v>0</v>
      </c>
      <c r="AB215" s="474">
        <f t="shared" si="7"/>
        <v>0</v>
      </c>
      <c r="AC215" s="469">
        <v>1</v>
      </c>
      <c r="AD215" s="469">
        <v>0</v>
      </c>
      <c r="AE215" s="469">
        <v>29</v>
      </c>
      <c r="AF215" s="469">
        <v>4</v>
      </c>
      <c r="AG215" s="469">
        <v>0</v>
      </c>
      <c r="AH215" s="469">
        <v>0</v>
      </c>
      <c r="AI215" s="475">
        <v>0</v>
      </c>
      <c r="AJ215" s="475">
        <v>0</v>
      </c>
      <c r="AK215" s="475">
        <v>0</v>
      </c>
      <c r="AL215" s="475">
        <v>400</v>
      </c>
      <c r="AM215" s="475">
        <v>44</v>
      </c>
      <c r="AN215" s="469">
        <v>0</v>
      </c>
      <c r="AO215" s="469">
        <v>1</v>
      </c>
      <c r="AP215" s="469">
        <v>0</v>
      </c>
      <c r="AQ215" s="468">
        <v>0.44827586206896552</v>
      </c>
      <c r="AR215" s="468">
        <v>3.4482758620689655E-2</v>
      </c>
      <c r="AS215" s="469">
        <v>1</v>
      </c>
      <c r="AT215" s="469">
        <v>0</v>
      </c>
      <c r="AU215" s="469">
        <v>0</v>
      </c>
      <c r="AV215" s="469">
        <v>0</v>
      </c>
      <c r="AW215" s="469">
        <v>0</v>
      </c>
      <c r="AX215" s="469">
        <v>0</v>
      </c>
      <c r="AY215" s="469">
        <v>0</v>
      </c>
      <c r="AZ215" s="469">
        <v>0</v>
      </c>
      <c r="BA215" s="469">
        <v>0</v>
      </c>
      <c r="BB215" s="475">
        <v>0</v>
      </c>
      <c r="BC215" s="470">
        <v>0</v>
      </c>
      <c r="BD215" s="470">
        <v>13</v>
      </c>
      <c r="BE215" s="469">
        <v>0</v>
      </c>
      <c r="BF215" s="468">
        <v>0.29310344827586204</v>
      </c>
      <c r="BG215" s="469">
        <v>0</v>
      </c>
      <c r="BH215" s="469">
        <v>222.44612091900001</v>
      </c>
      <c r="BI215" s="469">
        <v>0</v>
      </c>
      <c r="BJ215" s="469">
        <v>0</v>
      </c>
      <c r="BK215" s="469">
        <v>0</v>
      </c>
      <c r="BL215" s="469">
        <v>0</v>
      </c>
      <c r="BM215" s="469">
        <v>0</v>
      </c>
      <c r="BN215" s="469">
        <v>0</v>
      </c>
      <c r="BO215" s="471">
        <v>6.6953368687900001</v>
      </c>
      <c r="BP215" s="469">
        <v>0</v>
      </c>
      <c r="BQ215" s="469">
        <v>0</v>
      </c>
      <c r="BR215" s="469">
        <v>0</v>
      </c>
      <c r="BS215" s="469">
        <v>0</v>
      </c>
      <c r="BT215" s="469">
        <v>0</v>
      </c>
      <c r="BU215" s="469">
        <v>0</v>
      </c>
      <c r="BV215" s="469">
        <v>0</v>
      </c>
      <c r="BW215" s="475">
        <v>0</v>
      </c>
      <c r="BX215" s="475">
        <v>116</v>
      </c>
      <c r="BY215" s="475">
        <v>2000</v>
      </c>
      <c r="BZ215" s="475">
        <v>61</v>
      </c>
      <c r="CA215" s="468">
        <v>0.36206896551724138</v>
      </c>
      <c r="CB215" s="469">
        <v>0</v>
      </c>
      <c r="CC215" s="476">
        <v>0</v>
      </c>
      <c r="CD215" s="476">
        <v>0</v>
      </c>
      <c r="CE215" s="476">
        <v>54.432570608669998</v>
      </c>
      <c r="CF215" s="476">
        <v>100.91137276294999</v>
      </c>
      <c r="CG215" s="476">
        <v>0</v>
      </c>
      <c r="CH215" s="476">
        <v>0</v>
      </c>
      <c r="CI215" s="476">
        <v>98.976299765515392</v>
      </c>
      <c r="CJ215" s="485">
        <v>0</v>
      </c>
      <c r="CK215" s="469">
        <v>2</v>
      </c>
      <c r="CL215" s="469">
        <v>0</v>
      </c>
      <c r="CM215" s="469">
        <v>0</v>
      </c>
      <c r="CN215" s="477">
        <v>190.38915419003382</v>
      </c>
      <c r="CO215" s="469">
        <v>23</v>
      </c>
      <c r="CP215" s="469">
        <v>0</v>
      </c>
      <c r="CQ215" s="469" t="s">
        <v>514</v>
      </c>
      <c r="CR215" s="469" t="s">
        <v>514</v>
      </c>
      <c r="CS215" s="469" t="s">
        <v>514</v>
      </c>
      <c r="CT215" s="469">
        <v>0</v>
      </c>
      <c r="CU215" s="469">
        <v>0</v>
      </c>
      <c r="CV215" s="469">
        <v>0</v>
      </c>
      <c r="CW215" s="469">
        <v>0</v>
      </c>
      <c r="CX215" s="475">
        <v>0</v>
      </c>
      <c r="CY215" s="475">
        <v>496</v>
      </c>
      <c r="CZ215" s="475">
        <v>148</v>
      </c>
      <c r="DA215" s="475">
        <v>0</v>
      </c>
      <c r="DB215" s="478">
        <v>0</v>
      </c>
      <c r="DC215" s="472">
        <v>0.96493053225048664</v>
      </c>
      <c r="DD215" s="469">
        <v>7</v>
      </c>
      <c r="DE215" s="475">
        <v>248400</v>
      </c>
      <c r="DF215" s="470">
        <v>0</v>
      </c>
      <c r="DG215" s="474">
        <f>1/6</f>
        <v>0.16666666666666666</v>
      </c>
      <c r="DH215" s="469">
        <v>1</v>
      </c>
      <c r="DI215" s="470">
        <v>0</v>
      </c>
      <c r="DJ215" s="469">
        <v>0</v>
      </c>
      <c r="DK215" s="469">
        <v>0</v>
      </c>
      <c r="DL215" s="476">
        <v>16.666666666666668</v>
      </c>
      <c r="DM215" s="465" t="s">
        <v>640</v>
      </c>
      <c r="DN215" s="466" t="s">
        <v>640</v>
      </c>
      <c r="DO215" s="467">
        <v>4077.7777777777774</v>
      </c>
      <c r="DP215" s="469">
        <v>0</v>
      </c>
      <c r="DQ215" s="469">
        <v>0</v>
      </c>
      <c r="DR215" s="469">
        <v>1</v>
      </c>
      <c r="DS215" s="475">
        <v>0</v>
      </c>
      <c r="DT215" s="475">
        <v>3</v>
      </c>
      <c r="DU215" s="475">
        <v>0</v>
      </c>
    </row>
    <row r="216" spans="1:125" s="469" customFormat="1" ht="15" customHeight="1" x14ac:dyDescent="0.25">
      <c r="A216" s="474" t="s">
        <v>323</v>
      </c>
      <c r="B216" s="469">
        <v>6</v>
      </c>
      <c r="C216" s="469">
        <v>1</v>
      </c>
      <c r="D216" s="469">
        <v>21</v>
      </c>
      <c r="E216" s="469">
        <v>0</v>
      </c>
      <c r="F216" s="469">
        <v>402</v>
      </c>
      <c r="G216" s="469">
        <v>0</v>
      </c>
      <c r="H216" s="469">
        <v>26</v>
      </c>
      <c r="I216" s="469">
        <v>1</v>
      </c>
      <c r="J216" s="469">
        <v>0</v>
      </c>
      <c r="K216" s="469">
        <v>21</v>
      </c>
      <c r="L216" s="469">
        <v>0</v>
      </c>
      <c r="M216" s="469">
        <v>0</v>
      </c>
      <c r="N216" s="469">
        <v>0</v>
      </c>
      <c r="O216" s="469">
        <v>0</v>
      </c>
      <c r="P216" s="469">
        <v>59</v>
      </c>
      <c r="Q216" s="469">
        <v>1</v>
      </c>
      <c r="R216" s="475">
        <v>51100</v>
      </c>
      <c r="S216" s="475">
        <v>0</v>
      </c>
      <c r="T216" s="475">
        <v>0</v>
      </c>
      <c r="U216" s="468">
        <v>0.64500000000000002</v>
      </c>
      <c r="V216" s="469">
        <v>9</v>
      </c>
      <c r="W216" s="469">
        <v>0</v>
      </c>
      <c r="X216" s="469">
        <v>0.1</v>
      </c>
      <c r="Y216" s="469" t="s">
        <v>568</v>
      </c>
      <c r="Z216" s="469" t="s">
        <v>568</v>
      </c>
      <c r="AA216" s="473">
        <v>0</v>
      </c>
      <c r="AB216" s="474">
        <f t="shared" si="7"/>
        <v>2</v>
      </c>
      <c r="AC216" s="469">
        <v>0</v>
      </c>
      <c r="AD216" s="469">
        <v>0</v>
      </c>
      <c r="AE216" s="469">
        <v>663</v>
      </c>
      <c r="AF216" s="469">
        <v>45</v>
      </c>
      <c r="AG216" s="469">
        <v>0</v>
      </c>
      <c r="AH216" s="469">
        <v>0</v>
      </c>
      <c r="AI216" s="475">
        <v>0</v>
      </c>
      <c r="AJ216" s="475">
        <v>0</v>
      </c>
      <c r="AK216" s="475">
        <v>0</v>
      </c>
      <c r="AL216" s="475">
        <v>0</v>
      </c>
      <c r="AM216" s="475">
        <v>0</v>
      </c>
      <c r="AN216" s="469">
        <v>0</v>
      </c>
      <c r="AO216" s="469">
        <v>2</v>
      </c>
      <c r="AP216" s="469">
        <v>0</v>
      </c>
      <c r="AQ216" s="468">
        <v>0.51700000000000002</v>
      </c>
      <c r="AR216" s="468">
        <v>4.8000000000000001E-2</v>
      </c>
      <c r="AS216" s="469">
        <v>0</v>
      </c>
      <c r="AT216" s="469">
        <v>0</v>
      </c>
      <c r="AU216" s="469">
        <v>0</v>
      </c>
      <c r="AV216" s="469">
        <v>0</v>
      </c>
      <c r="AW216" s="469">
        <v>1</v>
      </c>
      <c r="AX216" s="469">
        <v>0</v>
      </c>
      <c r="AY216" s="469">
        <v>0</v>
      </c>
      <c r="AZ216" s="469">
        <v>0</v>
      </c>
      <c r="BA216" s="469">
        <v>0</v>
      </c>
      <c r="BB216" s="475">
        <v>0</v>
      </c>
      <c r="BC216" s="470">
        <v>0</v>
      </c>
      <c r="BD216" s="470">
        <v>2</v>
      </c>
      <c r="BE216" s="469">
        <v>0</v>
      </c>
      <c r="BF216" s="468">
        <v>0.216</v>
      </c>
      <c r="BG216" s="469">
        <v>0</v>
      </c>
      <c r="BH216" s="469">
        <v>0</v>
      </c>
      <c r="BI216" s="469">
        <v>0</v>
      </c>
      <c r="BJ216" s="469">
        <v>0</v>
      </c>
      <c r="BK216" s="469">
        <v>0</v>
      </c>
      <c r="BL216" s="469">
        <v>0</v>
      </c>
      <c r="BM216" s="469">
        <v>2</v>
      </c>
      <c r="BN216" s="469">
        <v>0</v>
      </c>
      <c r="BO216" s="471">
        <v>17.3922673418</v>
      </c>
      <c r="BP216" s="469">
        <v>0</v>
      </c>
      <c r="BQ216" s="469">
        <v>97.163893204400011</v>
      </c>
      <c r="BR216" s="469">
        <v>0</v>
      </c>
      <c r="BS216" s="469">
        <v>0</v>
      </c>
      <c r="BT216" s="469">
        <v>0</v>
      </c>
      <c r="BU216" s="469">
        <v>1</v>
      </c>
      <c r="BV216" s="469">
        <v>0</v>
      </c>
      <c r="BW216" s="475">
        <v>0</v>
      </c>
      <c r="BX216" s="475">
        <v>1526</v>
      </c>
      <c r="BY216" s="475">
        <v>2756</v>
      </c>
      <c r="BZ216" s="475">
        <v>145</v>
      </c>
      <c r="CA216" s="468">
        <v>0.439</v>
      </c>
      <c r="CB216" s="469">
        <v>1535.8394476799999</v>
      </c>
      <c r="CC216" s="476">
        <v>73.050265710800005</v>
      </c>
      <c r="CD216" s="476">
        <v>0</v>
      </c>
      <c r="CE216" s="476">
        <v>471.78566559890567</v>
      </c>
      <c r="CF216" s="476">
        <v>140.5926356263945</v>
      </c>
      <c r="CG216" s="476">
        <v>0</v>
      </c>
      <c r="CH216" s="476">
        <v>0</v>
      </c>
      <c r="CI216" s="476">
        <v>576.80385522273048</v>
      </c>
      <c r="CJ216" s="485">
        <v>0</v>
      </c>
      <c r="CK216" s="469">
        <v>5</v>
      </c>
      <c r="CL216" s="469">
        <v>0</v>
      </c>
      <c r="CM216" s="469">
        <v>0</v>
      </c>
      <c r="CN216" s="477">
        <v>507.6547360140774</v>
      </c>
      <c r="CO216" s="469">
        <v>69</v>
      </c>
      <c r="CP216" s="469">
        <v>0</v>
      </c>
      <c r="CQ216" s="469" t="s">
        <v>514</v>
      </c>
      <c r="CR216" s="469" t="s">
        <v>514</v>
      </c>
      <c r="CS216" s="469" t="s">
        <v>514</v>
      </c>
      <c r="CT216" s="469">
        <v>0</v>
      </c>
      <c r="CU216" s="469">
        <v>0</v>
      </c>
      <c r="CV216" s="469">
        <v>0</v>
      </c>
      <c r="CW216" s="469">
        <v>1</v>
      </c>
      <c r="CX216" s="475">
        <v>54600</v>
      </c>
      <c r="CY216" s="475">
        <v>1</v>
      </c>
      <c r="CZ216" s="475">
        <v>178</v>
      </c>
      <c r="DA216" s="475">
        <v>50</v>
      </c>
      <c r="DB216" s="478">
        <v>2</v>
      </c>
      <c r="DC216" s="472">
        <v>0.94073871782617602</v>
      </c>
      <c r="DD216" s="469">
        <v>4</v>
      </c>
      <c r="DE216" s="475">
        <v>51200</v>
      </c>
      <c r="DF216" s="470">
        <v>5</v>
      </c>
      <c r="DG216" s="474">
        <v>0</v>
      </c>
      <c r="DH216" s="469">
        <v>5</v>
      </c>
      <c r="DI216" s="470">
        <v>0</v>
      </c>
      <c r="DJ216" s="469">
        <v>0</v>
      </c>
      <c r="DK216" s="469">
        <v>0</v>
      </c>
      <c r="DL216" s="476">
        <v>15</v>
      </c>
      <c r="DM216" s="465">
        <v>111.33333333333333</v>
      </c>
      <c r="DN216" s="466">
        <v>27365333.333333332</v>
      </c>
      <c r="DO216" s="467">
        <v>48933.333333333336</v>
      </c>
      <c r="DP216" s="469">
        <v>0</v>
      </c>
      <c r="DQ216" s="469">
        <v>1</v>
      </c>
      <c r="DR216" s="469">
        <v>0</v>
      </c>
      <c r="DS216" s="475">
        <v>84</v>
      </c>
      <c r="DT216" s="475">
        <v>15</v>
      </c>
      <c r="DU216" s="475">
        <v>0</v>
      </c>
    </row>
    <row r="217" spans="1:125" s="469" customFormat="1" ht="15" customHeight="1" x14ac:dyDescent="0.25">
      <c r="A217" s="474" t="s">
        <v>240</v>
      </c>
      <c r="B217" s="469">
        <v>19</v>
      </c>
      <c r="C217" s="469">
        <v>1</v>
      </c>
      <c r="D217" s="469">
        <v>46</v>
      </c>
      <c r="E217" s="469">
        <v>0</v>
      </c>
      <c r="F217" s="469">
        <v>756</v>
      </c>
      <c r="G217" s="469">
        <v>0</v>
      </c>
      <c r="H217" s="469">
        <v>28</v>
      </c>
      <c r="I217" s="469">
        <v>6</v>
      </c>
      <c r="J217" s="469">
        <v>4</v>
      </c>
      <c r="K217" s="469">
        <v>22</v>
      </c>
      <c r="L217" s="469">
        <v>0</v>
      </c>
      <c r="M217" s="469">
        <v>0</v>
      </c>
      <c r="N217" s="469">
        <v>0</v>
      </c>
      <c r="O217" s="469">
        <v>0</v>
      </c>
      <c r="P217" s="469">
        <v>305</v>
      </c>
      <c r="Q217" s="469">
        <v>6</v>
      </c>
      <c r="R217" s="475">
        <v>424100</v>
      </c>
      <c r="S217" s="475">
        <v>25</v>
      </c>
      <c r="T217" s="475">
        <v>0</v>
      </c>
      <c r="U217" s="468">
        <v>0.71641791044776115</v>
      </c>
      <c r="V217" s="469">
        <v>2</v>
      </c>
      <c r="W217" s="469">
        <v>4</v>
      </c>
      <c r="X217" s="469">
        <v>0.9</v>
      </c>
      <c r="Y217" s="469">
        <v>5255</v>
      </c>
      <c r="Z217" s="469">
        <v>451</v>
      </c>
      <c r="AA217" s="473">
        <v>1</v>
      </c>
      <c r="AB217" s="474">
        <f t="shared" si="7"/>
        <v>2</v>
      </c>
      <c r="AC217" s="469">
        <v>1</v>
      </c>
      <c r="AD217" s="469">
        <v>0</v>
      </c>
      <c r="AE217" s="469">
        <v>923</v>
      </c>
      <c r="AF217" s="469">
        <v>57</v>
      </c>
      <c r="AG217" s="469">
        <v>0</v>
      </c>
      <c r="AH217" s="469">
        <v>1</v>
      </c>
      <c r="AI217" s="475">
        <v>29800</v>
      </c>
      <c r="AJ217" s="475">
        <v>0</v>
      </c>
      <c r="AK217" s="475">
        <v>0</v>
      </c>
      <c r="AL217" s="475">
        <v>418</v>
      </c>
      <c r="AM217" s="475">
        <v>101</v>
      </c>
      <c r="AN217" s="469">
        <v>0</v>
      </c>
      <c r="AO217" s="469">
        <v>2</v>
      </c>
      <c r="AP217" s="469">
        <v>0</v>
      </c>
      <c r="AQ217" s="468">
        <v>0.51111111111111107</v>
      </c>
      <c r="AR217" s="468">
        <v>0.1111111111111111</v>
      </c>
      <c r="AS217" s="469">
        <v>0</v>
      </c>
      <c r="AT217" s="469">
        <v>0</v>
      </c>
      <c r="AU217" s="469">
        <v>0</v>
      </c>
      <c r="AV217" s="469">
        <v>0</v>
      </c>
      <c r="AW217" s="469">
        <v>0</v>
      </c>
      <c r="AX217" s="469">
        <v>0</v>
      </c>
      <c r="AY217" s="469">
        <v>0</v>
      </c>
      <c r="AZ217" s="469">
        <v>0</v>
      </c>
      <c r="BA217" s="469">
        <v>0</v>
      </c>
      <c r="BB217" s="475">
        <v>0</v>
      </c>
      <c r="BC217" s="470">
        <v>0</v>
      </c>
      <c r="BD217" s="470">
        <v>5</v>
      </c>
      <c r="BE217" s="469">
        <v>0</v>
      </c>
      <c r="BF217" s="468">
        <v>0.18888888888888888</v>
      </c>
      <c r="BG217" s="469">
        <v>0</v>
      </c>
      <c r="BH217" s="469">
        <v>0</v>
      </c>
      <c r="BI217" s="469">
        <v>0</v>
      </c>
      <c r="BJ217" s="469">
        <v>0</v>
      </c>
      <c r="BK217" s="469">
        <v>1</v>
      </c>
      <c r="BL217" s="469">
        <v>0</v>
      </c>
      <c r="BM217" s="469">
        <v>2</v>
      </c>
      <c r="BN217" s="469">
        <v>0</v>
      </c>
      <c r="BO217" s="471">
        <v>4.1605774213400002</v>
      </c>
      <c r="BP217" s="469">
        <v>3</v>
      </c>
      <c r="BQ217" s="469">
        <v>0</v>
      </c>
      <c r="BR217" s="469">
        <v>0</v>
      </c>
      <c r="BS217" s="469">
        <v>0</v>
      </c>
      <c r="BT217" s="469">
        <v>0</v>
      </c>
      <c r="BU217" s="469">
        <v>0</v>
      </c>
      <c r="BV217" s="469">
        <v>0</v>
      </c>
      <c r="BW217" s="475">
        <v>0</v>
      </c>
      <c r="BX217" s="475">
        <v>4</v>
      </c>
      <c r="BY217" s="475">
        <v>989</v>
      </c>
      <c r="BZ217" s="475">
        <v>30</v>
      </c>
      <c r="CA217" s="468">
        <v>0.6333333333333333</v>
      </c>
      <c r="CB217" s="469">
        <v>38680.364673399999</v>
      </c>
      <c r="CC217" s="476">
        <v>29.158238851989999</v>
      </c>
      <c r="CD217" s="476">
        <v>6640.1468632200003</v>
      </c>
      <c r="CE217" s="476">
        <v>6854.8122350976619</v>
      </c>
      <c r="CF217" s="476">
        <v>18.229058758889998</v>
      </c>
      <c r="CG217" s="476">
        <v>0</v>
      </c>
      <c r="CH217" s="476">
        <v>0</v>
      </c>
      <c r="CI217" s="476">
        <v>770.92923497658478</v>
      </c>
      <c r="CJ217" s="485">
        <v>0</v>
      </c>
      <c r="CK217" s="469">
        <v>3</v>
      </c>
      <c r="CL217" s="469">
        <v>0</v>
      </c>
      <c r="CM217" s="469">
        <v>0</v>
      </c>
      <c r="CN217" s="477">
        <v>2604.6662430273768</v>
      </c>
      <c r="CO217" s="469">
        <v>35</v>
      </c>
      <c r="CP217" s="469">
        <v>5</v>
      </c>
      <c r="CQ217" s="469" t="s">
        <v>514</v>
      </c>
      <c r="CR217" s="469" t="s">
        <v>514</v>
      </c>
      <c r="CS217" s="469" t="s">
        <v>514</v>
      </c>
      <c r="CT217" s="469">
        <v>0</v>
      </c>
      <c r="CU217" s="469">
        <v>0</v>
      </c>
      <c r="CV217" s="469">
        <v>1</v>
      </c>
      <c r="CW217" s="469">
        <v>3</v>
      </c>
      <c r="CX217" s="475">
        <v>4031300</v>
      </c>
      <c r="CY217" s="475">
        <v>0</v>
      </c>
      <c r="CZ217" s="475">
        <v>15</v>
      </c>
      <c r="DA217" s="475">
        <v>0</v>
      </c>
      <c r="DB217" s="478">
        <v>1</v>
      </c>
      <c r="DC217" s="472">
        <v>0.95213163799551237</v>
      </c>
      <c r="DD217" s="469">
        <v>5</v>
      </c>
      <c r="DE217" s="475">
        <v>122200</v>
      </c>
      <c r="DF217" s="470">
        <v>1</v>
      </c>
      <c r="DG217" s="474">
        <v>0</v>
      </c>
      <c r="DH217" s="469">
        <v>5</v>
      </c>
      <c r="DI217" s="470">
        <v>0</v>
      </c>
      <c r="DJ217" s="469">
        <v>0</v>
      </c>
      <c r="DK217" s="469">
        <v>0</v>
      </c>
      <c r="DL217" s="476">
        <v>0</v>
      </c>
      <c r="DM217" s="465">
        <v>29</v>
      </c>
      <c r="DN217" s="466">
        <v>5223500</v>
      </c>
      <c r="DO217" s="467">
        <v>281366.66666666669</v>
      </c>
      <c r="DP217" s="469">
        <v>0</v>
      </c>
      <c r="DQ217" s="469">
        <v>0</v>
      </c>
      <c r="DR217" s="469">
        <v>1</v>
      </c>
      <c r="DS217" s="475">
        <v>0</v>
      </c>
      <c r="DT217" s="475">
        <v>109</v>
      </c>
      <c r="DU217" s="475">
        <v>4</v>
      </c>
    </row>
    <row r="218" spans="1:125" s="469" customFormat="1" ht="15" customHeight="1" x14ac:dyDescent="0.25">
      <c r="A218" s="474" t="s">
        <v>99</v>
      </c>
      <c r="B218" s="469">
        <v>40</v>
      </c>
      <c r="C218" s="469">
        <v>2</v>
      </c>
      <c r="D218" s="469">
        <v>85</v>
      </c>
      <c r="E218" s="469">
        <v>3</v>
      </c>
      <c r="F218" s="469">
        <v>684</v>
      </c>
      <c r="G218" s="469">
        <v>6</v>
      </c>
      <c r="H218" s="469">
        <v>4</v>
      </c>
      <c r="I218" s="469">
        <v>0</v>
      </c>
      <c r="J218" s="469">
        <v>3</v>
      </c>
      <c r="K218" s="469">
        <v>72</v>
      </c>
      <c r="L218" s="469">
        <v>1</v>
      </c>
      <c r="M218" s="469">
        <v>1</v>
      </c>
      <c r="N218" s="469">
        <v>0</v>
      </c>
      <c r="O218" s="469">
        <v>0</v>
      </c>
      <c r="P218" s="469">
        <v>91</v>
      </c>
      <c r="Q218" s="469">
        <v>5</v>
      </c>
      <c r="R218" s="475">
        <v>4967400</v>
      </c>
      <c r="S218" s="475">
        <v>0</v>
      </c>
      <c r="T218" s="475">
        <v>0</v>
      </c>
      <c r="U218" s="468">
        <v>0.64500000000000002</v>
      </c>
      <c r="V218" s="469">
        <v>22</v>
      </c>
      <c r="W218" s="469">
        <v>1</v>
      </c>
      <c r="X218" s="469">
        <v>0.2</v>
      </c>
      <c r="Y218" s="469">
        <v>1934</v>
      </c>
      <c r="Z218" s="469">
        <v>342</v>
      </c>
      <c r="AA218" s="473">
        <v>10</v>
      </c>
      <c r="AB218" s="474">
        <f t="shared" si="7"/>
        <v>9</v>
      </c>
      <c r="AC218" s="469">
        <v>11</v>
      </c>
      <c r="AD218" s="469">
        <v>1</v>
      </c>
      <c r="AE218" s="469">
        <v>127</v>
      </c>
      <c r="AF218" s="469">
        <v>581</v>
      </c>
      <c r="AG218" s="469">
        <v>0</v>
      </c>
      <c r="AH218" s="469">
        <v>6</v>
      </c>
      <c r="AI218" s="475">
        <v>1748800</v>
      </c>
      <c r="AJ218" s="475">
        <v>0</v>
      </c>
      <c r="AK218" s="475">
        <v>0</v>
      </c>
      <c r="AL218" s="475">
        <v>791</v>
      </c>
      <c r="AM218" s="475">
        <v>140</v>
      </c>
      <c r="AN218" s="469">
        <v>0</v>
      </c>
      <c r="AO218" s="469">
        <v>0</v>
      </c>
      <c r="AP218" s="469">
        <v>0</v>
      </c>
      <c r="AQ218" s="468">
        <v>0.51700000000000002</v>
      </c>
      <c r="AR218" s="468">
        <v>4.8000000000000001E-2</v>
      </c>
      <c r="AS218" s="469">
        <v>0</v>
      </c>
      <c r="AT218" s="469">
        <v>0</v>
      </c>
      <c r="AU218" s="469">
        <v>0</v>
      </c>
      <c r="AV218" s="469">
        <v>0</v>
      </c>
      <c r="AW218" s="469">
        <v>13</v>
      </c>
      <c r="AX218" s="469">
        <v>0</v>
      </c>
      <c r="AY218" s="469">
        <v>0</v>
      </c>
      <c r="AZ218" s="469">
        <v>0</v>
      </c>
      <c r="BA218" s="469">
        <v>0</v>
      </c>
      <c r="BB218" s="475">
        <v>0</v>
      </c>
      <c r="BC218" s="470">
        <v>0</v>
      </c>
      <c r="BD218" s="470">
        <v>2</v>
      </c>
      <c r="BE218" s="469">
        <v>0</v>
      </c>
      <c r="BF218" s="468">
        <v>0.216</v>
      </c>
      <c r="BG218" s="469">
        <v>0</v>
      </c>
      <c r="BH218" s="469">
        <v>0</v>
      </c>
      <c r="BI218" s="469">
        <v>4</v>
      </c>
      <c r="BJ218" s="469">
        <v>0</v>
      </c>
      <c r="BK218" s="469">
        <v>5</v>
      </c>
      <c r="BL218" s="469">
        <v>0</v>
      </c>
      <c r="BM218" s="469">
        <v>5</v>
      </c>
      <c r="BN218" s="469">
        <v>0</v>
      </c>
      <c r="BO218" s="471">
        <v>3.2993958781899999</v>
      </c>
      <c r="BP218" s="469">
        <v>0</v>
      </c>
      <c r="BQ218" s="469">
        <v>21.383618242899999</v>
      </c>
      <c r="BR218" s="469">
        <v>0</v>
      </c>
      <c r="BS218" s="469">
        <v>1</v>
      </c>
      <c r="BT218" s="469">
        <v>0</v>
      </c>
      <c r="BU218" s="469">
        <v>0</v>
      </c>
      <c r="BV218" s="469">
        <v>0</v>
      </c>
      <c r="BW218" s="475">
        <v>0</v>
      </c>
      <c r="BX218" s="475">
        <v>1156</v>
      </c>
      <c r="BY218" s="475">
        <v>5348</v>
      </c>
      <c r="BZ218" s="475">
        <v>629</v>
      </c>
      <c r="CA218" s="468">
        <v>0.439</v>
      </c>
      <c r="CB218" s="469">
        <v>0</v>
      </c>
      <c r="CC218" s="476">
        <v>846.09953187300005</v>
      </c>
      <c r="CD218" s="476">
        <v>0</v>
      </c>
      <c r="CE218" s="476">
        <v>1416.3476984128949</v>
      </c>
      <c r="CF218" s="476">
        <v>154.54205305039599</v>
      </c>
      <c r="CG218" s="476">
        <v>846.09953959999996</v>
      </c>
      <c r="CH218" s="476">
        <v>0</v>
      </c>
      <c r="CI218" s="476">
        <v>0</v>
      </c>
      <c r="CJ218" s="485">
        <v>0</v>
      </c>
      <c r="CK218" s="469">
        <v>1</v>
      </c>
      <c r="CL218" s="469">
        <v>0</v>
      </c>
      <c r="CM218" s="469">
        <v>0</v>
      </c>
      <c r="CN218" s="477">
        <v>203.64598702083157</v>
      </c>
      <c r="CO218" s="469">
        <v>1825</v>
      </c>
      <c r="CP218" s="469">
        <v>0</v>
      </c>
      <c r="CQ218" s="469" t="s">
        <v>514</v>
      </c>
      <c r="CR218" s="469" t="s">
        <v>514</v>
      </c>
      <c r="CS218" s="469" t="s">
        <v>514</v>
      </c>
      <c r="CT218" s="469">
        <v>0</v>
      </c>
      <c r="CU218" s="469">
        <v>0</v>
      </c>
      <c r="CV218" s="469">
        <v>1</v>
      </c>
      <c r="CW218" s="469">
        <v>0</v>
      </c>
      <c r="CX218" s="475">
        <v>0</v>
      </c>
      <c r="CY218" s="475">
        <v>0</v>
      </c>
      <c r="CZ218" s="475">
        <v>0</v>
      </c>
      <c r="DA218" s="475">
        <v>0</v>
      </c>
      <c r="DB218" s="478">
        <v>61</v>
      </c>
      <c r="DC218" s="472">
        <v>0.92747347910803202</v>
      </c>
      <c r="DD218" s="469">
        <v>23</v>
      </c>
      <c r="DE218" s="475">
        <v>1057600</v>
      </c>
      <c r="DF218" s="470">
        <v>0</v>
      </c>
      <c r="DG218" s="474">
        <v>0</v>
      </c>
      <c r="DH218" s="469">
        <v>11</v>
      </c>
      <c r="DI218" s="470">
        <v>1</v>
      </c>
      <c r="DJ218" s="469">
        <v>0</v>
      </c>
      <c r="DK218" s="469">
        <v>1</v>
      </c>
      <c r="DL218" s="476">
        <v>8.3333333333333339</v>
      </c>
      <c r="DM218" s="465">
        <v>2521.3333333333335</v>
      </c>
      <c r="DN218" s="466">
        <v>117432000</v>
      </c>
      <c r="DO218" s="467">
        <v>540763.05119107966</v>
      </c>
      <c r="DP218" s="469">
        <v>1</v>
      </c>
      <c r="DQ218" s="469">
        <v>2</v>
      </c>
      <c r="DR218" s="469">
        <v>0</v>
      </c>
      <c r="DS218" s="475">
        <v>8182</v>
      </c>
      <c r="DT218" s="475">
        <v>257</v>
      </c>
      <c r="DU218" s="475">
        <v>28</v>
      </c>
    </row>
    <row r="219" spans="1:125" s="469" customFormat="1" ht="15" customHeight="1" x14ac:dyDescent="0.25">
      <c r="A219" s="474" t="s">
        <v>44</v>
      </c>
      <c r="B219" s="469">
        <v>43</v>
      </c>
      <c r="C219" s="469">
        <v>2</v>
      </c>
      <c r="D219" s="469">
        <v>80</v>
      </c>
      <c r="E219" s="469">
        <v>2</v>
      </c>
      <c r="F219" s="469">
        <v>1843</v>
      </c>
      <c r="G219" s="469">
        <v>3</v>
      </c>
      <c r="H219" s="469">
        <v>163</v>
      </c>
      <c r="I219" s="469">
        <v>16</v>
      </c>
      <c r="J219" s="469">
        <v>1</v>
      </c>
      <c r="K219" s="469">
        <v>41</v>
      </c>
      <c r="L219" s="469">
        <v>1</v>
      </c>
      <c r="M219" s="469">
        <v>0</v>
      </c>
      <c r="N219" s="469">
        <v>0</v>
      </c>
      <c r="O219" s="469">
        <v>0</v>
      </c>
      <c r="P219" s="469">
        <v>86</v>
      </c>
      <c r="Q219" s="469">
        <v>4</v>
      </c>
      <c r="R219" s="475">
        <v>875900</v>
      </c>
      <c r="S219" s="475">
        <v>37</v>
      </c>
      <c r="T219" s="475">
        <v>26</v>
      </c>
      <c r="U219" s="468">
        <v>0.64500000000000002</v>
      </c>
      <c r="V219" s="469">
        <v>3</v>
      </c>
      <c r="W219" s="469">
        <v>2</v>
      </c>
      <c r="X219" s="469">
        <v>0</v>
      </c>
      <c r="Y219" s="469">
        <v>15644</v>
      </c>
      <c r="Z219" s="469">
        <v>3167</v>
      </c>
      <c r="AA219" s="473">
        <v>5</v>
      </c>
      <c r="AB219" s="474">
        <f t="shared" si="7"/>
        <v>6</v>
      </c>
      <c r="AC219" s="469">
        <v>6</v>
      </c>
      <c r="AD219" s="469">
        <v>0</v>
      </c>
      <c r="AE219" s="469">
        <v>1056</v>
      </c>
      <c r="AF219" s="469">
        <v>27</v>
      </c>
      <c r="AG219" s="469">
        <v>0</v>
      </c>
      <c r="AH219" s="469">
        <v>5</v>
      </c>
      <c r="AI219" s="475">
        <v>1565100</v>
      </c>
      <c r="AJ219" s="475">
        <v>0</v>
      </c>
      <c r="AK219" s="475">
        <v>0</v>
      </c>
      <c r="AL219" s="475">
        <v>0</v>
      </c>
      <c r="AM219" s="475">
        <v>0</v>
      </c>
      <c r="AN219" s="469">
        <v>0</v>
      </c>
      <c r="AO219" s="469">
        <v>1</v>
      </c>
      <c r="AP219" s="469">
        <v>1</v>
      </c>
      <c r="AQ219" s="468">
        <v>0.51700000000000002</v>
      </c>
      <c r="AR219" s="468">
        <v>4.8000000000000001E-2</v>
      </c>
      <c r="AS219" s="469">
        <v>2</v>
      </c>
      <c r="AT219" s="469">
        <v>0</v>
      </c>
      <c r="AU219" s="469">
        <v>0</v>
      </c>
      <c r="AV219" s="469">
        <v>0</v>
      </c>
      <c r="AW219" s="469">
        <v>0</v>
      </c>
      <c r="AX219" s="469">
        <v>0</v>
      </c>
      <c r="AY219" s="469">
        <v>0</v>
      </c>
      <c r="AZ219" s="469">
        <v>0</v>
      </c>
      <c r="BA219" s="469">
        <v>0</v>
      </c>
      <c r="BB219" s="475">
        <v>0</v>
      </c>
      <c r="BC219" s="470">
        <v>6</v>
      </c>
      <c r="BD219" s="470">
        <v>8</v>
      </c>
      <c r="BE219" s="469">
        <v>0</v>
      </c>
      <c r="BF219" s="468">
        <v>0.216</v>
      </c>
      <c r="BG219" s="469">
        <v>74788.199153499998</v>
      </c>
      <c r="BH219" s="469">
        <v>0</v>
      </c>
      <c r="BI219" s="469">
        <v>0</v>
      </c>
      <c r="BJ219" s="469">
        <v>0</v>
      </c>
      <c r="BK219" s="469">
        <v>1</v>
      </c>
      <c r="BL219" s="469">
        <v>0</v>
      </c>
      <c r="BM219" s="469">
        <v>6</v>
      </c>
      <c r="BN219" s="469">
        <v>0</v>
      </c>
      <c r="BO219" s="471">
        <v>8.4925445126199985</v>
      </c>
      <c r="BP219" s="469">
        <v>0</v>
      </c>
      <c r="BQ219" s="469">
        <v>424.28956563414096</v>
      </c>
      <c r="BR219" s="469">
        <v>0</v>
      </c>
      <c r="BS219" s="469">
        <v>0</v>
      </c>
      <c r="BT219" s="469">
        <v>0</v>
      </c>
      <c r="BU219" s="469">
        <v>0</v>
      </c>
      <c r="BV219" s="469">
        <v>0</v>
      </c>
      <c r="BW219" s="475">
        <v>0</v>
      </c>
      <c r="BX219" s="475">
        <v>0</v>
      </c>
      <c r="BY219" s="475">
        <v>301</v>
      </c>
      <c r="BZ219" s="475">
        <v>0</v>
      </c>
      <c r="CA219" s="468">
        <v>0.439</v>
      </c>
      <c r="CB219" s="469">
        <v>1306.909319221</v>
      </c>
      <c r="CC219" s="476">
        <v>25201.389048432226</v>
      </c>
      <c r="CD219" s="476">
        <v>24980.708321917402</v>
      </c>
      <c r="CE219" s="476">
        <v>26073.135977872553</v>
      </c>
      <c r="CF219" s="476">
        <v>49.055790220863003</v>
      </c>
      <c r="CG219" s="476">
        <v>0</v>
      </c>
      <c r="CH219" s="476">
        <v>0</v>
      </c>
      <c r="CI219" s="476">
        <v>1251.4221383271599</v>
      </c>
      <c r="CJ219" s="485">
        <v>0</v>
      </c>
      <c r="CK219" s="469">
        <v>4</v>
      </c>
      <c r="CL219" s="469">
        <v>0</v>
      </c>
      <c r="CM219" s="469">
        <v>263.51378404100001</v>
      </c>
      <c r="CN219" s="477">
        <v>5238.7997080165142</v>
      </c>
      <c r="CO219" s="469">
        <v>1112</v>
      </c>
      <c r="CP219" s="469">
        <v>0</v>
      </c>
      <c r="CQ219" s="469" t="s">
        <v>514</v>
      </c>
      <c r="CR219" s="469" t="s">
        <v>514</v>
      </c>
      <c r="CS219" s="469" t="s">
        <v>514</v>
      </c>
      <c r="CT219" s="469">
        <v>0</v>
      </c>
      <c r="CU219" s="469">
        <v>0</v>
      </c>
      <c r="CV219" s="469">
        <v>1</v>
      </c>
      <c r="CW219" s="469">
        <v>1</v>
      </c>
      <c r="CX219" s="475">
        <v>17500</v>
      </c>
      <c r="CY219" s="475">
        <v>0</v>
      </c>
      <c r="CZ219" s="475">
        <v>0</v>
      </c>
      <c r="DA219" s="475">
        <v>0</v>
      </c>
      <c r="DB219" s="478">
        <v>0</v>
      </c>
      <c r="DC219" s="472">
        <v>0.9517921051225896</v>
      </c>
      <c r="DD219" s="469">
        <v>2</v>
      </c>
      <c r="DE219" s="475">
        <v>141800</v>
      </c>
      <c r="DF219" s="470">
        <v>1</v>
      </c>
      <c r="DG219" s="474">
        <v>2</v>
      </c>
      <c r="DH219" s="469">
        <v>0</v>
      </c>
      <c r="DI219" s="470">
        <v>1</v>
      </c>
      <c r="DJ219" s="469">
        <v>0</v>
      </c>
      <c r="DK219" s="469">
        <v>0</v>
      </c>
      <c r="DL219" s="476">
        <v>5</v>
      </c>
      <c r="DM219" s="465">
        <v>243.33333333333334</v>
      </c>
      <c r="DN219" s="466">
        <v>7212666.666666667</v>
      </c>
      <c r="DO219" s="467">
        <v>914781.48148148146</v>
      </c>
      <c r="DP219" s="469">
        <v>0</v>
      </c>
      <c r="DQ219" s="469">
        <v>1</v>
      </c>
      <c r="DR219" s="469">
        <v>5</v>
      </c>
      <c r="DS219" s="475">
        <v>27</v>
      </c>
      <c r="DT219" s="475">
        <v>201</v>
      </c>
      <c r="DU219" s="475">
        <v>0</v>
      </c>
    </row>
    <row r="220" spans="1:125" s="469" customFormat="1" ht="15" customHeight="1" x14ac:dyDescent="0.25">
      <c r="A220" s="474" t="s">
        <v>284</v>
      </c>
      <c r="B220" s="469">
        <v>4</v>
      </c>
      <c r="C220" s="469">
        <v>0</v>
      </c>
      <c r="D220" s="469">
        <v>20</v>
      </c>
      <c r="E220" s="469">
        <v>7</v>
      </c>
      <c r="F220" s="469">
        <v>314</v>
      </c>
      <c r="G220" s="469">
        <v>2</v>
      </c>
      <c r="H220" s="469">
        <v>4</v>
      </c>
      <c r="I220" s="469">
        <v>0</v>
      </c>
      <c r="J220" s="469">
        <v>5</v>
      </c>
      <c r="K220" s="469">
        <v>28</v>
      </c>
      <c r="L220" s="469">
        <v>3</v>
      </c>
      <c r="M220" s="469">
        <v>0</v>
      </c>
      <c r="N220" s="469">
        <v>0</v>
      </c>
      <c r="O220" s="469">
        <v>0</v>
      </c>
      <c r="P220" s="469">
        <v>146</v>
      </c>
      <c r="Q220" s="469">
        <v>5</v>
      </c>
      <c r="R220" s="475">
        <v>2028400</v>
      </c>
      <c r="S220" s="475">
        <v>0</v>
      </c>
      <c r="T220" s="475">
        <v>0</v>
      </c>
      <c r="U220" s="468">
        <v>0.64500000000000002</v>
      </c>
      <c r="V220" s="469">
        <v>17</v>
      </c>
      <c r="W220" s="469">
        <v>2</v>
      </c>
      <c r="X220" s="469">
        <v>0.30000000000000004</v>
      </c>
      <c r="Y220" s="469">
        <v>1710</v>
      </c>
      <c r="Z220" s="469">
        <v>107</v>
      </c>
      <c r="AA220" s="473">
        <v>2</v>
      </c>
      <c r="AB220" s="474">
        <f t="shared" si="7"/>
        <v>4</v>
      </c>
      <c r="AC220" s="469">
        <v>2</v>
      </c>
      <c r="AD220" s="469">
        <v>0</v>
      </c>
      <c r="AE220" s="469">
        <v>16</v>
      </c>
      <c r="AF220" s="469">
        <v>285</v>
      </c>
      <c r="AG220" s="469">
        <v>1</v>
      </c>
      <c r="AH220" s="469">
        <v>1</v>
      </c>
      <c r="AI220" s="475">
        <v>52700</v>
      </c>
      <c r="AJ220" s="475">
        <v>0</v>
      </c>
      <c r="AK220" s="475">
        <v>41032</v>
      </c>
      <c r="AL220" s="475">
        <v>1201</v>
      </c>
      <c r="AM220" s="475">
        <v>6</v>
      </c>
      <c r="AN220" s="469">
        <v>0</v>
      </c>
      <c r="AO220" s="469">
        <v>5</v>
      </c>
      <c r="AP220" s="469">
        <v>0</v>
      </c>
      <c r="AQ220" s="468">
        <v>0.51700000000000002</v>
      </c>
      <c r="AR220" s="468">
        <v>4.8000000000000001E-2</v>
      </c>
      <c r="AS220" s="469">
        <v>2</v>
      </c>
      <c r="AT220" s="469">
        <v>17134.1341995</v>
      </c>
      <c r="AU220" s="469">
        <v>78</v>
      </c>
      <c r="AV220" s="469">
        <v>0</v>
      </c>
      <c r="AW220" s="469">
        <v>0</v>
      </c>
      <c r="AX220" s="469">
        <v>0</v>
      </c>
      <c r="AY220" s="469">
        <v>0</v>
      </c>
      <c r="AZ220" s="469">
        <v>0</v>
      </c>
      <c r="BA220" s="469">
        <v>0</v>
      </c>
      <c r="BB220" s="475">
        <v>0</v>
      </c>
      <c r="BC220" s="470">
        <v>0</v>
      </c>
      <c r="BD220" s="470">
        <v>8</v>
      </c>
      <c r="BE220" s="469">
        <v>0</v>
      </c>
      <c r="BF220" s="468">
        <v>0.216</v>
      </c>
      <c r="BG220" s="469">
        <v>0</v>
      </c>
      <c r="BH220" s="469">
        <v>70.991372892612503</v>
      </c>
      <c r="BI220" s="469">
        <v>0</v>
      </c>
      <c r="BJ220" s="469">
        <v>0</v>
      </c>
      <c r="BK220" s="469">
        <v>0</v>
      </c>
      <c r="BL220" s="469">
        <v>0</v>
      </c>
      <c r="BM220" s="469">
        <v>4</v>
      </c>
      <c r="BN220" s="469">
        <v>0</v>
      </c>
      <c r="BO220" s="471">
        <v>0</v>
      </c>
      <c r="BP220" s="469">
        <v>1</v>
      </c>
      <c r="BQ220" s="469">
        <v>0</v>
      </c>
      <c r="BR220" s="469">
        <v>0</v>
      </c>
      <c r="BS220" s="469">
        <v>0</v>
      </c>
      <c r="BT220" s="469">
        <v>0</v>
      </c>
      <c r="BU220" s="469">
        <v>1</v>
      </c>
      <c r="BV220" s="469">
        <v>1</v>
      </c>
      <c r="BW220" s="475">
        <v>49000</v>
      </c>
      <c r="BX220" s="475">
        <v>1272</v>
      </c>
      <c r="BY220" s="475">
        <v>4557</v>
      </c>
      <c r="BZ220" s="475">
        <v>825</v>
      </c>
      <c r="CA220" s="468">
        <v>0.439</v>
      </c>
      <c r="CB220" s="469">
        <v>0</v>
      </c>
      <c r="CC220" s="476">
        <v>1170.87392925467</v>
      </c>
      <c r="CD220" s="476">
        <v>1159.3510414360001</v>
      </c>
      <c r="CE220" s="476">
        <v>1176.2865965395099</v>
      </c>
      <c r="CF220" s="476">
        <v>113.60852762714001</v>
      </c>
      <c r="CG220" s="476">
        <v>0</v>
      </c>
      <c r="CH220" s="476">
        <v>0</v>
      </c>
      <c r="CI220" s="476">
        <v>122.74254504385898</v>
      </c>
      <c r="CJ220" s="485">
        <v>0</v>
      </c>
      <c r="CK220" s="469">
        <v>0</v>
      </c>
      <c r="CL220" s="469">
        <v>0</v>
      </c>
      <c r="CM220" s="469">
        <v>0</v>
      </c>
      <c r="CN220" s="477">
        <v>550.53583321216843</v>
      </c>
      <c r="CO220" s="469">
        <v>1</v>
      </c>
      <c r="CP220" s="469">
        <v>0</v>
      </c>
      <c r="CQ220" s="469" t="s">
        <v>514</v>
      </c>
      <c r="CR220" s="469" t="s">
        <v>514</v>
      </c>
      <c r="CS220" s="469" t="s">
        <v>514</v>
      </c>
      <c r="CT220" s="469">
        <v>0</v>
      </c>
      <c r="CU220" s="469">
        <v>0</v>
      </c>
      <c r="CV220" s="469">
        <v>0</v>
      </c>
      <c r="CW220" s="469">
        <v>0</v>
      </c>
      <c r="CX220" s="475">
        <v>0</v>
      </c>
      <c r="CY220" s="475">
        <v>0</v>
      </c>
      <c r="CZ220" s="475">
        <v>291</v>
      </c>
      <c r="DA220" s="475">
        <v>156</v>
      </c>
      <c r="DB220" s="478">
        <v>20</v>
      </c>
      <c r="DC220" s="472">
        <v>0.96718843861987058</v>
      </c>
      <c r="DD220" s="469">
        <v>11</v>
      </c>
      <c r="DE220" s="475">
        <v>158200</v>
      </c>
      <c r="DF220" s="470">
        <v>7</v>
      </c>
      <c r="DG220" s="474">
        <v>0</v>
      </c>
      <c r="DH220" s="469">
        <v>10</v>
      </c>
      <c r="DI220" s="470">
        <v>0</v>
      </c>
      <c r="DJ220" s="469">
        <v>1</v>
      </c>
      <c r="DK220" s="469">
        <v>1</v>
      </c>
      <c r="DL220" s="476">
        <v>11.666666666666666</v>
      </c>
      <c r="DM220" s="465">
        <v>34</v>
      </c>
      <c r="DN220" s="466">
        <v>3582000</v>
      </c>
      <c r="DO220" s="467">
        <v>35340.740740740745</v>
      </c>
      <c r="DP220" s="469">
        <v>0</v>
      </c>
      <c r="DQ220" s="469">
        <v>1</v>
      </c>
      <c r="DR220" s="469">
        <v>1</v>
      </c>
      <c r="DS220" s="475">
        <v>0</v>
      </c>
      <c r="DT220" s="475">
        <v>418</v>
      </c>
      <c r="DU220" s="475">
        <v>116</v>
      </c>
    </row>
    <row r="221" spans="1:125" s="469" customFormat="1" ht="15" customHeight="1" x14ac:dyDescent="0.25">
      <c r="A221" s="474" t="s">
        <v>28</v>
      </c>
      <c r="B221" s="469">
        <v>1</v>
      </c>
      <c r="C221" s="469">
        <v>0</v>
      </c>
      <c r="D221" s="469">
        <v>17</v>
      </c>
      <c r="E221" s="469">
        <v>0</v>
      </c>
      <c r="F221" s="469">
        <v>306</v>
      </c>
      <c r="G221" s="469">
        <v>0</v>
      </c>
      <c r="H221" s="469">
        <v>6</v>
      </c>
      <c r="I221" s="469">
        <v>0</v>
      </c>
      <c r="J221" s="469">
        <v>0</v>
      </c>
      <c r="K221" s="469">
        <v>10</v>
      </c>
      <c r="L221" s="469">
        <v>0</v>
      </c>
      <c r="M221" s="469">
        <v>0</v>
      </c>
      <c r="N221" s="469">
        <v>0</v>
      </c>
      <c r="O221" s="469">
        <v>0</v>
      </c>
      <c r="P221" s="469">
        <v>40</v>
      </c>
      <c r="Q221" s="469">
        <v>0</v>
      </c>
      <c r="R221" s="475">
        <v>0</v>
      </c>
      <c r="S221" s="475">
        <v>0</v>
      </c>
      <c r="T221" s="475">
        <v>0</v>
      </c>
      <c r="U221" s="468">
        <v>0.64500000000000002</v>
      </c>
      <c r="V221" s="469">
        <v>0</v>
      </c>
      <c r="W221" s="469">
        <v>0</v>
      </c>
      <c r="X221" s="469">
        <v>0</v>
      </c>
      <c r="Y221" s="469" t="s">
        <v>568</v>
      </c>
      <c r="Z221" s="469" t="s">
        <v>568</v>
      </c>
      <c r="AA221" s="473">
        <v>1</v>
      </c>
      <c r="AB221" s="474">
        <f t="shared" si="7"/>
        <v>0</v>
      </c>
      <c r="AC221" s="469">
        <v>0</v>
      </c>
      <c r="AD221" s="469">
        <v>0</v>
      </c>
      <c r="AE221" s="469">
        <v>83</v>
      </c>
      <c r="AF221" s="469">
        <v>39</v>
      </c>
      <c r="AG221" s="469">
        <v>0</v>
      </c>
      <c r="AH221" s="469">
        <v>1</v>
      </c>
      <c r="AI221" s="475">
        <v>89800</v>
      </c>
      <c r="AJ221" s="475">
        <v>0</v>
      </c>
      <c r="AK221" s="475">
        <v>0</v>
      </c>
      <c r="AL221" s="475">
        <v>0</v>
      </c>
      <c r="AM221" s="475">
        <v>0</v>
      </c>
      <c r="AN221" s="469">
        <v>0</v>
      </c>
      <c r="AO221" s="469">
        <v>1</v>
      </c>
      <c r="AP221" s="469">
        <v>0</v>
      </c>
      <c r="AQ221" s="468">
        <v>0.51700000000000002</v>
      </c>
      <c r="AR221" s="468">
        <v>4.8000000000000001E-2</v>
      </c>
      <c r="AS221" s="469">
        <v>0</v>
      </c>
      <c r="AT221" s="469">
        <v>0</v>
      </c>
      <c r="AU221" s="469">
        <v>0</v>
      </c>
      <c r="AV221" s="469">
        <v>0</v>
      </c>
      <c r="AW221" s="469">
        <v>4</v>
      </c>
      <c r="AX221" s="469">
        <v>151</v>
      </c>
      <c r="AY221" s="469">
        <v>0</v>
      </c>
      <c r="AZ221" s="469">
        <v>0</v>
      </c>
      <c r="BA221" s="469">
        <v>0</v>
      </c>
      <c r="BB221" s="475">
        <v>0</v>
      </c>
      <c r="BC221" s="470">
        <v>0</v>
      </c>
      <c r="BD221" s="470">
        <v>6</v>
      </c>
      <c r="BE221" s="469">
        <v>0</v>
      </c>
      <c r="BF221" s="468">
        <v>0.216</v>
      </c>
      <c r="BG221" s="469">
        <v>0</v>
      </c>
      <c r="BH221" s="469">
        <v>0.96739149168799998</v>
      </c>
      <c r="BI221" s="469">
        <v>0</v>
      </c>
      <c r="BJ221" s="469">
        <v>0</v>
      </c>
      <c r="BK221" s="469">
        <v>0</v>
      </c>
      <c r="BL221" s="469">
        <v>0</v>
      </c>
      <c r="BM221" s="469">
        <v>0</v>
      </c>
      <c r="BN221" s="469">
        <v>0</v>
      </c>
      <c r="BO221" s="471">
        <v>19.795089355000002</v>
      </c>
      <c r="BP221" s="469">
        <v>0</v>
      </c>
      <c r="BQ221" s="469">
        <v>0</v>
      </c>
      <c r="BR221" s="469">
        <v>0</v>
      </c>
      <c r="BS221" s="469">
        <v>0</v>
      </c>
      <c r="BT221" s="469">
        <v>0</v>
      </c>
      <c r="BU221" s="469">
        <v>0</v>
      </c>
      <c r="BV221" s="469">
        <v>0</v>
      </c>
      <c r="BW221" s="475">
        <v>0</v>
      </c>
      <c r="BX221" s="475">
        <v>47</v>
      </c>
      <c r="BY221" s="475">
        <v>1459</v>
      </c>
      <c r="BZ221" s="475">
        <v>139</v>
      </c>
      <c r="CA221" s="468">
        <v>0.439</v>
      </c>
      <c r="CB221" s="469">
        <v>0</v>
      </c>
      <c r="CC221" s="476">
        <v>10318.110772</v>
      </c>
      <c r="CD221" s="476">
        <v>10505.343409582032</v>
      </c>
      <c r="CE221" s="476">
        <v>10566.688100113945</v>
      </c>
      <c r="CF221" s="476">
        <v>107.67306854955001</v>
      </c>
      <c r="CG221" s="476">
        <v>0</v>
      </c>
      <c r="CH221" s="476">
        <v>10473.230174088447</v>
      </c>
      <c r="CI221" s="476">
        <v>177.52387328448998</v>
      </c>
      <c r="CJ221" s="485">
        <v>0</v>
      </c>
      <c r="CK221" s="469">
        <v>1</v>
      </c>
      <c r="CL221" s="469">
        <v>0</v>
      </c>
      <c r="CM221" s="469">
        <v>0</v>
      </c>
      <c r="CN221" s="477">
        <v>876.1066142314213</v>
      </c>
      <c r="CO221" s="469">
        <v>10</v>
      </c>
      <c r="CP221" s="469">
        <v>0</v>
      </c>
      <c r="CQ221" s="469" t="s">
        <v>514</v>
      </c>
      <c r="CR221" s="469" t="s">
        <v>514</v>
      </c>
      <c r="CS221" s="469" t="s">
        <v>514</v>
      </c>
      <c r="CT221" s="469">
        <v>0</v>
      </c>
      <c r="CU221" s="469">
        <v>0</v>
      </c>
      <c r="CV221" s="469">
        <v>2</v>
      </c>
      <c r="CW221" s="469">
        <v>0</v>
      </c>
      <c r="CX221" s="475">
        <v>0</v>
      </c>
      <c r="CY221" s="475">
        <v>0</v>
      </c>
      <c r="CZ221" s="475">
        <v>4</v>
      </c>
      <c r="DA221" s="475">
        <v>0</v>
      </c>
      <c r="DB221" s="478">
        <v>0</v>
      </c>
      <c r="DC221" s="472">
        <v>0.95387394361654088</v>
      </c>
      <c r="DD221" s="469">
        <v>2</v>
      </c>
      <c r="DE221" s="475">
        <v>13900</v>
      </c>
      <c r="DF221" s="470">
        <v>0</v>
      </c>
      <c r="DG221" s="474">
        <v>0</v>
      </c>
      <c r="DH221" s="469">
        <v>0</v>
      </c>
      <c r="DI221" s="470">
        <v>0</v>
      </c>
      <c r="DJ221" s="469">
        <v>0</v>
      </c>
      <c r="DK221" s="469">
        <v>2</v>
      </c>
      <c r="DL221" s="476">
        <v>31.666666666666668</v>
      </c>
      <c r="DM221" s="465" t="s">
        <v>640</v>
      </c>
      <c r="DN221" s="466" t="s">
        <v>640</v>
      </c>
      <c r="DO221" s="467">
        <v>80196.296296296292</v>
      </c>
      <c r="DP221" s="469">
        <v>0</v>
      </c>
      <c r="DQ221" s="469">
        <v>0</v>
      </c>
      <c r="DR221" s="469">
        <v>0</v>
      </c>
      <c r="DS221" s="475">
        <v>45</v>
      </c>
      <c r="DT221" s="475">
        <v>0</v>
      </c>
      <c r="DU221" s="475">
        <v>0</v>
      </c>
    </row>
    <row r="222" spans="1:125" s="469" customFormat="1" ht="15" customHeight="1" x14ac:dyDescent="0.25">
      <c r="A222" s="474" t="s">
        <v>115</v>
      </c>
      <c r="B222" s="469">
        <v>0</v>
      </c>
      <c r="C222" s="469">
        <v>0</v>
      </c>
      <c r="D222" s="469">
        <v>11</v>
      </c>
      <c r="E222" s="469">
        <v>1</v>
      </c>
      <c r="F222" s="469">
        <v>256</v>
      </c>
      <c r="G222" s="469">
        <v>3</v>
      </c>
      <c r="H222" s="469">
        <v>2</v>
      </c>
      <c r="I222" s="469">
        <v>1</v>
      </c>
      <c r="J222" s="469">
        <v>2</v>
      </c>
      <c r="K222" s="469">
        <v>9</v>
      </c>
      <c r="L222" s="469">
        <v>3</v>
      </c>
      <c r="M222" s="469">
        <v>0</v>
      </c>
      <c r="N222" s="469">
        <v>0</v>
      </c>
      <c r="O222" s="469">
        <v>0</v>
      </c>
      <c r="P222" s="469">
        <v>154</v>
      </c>
      <c r="Q222" s="469">
        <v>6</v>
      </c>
      <c r="R222" s="475">
        <v>1727800</v>
      </c>
      <c r="S222" s="475">
        <v>0</v>
      </c>
      <c r="T222" s="475">
        <v>0</v>
      </c>
      <c r="U222" s="468">
        <v>0.62411347517730498</v>
      </c>
      <c r="V222" s="469">
        <v>3</v>
      </c>
      <c r="W222" s="469">
        <v>0</v>
      </c>
      <c r="X222" s="469">
        <v>0</v>
      </c>
      <c r="Y222" s="469">
        <v>2707</v>
      </c>
      <c r="Z222" s="469">
        <v>121</v>
      </c>
      <c r="AA222" s="473">
        <v>3</v>
      </c>
      <c r="AB222" s="474">
        <f t="shared" si="7"/>
        <v>1</v>
      </c>
      <c r="AC222" s="469">
        <v>5</v>
      </c>
      <c r="AD222" s="469">
        <v>2</v>
      </c>
      <c r="AE222" s="469">
        <v>1</v>
      </c>
      <c r="AF222" s="469">
        <v>138</v>
      </c>
      <c r="AG222" s="469">
        <v>0</v>
      </c>
      <c r="AH222" s="469">
        <v>1</v>
      </c>
      <c r="AI222" s="475">
        <v>9000</v>
      </c>
      <c r="AJ222" s="475">
        <v>0</v>
      </c>
      <c r="AK222" s="475">
        <v>0</v>
      </c>
      <c r="AL222" s="475">
        <v>98</v>
      </c>
      <c r="AM222" s="475">
        <v>0</v>
      </c>
      <c r="AN222" s="469">
        <v>0</v>
      </c>
      <c r="AO222" s="469">
        <v>1</v>
      </c>
      <c r="AP222" s="469">
        <v>0</v>
      </c>
      <c r="AQ222" s="468">
        <v>0.57446808510638303</v>
      </c>
      <c r="AR222" s="468">
        <v>7.4468085106382975E-2</v>
      </c>
      <c r="AS222" s="469">
        <v>1</v>
      </c>
      <c r="AT222" s="469">
        <v>0</v>
      </c>
      <c r="AU222" s="469">
        <v>0</v>
      </c>
      <c r="AV222" s="469">
        <v>0</v>
      </c>
      <c r="AW222" s="469">
        <v>0</v>
      </c>
      <c r="AX222" s="469">
        <v>0</v>
      </c>
      <c r="AY222" s="469">
        <v>0</v>
      </c>
      <c r="AZ222" s="469">
        <v>0</v>
      </c>
      <c r="BA222" s="469">
        <v>2</v>
      </c>
      <c r="BB222" s="475">
        <v>81.400000000000006</v>
      </c>
      <c r="BC222" s="470">
        <v>1</v>
      </c>
      <c r="BD222" s="470">
        <v>12</v>
      </c>
      <c r="BE222" s="469">
        <v>0</v>
      </c>
      <c r="BF222" s="468">
        <v>0.28723404255319152</v>
      </c>
      <c r="BG222" s="469">
        <v>0</v>
      </c>
      <c r="BH222" s="469">
        <v>0</v>
      </c>
      <c r="BI222" s="469">
        <v>0</v>
      </c>
      <c r="BJ222" s="469">
        <v>0</v>
      </c>
      <c r="BK222" s="469">
        <v>0</v>
      </c>
      <c r="BL222" s="469">
        <v>0</v>
      </c>
      <c r="BM222" s="469">
        <v>1</v>
      </c>
      <c r="BN222" s="469">
        <v>0</v>
      </c>
      <c r="BO222" s="471">
        <v>0.282010033178</v>
      </c>
      <c r="BP222" s="469">
        <v>1</v>
      </c>
      <c r="BQ222" s="469">
        <v>215.98280336805999</v>
      </c>
      <c r="BR222" s="469">
        <v>0</v>
      </c>
      <c r="BS222" s="469">
        <v>0</v>
      </c>
      <c r="BT222" s="469">
        <v>0</v>
      </c>
      <c r="BU222" s="469">
        <v>0</v>
      </c>
      <c r="BV222" s="469">
        <v>0</v>
      </c>
      <c r="BW222" s="475">
        <v>0</v>
      </c>
      <c r="BX222" s="475">
        <v>90</v>
      </c>
      <c r="BY222" s="475">
        <v>1373</v>
      </c>
      <c r="BZ222" s="475">
        <v>66</v>
      </c>
      <c r="CA222" s="468">
        <v>0.5</v>
      </c>
      <c r="CB222" s="469">
        <v>0</v>
      </c>
      <c r="CC222" s="476">
        <v>0</v>
      </c>
      <c r="CD222" s="476">
        <v>0</v>
      </c>
      <c r="CE222" s="476">
        <v>56.09276921667</v>
      </c>
      <c r="CF222" s="476">
        <v>4.4182647527899999</v>
      </c>
      <c r="CG222" s="476">
        <v>0</v>
      </c>
      <c r="CH222" s="476">
        <v>0</v>
      </c>
      <c r="CI222" s="476">
        <v>7.1810422401</v>
      </c>
      <c r="CJ222" s="485">
        <v>0</v>
      </c>
      <c r="CK222" s="469">
        <v>0</v>
      </c>
      <c r="CL222" s="469">
        <v>0</v>
      </c>
      <c r="CM222" s="469">
        <v>0</v>
      </c>
      <c r="CN222" s="477">
        <v>163.73599406773303</v>
      </c>
      <c r="CO222" s="469">
        <v>2</v>
      </c>
      <c r="CP222" s="469">
        <v>0</v>
      </c>
      <c r="CQ222" s="469" t="s">
        <v>514</v>
      </c>
      <c r="CR222" s="469" t="s">
        <v>514</v>
      </c>
      <c r="CS222" s="469" t="s">
        <v>514</v>
      </c>
      <c r="CT222" s="469">
        <v>0</v>
      </c>
      <c r="CU222" s="469">
        <v>0</v>
      </c>
      <c r="CV222" s="469">
        <v>1</v>
      </c>
      <c r="CW222" s="469">
        <v>2</v>
      </c>
      <c r="CX222" s="475">
        <v>303200</v>
      </c>
      <c r="CY222" s="475">
        <v>0</v>
      </c>
      <c r="CZ222" s="475">
        <v>17</v>
      </c>
      <c r="DA222" s="475">
        <v>7</v>
      </c>
      <c r="DB222" s="478">
        <v>1</v>
      </c>
      <c r="DC222" s="472">
        <v>0.95910432569974557</v>
      </c>
      <c r="DD222" s="469">
        <v>8</v>
      </c>
      <c r="DE222" s="475">
        <v>184500</v>
      </c>
      <c r="DF222" s="470">
        <v>0</v>
      </c>
      <c r="DG222" s="474">
        <v>0</v>
      </c>
      <c r="DH222" s="469">
        <v>5</v>
      </c>
      <c r="DI222" s="470">
        <v>1</v>
      </c>
      <c r="DJ222" s="469">
        <v>0</v>
      </c>
      <c r="DK222" s="469">
        <v>0</v>
      </c>
      <c r="DL222" s="476">
        <v>13.333333333333334</v>
      </c>
      <c r="DM222" s="465" t="s">
        <v>640</v>
      </c>
      <c r="DN222" s="466" t="s">
        <v>640</v>
      </c>
      <c r="DO222" s="467">
        <v>4077.7777777777774</v>
      </c>
      <c r="DP222" s="469">
        <v>0</v>
      </c>
      <c r="DQ222" s="469">
        <v>1</v>
      </c>
      <c r="DR222" s="469">
        <v>1</v>
      </c>
      <c r="DS222" s="475">
        <v>113</v>
      </c>
      <c r="DT222" s="475">
        <v>52</v>
      </c>
      <c r="DU222" s="475">
        <v>0</v>
      </c>
    </row>
    <row r="223" spans="1:125" s="469" customFormat="1" ht="15" customHeight="1" x14ac:dyDescent="0.25">
      <c r="A223" s="474" t="s">
        <v>170</v>
      </c>
      <c r="B223" s="469">
        <v>41</v>
      </c>
      <c r="C223" s="469">
        <v>0</v>
      </c>
      <c r="D223" s="469">
        <v>76</v>
      </c>
      <c r="E223" s="469">
        <v>0</v>
      </c>
      <c r="F223" s="469">
        <v>2017</v>
      </c>
      <c r="G223" s="469">
        <v>1</v>
      </c>
      <c r="H223" s="469">
        <v>45</v>
      </c>
      <c r="I223" s="469">
        <v>7</v>
      </c>
      <c r="J223" s="469">
        <v>9</v>
      </c>
      <c r="K223" s="469">
        <v>10</v>
      </c>
      <c r="L223" s="469">
        <v>0</v>
      </c>
      <c r="M223" s="469">
        <v>0</v>
      </c>
      <c r="N223" s="469">
        <v>1</v>
      </c>
      <c r="O223" s="469">
        <v>0</v>
      </c>
      <c r="P223" s="469">
        <v>124</v>
      </c>
      <c r="Q223" s="469">
        <v>2</v>
      </c>
      <c r="R223" s="475">
        <v>200000</v>
      </c>
      <c r="S223" s="475">
        <v>51</v>
      </c>
      <c r="T223" s="475">
        <v>0</v>
      </c>
      <c r="U223" s="468">
        <v>0.64500000000000002</v>
      </c>
      <c r="V223" s="469">
        <v>3</v>
      </c>
      <c r="W223" s="469">
        <v>9</v>
      </c>
      <c r="X223" s="469">
        <v>1.4</v>
      </c>
      <c r="Y223" s="469" t="s">
        <v>568</v>
      </c>
      <c r="Z223" s="469" t="s">
        <v>568</v>
      </c>
      <c r="AA223" s="473">
        <v>9</v>
      </c>
      <c r="AB223" s="474">
        <f t="shared" si="7"/>
        <v>4</v>
      </c>
      <c r="AC223" s="469">
        <v>3</v>
      </c>
      <c r="AD223" s="469">
        <v>0</v>
      </c>
      <c r="AE223" s="469">
        <v>1620</v>
      </c>
      <c r="AF223" s="469">
        <v>31</v>
      </c>
      <c r="AG223" s="469">
        <v>0</v>
      </c>
      <c r="AH223" s="469">
        <v>4</v>
      </c>
      <c r="AI223" s="475">
        <v>383500</v>
      </c>
      <c r="AJ223" s="475">
        <v>0</v>
      </c>
      <c r="AK223" s="475">
        <v>0</v>
      </c>
      <c r="AL223" s="475">
        <v>79</v>
      </c>
      <c r="AM223" s="475">
        <v>0</v>
      </c>
      <c r="AN223" s="469">
        <v>0</v>
      </c>
      <c r="AO223" s="469">
        <v>2</v>
      </c>
      <c r="AP223" s="469">
        <v>0</v>
      </c>
      <c r="AQ223" s="468">
        <v>0.60606060606060608</v>
      </c>
      <c r="AR223" s="468">
        <v>9.0909090909090912E-2</v>
      </c>
      <c r="AS223" s="469">
        <v>0</v>
      </c>
      <c r="AT223" s="469">
        <v>995.63571061300001</v>
      </c>
      <c r="AU223" s="469">
        <v>0</v>
      </c>
      <c r="AV223" s="469">
        <v>1</v>
      </c>
      <c r="AW223" s="469">
        <v>4</v>
      </c>
      <c r="AX223" s="469">
        <v>83</v>
      </c>
      <c r="AY223" s="469">
        <v>2</v>
      </c>
      <c r="AZ223" s="469">
        <v>0</v>
      </c>
      <c r="BA223" s="469">
        <v>0</v>
      </c>
      <c r="BB223" s="475">
        <v>0</v>
      </c>
      <c r="BC223" s="470">
        <v>0</v>
      </c>
      <c r="BD223" s="470">
        <v>6</v>
      </c>
      <c r="BE223" s="469">
        <v>995.63571061300001</v>
      </c>
      <c r="BF223" s="468">
        <v>0.36363636363636365</v>
      </c>
      <c r="BG223" s="469">
        <v>0</v>
      </c>
      <c r="BH223" s="469">
        <v>1.0361705803400001</v>
      </c>
      <c r="BI223" s="469">
        <v>1</v>
      </c>
      <c r="BJ223" s="469">
        <v>0</v>
      </c>
      <c r="BK223" s="469">
        <v>3</v>
      </c>
      <c r="BL223" s="469">
        <v>0</v>
      </c>
      <c r="BM223" s="469">
        <v>3</v>
      </c>
      <c r="BN223" s="469">
        <v>0</v>
      </c>
      <c r="BO223" s="471">
        <v>76.018298190699994</v>
      </c>
      <c r="BP223" s="469">
        <v>2</v>
      </c>
      <c r="BQ223" s="469">
        <v>11.332885963000001</v>
      </c>
      <c r="BR223" s="469">
        <v>0</v>
      </c>
      <c r="BS223" s="469">
        <v>0</v>
      </c>
      <c r="BT223" s="469">
        <v>0</v>
      </c>
      <c r="BU223" s="469">
        <v>0</v>
      </c>
      <c r="BV223" s="469">
        <v>0</v>
      </c>
      <c r="BW223" s="475">
        <v>0</v>
      </c>
      <c r="BX223" s="475">
        <v>132</v>
      </c>
      <c r="BY223" s="475">
        <v>532</v>
      </c>
      <c r="BZ223" s="475">
        <v>45</v>
      </c>
      <c r="CA223" s="468">
        <v>0.54545454545454541</v>
      </c>
      <c r="CB223" s="469">
        <v>42805.3821446</v>
      </c>
      <c r="CC223" s="476">
        <v>992.2356217005879</v>
      </c>
      <c r="CD223" s="476">
        <v>2118.5412309486501</v>
      </c>
      <c r="CE223" s="476">
        <v>4602.7978601032437</v>
      </c>
      <c r="CF223" s="476">
        <v>326.395079487131</v>
      </c>
      <c r="CG223" s="476">
        <v>6.8104615620400004</v>
      </c>
      <c r="CH223" s="476">
        <v>3345.093354733554</v>
      </c>
      <c r="CI223" s="476">
        <v>8052.4255604979653</v>
      </c>
      <c r="CJ223" s="485">
        <v>0</v>
      </c>
      <c r="CK223" s="469">
        <v>3</v>
      </c>
      <c r="CL223" s="469">
        <v>0</v>
      </c>
      <c r="CM223" s="469">
        <v>0</v>
      </c>
      <c r="CN223" s="477">
        <v>2645.1086254816846</v>
      </c>
      <c r="CO223" s="469">
        <v>612</v>
      </c>
      <c r="CP223" s="469">
        <v>2</v>
      </c>
      <c r="CQ223" s="469" t="s">
        <v>514</v>
      </c>
      <c r="CR223" s="469" t="s">
        <v>514</v>
      </c>
      <c r="CS223" s="469" t="s">
        <v>514</v>
      </c>
      <c r="CT223" s="469">
        <v>0</v>
      </c>
      <c r="CU223" s="469">
        <v>2</v>
      </c>
      <c r="CV223" s="469">
        <v>1</v>
      </c>
      <c r="CW223" s="469">
        <v>2</v>
      </c>
      <c r="CX223" s="475">
        <v>99800</v>
      </c>
      <c r="CY223" s="475">
        <v>0</v>
      </c>
      <c r="CZ223" s="475">
        <v>49</v>
      </c>
      <c r="DA223" s="475">
        <v>0</v>
      </c>
      <c r="DB223" s="478">
        <v>19</v>
      </c>
      <c r="DC223" s="472">
        <v>0.936333652816147</v>
      </c>
      <c r="DD223" s="469">
        <v>2</v>
      </c>
      <c r="DE223" s="475">
        <v>19900</v>
      </c>
      <c r="DF223" s="470">
        <v>0</v>
      </c>
      <c r="DG223" s="474">
        <v>0</v>
      </c>
      <c r="DH223" s="469">
        <v>7</v>
      </c>
      <c r="DI223" s="470">
        <v>0</v>
      </c>
      <c r="DJ223" s="469">
        <v>0</v>
      </c>
      <c r="DK223" s="469">
        <v>0</v>
      </c>
      <c r="DL223" s="476">
        <v>10</v>
      </c>
      <c r="DM223" s="465">
        <v>126</v>
      </c>
      <c r="DN223" s="466">
        <v>5610333.333333333</v>
      </c>
      <c r="DO223" s="467">
        <v>1284500</v>
      </c>
      <c r="DP223" s="469">
        <v>1</v>
      </c>
      <c r="DQ223" s="469">
        <v>1</v>
      </c>
      <c r="DR223" s="469">
        <v>2</v>
      </c>
      <c r="DS223" s="475">
        <v>119</v>
      </c>
      <c r="DT223" s="475">
        <v>228</v>
      </c>
      <c r="DU223" s="475">
        <v>0</v>
      </c>
    </row>
    <row r="224" spans="1:125" s="469" customFormat="1" ht="15" customHeight="1" x14ac:dyDescent="0.25">
      <c r="A224" s="474" t="s">
        <v>337</v>
      </c>
      <c r="B224" s="469">
        <v>16</v>
      </c>
      <c r="C224" s="469">
        <v>1</v>
      </c>
      <c r="D224" s="469">
        <v>39</v>
      </c>
      <c r="E224" s="469">
        <v>3</v>
      </c>
      <c r="F224" s="469">
        <v>469</v>
      </c>
      <c r="G224" s="469">
        <v>1</v>
      </c>
      <c r="H224" s="469">
        <v>37</v>
      </c>
      <c r="I224" s="469">
        <v>9</v>
      </c>
      <c r="J224" s="469">
        <v>3</v>
      </c>
      <c r="K224" s="469">
        <v>28</v>
      </c>
      <c r="L224" s="469">
        <v>3</v>
      </c>
      <c r="M224" s="469">
        <v>0</v>
      </c>
      <c r="N224" s="469">
        <v>0</v>
      </c>
      <c r="O224" s="469">
        <v>0</v>
      </c>
      <c r="P224" s="469">
        <v>201</v>
      </c>
      <c r="Q224" s="469">
        <v>4</v>
      </c>
      <c r="R224" s="475">
        <v>323700</v>
      </c>
      <c r="S224" s="475">
        <v>0</v>
      </c>
      <c r="T224" s="475">
        <v>0</v>
      </c>
      <c r="U224" s="468">
        <v>0.70588235294117652</v>
      </c>
      <c r="V224" s="469">
        <v>2</v>
      </c>
      <c r="W224" s="469">
        <v>9</v>
      </c>
      <c r="X224" s="469">
        <v>0.2</v>
      </c>
      <c r="Y224" s="469">
        <v>1037</v>
      </c>
      <c r="Z224" s="469">
        <v>208</v>
      </c>
      <c r="AA224" s="473">
        <v>2</v>
      </c>
      <c r="AB224" s="474">
        <f t="shared" si="7"/>
        <v>3</v>
      </c>
      <c r="AC224" s="469">
        <v>5</v>
      </c>
      <c r="AD224" s="469">
        <v>0</v>
      </c>
      <c r="AE224" s="469">
        <v>750</v>
      </c>
      <c r="AF224" s="469">
        <v>129</v>
      </c>
      <c r="AG224" s="469">
        <v>0</v>
      </c>
      <c r="AH224" s="469">
        <v>2</v>
      </c>
      <c r="AI224" s="475">
        <v>84800</v>
      </c>
      <c r="AJ224" s="475">
        <v>0</v>
      </c>
      <c r="AK224" s="475">
        <v>0</v>
      </c>
      <c r="AL224" s="475">
        <v>946</v>
      </c>
      <c r="AM224" s="475">
        <v>92</v>
      </c>
      <c r="AN224" s="469">
        <v>0</v>
      </c>
      <c r="AO224" s="469">
        <v>0</v>
      </c>
      <c r="AP224" s="469">
        <v>0</v>
      </c>
      <c r="AQ224" s="468">
        <v>0.58333333333333337</v>
      </c>
      <c r="AR224" s="468">
        <v>4.8000000000000001E-2</v>
      </c>
      <c r="AS224" s="469">
        <v>1</v>
      </c>
      <c r="AT224" s="469">
        <v>20850.247107399999</v>
      </c>
      <c r="AU224" s="469">
        <v>103</v>
      </c>
      <c r="AV224" s="469">
        <v>0</v>
      </c>
      <c r="AW224" s="469">
        <v>1</v>
      </c>
      <c r="AX224" s="469">
        <v>0</v>
      </c>
      <c r="AY224" s="469">
        <v>0</v>
      </c>
      <c r="AZ224" s="469">
        <v>0</v>
      </c>
      <c r="BA224" s="469">
        <v>0</v>
      </c>
      <c r="BB224" s="475">
        <v>0</v>
      </c>
      <c r="BC224" s="470">
        <v>2</v>
      </c>
      <c r="BD224" s="470">
        <v>8</v>
      </c>
      <c r="BE224" s="469">
        <v>16256.101473277</v>
      </c>
      <c r="BF224" s="468">
        <v>0.33333333333333331</v>
      </c>
      <c r="BG224" s="469">
        <v>0</v>
      </c>
      <c r="BH224" s="469">
        <v>342.16493565098256</v>
      </c>
      <c r="BI224" s="469">
        <v>0</v>
      </c>
      <c r="BJ224" s="469">
        <v>0</v>
      </c>
      <c r="BK224" s="469">
        <v>2</v>
      </c>
      <c r="BL224" s="469">
        <v>0</v>
      </c>
      <c r="BM224" s="469">
        <v>3</v>
      </c>
      <c r="BN224" s="469">
        <v>0</v>
      </c>
      <c r="BO224" s="471">
        <v>7.7448126844600003</v>
      </c>
      <c r="BP224" s="469">
        <v>2</v>
      </c>
      <c r="BQ224" s="469">
        <v>0</v>
      </c>
      <c r="BR224" s="469">
        <v>1</v>
      </c>
      <c r="BS224" s="469">
        <v>0</v>
      </c>
      <c r="BT224" s="469">
        <v>0</v>
      </c>
      <c r="BU224" s="469">
        <v>0</v>
      </c>
      <c r="BV224" s="469">
        <v>0</v>
      </c>
      <c r="BW224" s="475">
        <v>0</v>
      </c>
      <c r="BX224" s="475">
        <v>319</v>
      </c>
      <c r="BY224" s="475">
        <v>7374</v>
      </c>
      <c r="BZ224" s="475">
        <v>1107</v>
      </c>
      <c r="CA224" s="468">
        <v>0.47916666666666669</v>
      </c>
      <c r="CB224" s="469">
        <v>0</v>
      </c>
      <c r="CC224" s="476">
        <v>0</v>
      </c>
      <c r="CD224" s="476">
        <v>0</v>
      </c>
      <c r="CE224" s="476">
        <v>151.90360419877001</v>
      </c>
      <c r="CF224" s="476">
        <v>168.741102162543</v>
      </c>
      <c r="CG224" s="476">
        <v>0</v>
      </c>
      <c r="CH224" s="476">
        <v>0</v>
      </c>
      <c r="CI224" s="476">
        <v>938.81231056502997</v>
      </c>
      <c r="CJ224" s="485">
        <v>0</v>
      </c>
      <c r="CK224" s="469">
        <v>2</v>
      </c>
      <c r="CL224" s="469">
        <v>0</v>
      </c>
      <c r="CM224" s="469">
        <v>0</v>
      </c>
      <c r="CN224" s="477">
        <v>866.93041314998231</v>
      </c>
      <c r="CO224" s="469">
        <v>19</v>
      </c>
      <c r="CP224" s="469">
        <v>0</v>
      </c>
      <c r="CQ224" s="469" t="s">
        <v>514</v>
      </c>
      <c r="CR224" s="469" t="s">
        <v>514</v>
      </c>
      <c r="CS224" s="469" t="s">
        <v>514</v>
      </c>
      <c r="CT224" s="469">
        <v>0</v>
      </c>
      <c r="CU224" s="469">
        <v>0</v>
      </c>
      <c r="CV224" s="469">
        <v>0</v>
      </c>
      <c r="CW224" s="469">
        <v>1</v>
      </c>
      <c r="CX224" s="475">
        <v>1271700</v>
      </c>
      <c r="CY224" s="475">
        <v>421</v>
      </c>
      <c r="CZ224" s="475">
        <v>73</v>
      </c>
      <c r="DA224" s="475">
        <v>0</v>
      </c>
      <c r="DB224" s="478">
        <v>0</v>
      </c>
      <c r="DC224" s="472">
        <v>0.97252630489153835</v>
      </c>
      <c r="DD224" s="469">
        <v>12</v>
      </c>
      <c r="DE224" s="475">
        <v>1084600</v>
      </c>
      <c r="DF224" s="470">
        <v>2</v>
      </c>
      <c r="DG224" s="474">
        <v>0</v>
      </c>
      <c r="DH224" s="469">
        <v>6</v>
      </c>
      <c r="DI224" s="470">
        <v>0</v>
      </c>
      <c r="DJ224" s="469">
        <v>0</v>
      </c>
      <c r="DK224" s="469">
        <v>0</v>
      </c>
      <c r="DL224" s="476">
        <v>15</v>
      </c>
      <c r="DM224" s="465">
        <v>178.5</v>
      </c>
      <c r="DN224" s="466" t="s">
        <v>640</v>
      </c>
      <c r="DO224" s="467">
        <v>167188.88888888891</v>
      </c>
      <c r="DP224" s="469">
        <v>2</v>
      </c>
      <c r="DQ224" s="469">
        <v>0</v>
      </c>
      <c r="DR224" s="469">
        <v>1</v>
      </c>
      <c r="DS224" s="475">
        <v>33</v>
      </c>
      <c r="DT224" s="475">
        <v>87</v>
      </c>
      <c r="DU224" s="475">
        <v>19</v>
      </c>
    </row>
    <row r="225" spans="1:125" s="469" customFormat="1" ht="15" customHeight="1" x14ac:dyDescent="0.25">
      <c r="A225" s="474" t="s">
        <v>90</v>
      </c>
      <c r="B225" s="469">
        <v>7</v>
      </c>
      <c r="C225" s="469">
        <v>0</v>
      </c>
      <c r="D225" s="469">
        <v>43</v>
      </c>
      <c r="E225" s="469">
        <v>1</v>
      </c>
      <c r="F225" s="469">
        <v>459</v>
      </c>
      <c r="G225" s="469">
        <v>0</v>
      </c>
      <c r="H225" s="469">
        <v>28</v>
      </c>
      <c r="I225" s="469">
        <v>9</v>
      </c>
      <c r="J225" s="469">
        <v>3</v>
      </c>
      <c r="K225" s="469">
        <v>19</v>
      </c>
      <c r="L225" s="469">
        <v>0</v>
      </c>
      <c r="M225" s="469">
        <v>0</v>
      </c>
      <c r="N225" s="469">
        <v>0</v>
      </c>
      <c r="O225" s="469">
        <v>0</v>
      </c>
      <c r="P225" s="469">
        <v>111</v>
      </c>
      <c r="Q225" s="469">
        <v>3</v>
      </c>
      <c r="R225" s="475">
        <v>425000</v>
      </c>
      <c r="S225" s="475">
        <v>0</v>
      </c>
      <c r="T225" s="475">
        <v>0</v>
      </c>
      <c r="U225" s="468">
        <v>0.64500000000000002</v>
      </c>
      <c r="V225" s="469">
        <v>5</v>
      </c>
      <c r="W225" s="469">
        <v>1</v>
      </c>
      <c r="X225" s="469">
        <v>1.2</v>
      </c>
      <c r="Y225" s="469">
        <v>2827</v>
      </c>
      <c r="Z225" s="469">
        <v>749</v>
      </c>
      <c r="AA225" s="473">
        <v>1</v>
      </c>
      <c r="AB225" s="474">
        <f t="shared" si="7"/>
        <v>4</v>
      </c>
      <c r="AC225" s="469">
        <v>6</v>
      </c>
      <c r="AD225" s="469">
        <v>0</v>
      </c>
      <c r="AE225" s="469">
        <v>1116</v>
      </c>
      <c r="AF225" s="469">
        <v>91</v>
      </c>
      <c r="AG225" s="469">
        <v>0</v>
      </c>
      <c r="AH225" s="469">
        <v>0</v>
      </c>
      <c r="AI225" s="475">
        <v>0</v>
      </c>
      <c r="AJ225" s="475">
        <v>0</v>
      </c>
      <c r="AK225" s="475">
        <v>95833.600000000006</v>
      </c>
      <c r="AL225" s="475">
        <v>654</v>
      </c>
      <c r="AM225" s="475">
        <v>16</v>
      </c>
      <c r="AN225" s="469">
        <v>0</v>
      </c>
      <c r="AO225" s="469">
        <v>2</v>
      </c>
      <c r="AP225" s="469">
        <v>0</v>
      </c>
      <c r="AQ225" s="468">
        <v>0.51700000000000002</v>
      </c>
      <c r="AR225" s="468">
        <v>4.8000000000000001E-2</v>
      </c>
      <c r="AS225" s="469">
        <v>0</v>
      </c>
      <c r="AT225" s="469">
        <v>42852.399194193997</v>
      </c>
      <c r="AU225" s="469">
        <v>103</v>
      </c>
      <c r="AV225" s="469">
        <v>0</v>
      </c>
      <c r="AW225" s="469">
        <v>7</v>
      </c>
      <c r="AX225" s="469">
        <v>0</v>
      </c>
      <c r="AY225" s="469">
        <v>0</v>
      </c>
      <c r="AZ225" s="469">
        <v>0</v>
      </c>
      <c r="BA225" s="469">
        <v>0</v>
      </c>
      <c r="BB225" s="475">
        <v>0</v>
      </c>
      <c r="BC225" s="470">
        <v>1</v>
      </c>
      <c r="BD225" s="470">
        <v>1</v>
      </c>
      <c r="BE225" s="469">
        <v>3620.81068211</v>
      </c>
      <c r="BF225" s="468">
        <v>0.216</v>
      </c>
      <c r="BG225" s="469">
        <v>0</v>
      </c>
      <c r="BH225" s="469">
        <v>220.64880813018999</v>
      </c>
      <c r="BI225" s="469">
        <v>0</v>
      </c>
      <c r="BJ225" s="469">
        <v>0</v>
      </c>
      <c r="BK225" s="469">
        <v>1</v>
      </c>
      <c r="BL225" s="469">
        <v>0</v>
      </c>
      <c r="BM225" s="469">
        <v>4</v>
      </c>
      <c r="BN225" s="469">
        <v>1</v>
      </c>
      <c r="BO225" s="471">
        <v>12.9813345112</v>
      </c>
      <c r="BP225" s="469">
        <v>3</v>
      </c>
      <c r="BQ225" s="469">
        <v>0</v>
      </c>
      <c r="BR225" s="469">
        <v>0</v>
      </c>
      <c r="BS225" s="469">
        <v>0</v>
      </c>
      <c r="BT225" s="469">
        <v>0</v>
      </c>
      <c r="BU225" s="469">
        <v>0</v>
      </c>
      <c r="BV225" s="469">
        <v>1</v>
      </c>
      <c r="BW225" s="475">
        <v>99700</v>
      </c>
      <c r="BX225" s="475">
        <v>378</v>
      </c>
      <c r="BY225" s="475">
        <v>2623</v>
      </c>
      <c r="BZ225" s="475">
        <v>109</v>
      </c>
      <c r="CA225" s="468">
        <v>0.439</v>
      </c>
      <c r="CB225" s="469">
        <v>0</v>
      </c>
      <c r="CC225" s="476">
        <v>0</v>
      </c>
      <c r="CD225" s="476">
        <v>0</v>
      </c>
      <c r="CE225" s="476">
        <v>243.90884895718401</v>
      </c>
      <c r="CF225" s="476">
        <v>85.422633200338538</v>
      </c>
      <c r="CG225" s="476">
        <v>0</v>
      </c>
      <c r="CH225" s="476">
        <v>0</v>
      </c>
      <c r="CI225" s="476">
        <v>465.13773593362612</v>
      </c>
      <c r="CJ225" s="485">
        <v>0</v>
      </c>
      <c r="CK225" s="469">
        <v>9</v>
      </c>
      <c r="CL225" s="469">
        <v>0</v>
      </c>
      <c r="CM225" s="469">
        <v>0</v>
      </c>
      <c r="CN225" s="477">
        <v>1630.3513464236075</v>
      </c>
      <c r="CO225" s="469">
        <v>155</v>
      </c>
      <c r="CP225" s="469">
        <v>1</v>
      </c>
      <c r="CQ225" s="469" t="s">
        <v>514</v>
      </c>
      <c r="CR225" s="469" t="s">
        <v>514</v>
      </c>
      <c r="CS225" s="469" t="s">
        <v>514</v>
      </c>
      <c r="CT225" s="469">
        <v>0</v>
      </c>
      <c r="CU225" s="469">
        <v>1</v>
      </c>
      <c r="CV225" s="469">
        <v>2</v>
      </c>
      <c r="CW225" s="469">
        <v>3</v>
      </c>
      <c r="CX225" s="475">
        <v>3629000</v>
      </c>
      <c r="CY225" s="475">
        <v>0</v>
      </c>
      <c r="CZ225" s="475">
        <v>85</v>
      </c>
      <c r="DA225" s="475">
        <v>0</v>
      </c>
      <c r="DB225" s="478">
        <v>4</v>
      </c>
      <c r="DC225" s="472">
        <v>0.95397797819650432</v>
      </c>
      <c r="DD225" s="469">
        <v>2</v>
      </c>
      <c r="DE225" s="475">
        <v>13400</v>
      </c>
      <c r="DF225" s="470">
        <v>2</v>
      </c>
      <c r="DG225" s="474">
        <v>0</v>
      </c>
      <c r="DH225" s="469">
        <v>4</v>
      </c>
      <c r="DI225" s="470">
        <v>1</v>
      </c>
      <c r="DJ225" s="469">
        <v>0</v>
      </c>
      <c r="DK225" s="469">
        <v>0</v>
      </c>
      <c r="DL225" s="476">
        <v>13.333333333333334</v>
      </c>
      <c r="DM225" s="465" t="s">
        <v>640</v>
      </c>
      <c r="DN225" s="466" t="s">
        <v>640</v>
      </c>
      <c r="DO225" s="467">
        <v>148159.25925925927</v>
      </c>
      <c r="DP225" s="469">
        <v>1</v>
      </c>
      <c r="DQ225" s="469">
        <v>0</v>
      </c>
      <c r="DR225" s="469">
        <v>1</v>
      </c>
      <c r="DS225" s="475">
        <v>18</v>
      </c>
      <c r="DT225" s="475">
        <v>498</v>
      </c>
      <c r="DU225" s="475">
        <v>35</v>
      </c>
    </row>
    <row r="226" spans="1:125" s="469" customFormat="1" ht="15" customHeight="1" x14ac:dyDescent="0.25">
      <c r="A226" s="474" t="s">
        <v>54</v>
      </c>
      <c r="B226" s="469">
        <v>4</v>
      </c>
      <c r="C226" s="469">
        <v>0</v>
      </c>
      <c r="D226" s="469">
        <v>20</v>
      </c>
      <c r="E226" s="469">
        <v>0</v>
      </c>
      <c r="F226" s="469">
        <v>281</v>
      </c>
      <c r="G226" s="469">
        <v>0</v>
      </c>
      <c r="H226" s="469">
        <v>8</v>
      </c>
      <c r="I226" s="469">
        <v>0</v>
      </c>
      <c r="J226" s="469">
        <v>2</v>
      </c>
      <c r="K226" s="469">
        <v>7</v>
      </c>
      <c r="L226" s="469">
        <v>0</v>
      </c>
      <c r="M226" s="469">
        <v>0</v>
      </c>
      <c r="N226" s="469">
        <v>0</v>
      </c>
      <c r="O226" s="469">
        <v>0</v>
      </c>
      <c r="P226" s="469">
        <v>32</v>
      </c>
      <c r="Q226" s="469">
        <v>0</v>
      </c>
      <c r="R226" s="475">
        <v>0</v>
      </c>
      <c r="S226" s="475">
        <v>1</v>
      </c>
      <c r="T226" s="475">
        <v>0</v>
      </c>
      <c r="U226" s="468">
        <v>0.5625</v>
      </c>
      <c r="V226" s="469">
        <v>1</v>
      </c>
      <c r="W226" s="469">
        <v>0</v>
      </c>
      <c r="X226" s="469">
        <v>0</v>
      </c>
      <c r="Y226" s="469" t="s">
        <v>568</v>
      </c>
      <c r="Z226" s="469" t="s">
        <v>568</v>
      </c>
      <c r="AA226" s="473">
        <v>2</v>
      </c>
      <c r="AB226" s="474">
        <f t="shared" si="7"/>
        <v>4</v>
      </c>
      <c r="AC226" s="469">
        <v>4</v>
      </c>
      <c r="AD226" s="469">
        <v>0</v>
      </c>
      <c r="AE226" s="469">
        <v>18</v>
      </c>
      <c r="AF226" s="469">
        <v>322</v>
      </c>
      <c r="AG226" s="469">
        <v>0</v>
      </c>
      <c r="AH226" s="469">
        <v>2</v>
      </c>
      <c r="AI226" s="475">
        <v>127700</v>
      </c>
      <c r="AJ226" s="475">
        <v>0</v>
      </c>
      <c r="AK226" s="475">
        <v>0</v>
      </c>
      <c r="AL226" s="475">
        <v>293</v>
      </c>
      <c r="AM226" s="475">
        <v>26</v>
      </c>
      <c r="AN226" s="469">
        <v>0</v>
      </c>
      <c r="AO226" s="469">
        <v>0</v>
      </c>
      <c r="AP226" s="469">
        <v>1</v>
      </c>
      <c r="AQ226" s="468">
        <v>0.56716417910447758</v>
      </c>
      <c r="AR226" s="468">
        <v>8.9552238805970144E-2</v>
      </c>
      <c r="AS226" s="469">
        <v>0</v>
      </c>
      <c r="AT226" s="469">
        <v>0</v>
      </c>
      <c r="AU226" s="469">
        <v>0</v>
      </c>
      <c r="AV226" s="469">
        <v>0</v>
      </c>
      <c r="AW226" s="469">
        <v>10</v>
      </c>
      <c r="AX226" s="469">
        <v>0</v>
      </c>
      <c r="AY226" s="469">
        <v>0</v>
      </c>
      <c r="AZ226" s="469">
        <v>0</v>
      </c>
      <c r="BA226" s="469">
        <v>0</v>
      </c>
      <c r="BB226" s="475">
        <v>0</v>
      </c>
      <c r="BC226" s="470">
        <v>0</v>
      </c>
      <c r="BD226" s="470">
        <v>9</v>
      </c>
      <c r="BE226" s="469">
        <v>0</v>
      </c>
      <c r="BF226" s="468">
        <v>0.11940298507462686</v>
      </c>
      <c r="BG226" s="469">
        <v>0</v>
      </c>
      <c r="BH226" s="469">
        <v>0</v>
      </c>
      <c r="BI226" s="469">
        <v>2</v>
      </c>
      <c r="BJ226" s="469">
        <v>0</v>
      </c>
      <c r="BK226" s="469">
        <v>2</v>
      </c>
      <c r="BL226" s="469">
        <v>0</v>
      </c>
      <c r="BM226" s="469">
        <v>2</v>
      </c>
      <c r="BN226" s="469">
        <v>1</v>
      </c>
      <c r="BO226" s="471">
        <v>3.8483394466700003</v>
      </c>
      <c r="BP226" s="469">
        <v>0</v>
      </c>
      <c r="BQ226" s="469">
        <v>118.21495838180999</v>
      </c>
      <c r="BR226" s="469">
        <v>0</v>
      </c>
      <c r="BS226" s="469">
        <v>0</v>
      </c>
      <c r="BT226" s="469">
        <v>0</v>
      </c>
      <c r="BU226" s="469">
        <v>0</v>
      </c>
      <c r="BV226" s="469">
        <v>0</v>
      </c>
      <c r="BW226" s="475">
        <v>0</v>
      </c>
      <c r="BX226" s="475">
        <v>1</v>
      </c>
      <c r="BY226" s="475">
        <v>1697</v>
      </c>
      <c r="BZ226" s="475">
        <v>190</v>
      </c>
      <c r="CA226" s="468">
        <v>0.4925373134328358</v>
      </c>
      <c r="CB226" s="469">
        <v>0</v>
      </c>
      <c r="CC226" s="476">
        <v>18.683684033574998</v>
      </c>
      <c r="CD226" s="476">
        <v>42.654241879026998</v>
      </c>
      <c r="CE226" s="476">
        <v>161.45595158401804</v>
      </c>
      <c r="CF226" s="476">
        <v>62.180484859399996</v>
      </c>
      <c r="CG226" s="476">
        <v>0.122302737701</v>
      </c>
      <c r="CH226" s="476">
        <v>42.531938294</v>
      </c>
      <c r="CI226" s="476">
        <v>311.93168190154012</v>
      </c>
      <c r="CJ226" s="485">
        <v>0</v>
      </c>
      <c r="CK226" s="469">
        <v>1</v>
      </c>
      <c r="CL226" s="469">
        <v>0</v>
      </c>
      <c r="CM226" s="469">
        <v>0</v>
      </c>
      <c r="CN226" s="477">
        <v>254.48316921577202</v>
      </c>
      <c r="CO226" s="469">
        <v>146</v>
      </c>
      <c r="CP226" s="469">
        <v>0</v>
      </c>
      <c r="CQ226" s="469" t="s">
        <v>514</v>
      </c>
      <c r="CR226" s="469" t="s">
        <v>514</v>
      </c>
      <c r="CS226" s="469" t="s">
        <v>514</v>
      </c>
      <c r="CT226" s="469">
        <v>0</v>
      </c>
      <c r="CU226" s="469">
        <v>0</v>
      </c>
      <c r="CV226" s="469">
        <v>0</v>
      </c>
      <c r="CW226" s="469">
        <v>0</v>
      </c>
      <c r="CX226" s="475">
        <v>0</v>
      </c>
      <c r="CY226" s="475">
        <v>3</v>
      </c>
      <c r="CZ226" s="475">
        <v>236</v>
      </c>
      <c r="DA226" s="475">
        <v>0</v>
      </c>
      <c r="DB226" s="478">
        <v>0</v>
      </c>
      <c r="DC226" s="472">
        <v>0.93427173426139687</v>
      </c>
      <c r="DD226" s="469">
        <v>5</v>
      </c>
      <c r="DE226" s="475">
        <v>532200</v>
      </c>
      <c r="DF226" s="470">
        <v>1</v>
      </c>
      <c r="DG226" s="474">
        <v>0</v>
      </c>
      <c r="DH226" s="469">
        <v>4</v>
      </c>
      <c r="DI226" s="470">
        <v>0</v>
      </c>
      <c r="DJ226" s="469">
        <v>0</v>
      </c>
      <c r="DK226" s="469">
        <v>1</v>
      </c>
      <c r="DL226" s="476">
        <v>20</v>
      </c>
      <c r="DM226" s="465">
        <v>25.333333333333332</v>
      </c>
      <c r="DN226" s="466">
        <v>2683500</v>
      </c>
      <c r="DO226" s="467">
        <v>150877.77777777778</v>
      </c>
      <c r="DP226" s="469">
        <v>0</v>
      </c>
      <c r="DQ226" s="469">
        <v>0</v>
      </c>
      <c r="DR226" s="469">
        <v>0</v>
      </c>
      <c r="DS226" s="475">
        <v>0</v>
      </c>
      <c r="DT226" s="475">
        <v>0</v>
      </c>
      <c r="DU226" s="475">
        <v>0</v>
      </c>
    </row>
    <row r="227" spans="1:125" s="469" customFormat="1" ht="15" customHeight="1" x14ac:dyDescent="0.25">
      <c r="A227" s="474" t="s">
        <v>314</v>
      </c>
      <c r="B227" s="469">
        <v>35</v>
      </c>
      <c r="C227" s="469">
        <v>4</v>
      </c>
      <c r="D227" s="469">
        <v>22</v>
      </c>
      <c r="E227" s="469">
        <v>0</v>
      </c>
      <c r="F227" s="469">
        <v>614</v>
      </c>
      <c r="G227" s="469">
        <v>0</v>
      </c>
      <c r="H227" s="469">
        <v>26</v>
      </c>
      <c r="I227" s="469">
        <v>2</v>
      </c>
      <c r="J227" s="469">
        <v>19</v>
      </c>
      <c r="K227" s="469">
        <v>29</v>
      </c>
      <c r="L227" s="469">
        <v>0</v>
      </c>
      <c r="M227" s="469">
        <v>0</v>
      </c>
      <c r="N227" s="469">
        <v>1</v>
      </c>
      <c r="O227" s="469">
        <v>0</v>
      </c>
      <c r="P227" s="469">
        <v>103</v>
      </c>
      <c r="Q227" s="469">
        <v>4</v>
      </c>
      <c r="R227" s="475">
        <v>1680100</v>
      </c>
      <c r="S227" s="475">
        <v>0</v>
      </c>
      <c r="T227" s="475">
        <v>0</v>
      </c>
      <c r="U227" s="468">
        <v>0.64500000000000002</v>
      </c>
      <c r="V227" s="469">
        <v>0</v>
      </c>
      <c r="W227" s="469">
        <v>0</v>
      </c>
      <c r="X227" s="469">
        <v>1.7999999999999998</v>
      </c>
      <c r="Y227" s="469" t="s">
        <v>568</v>
      </c>
      <c r="Z227" s="469" t="s">
        <v>568</v>
      </c>
      <c r="AA227" s="473">
        <v>2</v>
      </c>
      <c r="AB227" s="474">
        <f t="shared" ref="AB227:AB256" si="8">BI227+BM227</f>
        <v>4</v>
      </c>
      <c r="AC227" s="469">
        <v>3</v>
      </c>
      <c r="AD227" s="469">
        <v>0</v>
      </c>
      <c r="AE227" s="469">
        <v>2475</v>
      </c>
      <c r="AF227" s="469">
        <v>142</v>
      </c>
      <c r="AG227" s="469">
        <v>0</v>
      </c>
      <c r="AH227" s="469">
        <v>3</v>
      </c>
      <c r="AI227" s="475">
        <v>97800</v>
      </c>
      <c r="AJ227" s="475">
        <v>0</v>
      </c>
      <c r="AK227" s="475">
        <v>0</v>
      </c>
      <c r="AL227" s="475">
        <v>0</v>
      </c>
      <c r="AM227" s="475">
        <v>0</v>
      </c>
      <c r="AN227" s="469">
        <v>0</v>
      </c>
      <c r="AO227" s="469">
        <v>1</v>
      </c>
      <c r="AP227" s="469">
        <v>0</v>
      </c>
      <c r="AQ227" s="468">
        <v>0.51700000000000002</v>
      </c>
      <c r="AR227" s="468">
        <v>4.8000000000000001E-2</v>
      </c>
      <c r="AS227" s="469">
        <v>0</v>
      </c>
      <c r="AT227" s="469">
        <v>55493.365574939031</v>
      </c>
      <c r="AU227" s="469">
        <v>65</v>
      </c>
      <c r="AV227" s="469">
        <v>1</v>
      </c>
      <c r="AW227" s="469">
        <v>0</v>
      </c>
      <c r="AX227" s="469">
        <v>0</v>
      </c>
      <c r="AY227" s="469">
        <v>0</v>
      </c>
      <c r="AZ227" s="469">
        <v>0</v>
      </c>
      <c r="BA227" s="469">
        <v>0</v>
      </c>
      <c r="BB227" s="475">
        <v>0</v>
      </c>
      <c r="BC227" s="470">
        <v>0</v>
      </c>
      <c r="BD227" s="470">
        <v>1</v>
      </c>
      <c r="BE227" s="469">
        <v>31611.8667513</v>
      </c>
      <c r="BF227" s="468">
        <v>0.216</v>
      </c>
      <c r="BG227" s="469">
        <v>0</v>
      </c>
      <c r="BH227" s="469">
        <v>242.94327256</v>
      </c>
      <c r="BI227" s="469">
        <v>0</v>
      </c>
      <c r="BJ227" s="469">
        <v>0</v>
      </c>
      <c r="BK227" s="469">
        <v>0</v>
      </c>
      <c r="BL227" s="469">
        <v>0</v>
      </c>
      <c r="BM227" s="469">
        <v>4</v>
      </c>
      <c r="BN227" s="469">
        <v>0</v>
      </c>
      <c r="BO227" s="471">
        <v>33.661106541199999</v>
      </c>
      <c r="BP227" s="469">
        <v>4</v>
      </c>
      <c r="BQ227" s="469">
        <v>0</v>
      </c>
      <c r="BR227" s="469">
        <v>0</v>
      </c>
      <c r="BS227" s="469">
        <v>0</v>
      </c>
      <c r="BT227" s="469">
        <v>0</v>
      </c>
      <c r="BU227" s="469">
        <v>0</v>
      </c>
      <c r="BV227" s="469">
        <v>0</v>
      </c>
      <c r="BW227" s="475">
        <v>0</v>
      </c>
      <c r="BX227" s="475">
        <v>24</v>
      </c>
      <c r="BY227" s="475">
        <v>992</v>
      </c>
      <c r="BZ227" s="475">
        <v>89</v>
      </c>
      <c r="CA227" s="468">
        <v>0.439</v>
      </c>
      <c r="CB227" s="469">
        <v>0</v>
      </c>
      <c r="CC227" s="476">
        <v>0</v>
      </c>
      <c r="CD227" s="476">
        <v>0</v>
      </c>
      <c r="CE227" s="476">
        <v>62.701239813924722</v>
      </c>
      <c r="CF227" s="476">
        <v>121.674155457162</v>
      </c>
      <c r="CG227" s="476">
        <v>0</v>
      </c>
      <c r="CH227" s="476">
        <v>0</v>
      </c>
      <c r="CI227" s="476">
        <v>74.645617260278513</v>
      </c>
      <c r="CJ227" s="485">
        <v>0</v>
      </c>
      <c r="CK227" s="469">
        <v>4</v>
      </c>
      <c r="CL227" s="469">
        <v>0</v>
      </c>
      <c r="CM227" s="469">
        <v>0</v>
      </c>
      <c r="CN227" s="477">
        <v>1691.339489486365</v>
      </c>
      <c r="CO227" s="469">
        <v>19</v>
      </c>
      <c r="CP227" s="469">
        <v>0</v>
      </c>
      <c r="CQ227" s="469" t="s">
        <v>514</v>
      </c>
      <c r="CR227" s="469" t="s">
        <v>514</v>
      </c>
      <c r="CS227" s="469" t="s">
        <v>514</v>
      </c>
      <c r="CT227" s="469">
        <v>2</v>
      </c>
      <c r="CU227" s="469">
        <v>1</v>
      </c>
      <c r="CV227" s="469">
        <v>4</v>
      </c>
      <c r="CW227" s="469">
        <v>5</v>
      </c>
      <c r="CX227" s="475">
        <v>725700</v>
      </c>
      <c r="CY227" s="475">
        <v>0</v>
      </c>
      <c r="CZ227" s="475">
        <v>34</v>
      </c>
      <c r="DA227" s="475">
        <v>0</v>
      </c>
      <c r="DB227" s="478">
        <v>1</v>
      </c>
      <c r="DC227" s="472">
        <v>0.94904474150033569</v>
      </c>
      <c r="DD227" s="469">
        <v>3</v>
      </c>
      <c r="DE227" s="475">
        <v>24200</v>
      </c>
      <c r="DF227" s="470">
        <v>0</v>
      </c>
      <c r="DG227" s="474">
        <v>0</v>
      </c>
      <c r="DH227" s="469">
        <v>5</v>
      </c>
      <c r="DI227" s="470">
        <v>0</v>
      </c>
      <c r="DJ227" s="469">
        <v>0</v>
      </c>
      <c r="DK227" s="469">
        <v>0</v>
      </c>
      <c r="DL227" s="476">
        <v>5</v>
      </c>
      <c r="DM227" s="465">
        <v>24</v>
      </c>
      <c r="DN227" s="466">
        <v>1603000</v>
      </c>
      <c r="DO227" s="467">
        <v>33981.481481481482</v>
      </c>
      <c r="DP227" s="469">
        <v>0</v>
      </c>
      <c r="DQ227" s="469">
        <v>0</v>
      </c>
      <c r="DR227" s="469">
        <v>0</v>
      </c>
      <c r="DS227" s="475">
        <v>0</v>
      </c>
      <c r="DT227" s="475">
        <v>0</v>
      </c>
      <c r="DU227" s="475">
        <v>0</v>
      </c>
    </row>
    <row r="228" spans="1:125" s="469" customFormat="1" ht="15" customHeight="1" x14ac:dyDescent="0.25">
      <c r="A228" s="474" t="s">
        <v>267</v>
      </c>
      <c r="B228" s="469">
        <v>4</v>
      </c>
      <c r="C228" s="469">
        <v>2</v>
      </c>
      <c r="D228" s="469">
        <v>3</v>
      </c>
      <c r="E228" s="469">
        <v>0</v>
      </c>
      <c r="F228" s="469">
        <v>88</v>
      </c>
      <c r="G228" s="469">
        <v>1</v>
      </c>
      <c r="H228" s="469">
        <v>3</v>
      </c>
      <c r="I228" s="469">
        <v>0</v>
      </c>
      <c r="J228" s="469">
        <v>4</v>
      </c>
      <c r="K228" s="469">
        <v>8</v>
      </c>
      <c r="L228" s="469">
        <v>0</v>
      </c>
      <c r="M228" s="469">
        <v>0</v>
      </c>
      <c r="N228" s="469">
        <v>0</v>
      </c>
      <c r="O228" s="469">
        <v>0</v>
      </c>
      <c r="P228" s="469">
        <v>369</v>
      </c>
      <c r="Q228" s="469">
        <v>0</v>
      </c>
      <c r="R228" s="475">
        <v>0</v>
      </c>
      <c r="S228" s="475">
        <v>0</v>
      </c>
      <c r="T228" s="475">
        <v>0</v>
      </c>
      <c r="U228" s="468">
        <v>0.64500000000000002</v>
      </c>
      <c r="V228" s="469">
        <v>0</v>
      </c>
      <c r="W228" s="469">
        <v>0</v>
      </c>
      <c r="X228" s="469">
        <v>0</v>
      </c>
      <c r="Y228" s="469" t="s">
        <v>568</v>
      </c>
      <c r="Z228" s="469" t="s">
        <v>568</v>
      </c>
      <c r="AA228" s="473">
        <v>3</v>
      </c>
      <c r="AB228" s="474">
        <f t="shared" si="8"/>
        <v>0</v>
      </c>
      <c r="AC228" s="469">
        <v>4</v>
      </c>
      <c r="AD228" s="469">
        <v>0</v>
      </c>
      <c r="AE228" s="469">
        <v>7</v>
      </c>
      <c r="AF228" s="469">
        <v>18</v>
      </c>
      <c r="AG228" s="469">
        <v>0</v>
      </c>
      <c r="AH228" s="469">
        <v>1</v>
      </c>
      <c r="AI228" s="475">
        <v>36700</v>
      </c>
      <c r="AJ228" s="475">
        <v>0</v>
      </c>
      <c r="AK228" s="475">
        <v>0</v>
      </c>
      <c r="AL228" s="475">
        <v>44</v>
      </c>
      <c r="AM228" s="475">
        <v>0</v>
      </c>
      <c r="AN228" s="469">
        <v>0</v>
      </c>
      <c r="AO228" s="469">
        <v>2</v>
      </c>
      <c r="AP228" s="469">
        <v>0</v>
      </c>
      <c r="AQ228" s="468">
        <v>0.51700000000000002</v>
      </c>
      <c r="AR228" s="468">
        <v>4.8000000000000001E-2</v>
      </c>
      <c r="AS228" s="469">
        <v>0</v>
      </c>
      <c r="AT228" s="469">
        <v>0</v>
      </c>
      <c r="AU228" s="469">
        <v>0</v>
      </c>
      <c r="AV228" s="469">
        <v>0</v>
      </c>
      <c r="AW228" s="469">
        <v>0</v>
      </c>
      <c r="AX228" s="469">
        <v>0</v>
      </c>
      <c r="AY228" s="469">
        <v>0</v>
      </c>
      <c r="AZ228" s="469">
        <v>0</v>
      </c>
      <c r="BA228" s="469">
        <v>0</v>
      </c>
      <c r="BB228" s="475">
        <v>0</v>
      </c>
      <c r="BC228" s="470">
        <v>0</v>
      </c>
      <c r="BD228" s="470">
        <v>1</v>
      </c>
      <c r="BE228" s="469">
        <v>0</v>
      </c>
      <c r="BF228" s="468">
        <v>0.216</v>
      </c>
      <c r="BG228" s="469">
        <v>0</v>
      </c>
      <c r="BH228" s="469">
        <v>4.2144345511900001</v>
      </c>
      <c r="BI228" s="469">
        <v>0</v>
      </c>
      <c r="BJ228" s="469">
        <v>0</v>
      </c>
      <c r="BK228" s="469">
        <v>1</v>
      </c>
      <c r="BL228" s="469">
        <v>0</v>
      </c>
      <c r="BM228" s="469">
        <v>0</v>
      </c>
      <c r="BN228" s="469">
        <v>0</v>
      </c>
      <c r="BO228" s="471">
        <v>1.4558859068300001</v>
      </c>
      <c r="BP228" s="469">
        <v>0</v>
      </c>
      <c r="BQ228" s="469">
        <v>0</v>
      </c>
      <c r="BR228" s="469">
        <v>0</v>
      </c>
      <c r="BS228" s="469">
        <v>0</v>
      </c>
      <c r="BT228" s="469">
        <v>0</v>
      </c>
      <c r="BU228" s="469">
        <v>1</v>
      </c>
      <c r="BV228" s="469">
        <v>0</v>
      </c>
      <c r="BW228" s="475">
        <v>0</v>
      </c>
      <c r="BX228" s="475">
        <v>53</v>
      </c>
      <c r="BY228" s="475">
        <v>1967</v>
      </c>
      <c r="BZ228" s="475">
        <v>169</v>
      </c>
      <c r="CA228" s="468">
        <v>0.439</v>
      </c>
      <c r="CB228" s="469">
        <v>0</v>
      </c>
      <c r="CC228" s="476">
        <v>0</v>
      </c>
      <c r="CD228" s="476">
        <v>450.24920687981199</v>
      </c>
      <c r="CE228" s="476">
        <v>470.95364492149673</v>
      </c>
      <c r="CF228" s="476">
        <v>2.3217554768199999</v>
      </c>
      <c r="CG228" s="476">
        <v>0</v>
      </c>
      <c r="CH228" s="476">
        <v>0</v>
      </c>
      <c r="CI228" s="476">
        <v>6.7925678941100007E-2</v>
      </c>
      <c r="CJ228" s="485">
        <v>0</v>
      </c>
      <c r="CK228" s="469">
        <v>1</v>
      </c>
      <c r="CL228" s="469">
        <v>0</v>
      </c>
      <c r="CM228" s="469">
        <v>0</v>
      </c>
      <c r="CN228" s="477">
        <v>183.66159696645724</v>
      </c>
      <c r="CO228" s="469">
        <v>3</v>
      </c>
      <c r="CP228" s="469">
        <v>0</v>
      </c>
      <c r="CQ228" s="469" t="s">
        <v>514</v>
      </c>
      <c r="CR228" s="469" t="s">
        <v>514</v>
      </c>
      <c r="CS228" s="469" t="s">
        <v>514</v>
      </c>
      <c r="CT228" s="469">
        <v>0</v>
      </c>
      <c r="CU228" s="469">
        <v>0</v>
      </c>
      <c r="CV228" s="469">
        <v>1</v>
      </c>
      <c r="CW228" s="469">
        <v>0</v>
      </c>
      <c r="CX228" s="475">
        <v>0</v>
      </c>
      <c r="CY228" s="475">
        <v>0</v>
      </c>
      <c r="CZ228" s="475">
        <v>26</v>
      </c>
      <c r="DA228" s="475">
        <v>0</v>
      </c>
      <c r="DB228" s="478">
        <v>1</v>
      </c>
      <c r="DC228" s="472">
        <v>0.94158101571946795</v>
      </c>
      <c r="DD228" s="469">
        <v>2</v>
      </c>
      <c r="DE228" s="475">
        <v>14000</v>
      </c>
      <c r="DF228" s="470">
        <v>1</v>
      </c>
      <c r="DG228" s="474">
        <v>0</v>
      </c>
      <c r="DH228" s="469">
        <v>2</v>
      </c>
      <c r="DI228" s="470">
        <v>0</v>
      </c>
      <c r="DJ228" s="469">
        <v>0</v>
      </c>
      <c r="DK228" s="469">
        <v>0</v>
      </c>
      <c r="DL228" s="476">
        <v>13.333333333333334</v>
      </c>
      <c r="DM228" s="465" t="s">
        <v>640</v>
      </c>
      <c r="DN228" s="466" t="s">
        <v>640</v>
      </c>
      <c r="DO228" s="467">
        <v>25825.925925925927</v>
      </c>
      <c r="DP228" s="469">
        <v>0</v>
      </c>
      <c r="DQ228" s="469">
        <v>1</v>
      </c>
      <c r="DR228" s="469">
        <v>1</v>
      </c>
      <c r="DS228" s="475">
        <v>34</v>
      </c>
      <c r="DT228" s="475">
        <v>66</v>
      </c>
      <c r="DU228" s="475">
        <v>0</v>
      </c>
    </row>
    <row r="229" spans="1:125" s="469" customFormat="1" ht="15" customHeight="1" x14ac:dyDescent="0.25">
      <c r="A229" s="474" t="s">
        <v>42</v>
      </c>
      <c r="B229" s="469">
        <v>28</v>
      </c>
      <c r="C229" s="469">
        <v>0</v>
      </c>
      <c r="D229" s="469">
        <v>72</v>
      </c>
      <c r="E229" s="469">
        <v>0</v>
      </c>
      <c r="F229" s="469">
        <v>1304</v>
      </c>
      <c r="G229" s="469">
        <v>0</v>
      </c>
      <c r="H229" s="469">
        <v>31</v>
      </c>
      <c r="I229" s="469">
        <v>2</v>
      </c>
      <c r="J229" s="469">
        <v>1</v>
      </c>
      <c r="K229" s="469">
        <v>34</v>
      </c>
      <c r="L229" s="469">
        <v>0</v>
      </c>
      <c r="M229" s="469">
        <v>0</v>
      </c>
      <c r="N229" s="469">
        <v>0</v>
      </c>
      <c r="O229" s="469">
        <v>0</v>
      </c>
      <c r="P229" s="469">
        <v>69</v>
      </c>
      <c r="Q229" s="469">
        <v>1</v>
      </c>
      <c r="R229" s="475">
        <v>2279500</v>
      </c>
      <c r="S229" s="475">
        <v>464</v>
      </c>
      <c r="T229" s="475">
        <v>0</v>
      </c>
      <c r="U229" s="468">
        <v>0.67441860465116277</v>
      </c>
      <c r="V229" s="469">
        <v>1</v>
      </c>
      <c r="W229" s="469">
        <v>8</v>
      </c>
      <c r="X229" s="469">
        <v>4</v>
      </c>
      <c r="Y229" s="469">
        <v>3364</v>
      </c>
      <c r="Z229" s="469">
        <v>1314</v>
      </c>
      <c r="AA229" s="473">
        <v>2</v>
      </c>
      <c r="AB229" s="474">
        <f t="shared" si="8"/>
        <v>2</v>
      </c>
      <c r="AC229" s="469">
        <v>1</v>
      </c>
      <c r="AD229" s="469">
        <v>0</v>
      </c>
      <c r="AE229" s="469">
        <v>1312</v>
      </c>
      <c r="AF229" s="469">
        <v>29</v>
      </c>
      <c r="AG229" s="469">
        <v>0</v>
      </c>
      <c r="AH229" s="469">
        <v>1</v>
      </c>
      <c r="AI229" s="475">
        <v>28700</v>
      </c>
      <c r="AJ229" s="475">
        <v>0</v>
      </c>
      <c r="AK229" s="475">
        <v>73000</v>
      </c>
      <c r="AL229" s="475">
        <v>405</v>
      </c>
      <c r="AM229" s="475">
        <v>28</v>
      </c>
      <c r="AN229" s="469">
        <v>0</v>
      </c>
      <c r="AO229" s="469">
        <v>0</v>
      </c>
      <c r="AP229" s="469">
        <v>0</v>
      </c>
      <c r="AQ229" s="468">
        <v>0.68965517241379315</v>
      </c>
      <c r="AR229" s="468">
        <v>5.1724137931034482E-2</v>
      </c>
      <c r="AS229" s="469">
        <v>0</v>
      </c>
      <c r="AT229" s="469">
        <v>9433.5485331399996</v>
      </c>
      <c r="AU229" s="469">
        <v>0</v>
      </c>
      <c r="AV229" s="469">
        <v>1</v>
      </c>
      <c r="AW229" s="469">
        <v>0</v>
      </c>
      <c r="AX229" s="469">
        <v>0</v>
      </c>
      <c r="AY229" s="469">
        <v>0</v>
      </c>
      <c r="AZ229" s="469">
        <v>0</v>
      </c>
      <c r="BA229" s="469">
        <v>1</v>
      </c>
      <c r="BB229" s="475">
        <v>8.1</v>
      </c>
      <c r="BC229" s="470">
        <v>1</v>
      </c>
      <c r="BD229" s="470">
        <v>5</v>
      </c>
      <c r="BE229" s="469">
        <v>9433.5485199800005</v>
      </c>
      <c r="BF229" s="468">
        <v>0.43103448275862066</v>
      </c>
      <c r="BG229" s="469">
        <v>0</v>
      </c>
      <c r="BH229" s="469">
        <v>1553.33916402</v>
      </c>
      <c r="BI229" s="469">
        <v>0</v>
      </c>
      <c r="BJ229" s="469">
        <v>0</v>
      </c>
      <c r="BK229" s="469">
        <v>0</v>
      </c>
      <c r="BL229" s="469">
        <v>0</v>
      </c>
      <c r="BM229" s="469">
        <v>2</v>
      </c>
      <c r="BN229" s="469">
        <v>0</v>
      </c>
      <c r="BO229" s="471">
        <v>11.219371275999999</v>
      </c>
      <c r="BP229" s="469">
        <v>0</v>
      </c>
      <c r="BQ229" s="469">
        <v>0</v>
      </c>
      <c r="BR229" s="469">
        <v>0</v>
      </c>
      <c r="BS229" s="469">
        <v>0</v>
      </c>
      <c r="BT229" s="469">
        <v>0</v>
      </c>
      <c r="BU229" s="469">
        <v>0</v>
      </c>
      <c r="BV229" s="469">
        <v>0</v>
      </c>
      <c r="BW229" s="475">
        <v>0</v>
      </c>
      <c r="BX229" s="475">
        <v>70</v>
      </c>
      <c r="BY229" s="475">
        <v>156</v>
      </c>
      <c r="BZ229" s="475">
        <v>0</v>
      </c>
      <c r="CA229" s="468">
        <v>0.7931034482758621</v>
      </c>
      <c r="CB229" s="469">
        <v>0</v>
      </c>
      <c r="CC229" s="476">
        <v>0</v>
      </c>
      <c r="CD229" s="476">
        <v>1555.24383734</v>
      </c>
      <c r="CE229" s="476">
        <v>2232.2402278161344</v>
      </c>
      <c r="CF229" s="476">
        <v>0</v>
      </c>
      <c r="CG229" s="476">
        <v>0</v>
      </c>
      <c r="CH229" s="476">
        <v>1333.4248731600001</v>
      </c>
      <c r="CI229" s="476">
        <v>914.76383224533777</v>
      </c>
      <c r="CJ229" s="485">
        <v>0</v>
      </c>
      <c r="CK229" s="469">
        <v>6</v>
      </c>
      <c r="CL229" s="469">
        <v>0</v>
      </c>
      <c r="CM229" s="469">
        <v>0</v>
      </c>
      <c r="CN229" s="477">
        <v>2087.5781876344599</v>
      </c>
      <c r="CO229" s="469">
        <v>142</v>
      </c>
      <c r="CP229" s="469">
        <v>0</v>
      </c>
      <c r="CQ229" s="469" t="s">
        <v>514</v>
      </c>
      <c r="CR229" s="469" t="s">
        <v>514</v>
      </c>
      <c r="CS229" s="469" t="s">
        <v>514</v>
      </c>
      <c r="CT229" s="469">
        <v>0</v>
      </c>
      <c r="CU229" s="469">
        <v>1</v>
      </c>
      <c r="CV229" s="469">
        <v>0</v>
      </c>
      <c r="CW229" s="469">
        <v>2</v>
      </c>
      <c r="CX229" s="475">
        <v>56600</v>
      </c>
      <c r="CY229" s="475">
        <v>0</v>
      </c>
      <c r="CZ229" s="475">
        <v>151</v>
      </c>
      <c r="DA229" s="475">
        <v>0</v>
      </c>
      <c r="DB229" s="478">
        <v>1</v>
      </c>
      <c r="DC229" s="472">
        <v>0.93856071090392601</v>
      </c>
      <c r="DD229" s="469">
        <v>4</v>
      </c>
      <c r="DE229" s="475">
        <v>31000</v>
      </c>
      <c r="DF229" s="470">
        <v>0</v>
      </c>
      <c r="DG229" s="474">
        <v>1</v>
      </c>
      <c r="DH229" s="469">
        <v>0</v>
      </c>
      <c r="DI229" s="470">
        <v>0</v>
      </c>
      <c r="DJ229" s="469">
        <v>0</v>
      </c>
      <c r="DK229" s="469">
        <v>0</v>
      </c>
      <c r="DL229" s="476">
        <v>5</v>
      </c>
      <c r="DM229" s="465">
        <v>20</v>
      </c>
      <c r="DN229" s="466">
        <v>2368000</v>
      </c>
      <c r="DO229" s="467">
        <v>144081.48148148149</v>
      </c>
      <c r="DP229" s="469">
        <v>0</v>
      </c>
      <c r="DQ229" s="469">
        <v>0</v>
      </c>
      <c r="DR229" s="469">
        <v>1</v>
      </c>
      <c r="DS229" s="475">
        <v>19</v>
      </c>
      <c r="DT229" s="475">
        <v>64</v>
      </c>
      <c r="DU229" s="475">
        <v>34</v>
      </c>
    </row>
    <row r="230" spans="1:125" s="469" customFormat="1" ht="15" customHeight="1" x14ac:dyDescent="0.25">
      <c r="A230" s="474" t="s">
        <v>124</v>
      </c>
      <c r="B230" s="469">
        <v>64</v>
      </c>
      <c r="C230" s="469">
        <v>5</v>
      </c>
      <c r="D230" s="469">
        <v>90</v>
      </c>
      <c r="E230" s="469">
        <v>4</v>
      </c>
      <c r="F230" s="469">
        <v>1867</v>
      </c>
      <c r="G230" s="469">
        <v>5</v>
      </c>
      <c r="H230" s="469">
        <v>525</v>
      </c>
      <c r="I230" s="469">
        <v>109</v>
      </c>
      <c r="J230" s="469">
        <v>1</v>
      </c>
      <c r="K230" s="469">
        <v>34</v>
      </c>
      <c r="L230" s="469">
        <v>0</v>
      </c>
      <c r="M230" s="469">
        <v>0</v>
      </c>
      <c r="N230" s="469">
        <v>0</v>
      </c>
      <c r="O230" s="469">
        <v>0</v>
      </c>
      <c r="P230" s="469">
        <v>85</v>
      </c>
      <c r="Q230" s="469">
        <v>3</v>
      </c>
      <c r="R230" s="475">
        <v>477700</v>
      </c>
      <c r="S230" s="475">
        <v>11</v>
      </c>
      <c r="T230" s="475">
        <v>0</v>
      </c>
      <c r="U230" s="468">
        <v>0.77647058823529413</v>
      </c>
      <c r="V230" s="469">
        <v>1</v>
      </c>
      <c r="W230" s="469">
        <v>25</v>
      </c>
      <c r="X230" s="469">
        <v>0</v>
      </c>
      <c r="Y230" s="469" t="s">
        <v>568</v>
      </c>
      <c r="Z230" s="469" t="s">
        <v>568</v>
      </c>
      <c r="AA230" s="473">
        <v>8</v>
      </c>
      <c r="AB230" s="474">
        <f t="shared" si="8"/>
        <v>6</v>
      </c>
      <c r="AC230" s="469">
        <v>3</v>
      </c>
      <c r="AD230" s="469">
        <v>0</v>
      </c>
      <c r="AE230" s="469">
        <v>4601</v>
      </c>
      <c r="AF230" s="469">
        <v>44</v>
      </c>
      <c r="AG230" s="469">
        <v>0</v>
      </c>
      <c r="AH230" s="469">
        <v>1</v>
      </c>
      <c r="AI230" s="475">
        <v>6800</v>
      </c>
      <c r="AJ230" s="475">
        <v>0</v>
      </c>
      <c r="AK230" s="475">
        <v>87775</v>
      </c>
      <c r="AL230" s="475">
        <v>36</v>
      </c>
      <c r="AM230" s="475">
        <v>0</v>
      </c>
      <c r="AN230" s="469">
        <v>0</v>
      </c>
      <c r="AO230" s="469">
        <v>2</v>
      </c>
      <c r="AP230" s="469">
        <v>0</v>
      </c>
      <c r="AQ230" s="468">
        <v>0.55462184873949583</v>
      </c>
      <c r="AR230" s="468">
        <v>6.7226890756302518E-2</v>
      </c>
      <c r="AS230" s="469">
        <v>0</v>
      </c>
      <c r="AT230" s="469">
        <v>0</v>
      </c>
      <c r="AU230" s="469">
        <v>0</v>
      </c>
      <c r="AV230" s="469">
        <v>1</v>
      </c>
      <c r="AW230" s="469">
        <v>0</v>
      </c>
      <c r="AX230" s="469">
        <v>0</v>
      </c>
      <c r="AY230" s="469">
        <v>1</v>
      </c>
      <c r="AZ230" s="469">
        <v>0</v>
      </c>
      <c r="BA230" s="469">
        <v>2</v>
      </c>
      <c r="BB230" s="475">
        <v>156.80000000000001</v>
      </c>
      <c r="BC230" s="470">
        <v>0</v>
      </c>
      <c r="BD230" s="470">
        <v>14</v>
      </c>
      <c r="BE230" s="469">
        <v>0</v>
      </c>
      <c r="BF230" s="468">
        <v>0.26050420168067229</v>
      </c>
      <c r="BG230" s="469">
        <v>55868.732927899997</v>
      </c>
      <c r="BH230" s="469">
        <v>0</v>
      </c>
      <c r="BI230" s="469">
        <v>3</v>
      </c>
      <c r="BJ230" s="469">
        <v>1</v>
      </c>
      <c r="BK230" s="469">
        <v>4</v>
      </c>
      <c r="BL230" s="469">
        <v>1</v>
      </c>
      <c r="BM230" s="469">
        <v>3</v>
      </c>
      <c r="BN230" s="469">
        <v>0</v>
      </c>
      <c r="BO230" s="471">
        <v>51.448459472300001</v>
      </c>
      <c r="BP230" s="469">
        <v>1</v>
      </c>
      <c r="BQ230" s="469">
        <v>278.12578850821001</v>
      </c>
      <c r="BR230" s="469">
        <v>0</v>
      </c>
      <c r="BS230" s="469">
        <v>0</v>
      </c>
      <c r="BT230" s="469">
        <v>0</v>
      </c>
      <c r="BU230" s="469">
        <v>0</v>
      </c>
      <c r="BV230" s="469">
        <v>0</v>
      </c>
      <c r="BW230" s="475">
        <v>0</v>
      </c>
      <c r="BX230" s="475">
        <v>0</v>
      </c>
      <c r="BY230" s="475">
        <v>132</v>
      </c>
      <c r="BZ230" s="475">
        <v>0</v>
      </c>
      <c r="CA230" s="468">
        <v>0.52941176470588236</v>
      </c>
      <c r="CB230" s="469">
        <v>16029.916535300001</v>
      </c>
      <c r="CC230" s="476">
        <v>16318.905906205859</v>
      </c>
      <c r="CD230" s="476">
        <v>16159.396757872</v>
      </c>
      <c r="CE230" s="476">
        <v>18742.134063641293</v>
      </c>
      <c r="CF230" s="476">
        <v>0</v>
      </c>
      <c r="CG230" s="476">
        <v>103.544523497</v>
      </c>
      <c r="CH230" s="476">
        <v>0</v>
      </c>
      <c r="CI230" s="476">
        <v>4959.2565190940486</v>
      </c>
      <c r="CJ230" s="485">
        <v>0</v>
      </c>
      <c r="CK230" s="469">
        <v>6</v>
      </c>
      <c r="CL230" s="469">
        <v>0</v>
      </c>
      <c r="CM230" s="469">
        <v>0</v>
      </c>
      <c r="CN230" s="477">
        <v>7963.1389021592076</v>
      </c>
      <c r="CO230" s="469">
        <v>1937</v>
      </c>
      <c r="CP230" s="469">
        <v>0</v>
      </c>
      <c r="CQ230" s="469" t="s">
        <v>514</v>
      </c>
      <c r="CR230" s="469" t="s">
        <v>514</v>
      </c>
      <c r="CS230" s="469" t="s">
        <v>514</v>
      </c>
      <c r="CT230" s="469">
        <v>0</v>
      </c>
      <c r="CU230" s="469">
        <v>1</v>
      </c>
      <c r="CV230" s="469">
        <v>1</v>
      </c>
      <c r="CW230" s="469">
        <v>2</v>
      </c>
      <c r="CX230" s="475">
        <v>582700</v>
      </c>
      <c r="CY230" s="475">
        <v>350</v>
      </c>
      <c r="CZ230" s="475">
        <v>12</v>
      </c>
      <c r="DA230" s="475">
        <v>0</v>
      </c>
      <c r="DB230" s="478">
        <v>3</v>
      </c>
      <c r="DC230" s="472">
        <v>0.95061666373615328</v>
      </c>
      <c r="DD230" s="469">
        <v>4</v>
      </c>
      <c r="DE230" s="475">
        <v>223500</v>
      </c>
      <c r="DF230" s="470">
        <v>1</v>
      </c>
      <c r="DG230" s="474">
        <v>0</v>
      </c>
      <c r="DH230" s="469">
        <v>2</v>
      </c>
      <c r="DI230" s="470">
        <v>0</v>
      </c>
      <c r="DJ230" s="469">
        <v>0</v>
      </c>
      <c r="DK230" s="469">
        <v>0</v>
      </c>
      <c r="DL230" s="476">
        <v>0</v>
      </c>
      <c r="DM230" s="465">
        <v>509.33333333333331</v>
      </c>
      <c r="DN230" s="466">
        <v>17529000</v>
      </c>
      <c r="DO230" s="467">
        <v>1314403.7037037038</v>
      </c>
      <c r="DP230" s="469">
        <v>0</v>
      </c>
      <c r="DQ230" s="469">
        <v>0</v>
      </c>
      <c r="DR230" s="469">
        <v>1</v>
      </c>
      <c r="DS230" s="475">
        <v>32</v>
      </c>
      <c r="DT230" s="475">
        <v>219</v>
      </c>
      <c r="DU230" s="475">
        <v>23</v>
      </c>
    </row>
    <row r="231" spans="1:125" s="469" customFormat="1" ht="15" customHeight="1" x14ac:dyDescent="0.25">
      <c r="A231" s="474" t="s">
        <v>121</v>
      </c>
      <c r="B231" s="469">
        <v>6</v>
      </c>
      <c r="C231" s="469">
        <v>2</v>
      </c>
      <c r="D231" s="469">
        <v>13</v>
      </c>
      <c r="E231" s="469">
        <v>2</v>
      </c>
      <c r="F231" s="469">
        <v>212</v>
      </c>
      <c r="G231" s="469">
        <v>7</v>
      </c>
      <c r="H231" s="469">
        <v>3</v>
      </c>
      <c r="I231" s="469">
        <v>0</v>
      </c>
      <c r="J231" s="469">
        <v>3</v>
      </c>
      <c r="K231" s="469">
        <v>16</v>
      </c>
      <c r="L231" s="469">
        <v>4</v>
      </c>
      <c r="M231" s="469">
        <v>0</v>
      </c>
      <c r="N231" s="469">
        <v>0</v>
      </c>
      <c r="O231" s="469">
        <v>0</v>
      </c>
      <c r="P231" s="469">
        <v>178</v>
      </c>
      <c r="Q231" s="469">
        <v>5</v>
      </c>
      <c r="R231" s="475">
        <v>1060300</v>
      </c>
      <c r="S231" s="475">
        <v>0</v>
      </c>
      <c r="T231" s="475">
        <v>0</v>
      </c>
      <c r="U231" s="468">
        <v>0.64500000000000002</v>
      </c>
      <c r="V231" s="469">
        <v>7</v>
      </c>
      <c r="W231" s="469">
        <v>3</v>
      </c>
      <c r="X231" s="469">
        <v>0</v>
      </c>
      <c r="Y231" s="469">
        <v>1918</v>
      </c>
      <c r="Z231" s="469">
        <v>85</v>
      </c>
      <c r="AA231" s="473">
        <v>4</v>
      </c>
      <c r="AB231" s="474">
        <f t="shared" si="8"/>
        <v>2</v>
      </c>
      <c r="AC231" s="469">
        <v>5</v>
      </c>
      <c r="AD231" s="469">
        <v>0</v>
      </c>
      <c r="AE231" s="469">
        <v>11</v>
      </c>
      <c r="AF231" s="469">
        <v>630</v>
      </c>
      <c r="AG231" s="469">
        <v>0</v>
      </c>
      <c r="AH231" s="469">
        <v>4</v>
      </c>
      <c r="AI231" s="475">
        <v>288400</v>
      </c>
      <c r="AJ231" s="475">
        <v>0</v>
      </c>
      <c r="AK231" s="475">
        <v>0</v>
      </c>
      <c r="AL231" s="475">
        <v>738</v>
      </c>
      <c r="AM231" s="475">
        <v>0</v>
      </c>
      <c r="AN231" s="469">
        <v>0</v>
      </c>
      <c r="AO231" s="469">
        <v>4</v>
      </c>
      <c r="AP231" s="469">
        <v>0</v>
      </c>
      <c r="AQ231" s="468">
        <v>0.51700000000000002</v>
      </c>
      <c r="AR231" s="468">
        <v>4.8000000000000001E-2</v>
      </c>
      <c r="AS231" s="469">
        <v>0</v>
      </c>
      <c r="AT231" s="469">
        <v>7388.8123075499998</v>
      </c>
      <c r="AU231" s="469">
        <v>24</v>
      </c>
      <c r="AV231" s="469">
        <v>0</v>
      </c>
      <c r="AW231" s="469">
        <v>1</v>
      </c>
      <c r="AX231" s="469">
        <v>0</v>
      </c>
      <c r="AY231" s="469">
        <v>0</v>
      </c>
      <c r="AZ231" s="469">
        <v>0</v>
      </c>
      <c r="BA231" s="469">
        <v>2</v>
      </c>
      <c r="BB231" s="475">
        <v>3747.5</v>
      </c>
      <c r="BC231" s="470">
        <v>6</v>
      </c>
      <c r="BD231" s="470">
        <v>3</v>
      </c>
      <c r="BE231" s="469">
        <v>7388.8123111499999</v>
      </c>
      <c r="BF231" s="468">
        <v>0.216</v>
      </c>
      <c r="BG231" s="469">
        <v>0</v>
      </c>
      <c r="BH231" s="469">
        <v>77.444122446799994</v>
      </c>
      <c r="BI231" s="469">
        <v>0</v>
      </c>
      <c r="BJ231" s="469">
        <v>0</v>
      </c>
      <c r="BK231" s="469">
        <v>0</v>
      </c>
      <c r="BL231" s="469">
        <v>0</v>
      </c>
      <c r="BM231" s="469">
        <v>2</v>
      </c>
      <c r="BN231" s="469">
        <v>0</v>
      </c>
      <c r="BO231" s="471">
        <v>0.106239595465</v>
      </c>
      <c r="BP231" s="469">
        <v>1</v>
      </c>
      <c r="BQ231" s="469">
        <v>0</v>
      </c>
      <c r="BR231" s="469">
        <v>0</v>
      </c>
      <c r="BS231" s="469">
        <v>1</v>
      </c>
      <c r="BT231" s="469">
        <v>0</v>
      </c>
      <c r="BU231" s="469">
        <v>1</v>
      </c>
      <c r="BV231" s="469">
        <v>2</v>
      </c>
      <c r="BW231" s="475">
        <v>1637200</v>
      </c>
      <c r="BX231" s="475">
        <v>1163</v>
      </c>
      <c r="BY231" s="475">
        <v>6982</v>
      </c>
      <c r="BZ231" s="475">
        <v>2788</v>
      </c>
      <c r="CA231" s="468">
        <v>0.439</v>
      </c>
      <c r="CB231" s="469">
        <v>0</v>
      </c>
      <c r="CC231" s="476">
        <v>0</v>
      </c>
      <c r="CD231" s="476">
        <v>0</v>
      </c>
      <c r="CE231" s="476">
        <v>0</v>
      </c>
      <c r="CF231" s="476">
        <v>147.17508939525001</v>
      </c>
      <c r="CG231" s="476">
        <v>0</v>
      </c>
      <c r="CH231" s="476">
        <v>0</v>
      </c>
      <c r="CI231" s="476">
        <v>3.1278879774399999</v>
      </c>
      <c r="CJ231" s="485">
        <v>0</v>
      </c>
      <c r="CK231" s="469">
        <v>0</v>
      </c>
      <c r="CL231" s="469">
        <v>0</v>
      </c>
      <c r="CM231" s="469">
        <v>0</v>
      </c>
      <c r="CN231" s="477">
        <v>86.173408730008276</v>
      </c>
      <c r="CO231" s="469">
        <v>6</v>
      </c>
      <c r="CP231" s="469">
        <v>0</v>
      </c>
      <c r="CQ231" s="469" t="s">
        <v>514</v>
      </c>
      <c r="CR231" s="469" t="s">
        <v>514</v>
      </c>
      <c r="CS231" s="469" t="s">
        <v>514</v>
      </c>
      <c r="CT231" s="469">
        <v>0</v>
      </c>
      <c r="CU231" s="469">
        <v>0</v>
      </c>
      <c r="CV231" s="469">
        <v>0</v>
      </c>
      <c r="CW231" s="469">
        <v>2</v>
      </c>
      <c r="CX231" s="475">
        <v>746200</v>
      </c>
      <c r="CY231" s="475">
        <v>0</v>
      </c>
      <c r="CZ231" s="475">
        <v>0</v>
      </c>
      <c r="DA231" s="475">
        <v>0</v>
      </c>
      <c r="DB231" s="478">
        <v>37</v>
      </c>
      <c r="DC231" s="472">
        <v>0.94454931287797728</v>
      </c>
      <c r="DD231" s="469">
        <v>34</v>
      </c>
      <c r="DE231" s="475">
        <v>696400</v>
      </c>
      <c r="DF231" s="470">
        <v>4</v>
      </c>
      <c r="DG231" s="474">
        <v>0</v>
      </c>
      <c r="DH231" s="469">
        <v>9</v>
      </c>
      <c r="DI231" s="470">
        <v>0</v>
      </c>
      <c r="DJ231" s="469">
        <v>0</v>
      </c>
      <c r="DK231" s="469">
        <v>0</v>
      </c>
      <c r="DL231" s="476">
        <v>15</v>
      </c>
      <c r="DM231" s="465">
        <v>40</v>
      </c>
      <c r="DN231" s="466">
        <v>9393333.333333334</v>
      </c>
      <c r="DO231" s="467">
        <v>142722.22222222222</v>
      </c>
      <c r="DP231" s="469">
        <v>0</v>
      </c>
      <c r="DQ231" s="469">
        <v>0</v>
      </c>
      <c r="DR231" s="469">
        <v>1</v>
      </c>
      <c r="DS231" s="475">
        <v>119</v>
      </c>
      <c r="DT231" s="475">
        <v>31</v>
      </c>
      <c r="DU231" s="475">
        <v>15</v>
      </c>
    </row>
    <row r="232" spans="1:125" s="469" customFormat="1" ht="15" customHeight="1" x14ac:dyDescent="0.25">
      <c r="A232" s="474" t="s">
        <v>123</v>
      </c>
      <c r="B232" s="469">
        <v>2</v>
      </c>
      <c r="C232" s="469">
        <v>0</v>
      </c>
      <c r="D232" s="469">
        <v>8</v>
      </c>
      <c r="E232" s="469">
        <v>2</v>
      </c>
      <c r="F232" s="469">
        <v>187</v>
      </c>
      <c r="G232" s="469">
        <v>0</v>
      </c>
      <c r="H232" s="469">
        <v>7</v>
      </c>
      <c r="I232" s="469">
        <v>2</v>
      </c>
      <c r="J232" s="469">
        <v>2</v>
      </c>
      <c r="K232" s="469">
        <v>9</v>
      </c>
      <c r="L232" s="469">
        <v>2</v>
      </c>
      <c r="M232" s="469">
        <v>0</v>
      </c>
      <c r="N232" s="469">
        <v>0</v>
      </c>
      <c r="O232" s="469">
        <v>0</v>
      </c>
      <c r="P232" s="469">
        <v>65</v>
      </c>
      <c r="Q232" s="469">
        <v>4</v>
      </c>
      <c r="R232" s="475">
        <v>58900</v>
      </c>
      <c r="S232" s="475">
        <v>0</v>
      </c>
      <c r="T232" s="475">
        <v>0</v>
      </c>
      <c r="U232" s="468">
        <v>0.64500000000000002</v>
      </c>
      <c r="V232" s="469">
        <v>1</v>
      </c>
      <c r="W232" s="469">
        <v>0</v>
      </c>
      <c r="X232" s="469">
        <v>0</v>
      </c>
      <c r="Y232" s="469">
        <v>1200</v>
      </c>
      <c r="Z232" s="469">
        <v>206</v>
      </c>
      <c r="AA232" s="473">
        <v>4</v>
      </c>
      <c r="AB232" s="474">
        <f t="shared" si="8"/>
        <v>4</v>
      </c>
      <c r="AC232" s="469">
        <v>3</v>
      </c>
      <c r="AD232" s="469">
        <v>0</v>
      </c>
      <c r="AE232" s="469">
        <v>0</v>
      </c>
      <c r="AF232" s="469">
        <v>44</v>
      </c>
      <c r="AG232" s="469">
        <v>0</v>
      </c>
      <c r="AH232" s="469">
        <v>2</v>
      </c>
      <c r="AI232" s="475">
        <v>61900</v>
      </c>
      <c r="AJ232" s="475">
        <v>0</v>
      </c>
      <c r="AK232" s="475">
        <v>0</v>
      </c>
      <c r="AL232" s="475">
        <v>1418</v>
      </c>
      <c r="AM232" s="475">
        <v>125</v>
      </c>
      <c r="AN232" s="469">
        <v>0</v>
      </c>
      <c r="AO232" s="469">
        <v>10</v>
      </c>
      <c r="AP232" s="469">
        <v>0</v>
      </c>
      <c r="AQ232" s="468">
        <v>0.51700000000000002</v>
      </c>
      <c r="AR232" s="468">
        <v>4.8000000000000001E-2</v>
      </c>
      <c r="AS232" s="469">
        <v>1</v>
      </c>
      <c r="AT232" s="469">
        <v>53735.961289145285</v>
      </c>
      <c r="AU232" s="469">
        <v>263</v>
      </c>
      <c r="AV232" s="469">
        <v>0</v>
      </c>
      <c r="AW232" s="469">
        <v>0</v>
      </c>
      <c r="AX232" s="469">
        <v>0</v>
      </c>
      <c r="AY232" s="469">
        <v>0</v>
      </c>
      <c r="AZ232" s="469">
        <v>0</v>
      </c>
      <c r="BA232" s="469">
        <v>0</v>
      </c>
      <c r="BB232" s="475">
        <v>0</v>
      </c>
      <c r="BC232" s="470">
        <v>0</v>
      </c>
      <c r="BD232" s="470">
        <v>41</v>
      </c>
      <c r="BE232" s="469">
        <v>774.65062904599995</v>
      </c>
      <c r="BF232" s="468">
        <v>0.216</v>
      </c>
      <c r="BG232" s="469">
        <v>0</v>
      </c>
      <c r="BH232" s="469">
        <v>144.31336687699999</v>
      </c>
      <c r="BI232" s="469">
        <v>0</v>
      </c>
      <c r="BJ232" s="469">
        <v>0</v>
      </c>
      <c r="BK232" s="469">
        <v>0</v>
      </c>
      <c r="BL232" s="469">
        <v>0</v>
      </c>
      <c r="BM232" s="469">
        <v>4</v>
      </c>
      <c r="BN232" s="469">
        <v>0.5</v>
      </c>
      <c r="BO232" s="471">
        <v>2.3876339774499999E-2</v>
      </c>
      <c r="BP232" s="469">
        <v>0</v>
      </c>
      <c r="BQ232" s="469">
        <v>0</v>
      </c>
      <c r="BR232" s="469">
        <v>0</v>
      </c>
      <c r="BS232" s="469">
        <v>0</v>
      </c>
      <c r="BT232" s="469">
        <v>0</v>
      </c>
      <c r="BU232" s="469">
        <v>1</v>
      </c>
      <c r="BV232" s="469">
        <v>1</v>
      </c>
      <c r="BW232" s="475">
        <v>4830700</v>
      </c>
      <c r="BX232" s="475">
        <v>3051</v>
      </c>
      <c r="BY232" s="475">
        <v>8441</v>
      </c>
      <c r="BZ232" s="475">
        <v>764</v>
      </c>
      <c r="CA232" s="468">
        <v>0.439</v>
      </c>
      <c r="CB232" s="469">
        <v>0</v>
      </c>
      <c r="CC232" s="476">
        <v>0</v>
      </c>
      <c r="CD232" s="476">
        <v>0</v>
      </c>
      <c r="CE232" s="476">
        <v>0</v>
      </c>
      <c r="CF232" s="476">
        <v>288.84415833041896</v>
      </c>
      <c r="CG232" s="476">
        <v>0</v>
      </c>
      <c r="CH232" s="476">
        <v>0</v>
      </c>
      <c r="CI232" s="476">
        <v>16.254066326009998</v>
      </c>
      <c r="CJ232" s="485">
        <v>0</v>
      </c>
      <c r="CK232" s="469">
        <v>0</v>
      </c>
      <c r="CL232" s="469">
        <v>0</v>
      </c>
      <c r="CM232" s="469">
        <v>0</v>
      </c>
      <c r="CN232" s="477">
        <v>221.71495890437365</v>
      </c>
      <c r="CO232" s="469">
        <v>3</v>
      </c>
      <c r="CP232" s="469">
        <v>0</v>
      </c>
      <c r="CQ232" s="469" t="s">
        <v>514</v>
      </c>
      <c r="CR232" s="469" t="s">
        <v>514</v>
      </c>
      <c r="CS232" s="469" t="s">
        <v>514</v>
      </c>
      <c r="CT232" s="469">
        <v>0</v>
      </c>
      <c r="CU232" s="469">
        <v>0</v>
      </c>
      <c r="CV232" s="469">
        <v>1</v>
      </c>
      <c r="CW232" s="469">
        <v>2</v>
      </c>
      <c r="CX232" s="475">
        <v>658000</v>
      </c>
      <c r="CY232" s="475">
        <v>63</v>
      </c>
      <c r="CZ232" s="475">
        <v>161</v>
      </c>
      <c r="DA232" s="475">
        <v>0</v>
      </c>
      <c r="DB232" s="478">
        <v>16</v>
      </c>
      <c r="DC232" s="472">
        <v>0.95767750797339379</v>
      </c>
      <c r="DD232" s="469">
        <v>34</v>
      </c>
      <c r="DE232" s="475">
        <v>959400</v>
      </c>
      <c r="DF232" s="470">
        <v>0</v>
      </c>
      <c r="DG232" s="474">
        <v>0</v>
      </c>
      <c r="DH232" s="469">
        <v>6</v>
      </c>
      <c r="DI232" s="470">
        <v>0</v>
      </c>
      <c r="DJ232" s="469">
        <v>0</v>
      </c>
      <c r="DK232" s="469">
        <v>1</v>
      </c>
      <c r="DL232" s="476">
        <v>5</v>
      </c>
      <c r="DM232" s="465">
        <v>13</v>
      </c>
      <c r="DN232" s="466">
        <v>1013000</v>
      </c>
      <c r="DO232" s="467">
        <v>20388.888888888891</v>
      </c>
      <c r="DP232" s="469">
        <v>0</v>
      </c>
      <c r="DQ232" s="469">
        <v>1</v>
      </c>
      <c r="DR232" s="469">
        <v>0</v>
      </c>
      <c r="DS232" s="475">
        <v>443</v>
      </c>
      <c r="DT232" s="475">
        <v>0</v>
      </c>
      <c r="DU232" s="475">
        <v>0</v>
      </c>
    </row>
    <row r="233" spans="1:125" s="469" customFormat="1" ht="15" customHeight="1" x14ac:dyDescent="0.25">
      <c r="A233" s="474" t="s">
        <v>18</v>
      </c>
      <c r="B233" s="469">
        <v>27</v>
      </c>
      <c r="C233" s="469">
        <v>1</v>
      </c>
      <c r="D233" s="469">
        <v>88</v>
      </c>
      <c r="E233" s="469">
        <v>0</v>
      </c>
      <c r="F233" s="469">
        <v>1851</v>
      </c>
      <c r="G233" s="469">
        <v>1</v>
      </c>
      <c r="H233" s="469">
        <v>476</v>
      </c>
      <c r="I233" s="469">
        <v>31</v>
      </c>
      <c r="J233" s="469">
        <v>2</v>
      </c>
      <c r="K233" s="469">
        <v>27</v>
      </c>
      <c r="L233" s="469">
        <v>4</v>
      </c>
      <c r="M233" s="469">
        <v>0</v>
      </c>
      <c r="N233" s="469">
        <v>0</v>
      </c>
      <c r="O233" s="469">
        <v>0</v>
      </c>
      <c r="P233" s="469">
        <v>93</v>
      </c>
      <c r="Q233" s="469">
        <v>2</v>
      </c>
      <c r="R233" s="475">
        <v>174000</v>
      </c>
      <c r="S233" s="475">
        <v>0</v>
      </c>
      <c r="T233" s="475">
        <v>0</v>
      </c>
      <c r="U233" s="468">
        <v>0.7</v>
      </c>
      <c r="V233" s="469">
        <v>10</v>
      </c>
      <c r="W233" s="469">
        <v>4</v>
      </c>
      <c r="X233" s="469">
        <v>0</v>
      </c>
      <c r="Y233" s="469" t="s">
        <v>568</v>
      </c>
      <c r="Z233" s="469" t="s">
        <v>568</v>
      </c>
      <c r="AA233" s="473">
        <v>6</v>
      </c>
      <c r="AB233" s="474">
        <f t="shared" si="8"/>
        <v>3</v>
      </c>
      <c r="AC233" s="469">
        <v>7</v>
      </c>
      <c r="AD233" s="469">
        <v>0</v>
      </c>
      <c r="AE233" s="469">
        <v>1105</v>
      </c>
      <c r="AF233" s="469">
        <v>458</v>
      </c>
      <c r="AG233" s="469">
        <v>0</v>
      </c>
      <c r="AH233" s="469">
        <v>2</v>
      </c>
      <c r="AI233" s="475">
        <v>183500</v>
      </c>
      <c r="AJ233" s="475">
        <v>0</v>
      </c>
      <c r="AK233" s="475">
        <v>85500</v>
      </c>
      <c r="AL233" s="475">
        <v>641</v>
      </c>
      <c r="AM233" s="475">
        <v>0</v>
      </c>
      <c r="AN233" s="469">
        <v>0</v>
      </c>
      <c r="AO233" s="469">
        <v>0</v>
      </c>
      <c r="AP233" s="469">
        <v>0</v>
      </c>
      <c r="AQ233" s="468">
        <v>0.3888888888888889</v>
      </c>
      <c r="AR233" s="468">
        <v>7.407407407407407E-2</v>
      </c>
      <c r="AS233" s="469">
        <v>0</v>
      </c>
      <c r="AT233" s="469">
        <v>0</v>
      </c>
      <c r="AU233" s="469">
        <v>0</v>
      </c>
      <c r="AV233" s="469">
        <v>1</v>
      </c>
      <c r="AW233" s="469">
        <v>7</v>
      </c>
      <c r="AX233" s="469">
        <v>282</v>
      </c>
      <c r="AY233" s="469">
        <v>0</v>
      </c>
      <c r="AZ233" s="469">
        <v>0</v>
      </c>
      <c r="BA233" s="469">
        <v>0</v>
      </c>
      <c r="BB233" s="475">
        <v>0</v>
      </c>
      <c r="BC233" s="470">
        <v>0</v>
      </c>
      <c r="BD233" s="470">
        <v>6</v>
      </c>
      <c r="BE233" s="469">
        <v>0</v>
      </c>
      <c r="BF233" s="468">
        <v>0.14814814814814814</v>
      </c>
      <c r="BG233" s="469">
        <v>60317.070371499998</v>
      </c>
      <c r="BH233" s="469">
        <v>0</v>
      </c>
      <c r="BI233" s="469">
        <v>0</v>
      </c>
      <c r="BJ233" s="469">
        <v>0</v>
      </c>
      <c r="BK233" s="469">
        <v>1</v>
      </c>
      <c r="BL233" s="469">
        <v>0</v>
      </c>
      <c r="BM233" s="469">
        <v>3</v>
      </c>
      <c r="BN233" s="469">
        <v>1</v>
      </c>
      <c r="BO233" s="471">
        <v>16.043984954100001</v>
      </c>
      <c r="BP233" s="469">
        <v>1</v>
      </c>
      <c r="BQ233" s="469">
        <v>95.930365447869988</v>
      </c>
      <c r="BR233" s="469">
        <v>1</v>
      </c>
      <c r="BS233" s="469">
        <v>0</v>
      </c>
      <c r="BT233" s="469">
        <v>2</v>
      </c>
      <c r="BU233" s="469">
        <v>0</v>
      </c>
      <c r="BV233" s="469">
        <v>3</v>
      </c>
      <c r="BW233" s="475">
        <v>3099800</v>
      </c>
      <c r="BX233" s="475">
        <v>864</v>
      </c>
      <c r="BY233" s="475">
        <v>6002</v>
      </c>
      <c r="BZ233" s="475">
        <v>913</v>
      </c>
      <c r="CA233" s="468">
        <v>0.46296296296296297</v>
      </c>
      <c r="CB233" s="469">
        <v>0</v>
      </c>
      <c r="CC233" s="476">
        <v>19047.244965600887</v>
      </c>
      <c r="CD233" s="476">
        <v>18720.382685242752</v>
      </c>
      <c r="CE233" s="476">
        <v>20187.543879917022</v>
      </c>
      <c r="CF233" s="476">
        <v>4.96761173276</v>
      </c>
      <c r="CG233" s="476">
        <v>67.105132890029992</v>
      </c>
      <c r="CH233" s="476">
        <v>0</v>
      </c>
      <c r="CI233" s="476">
        <v>2272.1838348125816</v>
      </c>
      <c r="CJ233" s="485">
        <v>0</v>
      </c>
      <c r="CK233" s="469">
        <v>4</v>
      </c>
      <c r="CL233" s="469">
        <v>6006.7989574539997</v>
      </c>
      <c r="CM233" s="469">
        <v>0</v>
      </c>
      <c r="CN233" s="477">
        <v>5710.5819671125591</v>
      </c>
      <c r="CO233" s="469">
        <v>58</v>
      </c>
      <c r="CP233" s="469">
        <v>0</v>
      </c>
      <c r="CQ233" s="469" t="s">
        <v>514</v>
      </c>
      <c r="CR233" s="469" t="s">
        <v>514</v>
      </c>
      <c r="CS233" s="469" t="s">
        <v>514</v>
      </c>
      <c r="CT233" s="469">
        <v>0</v>
      </c>
      <c r="CU233" s="469">
        <v>0</v>
      </c>
      <c r="CV233" s="469">
        <v>0</v>
      </c>
      <c r="CW233" s="469">
        <v>0</v>
      </c>
      <c r="CX233" s="475">
        <v>0</v>
      </c>
      <c r="CY233" s="475">
        <v>813</v>
      </c>
      <c r="CZ233" s="475">
        <v>1455</v>
      </c>
      <c r="DA233" s="475">
        <v>1600</v>
      </c>
      <c r="DB233" s="478">
        <v>122</v>
      </c>
      <c r="DC233" s="472">
        <v>0.96125330650869933</v>
      </c>
      <c r="DD233" s="469">
        <v>7</v>
      </c>
      <c r="DE233" s="475">
        <v>129000</v>
      </c>
      <c r="DF233" s="470">
        <v>10</v>
      </c>
      <c r="DG233" s="474">
        <v>0</v>
      </c>
      <c r="DH233" s="469">
        <v>8</v>
      </c>
      <c r="DI233" s="470">
        <v>1</v>
      </c>
      <c r="DJ233" s="469">
        <v>0</v>
      </c>
      <c r="DK233" s="469">
        <v>1</v>
      </c>
      <c r="DL233" s="476">
        <v>5</v>
      </c>
      <c r="DM233" s="465">
        <v>93.333333333333329</v>
      </c>
      <c r="DN233" s="466">
        <v>3712000</v>
      </c>
      <c r="DO233" s="467">
        <v>6625029.6296296287</v>
      </c>
      <c r="DP233" s="469">
        <v>3</v>
      </c>
      <c r="DQ233" s="469">
        <v>2</v>
      </c>
      <c r="DR233" s="469">
        <v>4</v>
      </c>
      <c r="DS233" s="475">
        <v>345</v>
      </c>
      <c r="DT233" s="475">
        <v>1244</v>
      </c>
      <c r="DU233" s="475">
        <v>498</v>
      </c>
    </row>
    <row r="234" spans="1:125" s="469" customFormat="1" ht="15" customHeight="1" x14ac:dyDescent="0.25">
      <c r="A234" s="474" t="s">
        <v>154</v>
      </c>
      <c r="B234" s="469">
        <v>53</v>
      </c>
      <c r="C234" s="469">
        <v>5</v>
      </c>
      <c r="D234" s="469">
        <v>88</v>
      </c>
      <c r="E234" s="469">
        <v>4</v>
      </c>
      <c r="F234" s="469">
        <v>1008</v>
      </c>
      <c r="G234" s="469">
        <v>3</v>
      </c>
      <c r="H234" s="469">
        <v>79</v>
      </c>
      <c r="I234" s="469">
        <v>10</v>
      </c>
      <c r="J234" s="469">
        <v>11</v>
      </c>
      <c r="K234" s="469">
        <v>14</v>
      </c>
      <c r="L234" s="469">
        <v>0</v>
      </c>
      <c r="M234" s="469">
        <v>0</v>
      </c>
      <c r="N234" s="469">
        <v>1</v>
      </c>
      <c r="O234" s="469">
        <v>0</v>
      </c>
      <c r="P234" s="469">
        <v>144</v>
      </c>
      <c r="Q234" s="469">
        <v>5</v>
      </c>
      <c r="R234" s="475">
        <v>578000</v>
      </c>
      <c r="S234" s="475">
        <v>0</v>
      </c>
      <c r="T234" s="475">
        <v>0</v>
      </c>
      <c r="U234" s="468">
        <v>0.64500000000000002</v>
      </c>
      <c r="V234" s="469">
        <v>2</v>
      </c>
      <c r="W234" s="469">
        <v>4</v>
      </c>
      <c r="X234" s="469">
        <v>2</v>
      </c>
      <c r="Y234" s="469">
        <v>5337</v>
      </c>
      <c r="Z234" s="469">
        <v>954</v>
      </c>
      <c r="AA234" s="473">
        <v>3</v>
      </c>
      <c r="AB234" s="474">
        <f t="shared" si="8"/>
        <v>1</v>
      </c>
      <c r="AC234" s="469">
        <v>3</v>
      </c>
      <c r="AD234" s="469">
        <v>0</v>
      </c>
      <c r="AE234" s="469">
        <v>2202</v>
      </c>
      <c r="AF234" s="469">
        <v>80</v>
      </c>
      <c r="AG234" s="469">
        <v>1</v>
      </c>
      <c r="AH234" s="469">
        <v>0</v>
      </c>
      <c r="AI234" s="475">
        <v>0</v>
      </c>
      <c r="AJ234" s="475">
        <v>0</v>
      </c>
      <c r="AK234" s="475">
        <v>2374.0625</v>
      </c>
      <c r="AL234" s="475">
        <v>7</v>
      </c>
      <c r="AM234" s="475">
        <v>0</v>
      </c>
      <c r="AN234" s="469">
        <v>0</v>
      </c>
      <c r="AO234" s="469">
        <v>1</v>
      </c>
      <c r="AP234" s="469">
        <v>0</v>
      </c>
      <c r="AQ234" s="468">
        <v>0.51700000000000002</v>
      </c>
      <c r="AR234" s="468">
        <v>4.8000000000000001E-2</v>
      </c>
      <c r="AS234" s="469">
        <v>0</v>
      </c>
      <c r="AT234" s="469">
        <v>21709.327186139999</v>
      </c>
      <c r="AU234" s="469">
        <v>28</v>
      </c>
      <c r="AV234" s="469">
        <v>0</v>
      </c>
      <c r="AW234" s="469">
        <v>1</v>
      </c>
      <c r="AX234" s="469">
        <v>14</v>
      </c>
      <c r="AY234" s="469">
        <v>0</v>
      </c>
      <c r="AZ234" s="469">
        <v>0</v>
      </c>
      <c r="BA234" s="469">
        <v>0</v>
      </c>
      <c r="BB234" s="475">
        <v>0</v>
      </c>
      <c r="BC234" s="470">
        <v>0</v>
      </c>
      <c r="BD234" s="470">
        <v>1</v>
      </c>
      <c r="BE234" s="469">
        <v>8525.3588865900001</v>
      </c>
      <c r="BF234" s="468">
        <v>0.216</v>
      </c>
      <c r="BG234" s="469">
        <v>0</v>
      </c>
      <c r="BH234" s="469">
        <v>0</v>
      </c>
      <c r="BI234" s="469">
        <v>0</v>
      </c>
      <c r="BJ234" s="469">
        <v>0</v>
      </c>
      <c r="BK234" s="469">
        <v>0</v>
      </c>
      <c r="BL234" s="469">
        <v>0</v>
      </c>
      <c r="BM234" s="469">
        <v>1</v>
      </c>
      <c r="BN234" s="469">
        <v>1</v>
      </c>
      <c r="BO234" s="471">
        <v>298.019647722</v>
      </c>
      <c r="BP234" s="469">
        <v>0</v>
      </c>
      <c r="BQ234" s="469">
        <v>454.59070294928398</v>
      </c>
      <c r="BR234" s="469">
        <v>0</v>
      </c>
      <c r="BS234" s="469">
        <v>1</v>
      </c>
      <c r="BT234" s="469">
        <v>0</v>
      </c>
      <c r="BU234" s="469">
        <v>2</v>
      </c>
      <c r="BV234" s="469">
        <v>0</v>
      </c>
      <c r="BW234" s="475">
        <v>0</v>
      </c>
      <c r="BX234" s="475">
        <v>0</v>
      </c>
      <c r="BY234" s="475">
        <v>1555</v>
      </c>
      <c r="BZ234" s="475">
        <v>7</v>
      </c>
      <c r="CA234" s="468">
        <v>0.439</v>
      </c>
      <c r="CB234" s="469">
        <v>7329.4123995999998</v>
      </c>
      <c r="CC234" s="476">
        <v>5141.1710511126503</v>
      </c>
      <c r="CD234" s="476">
        <v>7992.9377975873003</v>
      </c>
      <c r="CE234" s="476">
        <v>10357.90184257102</v>
      </c>
      <c r="CF234" s="476">
        <v>28.395583301170628</v>
      </c>
      <c r="CG234" s="476">
        <v>2489.7214359576892</v>
      </c>
      <c r="CH234" s="476">
        <v>7992.9377954540341</v>
      </c>
      <c r="CI234" s="476">
        <v>937.70205441501719</v>
      </c>
      <c r="CJ234" s="485">
        <v>0</v>
      </c>
      <c r="CK234" s="469">
        <v>15</v>
      </c>
      <c r="CL234" s="469">
        <v>0</v>
      </c>
      <c r="CM234" s="469">
        <v>0</v>
      </c>
      <c r="CN234" s="477">
        <v>2819.714996336083</v>
      </c>
      <c r="CO234" s="469">
        <v>65</v>
      </c>
      <c r="CP234" s="469">
        <v>0</v>
      </c>
      <c r="CQ234" s="469" t="s">
        <v>514</v>
      </c>
      <c r="CR234" s="469" t="s">
        <v>514</v>
      </c>
      <c r="CS234" s="469" t="s">
        <v>514</v>
      </c>
      <c r="CT234" s="469">
        <v>0</v>
      </c>
      <c r="CU234" s="469">
        <v>1</v>
      </c>
      <c r="CV234" s="469">
        <v>1</v>
      </c>
      <c r="CW234" s="469">
        <v>1</v>
      </c>
      <c r="CX234" s="475">
        <v>584100</v>
      </c>
      <c r="CY234" s="475">
        <v>0</v>
      </c>
      <c r="CZ234" s="475">
        <v>231</v>
      </c>
      <c r="DA234" s="475">
        <v>0</v>
      </c>
      <c r="DB234" s="478">
        <v>26</v>
      </c>
      <c r="DC234" s="472">
        <v>0.95211902926251113</v>
      </c>
      <c r="DD234" s="469">
        <v>6</v>
      </c>
      <c r="DE234" s="475">
        <v>275000</v>
      </c>
      <c r="DF234" s="470">
        <v>0</v>
      </c>
      <c r="DG234" s="474">
        <v>0</v>
      </c>
      <c r="DH234" s="469">
        <v>2</v>
      </c>
      <c r="DI234" s="470">
        <v>0</v>
      </c>
      <c r="DJ234" s="469">
        <v>0</v>
      </c>
      <c r="DK234" s="469">
        <v>0</v>
      </c>
      <c r="DL234" s="476">
        <v>10</v>
      </c>
      <c r="DM234" s="465">
        <v>39.5</v>
      </c>
      <c r="DN234" s="466">
        <v>2675000</v>
      </c>
      <c r="DO234" s="467">
        <v>1554992.5925925928</v>
      </c>
      <c r="DP234" s="469">
        <v>1</v>
      </c>
      <c r="DQ234" s="469">
        <v>0</v>
      </c>
      <c r="DR234" s="469">
        <v>1</v>
      </c>
      <c r="DS234" s="475">
        <v>220</v>
      </c>
      <c r="DT234" s="475">
        <v>4</v>
      </c>
      <c r="DU234" s="475">
        <v>0</v>
      </c>
    </row>
    <row r="235" spans="1:125" s="469" customFormat="1" ht="15" customHeight="1" x14ac:dyDescent="0.25">
      <c r="A235" s="474" t="s">
        <v>50</v>
      </c>
      <c r="B235" s="469">
        <v>1</v>
      </c>
      <c r="C235" s="469">
        <v>0</v>
      </c>
      <c r="D235" s="469">
        <v>20</v>
      </c>
      <c r="E235" s="469">
        <v>2</v>
      </c>
      <c r="F235" s="469">
        <v>540</v>
      </c>
      <c r="G235" s="469">
        <v>1</v>
      </c>
      <c r="H235" s="469">
        <v>13</v>
      </c>
      <c r="I235" s="469">
        <v>1</v>
      </c>
      <c r="J235" s="469">
        <v>7</v>
      </c>
      <c r="K235" s="469">
        <v>25</v>
      </c>
      <c r="L235" s="469">
        <v>6</v>
      </c>
      <c r="M235" s="469">
        <v>0</v>
      </c>
      <c r="N235" s="469">
        <v>0</v>
      </c>
      <c r="O235" s="469">
        <v>0</v>
      </c>
      <c r="P235" s="469">
        <v>240</v>
      </c>
      <c r="Q235" s="469">
        <v>7</v>
      </c>
      <c r="R235" s="475">
        <v>1693000</v>
      </c>
      <c r="S235" s="475">
        <v>0</v>
      </c>
      <c r="T235" s="475">
        <v>0</v>
      </c>
      <c r="U235" s="468">
        <v>0.64500000000000002</v>
      </c>
      <c r="V235" s="469">
        <v>6</v>
      </c>
      <c r="W235" s="469">
        <v>4</v>
      </c>
      <c r="X235" s="469">
        <v>0.8</v>
      </c>
      <c r="Y235" s="469">
        <v>2351</v>
      </c>
      <c r="Z235" s="469">
        <v>140</v>
      </c>
      <c r="AA235" s="473">
        <v>2</v>
      </c>
      <c r="AB235" s="474">
        <f t="shared" si="8"/>
        <v>3</v>
      </c>
      <c r="AC235" s="469">
        <v>5</v>
      </c>
      <c r="AD235" s="469">
        <v>0</v>
      </c>
      <c r="AE235" s="469">
        <v>173</v>
      </c>
      <c r="AF235" s="469">
        <v>138</v>
      </c>
      <c r="AG235" s="469">
        <v>3</v>
      </c>
      <c r="AH235" s="469">
        <v>1</v>
      </c>
      <c r="AI235" s="475">
        <v>6000</v>
      </c>
      <c r="AJ235" s="475">
        <v>0</v>
      </c>
      <c r="AK235" s="475">
        <v>70000</v>
      </c>
      <c r="AL235" s="475">
        <v>269</v>
      </c>
      <c r="AM235" s="475">
        <v>0</v>
      </c>
      <c r="AN235" s="469">
        <v>0</v>
      </c>
      <c r="AO235" s="469">
        <v>1</v>
      </c>
      <c r="AP235" s="469">
        <v>0</v>
      </c>
      <c r="AQ235" s="468">
        <v>0.51700000000000002</v>
      </c>
      <c r="AR235" s="468">
        <v>4.8000000000000001E-2</v>
      </c>
      <c r="AS235" s="469">
        <v>0</v>
      </c>
      <c r="AT235" s="469">
        <v>20960.285379699999</v>
      </c>
      <c r="AU235" s="469">
        <v>56</v>
      </c>
      <c r="AV235" s="469">
        <v>0</v>
      </c>
      <c r="AW235" s="469">
        <v>0</v>
      </c>
      <c r="AX235" s="469">
        <v>300</v>
      </c>
      <c r="AY235" s="469">
        <v>0</v>
      </c>
      <c r="AZ235" s="469">
        <v>0</v>
      </c>
      <c r="BA235" s="469">
        <v>0</v>
      </c>
      <c r="BB235" s="475">
        <v>0</v>
      </c>
      <c r="BC235" s="470">
        <v>0</v>
      </c>
      <c r="BD235" s="470">
        <v>10</v>
      </c>
      <c r="BE235" s="469">
        <v>0</v>
      </c>
      <c r="BF235" s="468">
        <v>0.216</v>
      </c>
      <c r="BG235" s="469">
        <v>0</v>
      </c>
      <c r="BH235" s="469">
        <v>106.14892491400001</v>
      </c>
      <c r="BI235" s="469">
        <v>0</v>
      </c>
      <c r="BJ235" s="469">
        <v>0</v>
      </c>
      <c r="BK235" s="469">
        <v>2</v>
      </c>
      <c r="BL235" s="469">
        <v>0</v>
      </c>
      <c r="BM235" s="469">
        <v>3</v>
      </c>
      <c r="BN235" s="469">
        <v>0</v>
      </c>
      <c r="BO235" s="471">
        <v>3.0172898270599999</v>
      </c>
      <c r="BP235" s="469">
        <v>1</v>
      </c>
      <c r="BQ235" s="469">
        <v>0</v>
      </c>
      <c r="BR235" s="469">
        <v>0</v>
      </c>
      <c r="BS235" s="469">
        <v>0</v>
      </c>
      <c r="BT235" s="469">
        <v>0</v>
      </c>
      <c r="BU235" s="469">
        <v>0</v>
      </c>
      <c r="BV235" s="469">
        <v>1</v>
      </c>
      <c r="BW235" s="475">
        <v>15500</v>
      </c>
      <c r="BX235" s="475">
        <v>1075</v>
      </c>
      <c r="BY235" s="475">
        <v>6012</v>
      </c>
      <c r="BZ235" s="475">
        <v>326</v>
      </c>
      <c r="CA235" s="468">
        <v>0.439</v>
      </c>
      <c r="CB235" s="469">
        <v>0</v>
      </c>
      <c r="CC235" s="476">
        <v>4570.2216440767406</v>
      </c>
      <c r="CD235" s="476">
        <v>5931.4289437826046</v>
      </c>
      <c r="CE235" s="476">
        <v>7180.3300270340005</v>
      </c>
      <c r="CF235" s="476">
        <v>380.13574969583004</v>
      </c>
      <c r="CG235" s="476">
        <v>984.11053271552009</v>
      </c>
      <c r="CH235" s="476">
        <v>6684.9902194565002</v>
      </c>
      <c r="CI235" s="476">
        <v>2.0845277175199999</v>
      </c>
      <c r="CJ235" s="485">
        <v>0</v>
      </c>
      <c r="CK235" s="469">
        <v>2</v>
      </c>
      <c r="CL235" s="469">
        <v>0</v>
      </c>
      <c r="CM235" s="469">
        <v>0</v>
      </c>
      <c r="CN235" s="477">
        <v>167.25658634784</v>
      </c>
      <c r="CO235" s="469">
        <v>3</v>
      </c>
      <c r="CP235" s="469">
        <v>0</v>
      </c>
      <c r="CQ235" s="469" t="s">
        <v>514</v>
      </c>
      <c r="CR235" s="469" t="s">
        <v>514</v>
      </c>
      <c r="CS235" s="469" t="s">
        <v>514</v>
      </c>
      <c r="CT235" s="469">
        <v>0</v>
      </c>
      <c r="CU235" s="469">
        <v>0</v>
      </c>
      <c r="CV235" s="469">
        <v>1</v>
      </c>
      <c r="CW235" s="469">
        <v>1</v>
      </c>
      <c r="CX235" s="475">
        <v>72900</v>
      </c>
      <c r="CY235" s="475">
        <v>1084</v>
      </c>
      <c r="CZ235" s="475">
        <v>2419</v>
      </c>
      <c r="DA235" s="475">
        <v>333</v>
      </c>
      <c r="DB235" s="478">
        <v>9</v>
      </c>
      <c r="DC235" s="472">
        <v>0.96998933554966982</v>
      </c>
      <c r="DD235" s="469">
        <v>13</v>
      </c>
      <c r="DE235" s="475">
        <v>267600</v>
      </c>
      <c r="DF235" s="470">
        <v>0</v>
      </c>
      <c r="DG235" s="474">
        <v>0</v>
      </c>
      <c r="DH235" s="469">
        <v>14</v>
      </c>
      <c r="DI235" s="470">
        <v>0</v>
      </c>
      <c r="DJ235" s="469">
        <v>1</v>
      </c>
      <c r="DK235" s="469">
        <v>1</v>
      </c>
      <c r="DL235" s="476">
        <v>0</v>
      </c>
      <c r="DM235" s="465">
        <v>49</v>
      </c>
      <c r="DN235" s="466">
        <v>6261000</v>
      </c>
      <c r="DO235" s="467">
        <v>808759.25925925921</v>
      </c>
      <c r="DP235" s="469">
        <v>2</v>
      </c>
      <c r="DQ235" s="469">
        <v>1</v>
      </c>
      <c r="DR235" s="469">
        <v>1</v>
      </c>
      <c r="DS235" s="475">
        <v>964</v>
      </c>
      <c r="DT235" s="475">
        <v>1701</v>
      </c>
      <c r="DU235" s="475">
        <v>535</v>
      </c>
    </row>
    <row r="236" spans="1:125" s="469" customFormat="1" ht="15" customHeight="1" x14ac:dyDescent="0.25">
      <c r="A236" s="474" t="s">
        <v>264</v>
      </c>
      <c r="B236" s="469">
        <v>29</v>
      </c>
      <c r="C236" s="469">
        <v>3</v>
      </c>
      <c r="D236" s="469">
        <v>35</v>
      </c>
      <c r="E236" s="469">
        <v>3</v>
      </c>
      <c r="F236" s="469">
        <v>565</v>
      </c>
      <c r="G236" s="469">
        <v>1</v>
      </c>
      <c r="H236" s="469">
        <v>48</v>
      </c>
      <c r="I236" s="469">
        <v>19</v>
      </c>
      <c r="J236" s="469">
        <v>9</v>
      </c>
      <c r="K236" s="469">
        <v>23</v>
      </c>
      <c r="L236" s="469">
        <v>0</v>
      </c>
      <c r="M236" s="469">
        <v>0</v>
      </c>
      <c r="N236" s="469">
        <v>1</v>
      </c>
      <c r="O236" s="469">
        <v>0</v>
      </c>
      <c r="P236" s="469">
        <v>63</v>
      </c>
      <c r="Q236" s="469">
        <v>6</v>
      </c>
      <c r="R236" s="475">
        <v>734400</v>
      </c>
      <c r="S236" s="475">
        <v>0</v>
      </c>
      <c r="T236" s="475">
        <v>0</v>
      </c>
      <c r="U236" s="468">
        <v>0.64500000000000002</v>
      </c>
      <c r="V236" s="469">
        <v>3</v>
      </c>
      <c r="W236" s="469">
        <v>3</v>
      </c>
      <c r="X236" s="469">
        <v>0.2</v>
      </c>
      <c r="Y236" s="469" t="s">
        <v>568</v>
      </c>
      <c r="Z236" s="469" t="s">
        <v>568</v>
      </c>
      <c r="AA236" s="473">
        <v>0</v>
      </c>
      <c r="AB236" s="474">
        <f t="shared" si="8"/>
        <v>2</v>
      </c>
      <c r="AC236" s="469">
        <v>0</v>
      </c>
      <c r="AD236" s="469">
        <v>0</v>
      </c>
      <c r="AE236" s="469">
        <v>4954</v>
      </c>
      <c r="AF236" s="469">
        <v>47</v>
      </c>
      <c r="AG236" s="469">
        <v>0</v>
      </c>
      <c r="AH236" s="469">
        <v>0</v>
      </c>
      <c r="AI236" s="475">
        <v>0</v>
      </c>
      <c r="AJ236" s="475">
        <v>0</v>
      </c>
      <c r="AK236" s="475">
        <v>0</v>
      </c>
      <c r="AL236" s="475">
        <v>0</v>
      </c>
      <c r="AM236" s="475">
        <v>0</v>
      </c>
      <c r="AN236" s="469">
        <v>0</v>
      </c>
      <c r="AO236" s="469">
        <v>0</v>
      </c>
      <c r="AP236" s="469">
        <v>0</v>
      </c>
      <c r="AQ236" s="468">
        <v>0.51700000000000002</v>
      </c>
      <c r="AR236" s="468">
        <v>4.8000000000000001E-2</v>
      </c>
      <c r="AS236" s="469">
        <v>0</v>
      </c>
      <c r="AT236" s="469">
        <v>65471.077580549994</v>
      </c>
      <c r="AU236" s="469">
        <v>54</v>
      </c>
      <c r="AV236" s="469">
        <v>0</v>
      </c>
      <c r="AW236" s="469">
        <v>0</v>
      </c>
      <c r="AX236" s="469">
        <v>0</v>
      </c>
      <c r="AY236" s="469">
        <v>0</v>
      </c>
      <c r="AZ236" s="469">
        <v>0</v>
      </c>
      <c r="BA236" s="469">
        <v>0</v>
      </c>
      <c r="BB236" s="475">
        <v>0</v>
      </c>
      <c r="BC236" s="470">
        <v>7</v>
      </c>
      <c r="BD236" s="470">
        <v>8</v>
      </c>
      <c r="BE236" s="469">
        <v>0</v>
      </c>
      <c r="BF236" s="468">
        <v>0.216</v>
      </c>
      <c r="BG236" s="469">
        <v>0</v>
      </c>
      <c r="BH236" s="469">
        <v>0</v>
      </c>
      <c r="BI236" s="469">
        <v>0</v>
      </c>
      <c r="BJ236" s="469">
        <v>0</v>
      </c>
      <c r="BK236" s="469">
        <v>0</v>
      </c>
      <c r="BL236" s="469">
        <v>0</v>
      </c>
      <c r="BM236" s="469">
        <v>2</v>
      </c>
      <c r="BN236" s="469">
        <v>0</v>
      </c>
      <c r="BO236" s="471">
        <v>25.078418309899998</v>
      </c>
      <c r="BP236" s="469">
        <v>2</v>
      </c>
      <c r="BQ236" s="469">
        <v>0</v>
      </c>
      <c r="BR236" s="469">
        <v>0</v>
      </c>
      <c r="BS236" s="469">
        <v>0</v>
      </c>
      <c r="BT236" s="469">
        <v>0</v>
      </c>
      <c r="BU236" s="469">
        <v>0</v>
      </c>
      <c r="BV236" s="469">
        <v>0</v>
      </c>
      <c r="BW236" s="475">
        <v>0</v>
      </c>
      <c r="BX236" s="475">
        <v>0</v>
      </c>
      <c r="BY236" s="475">
        <v>451</v>
      </c>
      <c r="BZ236" s="475">
        <v>266</v>
      </c>
      <c r="CA236" s="468">
        <v>0.439</v>
      </c>
      <c r="CB236" s="469">
        <v>0</v>
      </c>
      <c r="CC236" s="476">
        <v>614.71194300688001</v>
      </c>
      <c r="CD236" s="476">
        <v>291.77451540238002</v>
      </c>
      <c r="CE236" s="476">
        <v>805.43361311418494</v>
      </c>
      <c r="CF236" s="476">
        <v>33.160258268575006</v>
      </c>
      <c r="CG236" s="476">
        <v>404.74401656545996</v>
      </c>
      <c r="CH236" s="476">
        <v>221.61370784127999</v>
      </c>
      <c r="CI236" s="476">
        <v>995.60476158872984</v>
      </c>
      <c r="CJ236" s="485">
        <v>0</v>
      </c>
      <c r="CK236" s="469">
        <v>3</v>
      </c>
      <c r="CL236" s="469">
        <v>0</v>
      </c>
      <c r="CM236" s="469">
        <v>0</v>
      </c>
      <c r="CN236" s="477">
        <v>1872.1575340373467</v>
      </c>
      <c r="CO236" s="469">
        <v>72</v>
      </c>
      <c r="CP236" s="469">
        <v>3</v>
      </c>
      <c r="CQ236" s="469" t="s">
        <v>514</v>
      </c>
      <c r="CR236" s="469" t="s">
        <v>514</v>
      </c>
      <c r="CS236" s="469" t="s">
        <v>514</v>
      </c>
      <c r="CT236" s="469">
        <v>0</v>
      </c>
      <c r="CU236" s="469">
        <v>0</v>
      </c>
      <c r="CV236" s="469">
        <v>0</v>
      </c>
      <c r="CW236" s="469">
        <v>0</v>
      </c>
      <c r="CX236" s="475">
        <v>0</v>
      </c>
      <c r="CY236" s="475">
        <v>0</v>
      </c>
      <c r="CZ236" s="475">
        <v>0</v>
      </c>
      <c r="DA236" s="475">
        <v>0</v>
      </c>
      <c r="DB236" s="478">
        <v>2</v>
      </c>
      <c r="DC236" s="472">
        <v>0.9514903846153846</v>
      </c>
      <c r="DD236" s="469">
        <v>10</v>
      </c>
      <c r="DE236" s="475">
        <v>138400</v>
      </c>
      <c r="DF236" s="470">
        <v>1</v>
      </c>
      <c r="DG236" s="474">
        <v>0</v>
      </c>
      <c r="DH236" s="469">
        <v>3</v>
      </c>
      <c r="DI236" s="470">
        <v>0</v>
      </c>
      <c r="DJ236" s="469">
        <v>0</v>
      </c>
      <c r="DK236" s="469">
        <v>0</v>
      </c>
      <c r="DL236" s="476">
        <v>5</v>
      </c>
      <c r="DM236" s="465" t="s">
        <v>640</v>
      </c>
      <c r="DN236" s="466" t="s">
        <v>640</v>
      </c>
      <c r="DO236" s="467">
        <v>118255.55555555556</v>
      </c>
      <c r="DP236" s="469">
        <v>0</v>
      </c>
      <c r="DQ236" s="469">
        <v>1</v>
      </c>
      <c r="DR236" s="469">
        <v>1</v>
      </c>
      <c r="DS236" s="475">
        <v>0</v>
      </c>
      <c r="DT236" s="475">
        <v>0</v>
      </c>
      <c r="DU236" s="475">
        <v>0</v>
      </c>
    </row>
    <row r="237" spans="1:125" s="469" customFormat="1" ht="15" customHeight="1" x14ac:dyDescent="0.25">
      <c r="A237" s="474" t="s">
        <v>177</v>
      </c>
      <c r="B237" s="469">
        <v>31</v>
      </c>
      <c r="C237" s="469">
        <v>0</v>
      </c>
      <c r="D237" s="469">
        <v>91</v>
      </c>
      <c r="E237" s="469">
        <v>0</v>
      </c>
      <c r="F237" s="469">
        <v>1519</v>
      </c>
      <c r="G237" s="469">
        <v>0</v>
      </c>
      <c r="H237" s="469">
        <v>25</v>
      </c>
      <c r="I237" s="469">
        <v>2</v>
      </c>
      <c r="J237" s="469">
        <v>13</v>
      </c>
      <c r="K237" s="469">
        <v>42</v>
      </c>
      <c r="L237" s="469">
        <v>5</v>
      </c>
      <c r="M237" s="469">
        <v>0</v>
      </c>
      <c r="N237" s="469">
        <v>0</v>
      </c>
      <c r="O237" s="469">
        <v>0</v>
      </c>
      <c r="P237" s="469">
        <v>146</v>
      </c>
      <c r="Q237" s="469">
        <v>3</v>
      </c>
      <c r="R237" s="475">
        <v>11291700</v>
      </c>
      <c r="S237" s="475">
        <v>0</v>
      </c>
      <c r="T237" s="475">
        <v>0</v>
      </c>
      <c r="U237" s="468">
        <v>0.64500000000000002</v>
      </c>
      <c r="V237" s="469">
        <v>2</v>
      </c>
      <c r="W237" s="469">
        <v>0</v>
      </c>
      <c r="X237" s="469">
        <v>1.7</v>
      </c>
      <c r="Y237" s="469">
        <v>5116</v>
      </c>
      <c r="Z237" s="469">
        <v>433</v>
      </c>
      <c r="AA237" s="473">
        <v>7</v>
      </c>
      <c r="AB237" s="474">
        <f t="shared" si="8"/>
        <v>11</v>
      </c>
      <c r="AC237" s="469">
        <v>2</v>
      </c>
      <c r="AD237" s="469">
        <v>0</v>
      </c>
      <c r="AE237" s="469">
        <v>1329</v>
      </c>
      <c r="AF237" s="469">
        <v>53</v>
      </c>
      <c r="AG237" s="469">
        <v>2</v>
      </c>
      <c r="AH237" s="469">
        <v>2</v>
      </c>
      <c r="AI237" s="475">
        <v>110000</v>
      </c>
      <c r="AJ237" s="475">
        <v>0</v>
      </c>
      <c r="AK237" s="475">
        <v>0</v>
      </c>
      <c r="AL237" s="475">
        <v>76</v>
      </c>
      <c r="AM237" s="475">
        <v>69</v>
      </c>
      <c r="AN237" s="469">
        <v>0</v>
      </c>
      <c r="AO237" s="469">
        <v>0</v>
      </c>
      <c r="AP237" s="469">
        <v>0</v>
      </c>
      <c r="AQ237" s="468">
        <v>0.70588235294117652</v>
      </c>
      <c r="AR237" s="468">
        <v>2.9411764705882353E-2</v>
      </c>
      <c r="AS237" s="469">
        <v>0</v>
      </c>
      <c r="AT237" s="469">
        <v>0</v>
      </c>
      <c r="AU237" s="469">
        <v>0</v>
      </c>
      <c r="AV237" s="469">
        <v>0</v>
      </c>
      <c r="AW237" s="469">
        <v>1</v>
      </c>
      <c r="AX237" s="469">
        <v>0</v>
      </c>
      <c r="AY237" s="469">
        <v>0</v>
      </c>
      <c r="AZ237" s="469">
        <v>0</v>
      </c>
      <c r="BA237" s="469">
        <v>0</v>
      </c>
      <c r="BB237" s="475">
        <v>0</v>
      </c>
      <c r="BC237" s="470">
        <v>0</v>
      </c>
      <c r="BD237" s="470">
        <v>1</v>
      </c>
      <c r="BE237" s="469">
        <v>0</v>
      </c>
      <c r="BF237" s="468">
        <v>5.8823529411764705E-2</v>
      </c>
      <c r="BG237" s="469">
        <v>0</v>
      </c>
      <c r="BH237" s="469">
        <v>297.42538275415001</v>
      </c>
      <c r="BI237" s="469">
        <v>3</v>
      </c>
      <c r="BJ237" s="469">
        <v>0</v>
      </c>
      <c r="BK237" s="469">
        <v>6</v>
      </c>
      <c r="BL237" s="469">
        <v>1</v>
      </c>
      <c r="BM237" s="469">
        <v>8</v>
      </c>
      <c r="BN237" s="469">
        <v>0.5</v>
      </c>
      <c r="BO237" s="471">
        <v>76.207443527699994</v>
      </c>
      <c r="BP237" s="469">
        <v>2</v>
      </c>
      <c r="BQ237" s="469">
        <v>179.192591686573</v>
      </c>
      <c r="BR237" s="469">
        <v>0</v>
      </c>
      <c r="BS237" s="469">
        <v>0</v>
      </c>
      <c r="BT237" s="469">
        <v>0</v>
      </c>
      <c r="BU237" s="469">
        <v>2</v>
      </c>
      <c r="BV237" s="469">
        <v>1</v>
      </c>
      <c r="BW237" s="475">
        <v>549500</v>
      </c>
      <c r="BX237" s="475">
        <v>0</v>
      </c>
      <c r="BY237" s="475">
        <v>299</v>
      </c>
      <c r="BZ237" s="475">
        <v>2</v>
      </c>
      <c r="CA237" s="468">
        <v>0.58823529411764708</v>
      </c>
      <c r="CB237" s="469">
        <v>22555.442046175438</v>
      </c>
      <c r="CC237" s="476">
        <v>0</v>
      </c>
      <c r="CD237" s="476">
        <v>0</v>
      </c>
      <c r="CE237" s="476">
        <v>1394.6548508289388</v>
      </c>
      <c r="CF237" s="476">
        <v>79.862755215607507</v>
      </c>
      <c r="CG237" s="476">
        <v>0</v>
      </c>
      <c r="CH237" s="476">
        <v>0</v>
      </c>
      <c r="CI237" s="476">
        <v>3957.5732409909042</v>
      </c>
      <c r="CJ237" s="485">
        <v>0</v>
      </c>
      <c r="CK237" s="469">
        <v>6</v>
      </c>
      <c r="CL237" s="469">
        <v>0</v>
      </c>
      <c r="CM237" s="469">
        <v>0</v>
      </c>
      <c r="CN237" s="477">
        <v>1742.0536488517646</v>
      </c>
      <c r="CO237" s="469">
        <v>702</v>
      </c>
      <c r="CP237" s="469">
        <v>2</v>
      </c>
      <c r="CQ237" s="469" t="s">
        <v>514</v>
      </c>
      <c r="CR237" s="469" t="s">
        <v>514</v>
      </c>
      <c r="CS237" s="469" t="s">
        <v>514</v>
      </c>
      <c r="CT237" s="469">
        <v>0</v>
      </c>
      <c r="CU237" s="469">
        <v>0</v>
      </c>
      <c r="CV237" s="469">
        <v>2</v>
      </c>
      <c r="CW237" s="469">
        <v>1</v>
      </c>
      <c r="CX237" s="475">
        <v>2232500</v>
      </c>
      <c r="CY237" s="475">
        <v>0</v>
      </c>
      <c r="CZ237" s="475">
        <v>82</v>
      </c>
      <c r="DA237" s="475">
        <v>0</v>
      </c>
      <c r="DB237" s="478">
        <v>4</v>
      </c>
      <c r="DC237" s="472">
        <v>0.94189855603779604</v>
      </c>
      <c r="DD237" s="469">
        <v>2</v>
      </c>
      <c r="DE237" s="475">
        <v>16700</v>
      </c>
      <c r="DF237" s="470">
        <v>1</v>
      </c>
      <c r="DG237" s="474">
        <f>1/12</f>
        <v>8.3333333333333329E-2</v>
      </c>
      <c r="DH237" s="469">
        <v>5</v>
      </c>
      <c r="DI237" s="470">
        <v>0</v>
      </c>
      <c r="DJ237" s="469">
        <v>0</v>
      </c>
      <c r="DK237" s="469">
        <v>0</v>
      </c>
      <c r="DL237" s="476">
        <v>8.3333333333333339</v>
      </c>
      <c r="DM237" s="465">
        <v>361.66666666666669</v>
      </c>
      <c r="DN237" s="466">
        <v>66011333.333333328</v>
      </c>
      <c r="DO237" s="467">
        <v>116896.29629629629</v>
      </c>
      <c r="DP237" s="469">
        <v>1</v>
      </c>
      <c r="DQ237" s="469">
        <v>1</v>
      </c>
      <c r="DR237" s="469">
        <v>2</v>
      </c>
      <c r="DS237" s="475">
        <v>0</v>
      </c>
      <c r="DT237" s="475">
        <v>46</v>
      </c>
      <c r="DU237" s="475">
        <v>10</v>
      </c>
    </row>
    <row r="238" spans="1:125" s="469" customFormat="1" ht="15" customHeight="1" x14ac:dyDescent="0.25">
      <c r="A238" s="474" t="s">
        <v>179</v>
      </c>
      <c r="B238" s="469">
        <v>5</v>
      </c>
      <c r="C238" s="469">
        <v>0</v>
      </c>
      <c r="D238" s="469">
        <v>66</v>
      </c>
      <c r="E238" s="469">
        <v>6</v>
      </c>
      <c r="F238" s="469">
        <v>1089</v>
      </c>
      <c r="G238" s="469">
        <v>2</v>
      </c>
      <c r="H238" s="469">
        <v>48</v>
      </c>
      <c r="I238" s="469">
        <v>9</v>
      </c>
      <c r="J238" s="469">
        <v>6</v>
      </c>
      <c r="K238" s="469">
        <v>39</v>
      </c>
      <c r="L238" s="469">
        <v>5</v>
      </c>
      <c r="M238" s="469">
        <v>0</v>
      </c>
      <c r="N238" s="469">
        <v>0</v>
      </c>
      <c r="O238" s="469">
        <v>0</v>
      </c>
      <c r="P238" s="469">
        <v>580</v>
      </c>
      <c r="Q238" s="469">
        <v>2</v>
      </c>
      <c r="R238" s="475">
        <v>624000</v>
      </c>
      <c r="S238" s="475">
        <v>390</v>
      </c>
      <c r="T238" s="475">
        <v>0</v>
      </c>
      <c r="U238" s="468">
        <v>0.75510204081632648</v>
      </c>
      <c r="V238" s="469">
        <v>32</v>
      </c>
      <c r="W238" s="469">
        <v>7</v>
      </c>
      <c r="X238" s="469">
        <v>0.60000000000000009</v>
      </c>
      <c r="Y238" s="469">
        <v>1866</v>
      </c>
      <c r="Z238" s="469">
        <v>399</v>
      </c>
      <c r="AA238" s="473">
        <v>7</v>
      </c>
      <c r="AB238" s="474">
        <f t="shared" si="8"/>
        <v>9</v>
      </c>
      <c r="AC238" s="469">
        <v>21</v>
      </c>
      <c r="AD238" s="469">
        <v>3</v>
      </c>
      <c r="AE238" s="469">
        <v>169</v>
      </c>
      <c r="AF238" s="469">
        <v>407</v>
      </c>
      <c r="AG238" s="469">
        <v>0</v>
      </c>
      <c r="AH238" s="469">
        <v>3</v>
      </c>
      <c r="AI238" s="475">
        <v>762100</v>
      </c>
      <c r="AJ238" s="475">
        <v>0</v>
      </c>
      <c r="AK238" s="475">
        <v>85373.200000000012</v>
      </c>
      <c r="AL238" s="475">
        <v>4205</v>
      </c>
      <c r="AM238" s="475">
        <v>63</v>
      </c>
      <c r="AN238" s="469">
        <v>0</v>
      </c>
      <c r="AO238" s="469">
        <v>11</v>
      </c>
      <c r="AP238" s="469">
        <v>1</v>
      </c>
      <c r="AQ238" s="468">
        <v>0.52941176470588236</v>
      </c>
      <c r="AR238" s="468">
        <v>5.8823529411764705E-2</v>
      </c>
      <c r="AS238" s="469">
        <v>1</v>
      </c>
      <c r="AT238" s="469">
        <v>6983.7913593039993</v>
      </c>
      <c r="AU238" s="469">
        <v>54</v>
      </c>
      <c r="AV238" s="469">
        <v>0</v>
      </c>
      <c r="AW238" s="469">
        <v>1</v>
      </c>
      <c r="AX238" s="469">
        <v>0</v>
      </c>
      <c r="AY238" s="469">
        <v>0</v>
      </c>
      <c r="AZ238" s="469">
        <v>0</v>
      </c>
      <c r="BA238" s="469">
        <v>3</v>
      </c>
      <c r="BB238" s="475">
        <v>1445.4</v>
      </c>
      <c r="BC238" s="470">
        <v>0</v>
      </c>
      <c r="BD238" s="470">
        <v>7</v>
      </c>
      <c r="BE238" s="469">
        <v>791.59637731600003</v>
      </c>
      <c r="BF238" s="468">
        <v>0.41176470588235292</v>
      </c>
      <c r="BG238" s="469">
        <v>14091.232659400001</v>
      </c>
      <c r="BH238" s="469">
        <v>13.33808705897</v>
      </c>
      <c r="BI238" s="469">
        <v>0</v>
      </c>
      <c r="BJ238" s="469">
        <v>0</v>
      </c>
      <c r="BK238" s="469">
        <v>2</v>
      </c>
      <c r="BL238" s="469">
        <v>1</v>
      </c>
      <c r="BM238" s="469">
        <v>9</v>
      </c>
      <c r="BN238" s="469">
        <v>1</v>
      </c>
      <c r="BO238" s="471">
        <v>2.9150407027500003</v>
      </c>
      <c r="BP238" s="469">
        <v>1</v>
      </c>
      <c r="BQ238" s="469">
        <v>2061.15706835018</v>
      </c>
      <c r="BR238" s="469">
        <v>0</v>
      </c>
      <c r="BS238" s="469">
        <v>1</v>
      </c>
      <c r="BT238" s="469">
        <v>0</v>
      </c>
      <c r="BU238" s="469">
        <v>5</v>
      </c>
      <c r="BV238" s="469">
        <v>4</v>
      </c>
      <c r="BW238" s="475">
        <v>3552300</v>
      </c>
      <c r="BX238" s="475">
        <v>609</v>
      </c>
      <c r="BY238" s="475">
        <v>17177</v>
      </c>
      <c r="BZ238" s="475">
        <v>1003</v>
      </c>
      <c r="CA238" s="468">
        <v>0.47058823529411764</v>
      </c>
      <c r="CB238" s="469">
        <v>0</v>
      </c>
      <c r="CC238" s="476">
        <v>8889.304925460161</v>
      </c>
      <c r="CD238" s="476">
        <v>9074.613298091328</v>
      </c>
      <c r="CE238" s="476">
        <v>9196.017982905485</v>
      </c>
      <c r="CF238" s="476">
        <v>608.02206286142336</v>
      </c>
      <c r="CG238" s="476">
        <v>0</v>
      </c>
      <c r="CH238" s="476">
        <v>0</v>
      </c>
      <c r="CI238" s="476">
        <v>1344.1895679168761</v>
      </c>
      <c r="CJ238" s="485">
        <v>0</v>
      </c>
      <c r="CK238" s="469">
        <v>13</v>
      </c>
      <c r="CL238" s="469">
        <v>0</v>
      </c>
      <c r="CM238" s="469">
        <v>0</v>
      </c>
      <c r="CN238" s="477">
        <v>1343.8422371038216</v>
      </c>
      <c r="CO238" s="469">
        <v>40</v>
      </c>
      <c r="CP238" s="469">
        <v>0</v>
      </c>
      <c r="CQ238" s="469" t="s">
        <v>514</v>
      </c>
      <c r="CR238" s="469" t="s">
        <v>514</v>
      </c>
      <c r="CS238" s="469" t="s">
        <v>514</v>
      </c>
      <c r="CT238" s="469">
        <v>0</v>
      </c>
      <c r="CU238" s="469">
        <v>4</v>
      </c>
      <c r="CV238" s="469">
        <v>14</v>
      </c>
      <c r="CW238" s="469">
        <v>6</v>
      </c>
      <c r="CX238" s="475">
        <v>603700</v>
      </c>
      <c r="CY238" s="475">
        <v>1584</v>
      </c>
      <c r="CZ238" s="475">
        <v>701</v>
      </c>
      <c r="DA238" s="475">
        <v>283</v>
      </c>
      <c r="DB238" s="478">
        <v>56</v>
      </c>
      <c r="DC238" s="472">
        <v>0.96734401585147856</v>
      </c>
      <c r="DD238" s="469">
        <v>35</v>
      </c>
      <c r="DE238" s="475">
        <v>1047700</v>
      </c>
      <c r="DF238" s="470">
        <v>12</v>
      </c>
      <c r="DG238" s="474">
        <v>0</v>
      </c>
      <c r="DH238" s="469">
        <v>30</v>
      </c>
      <c r="DI238" s="470">
        <v>0</v>
      </c>
      <c r="DJ238" s="469">
        <v>2</v>
      </c>
      <c r="DK238" s="469">
        <v>0</v>
      </c>
      <c r="DL238" s="476">
        <v>5</v>
      </c>
      <c r="DM238" s="465">
        <v>255</v>
      </c>
      <c r="DN238" s="466">
        <v>8876000</v>
      </c>
      <c r="DO238" s="467">
        <v>656522.22222222225</v>
      </c>
      <c r="DP238" s="469">
        <v>7</v>
      </c>
      <c r="DQ238" s="469">
        <v>1</v>
      </c>
      <c r="DR238" s="469">
        <v>1</v>
      </c>
      <c r="DS238" s="475">
        <v>931</v>
      </c>
      <c r="DT238" s="475">
        <v>792</v>
      </c>
      <c r="DU238" s="475">
        <v>84</v>
      </c>
    </row>
    <row r="239" spans="1:125" s="469" customFormat="1" ht="15" customHeight="1" x14ac:dyDescent="0.25">
      <c r="A239" s="474" t="s">
        <v>91</v>
      </c>
      <c r="B239" s="469">
        <v>30</v>
      </c>
      <c r="C239" s="469">
        <v>2</v>
      </c>
      <c r="D239" s="469">
        <v>37</v>
      </c>
      <c r="E239" s="469">
        <v>0</v>
      </c>
      <c r="F239" s="469">
        <v>842</v>
      </c>
      <c r="G239" s="469">
        <v>1</v>
      </c>
      <c r="H239" s="469">
        <v>66</v>
      </c>
      <c r="I239" s="469">
        <v>9</v>
      </c>
      <c r="J239" s="469">
        <v>4</v>
      </c>
      <c r="K239" s="469">
        <v>21</v>
      </c>
      <c r="L239" s="469">
        <v>0</v>
      </c>
      <c r="M239" s="469">
        <v>0</v>
      </c>
      <c r="N239" s="469">
        <v>0</v>
      </c>
      <c r="O239" s="469">
        <v>0</v>
      </c>
      <c r="P239" s="469">
        <v>99</v>
      </c>
      <c r="Q239" s="469">
        <v>4</v>
      </c>
      <c r="R239" s="475">
        <v>3613500</v>
      </c>
      <c r="S239" s="475">
        <v>0</v>
      </c>
      <c r="T239" s="475">
        <v>0</v>
      </c>
      <c r="U239" s="468">
        <v>0.64500000000000002</v>
      </c>
      <c r="V239" s="469">
        <v>0</v>
      </c>
      <c r="W239" s="469">
        <v>12</v>
      </c>
      <c r="X239" s="469">
        <v>1</v>
      </c>
      <c r="Y239" s="469">
        <v>7279</v>
      </c>
      <c r="Z239" s="469">
        <v>507</v>
      </c>
      <c r="AA239" s="473">
        <v>0</v>
      </c>
      <c r="AB239" s="474">
        <f t="shared" si="8"/>
        <v>1</v>
      </c>
      <c r="AC239" s="469">
        <v>3</v>
      </c>
      <c r="AD239" s="469">
        <v>0</v>
      </c>
      <c r="AE239" s="469">
        <v>2582</v>
      </c>
      <c r="AF239" s="469">
        <v>67</v>
      </c>
      <c r="AG239" s="469">
        <v>0</v>
      </c>
      <c r="AH239" s="469">
        <v>0</v>
      </c>
      <c r="AI239" s="475">
        <v>0</v>
      </c>
      <c r="AJ239" s="475">
        <v>0</v>
      </c>
      <c r="AK239" s="475">
        <v>80000</v>
      </c>
      <c r="AL239" s="475">
        <v>0</v>
      </c>
      <c r="AM239" s="475">
        <v>0</v>
      </c>
      <c r="AN239" s="469">
        <v>0</v>
      </c>
      <c r="AO239" s="469">
        <v>0</v>
      </c>
      <c r="AP239" s="469">
        <v>0</v>
      </c>
      <c r="AQ239" s="468">
        <v>0.51700000000000002</v>
      </c>
      <c r="AR239" s="468">
        <v>4.8000000000000001E-2</v>
      </c>
      <c r="AS239" s="469">
        <v>0</v>
      </c>
      <c r="AT239" s="469">
        <v>3964.0602796100002</v>
      </c>
      <c r="AU239" s="469">
        <v>0</v>
      </c>
      <c r="AV239" s="469">
        <v>1</v>
      </c>
      <c r="AW239" s="469">
        <v>0</v>
      </c>
      <c r="AX239" s="469">
        <v>151</v>
      </c>
      <c r="AY239" s="469">
        <v>1</v>
      </c>
      <c r="AZ239" s="469">
        <v>0</v>
      </c>
      <c r="BA239" s="469">
        <v>0</v>
      </c>
      <c r="BB239" s="475">
        <v>0</v>
      </c>
      <c r="BC239" s="470">
        <v>0</v>
      </c>
      <c r="BD239" s="470">
        <v>7</v>
      </c>
      <c r="BE239" s="469">
        <v>3964.0602796100002</v>
      </c>
      <c r="BF239" s="468">
        <v>0.216</v>
      </c>
      <c r="BG239" s="469">
        <v>0</v>
      </c>
      <c r="BH239" s="469">
        <v>129.19029490207998</v>
      </c>
      <c r="BI239" s="469">
        <v>0</v>
      </c>
      <c r="BJ239" s="469">
        <v>0</v>
      </c>
      <c r="BK239" s="469">
        <v>1</v>
      </c>
      <c r="BL239" s="469">
        <v>0</v>
      </c>
      <c r="BM239" s="469">
        <v>1</v>
      </c>
      <c r="BN239" s="469">
        <v>0</v>
      </c>
      <c r="BO239" s="471">
        <v>20.654756405800001</v>
      </c>
      <c r="BP239" s="469">
        <v>0</v>
      </c>
      <c r="BQ239" s="469">
        <v>0</v>
      </c>
      <c r="BR239" s="469">
        <v>0</v>
      </c>
      <c r="BS239" s="469">
        <v>0</v>
      </c>
      <c r="BT239" s="469">
        <v>0</v>
      </c>
      <c r="BU239" s="469">
        <v>0</v>
      </c>
      <c r="BV239" s="469">
        <v>0</v>
      </c>
      <c r="BW239" s="475">
        <v>0</v>
      </c>
      <c r="BX239" s="475">
        <v>1278</v>
      </c>
      <c r="BY239" s="475">
        <v>2204</v>
      </c>
      <c r="BZ239" s="475">
        <v>375</v>
      </c>
      <c r="CA239" s="468">
        <v>0.439</v>
      </c>
      <c r="CB239" s="469">
        <v>13366.0837928</v>
      </c>
      <c r="CC239" s="476">
        <v>2811.7460188681102</v>
      </c>
      <c r="CD239" s="476">
        <v>1888.4135342565296</v>
      </c>
      <c r="CE239" s="476">
        <v>5798.4054039656776</v>
      </c>
      <c r="CF239" s="476">
        <v>93.698733535927005</v>
      </c>
      <c r="CG239" s="476">
        <v>1027.1812252959201</v>
      </c>
      <c r="CH239" s="476">
        <v>3172.6030383113243</v>
      </c>
      <c r="CI239" s="476">
        <v>1324.1815631074151</v>
      </c>
      <c r="CJ239" s="485">
        <v>0</v>
      </c>
      <c r="CK239" s="469">
        <v>3</v>
      </c>
      <c r="CL239" s="469">
        <v>152.704309083</v>
      </c>
      <c r="CM239" s="469">
        <v>0</v>
      </c>
      <c r="CN239" s="477">
        <v>1426.7779565903554</v>
      </c>
      <c r="CO239" s="469">
        <v>38</v>
      </c>
      <c r="CP239" s="469">
        <v>1</v>
      </c>
      <c r="CQ239" s="469" t="s">
        <v>514</v>
      </c>
      <c r="CR239" s="469" t="s">
        <v>514</v>
      </c>
      <c r="CS239" s="469" t="s">
        <v>514</v>
      </c>
      <c r="CT239" s="469">
        <v>0</v>
      </c>
      <c r="CU239" s="469">
        <v>0</v>
      </c>
      <c r="CV239" s="469">
        <v>1</v>
      </c>
      <c r="CW239" s="469">
        <v>1</v>
      </c>
      <c r="CX239" s="475">
        <v>1988700</v>
      </c>
      <c r="CY239" s="475">
        <v>504</v>
      </c>
      <c r="CZ239" s="475">
        <v>247</v>
      </c>
      <c r="DA239" s="475">
        <v>70</v>
      </c>
      <c r="DB239" s="478">
        <v>1</v>
      </c>
      <c r="DC239" s="472">
        <v>0.95163591696961425</v>
      </c>
      <c r="DD239" s="469">
        <v>9</v>
      </c>
      <c r="DE239" s="475">
        <v>1277100</v>
      </c>
      <c r="DF239" s="470">
        <v>1</v>
      </c>
      <c r="DG239" s="474">
        <f>1/12</f>
        <v>8.3333333333333329E-2</v>
      </c>
      <c r="DH239" s="469">
        <v>4</v>
      </c>
      <c r="DI239" s="470">
        <v>0</v>
      </c>
      <c r="DJ239" s="469">
        <v>0</v>
      </c>
      <c r="DK239" s="469">
        <v>0</v>
      </c>
      <c r="DL239" s="476">
        <v>0</v>
      </c>
      <c r="DM239" s="465" t="s">
        <v>640</v>
      </c>
      <c r="DN239" s="466">
        <v>9492666.666666666</v>
      </c>
      <c r="DO239" s="467">
        <v>796525.92592592596</v>
      </c>
      <c r="DP239" s="469">
        <v>0</v>
      </c>
      <c r="DQ239" s="469">
        <v>2</v>
      </c>
      <c r="DR239" s="469">
        <v>1</v>
      </c>
      <c r="DS239" s="475">
        <v>0</v>
      </c>
      <c r="DT239" s="475">
        <v>184</v>
      </c>
      <c r="DU239" s="475">
        <v>5</v>
      </c>
    </row>
    <row r="240" spans="1:125" s="469" customFormat="1" ht="15" customHeight="1" x14ac:dyDescent="0.25">
      <c r="A240" s="474" t="s">
        <v>282</v>
      </c>
      <c r="B240" s="469">
        <v>120</v>
      </c>
      <c r="C240" s="469">
        <v>5</v>
      </c>
      <c r="D240" s="469">
        <v>485</v>
      </c>
      <c r="E240" s="469">
        <v>22</v>
      </c>
      <c r="F240" s="469">
        <v>6286</v>
      </c>
      <c r="G240" s="469">
        <v>2</v>
      </c>
      <c r="H240" s="469">
        <v>442</v>
      </c>
      <c r="I240" s="469">
        <v>54</v>
      </c>
      <c r="J240" s="469">
        <v>43</v>
      </c>
      <c r="K240" s="469">
        <v>119</v>
      </c>
      <c r="L240" s="469">
        <v>2</v>
      </c>
      <c r="M240" s="469">
        <v>0.5</v>
      </c>
      <c r="N240" s="469">
        <v>1</v>
      </c>
      <c r="O240" s="469">
        <v>0</v>
      </c>
      <c r="P240" s="469">
        <v>263</v>
      </c>
      <c r="Q240" s="469">
        <v>31</v>
      </c>
      <c r="R240" s="475">
        <v>15531700</v>
      </c>
      <c r="S240" s="475">
        <v>24</v>
      </c>
      <c r="T240" s="475">
        <v>0</v>
      </c>
      <c r="U240" s="468">
        <v>0.79069767441860461</v>
      </c>
      <c r="V240" s="469">
        <v>14</v>
      </c>
      <c r="W240" s="469">
        <v>22</v>
      </c>
      <c r="X240" s="469">
        <v>2.9000000000000008</v>
      </c>
      <c r="Y240" s="469">
        <v>31869</v>
      </c>
      <c r="Z240" s="469">
        <v>6773</v>
      </c>
      <c r="AA240" s="473">
        <v>16</v>
      </c>
      <c r="AB240" s="474">
        <f t="shared" si="8"/>
        <v>26</v>
      </c>
      <c r="AC240" s="469">
        <v>11</v>
      </c>
      <c r="AD240" s="469">
        <v>1</v>
      </c>
      <c r="AE240" s="469">
        <v>4288</v>
      </c>
      <c r="AF240" s="469">
        <v>247</v>
      </c>
      <c r="AG240" s="469">
        <v>2</v>
      </c>
      <c r="AH240" s="469">
        <v>4</v>
      </c>
      <c r="AI240" s="475">
        <v>80600</v>
      </c>
      <c r="AJ240" s="475">
        <v>0</v>
      </c>
      <c r="AK240" s="475">
        <v>900000</v>
      </c>
      <c r="AL240" s="475">
        <v>2288</v>
      </c>
      <c r="AM240" s="475">
        <v>426</v>
      </c>
      <c r="AN240" s="469">
        <v>0</v>
      </c>
      <c r="AO240" s="469">
        <v>19</v>
      </c>
      <c r="AP240" s="469">
        <v>0</v>
      </c>
      <c r="AQ240" s="468">
        <v>0.47457627118644069</v>
      </c>
      <c r="AR240" s="468">
        <v>5.0847457627118647E-2</v>
      </c>
      <c r="AS240" s="469">
        <v>6</v>
      </c>
      <c r="AT240" s="469">
        <v>89032.005425452007</v>
      </c>
      <c r="AU240" s="469">
        <v>150</v>
      </c>
      <c r="AV240" s="469">
        <v>3</v>
      </c>
      <c r="AW240" s="469">
        <v>1</v>
      </c>
      <c r="AX240" s="469">
        <v>0</v>
      </c>
      <c r="AY240" s="469">
        <v>0</v>
      </c>
      <c r="AZ240" s="469">
        <v>0</v>
      </c>
      <c r="BA240" s="469">
        <v>2</v>
      </c>
      <c r="BB240" s="475">
        <v>505.7</v>
      </c>
      <c r="BC240" s="470">
        <v>0</v>
      </c>
      <c r="BD240" s="470">
        <v>14</v>
      </c>
      <c r="BE240" s="469">
        <v>41295.415434332012</v>
      </c>
      <c r="BF240" s="468">
        <v>0.32203389830508472</v>
      </c>
      <c r="BG240" s="469">
        <v>0</v>
      </c>
      <c r="BH240" s="469">
        <v>176.4954154282</v>
      </c>
      <c r="BI240" s="469">
        <v>1</v>
      </c>
      <c r="BJ240" s="469">
        <v>0</v>
      </c>
      <c r="BK240" s="469">
        <v>4</v>
      </c>
      <c r="BL240" s="469">
        <v>0</v>
      </c>
      <c r="BM240" s="469">
        <v>25</v>
      </c>
      <c r="BN240" s="469">
        <v>0</v>
      </c>
      <c r="BO240" s="471">
        <v>397.71554009099998</v>
      </c>
      <c r="BP240" s="469">
        <v>11</v>
      </c>
      <c r="BQ240" s="469">
        <v>2722.8350259032791</v>
      </c>
      <c r="BR240" s="469">
        <v>0</v>
      </c>
      <c r="BS240" s="469">
        <v>0</v>
      </c>
      <c r="BT240" s="469">
        <v>0</v>
      </c>
      <c r="BU240" s="469">
        <v>3</v>
      </c>
      <c r="BV240" s="469">
        <v>0</v>
      </c>
      <c r="BW240" s="475">
        <v>0</v>
      </c>
      <c r="BX240" s="475">
        <v>242</v>
      </c>
      <c r="BY240" s="475">
        <v>2995</v>
      </c>
      <c r="BZ240" s="475">
        <v>97</v>
      </c>
      <c r="CA240" s="468">
        <v>0.52542372881355937</v>
      </c>
      <c r="CB240" s="469">
        <v>80337.270285100007</v>
      </c>
      <c r="CC240" s="476">
        <v>932.73354658205176</v>
      </c>
      <c r="CD240" s="476">
        <v>0</v>
      </c>
      <c r="CE240" s="476">
        <v>7070.5768023169558</v>
      </c>
      <c r="CF240" s="476">
        <v>179.26521495293898</v>
      </c>
      <c r="CG240" s="476">
        <v>798.23078241304154</v>
      </c>
      <c r="CH240" s="476">
        <v>565.79851587702001</v>
      </c>
      <c r="CI240" s="476">
        <v>8669.0959304583448</v>
      </c>
      <c r="CJ240" s="485">
        <v>0</v>
      </c>
      <c r="CK240" s="469">
        <v>34</v>
      </c>
      <c r="CL240" s="469">
        <v>0</v>
      </c>
      <c r="CM240" s="469">
        <v>0</v>
      </c>
      <c r="CN240" s="477">
        <v>26562.297174215324</v>
      </c>
      <c r="CO240" s="469">
        <v>3143</v>
      </c>
      <c r="CP240" s="469">
        <v>5</v>
      </c>
      <c r="CQ240" s="469" t="s">
        <v>514</v>
      </c>
      <c r="CR240" s="469" t="s">
        <v>514</v>
      </c>
      <c r="CS240" s="469" t="s">
        <v>514</v>
      </c>
      <c r="CT240" s="469">
        <v>0</v>
      </c>
      <c r="CU240" s="469">
        <v>0</v>
      </c>
      <c r="CV240" s="469">
        <v>2</v>
      </c>
      <c r="CW240" s="469">
        <v>8</v>
      </c>
      <c r="CX240" s="475">
        <v>9166980</v>
      </c>
      <c r="CY240" s="475">
        <v>201</v>
      </c>
      <c r="CZ240" s="475">
        <v>1372</v>
      </c>
      <c r="DA240" s="475">
        <v>1</v>
      </c>
      <c r="DB240" s="478">
        <v>22</v>
      </c>
      <c r="DC240" s="472">
        <v>0.96325479895984423</v>
      </c>
      <c r="DD240" s="469">
        <v>25</v>
      </c>
      <c r="DE240" s="475">
        <v>487300</v>
      </c>
      <c r="DF240" s="470">
        <v>10</v>
      </c>
      <c r="DG240" s="474">
        <v>0</v>
      </c>
      <c r="DH240" s="469">
        <v>6</v>
      </c>
      <c r="DI240" s="470">
        <v>0</v>
      </c>
      <c r="DJ240" s="469">
        <v>0</v>
      </c>
      <c r="DK240" s="469">
        <v>1</v>
      </c>
      <c r="DL240" s="476">
        <v>5</v>
      </c>
      <c r="DM240" s="465">
        <v>278</v>
      </c>
      <c r="DN240" s="466">
        <v>17613000</v>
      </c>
      <c r="DO240" s="467">
        <v>1881214.8148148148</v>
      </c>
      <c r="DP240" s="469">
        <v>1</v>
      </c>
      <c r="DQ240" s="469">
        <v>3</v>
      </c>
      <c r="DR240" s="469">
        <v>10</v>
      </c>
      <c r="DS240" s="475">
        <v>516</v>
      </c>
      <c r="DT240" s="475">
        <v>392</v>
      </c>
      <c r="DU240" s="475">
        <v>33</v>
      </c>
    </row>
    <row r="241" spans="1:125" s="469" customFormat="1" ht="15" customHeight="1" x14ac:dyDescent="0.25">
      <c r="A241" s="474" t="s">
        <v>333</v>
      </c>
      <c r="B241" s="469">
        <v>5</v>
      </c>
      <c r="C241" s="469">
        <v>0</v>
      </c>
      <c r="D241" s="469">
        <v>7</v>
      </c>
      <c r="E241" s="469">
        <v>0</v>
      </c>
      <c r="F241" s="469">
        <v>90</v>
      </c>
      <c r="G241" s="469">
        <v>0</v>
      </c>
      <c r="H241" s="469">
        <v>2</v>
      </c>
      <c r="I241" s="469">
        <v>0</v>
      </c>
      <c r="J241" s="469">
        <v>1</v>
      </c>
      <c r="K241" s="469">
        <v>5</v>
      </c>
      <c r="L241" s="469">
        <v>0</v>
      </c>
      <c r="M241" s="469">
        <v>0</v>
      </c>
      <c r="N241" s="469">
        <v>0</v>
      </c>
      <c r="O241" s="469">
        <v>0</v>
      </c>
      <c r="P241" s="469">
        <v>34</v>
      </c>
      <c r="Q241" s="469">
        <v>0</v>
      </c>
      <c r="R241" s="475">
        <v>0</v>
      </c>
      <c r="S241" s="475">
        <v>0</v>
      </c>
      <c r="T241" s="475">
        <v>0</v>
      </c>
      <c r="U241" s="468">
        <v>0.64500000000000002</v>
      </c>
      <c r="V241" s="469">
        <v>0</v>
      </c>
      <c r="W241" s="469">
        <v>1</v>
      </c>
      <c r="X241" s="469">
        <v>0</v>
      </c>
      <c r="Y241" s="469">
        <v>330</v>
      </c>
      <c r="Z241" s="469">
        <v>154</v>
      </c>
      <c r="AA241" s="473">
        <v>1</v>
      </c>
      <c r="AB241" s="474">
        <f t="shared" si="8"/>
        <v>1</v>
      </c>
      <c r="AC241" s="469">
        <v>1</v>
      </c>
      <c r="AD241" s="469">
        <v>0</v>
      </c>
      <c r="AE241" s="469">
        <v>9</v>
      </c>
      <c r="AF241" s="469">
        <v>20</v>
      </c>
      <c r="AG241" s="469">
        <v>0</v>
      </c>
      <c r="AH241" s="469">
        <v>3</v>
      </c>
      <c r="AI241" s="475">
        <v>106700</v>
      </c>
      <c r="AJ241" s="475">
        <v>0</v>
      </c>
      <c r="AK241" s="475">
        <v>0</v>
      </c>
      <c r="AL241" s="475">
        <v>90</v>
      </c>
      <c r="AM241" s="475">
        <v>0</v>
      </c>
      <c r="AN241" s="469">
        <v>0</v>
      </c>
      <c r="AO241" s="469">
        <v>0</v>
      </c>
      <c r="AP241" s="469">
        <v>0</v>
      </c>
      <c r="AQ241" s="468">
        <v>0.51700000000000002</v>
      </c>
      <c r="AR241" s="468">
        <v>4.8000000000000001E-2</v>
      </c>
      <c r="AS241" s="469">
        <v>0</v>
      </c>
      <c r="AT241" s="469">
        <v>1609.1700156899999</v>
      </c>
      <c r="AU241" s="469">
        <v>3</v>
      </c>
      <c r="AV241" s="469">
        <v>0</v>
      </c>
      <c r="AW241" s="469">
        <v>0</v>
      </c>
      <c r="AX241" s="469">
        <v>0</v>
      </c>
      <c r="AY241" s="469">
        <v>0</v>
      </c>
      <c r="AZ241" s="469">
        <v>0</v>
      </c>
      <c r="BA241" s="469">
        <v>0</v>
      </c>
      <c r="BB241" s="475">
        <v>0</v>
      </c>
      <c r="BC241" s="470">
        <v>0</v>
      </c>
      <c r="BD241" s="470">
        <v>4</v>
      </c>
      <c r="BE241" s="469">
        <v>1609.1700156899999</v>
      </c>
      <c r="BF241" s="468">
        <v>0.216</v>
      </c>
      <c r="BG241" s="469">
        <v>0</v>
      </c>
      <c r="BH241" s="469">
        <v>0</v>
      </c>
      <c r="BI241" s="469">
        <v>0</v>
      </c>
      <c r="BJ241" s="469">
        <v>0</v>
      </c>
      <c r="BK241" s="469">
        <v>0</v>
      </c>
      <c r="BL241" s="469">
        <v>0</v>
      </c>
      <c r="BM241" s="469">
        <v>1</v>
      </c>
      <c r="BN241" s="469">
        <v>0</v>
      </c>
      <c r="BO241" s="471">
        <v>0.44694306953100005</v>
      </c>
      <c r="BP241" s="469">
        <v>0</v>
      </c>
      <c r="BQ241" s="469">
        <v>0</v>
      </c>
      <c r="BR241" s="469">
        <v>0</v>
      </c>
      <c r="BS241" s="469">
        <v>0</v>
      </c>
      <c r="BT241" s="469">
        <v>0</v>
      </c>
      <c r="BU241" s="469">
        <v>0</v>
      </c>
      <c r="BV241" s="469">
        <v>0</v>
      </c>
      <c r="BW241" s="475">
        <v>0</v>
      </c>
      <c r="BX241" s="475">
        <v>657</v>
      </c>
      <c r="BY241" s="475">
        <v>2462</v>
      </c>
      <c r="BZ241" s="475">
        <v>42</v>
      </c>
      <c r="CA241" s="468">
        <v>0.439</v>
      </c>
      <c r="CB241" s="469">
        <v>0</v>
      </c>
      <c r="CC241" s="476">
        <v>0</v>
      </c>
      <c r="CD241" s="476">
        <v>0</v>
      </c>
      <c r="CE241" s="476">
        <v>8.1928445490600001E-3</v>
      </c>
      <c r="CF241" s="476">
        <v>16.747571815059999</v>
      </c>
      <c r="CG241" s="476">
        <v>0</v>
      </c>
      <c r="CH241" s="476">
        <v>0</v>
      </c>
      <c r="CI241" s="476">
        <v>0</v>
      </c>
      <c r="CJ241" s="485">
        <v>0</v>
      </c>
      <c r="CK241" s="469">
        <v>1</v>
      </c>
      <c r="CL241" s="469">
        <v>0</v>
      </c>
      <c r="CM241" s="469">
        <v>0</v>
      </c>
      <c r="CN241" s="477">
        <v>63.193125531821174</v>
      </c>
      <c r="CO241" s="469">
        <v>28</v>
      </c>
      <c r="CP241" s="469">
        <v>0</v>
      </c>
      <c r="CQ241" s="469" t="s">
        <v>514</v>
      </c>
      <c r="CR241" s="469" t="s">
        <v>514</v>
      </c>
      <c r="CS241" s="469" t="s">
        <v>514</v>
      </c>
      <c r="CT241" s="469">
        <v>0</v>
      </c>
      <c r="CU241" s="469">
        <v>0</v>
      </c>
      <c r="CV241" s="469">
        <v>0</v>
      </c>
      <c r="CW241" s="469">
        <v>0</v>
      </c>
      <c r="CX241" s="475">
        <v>0</v>
      </c>
      <c r="CY241" s="475">
        <v>0</v>
      </c>
      <c r="CZ241" s="475">
        <v>177</v>
      </c>
      <c r="DA241" s="475">
        <v>0</v>
      </c>
      <c r="DB241" s="478">
        <v>0</v>
      </c>
      <c r="DC241" s="472">
        <v>0.94198751023968852</v>
      </c>
      <c r="DD241" s="469">
        <v>17</v>
      </c>
      <c r="DE241" s="475">
        <v>711300</v>
      </c>
      <c r="DF241" s="470">
        <v>0</v>
      </c>
      <c r="DG241" s="474">
        <v>0</v>
      </c>
      <c r="DH241" s="469">
        <v>0</v>
      </c>
      <c r="DI241" s="470">
        <v>0</v>
      </c>
      <c r="DJ241" s="469">
        <v>0</v>
      </c>
      <c r="DK241" s="469">
        <v>0</v>
      </c>
      <c r="DL241" s="476">
        <v>13.333333333333334</v>
      </c>
      <c r="DM241" s="465">
        <v>16</v>
      </c>
      <c r="DN241" s="466">
        <v>1811000</v>
      </c>
      <c r="DO241" s="467">
        <v>29903.703703703704</v>
      </c>
      <c r="DP241" s="469">
        <v>0</v>
      </c>
      <c r="DQ241" s="469">
        <v>0</v>
      </c>
      <c r="DR241" s="469">
        <v>0</v>
      </c>
      <c r="DS241" s="475">
        <v>0</v>
      </c>
      <c r="DT241" s="475">
        <v>0</v>
      </c>
      <c r="DU241" s="475">
        <v>0</v>
      </c>
    </row>
    <row r="242" spans="1:125" s="469" customFormat="1" ht="15" customHeight="1" x14ac:dyDescent="0.25">
      <c r="A242" s="474" t="s">
        <v>299</v>
      </c>
      <c r="B242" s="469">
        <v>12</v>
      </c>
      <c r="C242" s="469">
        <v>0</v>
      </c>
      <c r="D242" s="469">
        <v>40</v>
      </c>
      <c r="E242" s="469">
        <v>0</v>
      </c>
      <c r="F242" s="469">
        <v>317</v>
      </c>
      <c r="G242" s="469">
        <v>0</v>
      </c>
      <c r="H242" s="469">
        <v>15</v>
      </c>
      <c r="I242" s="469">
        <v>0</v>
      </c>
      <c r="J242" s="469">
        <v>1</v>
      </c>
      <c r="K242" s="469">
        <v>20</v>
      </c>
      <c r="L242" s="469">
        <v>0</v>
      </c>
      <c r="M242" s="469">
        <v>0</v>
      </c>
      <c r="N242" s="469">
        <v>0</v>
      </c>
      <c r="O242" s="469">
        <v>0</v>
      </c>
      <c r="P242" s="469">
        <v>50</v>
      </c>
      <c r="Q242" s="469">
        <v>1</v>
      </c>
      <c r="R242" s="475">
        <v>34500</v>
      </c>
      <c r="S242" s="475">
        <v>0</v>
      </c>
      <c r="T242" s="475">
        <v>0</v>
      </c>
      <c r="U242" s="468">
        <v>0.51515151515151514</v>
      </c>
      <c r="V242" s="469">
        <v>1</v>
      </c>
      <c r="W242" s="469">
        <v>2</v>
      </c>
      <c r="X242" s="469">
        <v>1.4</v>
      </c>
      <c r="Y242" s="469">
        <v>1690</v>
      </c>
      <c r="Z242" s="469">
        <v>719</v>
      </c>
      <c r="AA242" s="473">
        <v>1</v>
      </c>
      <c r="AB242" s="474">
        <f t="shared" si="8"/>
        <v>0</v>
      </c>
      <c r="AC242" s="469">
        <v>2</v>
      </c>
      <c r="AD242" s="469">
        <v>0</v>
      </c>
      <c r="AE242" s="469">
        <v>319</v>
      </c>
      <c r="AF242" s="469">
        <v>58</v>
      </c>
      <c r="AG242" s="469">
        <v>0</v>
      </c>
      <c r="AH242" s="469">
        <v>0</v>
      </c>
      <c r="AI242" s="475">
        <v>0</v>
      </c>
      <c r="AJ242" s="475">
        <v>0</v>
      </c>
      <c r="AK242" s="475">
        <v>0</v>
      </c>
      <c r="AL242" s="475">
        <v>0</v>
      </c>
      <c r="AM242" s="475">
        <v>0</v>
      </c>
      <c r="AN242" s="469">
        <v>0</v>
      </c>
      <c r="AO242" s="469">
        <v>0</v>
      </c>
      <c r="AP242" s="469">
        <v>0</v>
      </c>
      <c r="AQ242" s="468">
        <v>0.39534883720930231</v>
      </c>
      <c r="AR242" s="468">
        <v>9.3023255813953487E-2</v>
      </c>
      <c r="AS242" s="469">
        <v>0</v>
      </c>
      <c r="AT242" s="469">
        <v>21046.934794419998</v>
      </c>
      <c r="AU242" s="469">
        <v>57</v>
      </c>
      <c r="AV242" s="469">
        <v>0</v>
      </c>
      <c r="AW242" s="469">
        <v>0</v>
      </c>
      <c r="AX242" s="469">
        <v>0</v>
      </c>
      <c r="AY242" s="469">
        <v>0</v>
      </c>
      <c r="AZ242" s="469">
        <v>0</v>
      </c>
      <c r="BA242" s="469">
        <v>0</v>
      </c>
      <c r="BB242" s="475">
        <v>0</v>
      </c>
      <c r="BC242" s="470">
        <v>4</v>
      </c>
      <c r="BD242" s="470">
        <v>9</v>
      </c>
      <c r="BE242" s="469">
        <v>0</v>
      </c>
      <c r="BF242" s="468">
        <v>0.34883720930232559</v>
      </c>
      <c r="BG242" s="469">
        <v>0</v>
      </c>
      <c r="BH242" s="469">
        <v>2.7220576982683999</v>
      </c>
      <c r="BI242" s="469">
        <v>0</v>
      </c>
      <c r="BJ242" s="469">
        <v>0</v>
      </c>
      <c r="BK242" s="469">
        <v>1</v>
      </c>
      <c r="BL242" s="469">
        <v>0</v>
      </c>
      <c r="BM242" s="469">
        <v>0</v>
      </c>
      <c r="BN242" s="469">
        <v>0</v>
      </c>
      <c r="BO242" s="471">
        <v>17.137815620800001</v>
      </c>
      <c r="BP242" s="469">
        <v>0</v>
      </c>
      <c r="BQ242" s="469">
        <v>1.1237590872900001</v>
      </c>
      <c r="BR242" s="469">
        <v>0</v>
      </c>
      <c r="BS242" s="469">
        <v>0</v>
      </c>
      <c r="BT242" s="469">
        <v>0</v>
      </c>
      <c r="BU242" s="469">
        <v>0</v>
      </c>
      <c r="BV242" s="469">
        <v>1</v>
      </c>
      <c r="BW242" s="475">
        <v>51200</v>
      </c>
      <c r="BX242" s="475">
        <v>275</v>
      </c>
      <c r="BY242" s="475">
        <v>2903</v>
      </c>
      <c r="BZ242" s="475">
        <v>69</v>
      </c>
      <c r="CA242" s="468">
        <v>0.48837209302325579</v>
      </c>
      <c r="CB242" s="469">
        <v>0</v>
      </c>
      <c r="CC242" s="476">
        <v>0</v>
      </c>
      <c r="CD242" s="476">
        <v>0</v>
      </c>
      <c r="CE242" s="476">
        <v>56.541344965691003</v>
      </c>
      <c r="CF242" s="476">
        <v>216.26568655939118</v>
      </c>
      <c r="CG242" s="476">
        <v>0</v>
      </c>
      <c r="CH242" s="476">
        <v>0</v>
      </c>
      <c r="CI242" s="476">
        <v>286.49946503994067</v>
      </c>
      <c r="CJ242" s="485">
        <v>0</v>
      </c>
      <c r="CK242" s="469">
        <v>8</v>
      </c>
      <c r="CL242" s="469">
        <v>0</v>
      </c>
      <c r="CM242" s="469">
        <v>0</v>
      </c>
      <c r="CN242" s="477">
        <v>625.6662873299357</v>
      </c>
      <c r="CO242" s="469">
        <v>83</v>
      </c>
      <c r="CP242" s="469">
        <v>0</v>
      </c>
      <c r="CQ242" s="469" t="s">
        <v>514</v>
      </c>
      <c r="CR242" s="469" t="s">
        <v>514</v>
      </c>
      <c r="CS242" s="469" t="s">
        <v>514</v>
      </c>
      <c r="CT242" s="469">
        <v>0</v>
      </c>
      <c r="CU242" s="469">
        <v>1</v>
      </c>
      <c r="CV242" s="469">
        <v>1</v>
      </c>
      <c r="CW242" s="469">
        <v>1</v>
      </c>
      <c r="CX242" s="475">
        <v>37000</v>
      </c>
      <c r="CY242" s="475">
        <v>0</v>
      </c>
      <c r="CZ242" s="475">
        <v>0</v>
      </c>
      <c r="DA242" s="475">
        <v>0</v>
      </c>
      <c r="DB242" s="478">
        <v>7</v>
      </c>
      <c r="DC242" s="472">
        <v>0.95854870175579732</v>
      </c>
      <c r="DD242" s="469">
        <v>8</v>
      </c>
      <c r="DE242" s="475">
        <v>115900</v>
      </c>
      <c r="DF242" s="470">
        <v>1</v>
      </c>
      <c r="DG242" s="474">
        <v>0</v>
      </c>
      <c r="DH242" s="469">
        <v>10</v>
      </c>
      <c r="DI242" s="470">
        <v>0</v>
      </c>
      <c r="DJ242" s="469">
        <v>0</v>
      </c>
      <c r="DK242" s="469">
        <v>0</v>
      </c>
      <c r="DL242" s="476">
        <v>10</v>
      </c>
      <c r="DM242" s="465">
        <v>128</v>
      </c>
      <c r="DN242" s="466">
        <v>16988000</v>
      </c>
      <c r="DO242" s="467">
        <v>82914.814814814818</v>
      </c>
      <c r="DP242" s="469">
        <v>0</v>
      </c>
      <c r="DQ242" s="469">
        <v>1</v>
      </c>
      <c r="DR242" s="469">
        <v>1</v>
      </c>
      <c r="DS242" s="475">
        <v>77</v>
      </c>
      <c r="DT242" s="475">
        <v>52</v>
      </c>
      <c r="DU242" s="475">
        <v>45</v>
      </c>
    </row>
    <row r="243" spans="1:125" s="469" customFormat="1" ht="15" customHeight="1" x14ac:dyDescent="0.25">
      <c r="A243" s="474" t="s">
        <v>73</v>
      </c>
      <c r="B243" s="469">
        <v>20</v>
      </c>
      <c r="C243" s="469">
        <v>1</v>
      </c>
      <c r="D243" s="469">
        <v>30</v>
      </c>
      <c r="E243" s="469">
        <v>0</v>
      </c>
      <c r="F243" s="469">
        <v>673</v>
      </c>
      <c r="G243" s="469">
        <v>0</v>
      </c>
      <c r="H243" s="469">
        <v>11</v>
      </c>
      <c r="I243" s="469">
        <v>0</v>
      </c>
      <c r="J243" s="469">
        <v>8</v>
      </c>
      <c r="K243" s="469">
        <v>21</v>
      </c>
      <c r="L243" s="469">
        <v>0</v>
      </c>
      <c r="M243" s="469">
        <v>0</v>
      </c>
      <c r="N243" s="469">
        <v>0</v>
      </c>
      <c r="O243" s="469">
        <v>0</v>
      </c>
      <c r="P243" s="469">
        <v>26</v>
      </c>
      <c r="Q243" s="469">
        <v>2</v>
      </c>
      <c r="R243" s="475">
        <v>78900</v>
      </c>
      <c r="S243" s="475">
        <v>68</v>
      </c>
      <c r="T243" s="475">
        <v>0</v>
      </c>
      <c r="U243" s="468">
        <v>0.6097560975609756</v>
      </c>
      <c r="V243" s="469">
        <v>2</v>
      </c>
      <c r="W243" s="469">
        <v>2</v>
      </c>
      <c r="X243" s="469">
        <v>0.1</v>
      </c>
      <c r="Y243" s="469">
        <v>2718</v>
      </c>
      <c r="Z243" s="469">
        <v>232</v>
      </c>
      <c r="AA243" s="473">
        <v>0</v>
      </c>
      <c r="AB243" s="474">
        <f t="shared" si="8"/>
        <v>10</v>
      </c>
      <c r="AC243" s="469">
        <v>1</v>
      </c>
      <c r="AD243" s="469">
        <v>0</v>
      </c>
      <c r="AE243" s="469">
        <v>34</v>
      </c>
      <c r="AF243" s="469">
        <v>32</v>
      </c>
      <c r="AG243" s="469">
        <v>0</v>
      </c>
      <c r="AH243" s="469">
        <v>1</v>
      </c>
      <c r="AI243" s="475">
        <v>10000</v>
      </c>
      <c r="AJ243" s="475">
        <v>0</v>
      </c>
      <c r="AK243" s="475">
        <v>0</v>
      </c>
      <c r="AL243" s="475">
        <v>0</v>
      </c>
      <c r="AM243" s="475">
        <v>0</v>
      </c>
      <c r="AN243" s="469">
        <v>0</v>
      </c>
      <c r="AO243" s="469">
        <v>0</v>
      </c>
      <c r="AP243" s="469">
        <v>0</v>
      </c>
      <c r="AQ243" s="468">
        <v>0.45454545454545453</v>
      </c>
      <c r="AR243" s="468">
        <v>7.2727272727272724E-2</v>
      </c>
      <c r="AS243" s="469">
        <v>0</v>
      </c>
      <c r="AT243" s="469">
        <v>6709.8830515999998</v>
      </c>
      <c r="AU243" s="469">
        <v>20</v>
      </c>
      <c r="AV243" s="469">
        <v>0</v>
      </c>
      <c r="AW243" s="469">
        <v>21</v>
      </c>
      <c r="AX243" s="469">
        <v>0</v>
      </c>
      <c r="AY243" s="469">
        <v>0</v>
      </c>
      <c r="AZ243" s="469">
        <v>0</v>
      </c>
      <c r="BA243" s="469">
        <v>0</v>
      </c>
      <c r="BB243" s="475">
        <v>0</v>
      </c>
      <c r="BC243" s="470">
        <v>0</v>
      </c>
      <c r="BD243" s="470">
        <v>14</v>
      </c>
      <c r="BE243" s="469">
        <v>5465.1074203600001</v>
      </c>
      <c r="BF243" s="468">
        <v>0.27272727272727271</v>
      </c>
      <c r="BG243" s="469">
        <v>0</v>
      </c>
      <c r="BH243" s="469">
        <v>307.04929590899997</v>
      </c>
      <c r="BI243" s="469">
        <v>2</v>
      </c>
      <c r="BJ243" s="469">
        <v>0</v>
      </c>
      <c r="BK243" s="469">
        <v>2</v>
      </c>
      <c r="BL243" s="469">
        <v>0</v>
      </c>
      <c r="BM243" s="469">
        <v>8</v>
      </c>
      <c r="BN243" s="469">
        <v>0</v>
      </c>
      <c r="BO243" s="471">
        <v>30.1886910323</v>
      </c>
      <c r="BP243" s="469">
        <v>0</v>
      </c>
      <c r="BQ243" s="469">
        <v>0</v>
      </c>
      <c r="BR243" s="469">
        <v>1</v>
      </c>
      <c r="BS243" s="469">
        <v>0</v>
      </c>
      <c r="BT243" s="469">
        <v>0</v>
      </c>
      <c r="BU243" s="469">
        <v>0</v>
      </c>
      <c r="BV243" s="469">
        <v>1</v>
      </c>
      <c r="BW243" s="475">
        <v>52300</v>
      </c>
      <c r="BX243" s="475">
        <v>111</v>
      </c>
      <c r="BY243" s="475">
        <v>502</v>
      </c>
      <c r="BZ243" s="475">
        <v>139</v>
      </c>
      <c r="CA243" s="468">
        <v>0.30909090909090908</v>
      </c>
      <c r="CB243" s="469">
        <v>403.14578842999998</v>
      </c>
      <c r="CC243" s="476">
        <v>383.40170203700001</v>
      </c>
      <c r="CD243" s="476">
        <v>0</v>
      </c>
      <c r="CE243" s="476">
        <v>545.0768725981693</v>
      </c>
      <c r="CF243" s="476">
        <v>94.242758243662223</v>
      </c>
      <c r="CG243" s="476">
        <v>202.34360627300001</v>
      </c>
      <c r="CH243" s="476">
        <v>0</v>
      </c>
      <c r="CI243" s="476">
        <v>1195.7693676247056</v>
      </c>
      <c r="CJ243" s="485">
        <v>0</v>
      </c>
      <c r="CK243" s="469">
        <v>0</v>
      </c>
      <c r="CL243" s="469">
        <v>0</v>
      </c>
      <c r="CM243" s="469">
        <v>0</v>
      </c>
      <c r="CN243" s="477">
        <v>460.65371282192399</v>
      </c>
      <c r="CO243" s="469">
        <v>1307</v>
      </c>
      <c r="CP243" s="469">
        <v>0</v>
      </c>
      <c r="CQ243" s="469" t="s">
        <v>514</v>
      </c>
      <c r="CR243" s="469" t="s">
        <v>514</v>
      </c>
      <c r="CS243" s="469" t="s">
        <v>514</v>
      </c>
      <c r="CT243" s="469">
        <v>0</v>
      </c>
      <c r="CU243" s="469">
        <v>0</v>
      </c>
      <c r="CV243" s="469">
        <v>3</v>
      </c>
      <c r="CW243" s="469">
        <v>1</v>
      </c>
      <c r="CX243" s="475">
        <v>45600</v>
      </c>
      <c r="CY243" s="475">
        <v>22</v>
      </c>
      <c r="CZ243" s="475">
        <v>0</v>
      </c>
      <c r="DA243" s="475">
        <v>0</v>
      </c>
      <c r="DB243" s="478">
        <v>4</v>
      </c>
      <c r="DC243" s="472">
        <v>0.92817181014257355</v>
      </c>
      <c r="DD243" s="469">
        <v>2</v>
      </c>
      <c r="DE243" s="475">
        <v>543800</v>
      </c>
      <c r="DF243" s="470">
        <v>0</v>
      </c>
      <c r="DG243" s="474">
        <v>0</v>
      </c>
      <c r="DH243" s="469">
        <v>5</v>
      </c>
      <c r="DI243" s="470">
        <v>0</v>
      </c>
      <c r="DJ243" s="469">
        <v>0</v>
      </c>
      <c r="DK243" s="469">
        <v>1</v>
      </c>
      <c r="DL243" s="476">
        <v>5</v>
      </c>
      <c r="DM243" s="465">
        <v>55</v>
      </c>
      <c r="DN243" s="466">
        <v>8433333.333333334</v>
      </c>
      <c r="DO243" s="467">
        <v>92429.629629629635</v>
      </c>
      <c r="DP243" s="469">
        <v>0</v>
      </c>
      <c r="DQ243" s="469">
        <v>1</v>
      </c>
      <c r="DR243" s="469">
        <v>0</v>
      </c>
      <c r="DS243" s="475">
        <v>0</v>
      </c>
      <c r="DT243" s="475">
        <v>0</v>
      </c>
      <c r="DU243" s="475">
        <v>0</v>
      </c>
    </row>
    <row r="244" spans="1:125" s="469" customFormat="1" ht="15" customHeight="1" x14ac:dyDescent="0.25">
      <c r="A244" s="474" t="s">
        <v>329</v>
      </c>
      <c r="B244" s="469">
        <v>49</v>
      </c>
      <c r="C244" s="469">
        <v>1</v>
      </c>
      <c r="D244" s="469">
        <v>171</v>
      </c>
      <c r="E244" s="469">
        <v>6</v>
      </c>
      <c r="F244" s="469">
        <v>2445</v>
      </c>
      <c r="G244" s="469">
        <v>0</v>
      </c>
      <c r="H244" s="469">
        <v>104</v>
      </c>
      <c r="I244" s="469">
        <v>22</v>
      </c>
      <c r="J244" s="469">
        <v>44</v>
      </c>
      <c r="K244" s="469">
        <v>86</v>
      </c>
      <c r="L244" s="469">
        <v>5</v>
      </c>
      <c r="M244" s="469">
        <v>0</v>
      </c>
      <c r="N244" s="469">
        <v>0</v>
      </c>
      <c r="O244" s="469">
        <v>0</v>
      </c>
      <c r="P244" s="469">
        <v>92</v>
      </c>
      <c r="Q244" s="469">
        <v>9</v>
      </c>
      <c r="R244" s="475">
        <v>1132000</v>
      </c>
      <c r="S244" s="475">
        <v>356</v>
      </c>
      <c r="T244" s="475">
        <v>0</v>
      </c>
      <c r="U244" s="468">
        <v>0.68</v>
      </c>
      <c r="V244" s="469">
        <v>2</v>
      </c>
      <c r="W244" s="469">
        <v>8</v>
      </c>
      <c r="X244" s="469">
        <v>1.6</v>
      </c>
      <c r="Y244" s="469">
        <v>6443</v>
      </c>
      <c r="Z244" s="469">
        <v>1471</v>
      </c>
      <c r="AA244" s="473">
        <v>4</v>
      </c>
      <c r="AB244" s="474">
        <f t="shared" si="8"/>
        <v>8</v>
      </c>
      <c r="AC244" s="469">
        <v>8</v>
      </c>
      <c r="AD244" s="469">
        <v>0</v>
      </c>
      <c r="AE244" s="469">
        <v>6598</v>
      </c>
      <c r="AF244" s="469">
        <v>234</v>
      </c>
      <c r="AG244" s="469">
        <v>0</v>
      </c>
      <c r="AH244" s="469">
        <v>2</v>
      </c>
      <c r="AI244" s="475">
        <v>1023100</v>
      </c>
      <c r="AJ244" s="475">
        <v>0</v>
      </c>
      <c r="AK244" s="475">
        <v>18000</v>
      </c>
      <c r="AL244" s="475">
        <v>13</v>
      </c>
      <c r="AM244" s="475">
        <v>0</v>
      </c>
      <c r="AN244" s="469">
        <v>1</v>
      </c>
      <c r="AO244" s="469">
        <v>0</v>
      </c>
      <c r="AP244" s="469">
        <v>1</v>
      </c>
      <c r="AQ244" s="468">
        <v>0.50370370370370365</v>
      </c>
      <c r="AR244" s="468">
        <v>4.4117647058823532E-2</v>
      </c>
      <c r="AS244" s="469">
        <v>1</v>
      </c>
      <c r="AT244" s="469">
        <v>105.53645163100001</v>
      </c>
      <c r="AU244" s="469">
        <v>0</v>
      </c>
      <c r="AV244" s="469">
        <v>0</v>
      </c>
      <c r="AW244" s="469">
        <v>4</v>
      </c>
      <c r="AX244" s="469">
        <v>0</v>
      </c>
      <c r="AY244" s="469">
        <v>0</v>
      </c>
      <c r="AZ244" s="469">
        <v>0</v>
      </c>
      <c r="BA244" s="469">
        <v>0</v>
      </c>
      <c r="BB244" s="475">
        <v>0</v>
      </c>
      <c r="BC244" s="470">
        <v>0</v>
      </c>
      <c r="BD244" s="470">
        <v>5</v>
      </c>
      <c r="BE244" s="469">
        <v>105.536519963</v>
      </c>
      <c r="BF244" s="468">
        <v>0.13235294117647059</v>
      </c>
      <c r="BG244" s="469">
        <v>0</v>
      </c>
      <c r="BH244" s="469">
        <v>195.98403818950001</v>
      </c>
      <c r="BI244" s="469">
        <v>2</v>
      </c>
      <c r="BJ244" s="469">
        <v>0</v>
      </c>
      <c r="BK244" s="469">
        <v>4</v>
      </c>
      <c r="BL244" s="469">
        <v>0</v>
      </c>
      <c r="BM244" s="469">
        <v>6</v>
      </c>
      <c r="BN244" s="469">
        <v>0</v>
      </c>
      <c r="BO244" s="471">
        <v>229.68304283199998</v>
      </c>
      <c r="BP244" s="469">
        <v>6</v>
      </c>
      <c r="BQ244" s="469">
        <v>197.80545948400001</v>
      </c>
      <c r="BR244" s="469">
        <v>0</v>
      </c>
      <c r="BS244" s="469">
        <v>0</v>
      </c>
      <c r="BT244" s="469">
        <v>0</v>
      </c>
      <c r="BU244" s="469">
        <v>0</v>
      </c>
      <c r="BV244" s="469">
        <v>0</v>
      </c>
      <c r="BW244" s="475">
        <v>0</v>
      </c>
      <c r="BX244" s="475">
        <v>0</v>
      </c>
      <c r="BY244" s="475">
        <v>12</v>
      </c>
      <c r="BZ244" s="475">
        <v>6</v>
      </c>
      <c r="CA244" s="468">
        <v>0.55882352941176472</v>
      </c>
      <c r="CB244" s="469">
        <v>0</v>
      </c>
      <c r="CC244" s="476">
        <v>67.08222328810001</v>
      </c>
      <c r="CD244" s="476">
        <v>0</v>
      </c>
      <c r="CE244" s="476">
        <v>950.99173923425064</v>
      </c>
      <c r="CF244" s="476">
        <v>36.884432805906101</v>
      </c>
      <c r="CG244" s="476">
        <v>0</v>
      </c>
      <c r="CH244" s="476">
        <v>0</v>
      </c>
      <c r="CI244" s="476">
        <v>579.54833854037429</v>
      </c>
      <c r="CJ244" s="485">
        <v>0</v>
      </c>
      <c r="CK244" s="469">
        <v>11</v>
      </c>
      <c r="CL244" s="469">
        <v>0</v>
      </c>
      <c r="CM244" s="469">
        <v>0</v>
      </c>
      <c r="CN244" s="477">
        <v>4472.3057495309358</v>
      </c>
      <c r="CO244" s="469">
        <v>41</v>
      </c>
      <c r="CP244" s="469">
        <v>5</v>
      </c>
      <c r="CQ244" s="469" t="s">
        <v>514</v>
      </c>
      <c r="CR244" s="469" t="s">
        <v>514</v>
      </c>
      <c r="CS244" s="469" t="s">
        <v>514</v>
      </c>
      <c r="CT244" s="469">
        <v>0</v>
      </c>
      <c r="CU244" s="469">
        <v>2</v>
      </c>
      <c r="CV244" s="469">
        <v>3</v>
      </c>
      <c r="CW244" s="469">
        <v>2</v>
      </c>
      <c r="CX244" s="475">
        <v>50100</v>
      </c>
      <c r="CY244" s="475">
        <v>918</v>
      </c>
      <c r="CZ244" s="475">
        <v>314</v>
      </c>
      <c r="DA244" s="475">
        <v>38</v>
      </c>
      <c r="DB244" s="478">
        <v>0</v>
      </c>
      <c r="DC244" s="472">
        <v>0.93572627059014557</v>
      </c>
      <c r="DD244" s="469">
        <v>24</v>
      </c>
      <c r="DE244" s="475">
        <v>491800</v>
      </c>
      <c r="DF244" s="470">
        <v>0</v>
      </c>
      <c r="DG244" s="474">
        <v>0</v>
      </c>
      <c r="DH244" s="469">
        <v>1</v>
      </c>
      <c r="DI244" s="470">
        <v>0</v>
      </c>
      <c r="DJ244" s="469">
        <v>0</v>
      </c>
      <c r="DK244" s="469">
        <v>0</v>
      </c>
      <c r="DL244" s="476">
        <v>5</v>
      </c>
      <c r="DM244" s="465">
        <v>258.66666666666669</v>
      </c>
      <c r="DN244" s="466">
        <v>20710666.666666668</v>
      </c>
      <c r="DO244" s="467">
        <v>57088.888888888891</v>
      </c>
      <c r="DP244" s="469">
        <v>0</v>
      </c>
      <c r="DQ244" s="469">
        <v>0</v>
      </c>
      <c r="DR244" s="469">
        <v>0</v>
      </c>
      <c r="DS244" s="475">
        <v>190</v>
      </c>
      <c r="DT244" s="475">
        <v>35</v>
      </c>
      <c r="DU244" s="475">
        <v>0</v>
      </c>
    </row>
    <row r="245" spans="1:125" s="469" customFormat="1" ht="15" customHeight="1" x14ac:dyDescent="0.25">
      <c r="A245" s="474" t="s">
        <v>325</v>
      </c>
      <c r="B245" s="469">
        <v>48</v>
      </c>
      <c r="C245" s="469">
        <v>1</v>
      </c>
      <c r="D245" s="469">
        <v>48</v>
      </c>
      <c r="E245" s="469">
        <v>9</v>
      </c>
      <c r="F245" s="469">
        <v>615</v>
      </c>
      <c r="G245" s="469">
        <v>2</v>
      </c>
      <c r="H245" s="469">
        <v>22</v>
      </c>
      <c r="I245" s="469">
        <v>3</v>
      </c>
      <c r="J245" s="469">
        <v>10</v>
      </c>
      <c r="K245" s="469">
        <v>22</v>
      </c>
      <c r="L245" s="469">
        <v>0</v>
      </c>
      <c r="M245" s="469">
        <v>0</v>
      </c>
      <c r="N245" s="469">
        <v>0</v>
      </c>
      <c r="O245" s="469">
        <v>0</v>
      </c>
      <c r="P245" s="469">
        <v>178</v>
      </c>
      <c r="Q245" s="469">
        <v>5</v>
      </c>
      <c r="R245" s="475">
        <v>893600</v>
      </c>
      <c r="S245" s="475">
        <v>0</v>
      </c>
      <c r="T245" s="475">
        <v>0</v>
      </c>
      <c r="U245" s="468">
        <v>0.64500000000000002</v>
      </c>
      <c r="V245" s="469">
        <v>3</v>
      </c>
      <c r="W245" s="469">
        <v>3</v>
      </c>
      <c r="X245" s="469">
        <v>0.4</v>
      </c>
      <c r="Y245" s="469">
        <v>1713</v>
      </c>
      <c r="Z245" s="469">
        <v>521</v>
      </c>
      <c r="AA245" s="473">
        <v>2</v>
      </c>
      <c r="AB245" s="474">
        <f t="shared" si="8"/>
        <v>2</v>
      </c>
      <c r="AC245" s="469">
        <v>1</v>
      </c>
      <c r="AD245" s="469">
        <v>0</v>
      </c>
      <c r="AE245" s="469">
        <v>648</v>
      </c>
      <c r="AF245" s="469">
        <v>124</v>
      </c>
      <c r="AG245" s="469">
        <v>0</v>
      </c>
      <c r="AH245" s="469">
        <v>1</v>
      </c>
      <c r="AI245" s="475">
        <v>45600</v>
      </c>
      <c r="AJ245" s="475">
        <v>0</v>
      </c>
      <c r="AK245" s="475">
        <v>0</v>
      </c>
      <c r="AL245" s="475">
        <v>0</v>
      </c>
      <c r="AM245" s="475">
        <v>0</v>
      </c>
      <c r="AN245" s="469">
        <v>0</v>
      </c>
      <c r="AO245" s="469">
        <v>1</v>
      </c>
      <c r="AP245" s="469">
        <v>0</v>
      </c>
      <c r="AQ245" s="468">
        <v>0.47222222222222221</v>
      </c>
      <c r="AR245" s="468">
        <v>2.7777777777777776E-2</v>
      </c>
      <c r="AS245" s="469">
        <v>1</v>
      </c>
      <c r="AT245" s="469">
        <v>24745.918240238003</v>
      </c>
      <c r="AU245" s="469">
        <v>47</v>
      </c>
      <c r="AV245" s="469">
        <v>0</v>
      </c>
      <c r="AW245" s="469">
        <v>4</v>
      </c>
      <c r="AX245" s="469">
        <v>0</v>
      </c>
      <c r="AY245" s="469">
        <v>0</v>
      </c>
      <c r="AZ245" s="469">
        <v>0</v>
      </c>
      <c r="BA245" s="469">
        <v>0</v>
      </c>
      <c r="BB245" s="475">
        <v>0</v>
      </c>
      <c r="BC245" s="470">
        <v>2</v>
      </c>
      <c r="BD245" s="470">
        <v>3</v>
      </c>
      <c r="BE245" s="469">
        <v>1031.9498152399999</v>
      </c>
      <c r="BF245" s="468">
        <v>0.1388888888888889</v>
      </c>
      <c r="BG245" s="469">
        <v>0</v>
      </c>
      <c r="BH245" s="469">
        <v>72.764861672999999</v>
      </c>
      <c r="BI245" s="469">
        <v>1</v>
      </c>
      <c r="BJ245" s="469">
        <v>0</v>
      </c>
      <c r="BK245" s="469">
        <v>3</v>
      </c>
      <c r="BL245" s="469">
        <v>1</v>
      </c>
      <c r="BM245" s="469">
        <v>1</v>
      </c>
      <c r="BN245" s="469">
        <v>0</v>
      </c>
      <c r="BO245" s="471">
        <v>19.9503500161</v>
      </c>
      <c r="BP245" s="469">
        <v>0</v>
      </c>
      <c r="BQ245" s="469">
        <v>76.068672074600002</v>
      </c>
      <c r="BR245" s="469">
        <v>0</v>
      </c>
      <c r="BS245" s="469">
        <v>0</v>
      </c>
      <c r="BT245" s="469">
        <v>0</v>
      </c>
      <c r="BU245" s="469">
        <v>0</v>
      </c>
      <c r="BV245" s="469">
        <v>0</v>
      </c>
      <c r="BW245" s="475">
        <v>0</v>
      </c>
      <c r="BX245" s="475">
        <v>520</v>
      </c>
      <c r="BY245" s="475">
        <v>1807</v>
      </c>
      <c r="BZ245" s="475">
        <v>340</v>
      </c>
      <c r="CA245" s="468">
        <v>0.33333333333333331</v>
      </c>
      <c r="CB245" s="469">
        <v>0</v>
      </c>
      <c r="CC245" s="476">
        <v>2.8057358360859999</v>
      </c>
      <c r="CD245" s="476">
        <v>0</v>
      </c>
      <c r="CE245" s="476">
        <v>156.47389242131999</v>
      </c>
      <c r="CF245" s="476">
        <v>19.882757871149998</v>
      </c>
      <c r="CG245" s="476">
        <v>79.667852074560003</v>
      </c>
      <c r="CH245" s="476">
        <v>0</v>
      </c>
      <c r="CI245" s="476">
        <v>426.71471085659101</v>
      </c>
      <c r="CJ245" s="485">
        <v>0</v>
      </c>
      <c r="CK245" s="469">
        <v>3</v>
      </c>
      <c r="CL245" s="469">
        <v>0</v>
      </c>
      <c r="CM245" s="469">
        <v>0</v>
      </c>
      <c r="CN245" s="477">
        <v>1136.1282971470318</v>
      </c>
      <c r="CO245" s="469">
        <v>987</v>
      </c>
      <c r="CP245" s="469">
        <v>0</v>
      </c>
      <c r="CQ245" s="469" t="s">
        <v>514</v>
      </c>
      <c r="CR245" s="469" t="s">
        <v>514</v>
      </c>
      <c r="CS245" s="469" t="s">
        <v>514</v>
      </c>
      <c r="CT245" s="469">
        <v>0</v>
      </c>
      <c r="CU245" s="469">
        <v>2</v>
      </c>
      <c r="CV245" s="469">
        <v>3</v>
      </c>
      <c r="CW245" s="469">
        <v>1</v>
      </c>
      <c r="CX245" s="475">
        <v>9800</v>
      </c>
      <c r="CY245" s="475">
        <v>0</v>
      </c>
      <c r="CZ245" s="475">
        <v>74</v>
      </c>
      <c r="DA245" s="475">
        <v>0</v>
      </c>
      <c r="DB245" s="478">
        <v>4</v>
      </c>
      <c r="DC245" s="472">
        <v>0.94669159302062089</v>
      </c>
      <c r="DD245" s="469">
        <v>6</v>
      </c>
      <c r="DE245" s="475">
        <v>47200</v>
      </c>
      <c r="DF245" s="470">
        <v>2</v>
      </c>
      <c r="DG245" s="474">
        <v>0</v>
      </c>
      <c r="DH245" s="469">
        <v>2</v>
      </c>
      <c r="DI245" s="470">
        <v>0</v>
      </c>
      <c r="DJ245" s="469">
        <v>0</v>
      </c>
      <c r="DK245" s="469">
        <v>1</v>
      </c>
      <c r="DL245" s="476">
        <v>3.3333333333333335</v>
      </c>
      <c r="DM245" s="465" t="s">
        <v>640</v>
      </c>
      <c r="DN245" s="466" t="s">
        <v>640</v>
      </c>
      <c r="DO245" s="467">
        <v>103303.70370370371</v>
      </c>
      <c r="DP245" s="469">
        <v>0</v>
      </c>
      <c r="DQ245" s="469">
        <v>1</v>
      </c>
      <c r="DR245" s="469">
        <v>1</v>
      </c>
      <c r="DS245" s="475">
        <v>12</v>
      </c>
      <c r="DT245" s="475">
        <v>56</v>
      </c>
      <c r="DU245" s="475">
        <v>0</v>
      </c>
    </row>
    <row r="246" spans="1:125" s="469" customFormat="1" ht="15" customHeight="1" x14ac:dyDescent="0.25">
      <c r="A246" s="474" t="s">
        <v>220</v>
      </c>
      <c r="B246" s="469">
        <v>45</v>
      </c>
      <c r="C246" s="469">
        <v>2</v>
      </c>
      <c r="D246" s="469">
        <v>118</v>
      </c>
      <c r="E246" s="469">
        <v>5</v>
      </c>
      <c r="F246" s="469">
        <v>1902</v>
      </c>
      <c r="G246" s="469">
        <v>0</v>
      </c>
      <c r="H246" s="469">
        <v>38</v>
      </c>
      <c r="I246" s="469">
        <v>2</v>
      </c>
      <c r="J246" s="469">
        <v>23</v>
      </c>
      <c r="K246" s="469">
        <v>30</v>
      </c>
      <c r="L246" s="469">
        <v>2</v>
      </c>
      <c r="M246" s="469">
        <v>0</v>
      </c>
      <c r="N246" s="469">
        <v>1</v>
      </c>
      <c r="O246" s="469">
        <v>0</v>
      </c>
      <c r="P246" s="469">
        <v>149</v>
      </c>
      <c r="Q246" s="469">
        <v>4</v>
      </c>
      <c r="R246" s="475">
        <v>1205500</v>
      </c>
      <c r="S246" s="475">
        <v>44</v>
      </c>
      <c r="T246" s="475">
        <v>0</v>
      </c>
      <c r="U246" s="468">
        <v>0.74193548387096775</v>
      </c>
      <c r="V246" s="469">
        <v>5</v>
      </c>
      <c r="W246" s="469">
        <v>0</v>
      </c>
      <c r="X246" s="469">
        <v>0.2</v>
      </c>
      <c r="Y246" s="469" t="s">
        <v>568</v>
      </c>
      <c r="Z246" s="469" t="s">
        <v>568</v>
      </c>
      <c r="AA246" s="473">
        <v>3</v>
      </c>
      <c r="AB246" s="474">
        <f t="shared" si="8"/>
        <v>4</v>
      </c>
      <c r="AC246" s="469">
        <v>2</v>
      </c>
      <c r="AD246" s="469">
        <v>0</v>
      </c>
      <c r="AE246" s="469">
        <v>2988</v>
      </c>
      <c r="AF246" s="469">
        <v>284</v>
      </c>
      <c r="AG246" s="469">
        <v>0</v>
      </c>
      <c r="AH246" s="469">
        <v>2</v>
      </c>
      <c r="AI246" s="475">
        <v>5358600</v>
      </c>
      <c r="AJ246" s="475">
        <v>0</v>
      </c>
      <c r="AK246" s="475">
        <v>2374.0625</v>
      </c>
      <c r="AL246" s="475">
        <v>150</v>
      </c>
      <c r="AM246" s="475">
        <v>0</v>
      </c>
      <c r="AN246" s="469">
        <v>0</v>
      </c>
      <c r="AO246" s="469">
        <v>1</v>
      </c>
      <c r="AP246" s="469">
        <v>0</v>
      </c>
      <c r="AQ246" s="468">
        <v>0.46341463414634149</v>
      </c>
      <c r="AR246" s="468">
        <v>2.4390243902439025E-2</v>
      </c>
      <c r="AS246" s="469">
        <v>0</v>
      </c>
      <c r="AT246" s="469">
        <v>2649.18462512</v>
      </c>
      <c r="AU246" s="469">
        <v>6</v>
      </c>
      <c r="AV246" s="469">
        <v>1</v>
      </c>
      <c r="AW246" s="469">
        <v>3</v>
      </c>
      <c r="AX246" s="469">
        <v>1</v>
      </c>
      <c r="AY246" s="469">
        <v>0</v>
      </c>
      <c r="AZ246" s="469">
        <v>0</v>
      </c>
      <c r="BA246" s="469">
        <v>0</v>
      </c>
      <c r="BB246" s="475">
        <v>0</v>
      </c>
      <c r="BC246" s="470">
        <v>4</v>
      </c>
      <c r="BD246" s="470">
        <v>6</v>
      </c>
      <c r="BE246" s="469">
        <v>0</v>
      </c>
      <c r="BF246" s="468">
        <v>0.17073170731707318</v>
      </c>
      <c r="BG246" s="469">
        <v>0</v>
      </c>
      <c r="BH246" s="469">
        <v>0</v>
      </c>
      <c r="BI246" s="469">
        <v>1</v>
      </c>
      <c r="BJ246" s="469">
        <v>0</v>
      </c>
      <c r="BK246" s="469">
        <v>3</v>
      </c>
      <c r="BL246" s="469">
        <v>1</v>
      </c>
      <c r="BM246" s="469">
        <v>3</v>
      </c>
      <c r="BN246" s="469">
        <v>1</v>
      </c>
      <c r="BO246" s="471">
        <v>128.713541959</v>
      </c>
      <c r="BP246" s="469">
        <v>0</v>
      </c>
      <c r="BQ246" s="469">
        <v>3.3174896823700002</v>
      </c>
      <c r="BR246" s="469">
        <v>2</v>
      </c>
      <c r="BS246" s="469">
        <v>0</v>
      </c>
      <c r="BT246" s="469">
        <v>0</v>
      </c>
      <c r="BU246" s="469">
        <v>0</v>
      </c>
      <c r="BV246" s="469">
        <v>1</v>
      </c>
      <c r="BW246" s="475">
        <v>1744200</v>
      </c>
      <c r="BX246" s="475">
        <v>212</v>
      </c>
      <c r="BY246" s="475">
        <v>3938</v>
      </c>
      <c r="BZ246" s="475">
        <v>45</v>
      </c>
      <c r="CA246" s="468">
        <v>0.65853658536585369</v>
      </c>
      <c r="CB246" s="469">
        <v>11836.501960600001</v>
      </c>
      <c r="CC246" s="476">
        <v>4123.6548685099997</v>
      </c>
      <c r="CD246" s="476">
        <v>4098.0181791100003</v>
      </c>
      <c r="CE246" s="476">
        <v>4662.3102290905772</v>
      </c>
      <c r="CF246" s="476">
        <v>108.03077119861101</v>
      </c>
      <c r="CG246" s="476">
        <v>0</v>
      </c>
      <c r="CH246" s="476">
        <v>4098.0181323200004</v>
      </c>
      <c r="CI246" s="476">
        <v>947.4180042015962</v>
      </c>
      <c r="CJ246" s="485">
        <v>0</v>
      </c>
      <c r="CK246" s="469">
        <v>4</v>
      </c>
      <c r="CL246" s="469">
        <v>0</v>
      </c>
      <c r="CM246" s="469">
        <v>0</v>
      </c>
      <c r="CN246" s="477">
        <v>3297.6652517774787</v>
      </c>
      <c r="CO246" s="469">
        <v>114</v>
      </c>
      <c r="CP246" s="469">
        <v>3</v>
      </c>
      <c r="CQ246" s="469" t="s">
        <v>514</v>
      </c>
      <c r="CR246" s="469" t="s">
        <v>514</v>
      </c>
      <c r="CS246" s="469" t="s">
        <v>514</v>
      </c>
      <c r="CT246" s="469">
        <v>0</v>
      </c>
      <c r="CU246" s="469">
        <v>0</v>
      </c>
      <c r="CV246" s="469">
        <v>3</v>
      </c>
      <c r="CW246" s="469">
        <v>1</v>
      </c>
      <c r="CX246" s="475">
        <v>1115500</v>
      </c>
      <c r="CY246" s="475">
        <v>0</v>
      </c>
      <c r="CZ246" s="475">
        <v>369</v>
      </c>
      <c r="DA246" s="475">
        <v>0</v>
      </c>
      <c r="DB246" s="478">
        <v>0</v>
      </c>
      <c r="DC246" s="472">
        <v>0.95263945796706573</v>
      </c>
      <c r="DD246" s="469">
        <v>4</v>
      </c>
      <c r="DE246" s="475">
        <v>92600</v>
      </c>
      <c r="DF246" s="470">
        <v>6</v>
      </c>
      <c r="DG246" s="474">
        <v>0</v>
      </c>
      <c r="DH246" s="469">
        <v>3</v>
      </c>
      <c r="DI246" s="470">
        <v>0</v>
      </c>
      <c r="DJ246" s="469">
        <v>0</v>
      </c>
      <c r="DK246" s="469">
        <v>1</v>
      </c>
      <c r="DL246" s="476">
        <v>5</v>
      </c>
      <c r="DM246" s="465">
        <v>102</v>
      </c>
      <c r="DN246" s="466">
        <v>8085666.666666667</v>
      </c>
      <c r="DO246" s="467">
        <v>55729.629629629628</v>
      </c>
      <c r="DP246" s="469">
        <v>2</v>
      </c>
      <c r="DQ246" s="469">
        <v>0</v>
      </c>
      <c r="DR246" s="469">
        <v>0</v>
      </c>
      <c r="DS246" s="475">
        <v>0</v>
      </c>
      <c r="DT246" s="475">
        <v>179</v>
      </c>
      <c r="DU246" s="475">
        <v>0</v>
      </c>
    </row>
    <row r="247" spans="1:125" s="469" customFormat="1" ht="15" customHeight="1" x14ac:dyDescent="0.25">
      <c r="A247" s="474" t="s">
        <v>75</v>
      </c>
      <c r="B247" s="469">
        <v>80</v>
      </c>
      <c r="C247" s="469">
        <v>11</v>
      </c>
      <c r="D247" s="469">
        <v>135</v>
      </c>
      <c r="E247" s="469">
        <v>7</v>
      </c>
      <c r="F247" s="469">
        <v>2592</v>
      </c>
      <c r="G247" s="469">
        <v>4</v>
      </c>
      <c r="H247" s="469">
        <v>417</v>
      </c>
      <c r="I247" s="469">
        <v>116</v>
      </c>
      <c r="J247" s="469">
        <v>16</v>
      </c>
      <c r="K247" s="469">
        <v>46</v>
      </c>
      <c r="L247" s="469">
        <v>0</v>
      </c>
      <c r="M247" s="469">
        <v>0</v>
      </c>
      <c r="N247" s="469">
        <v>0</v>
      </c>
      <c r="O247" s="469">
        <v>0</v>
      </c>
      <c r="P247" s="469">
        <v>120</v>
      </c>
      <c r="Q247" s="469">
        <v>10</v>
      </c>
      <c r="R247" s="475">
        <v>1368600</v>
      </c>
      <c r="S247" s="475">
        <v>0</v>
      </c>
      <c r="T247" s="475">
        <v>0</v>
      </c>
      <c r="U247" s="468">
        <v>0.64500000000000002</v>
      </c>
      <c r="V247" s="469">
        <v>5</v>
      </c>
      <c r="W247" s="469">
        <v>0</v>
      </c>
      <c r="X247" s="469">
        <v>4.6000000000000005</v>
      </c>
      <c r="Y247" s="469">
        <v>15070</v>
      </c>
      <c r="Z247" s="469">
        <v>395</v>
      </c>
      <c r="AA247" s="473">
        <v>8</v>
      </c>
      <c r="AB247" s="474">
        <f t="shared" si="8"/>
        <v>4</v>
      </c>
      <c r="AC247" s="469">
        <v>3</v>
      </c>
      <c r="AD247" s="469">
        <v>0</v>
      </c>
      <c r="AE247" s="469">
        <v>863</v>
      </c>
      <c r="AF247" s="469">
        <v>111</v>
      </c>
      <c r="AG247" s="469">
        <v>0</v>
      </c>
      <c r="AH247" s="469">
        <v>1</v>
      </c>
      <c r="AI247" s="475">
        <v>5100</v>
      </c>
      <c r="AJ247" s="475">
        <v>0</v>
      </c>
      <c r="AK247" s="475">
        <v>0</v>
      </c>
      <c r="AL247" s="475">
        <v>0</v>
      </c>
      <c r="AM247" s="475">
        <v>0</v>
      </c>
      <c r="AN247" s="469">
        <v>0</v>
      </c>
      <c r="AO247" s="469">
        <v>1</v>
      </c>
      <c r="AP247" s="469">
        <v>0</v>
      </c>
      <c r="AQ247" s="468">
        <v>0.51700000000000002</v>
      </c>
      <c r="AR247" s="468">
        <v>4.8000000000000001E-2</v>
      </c>
      <c r="AS247" s="469">
        <v>0</v>
      </c>
      <c r="AT247" s="469">
        <v>0</v>
      </c>
      <c r="AU247" s="469">
        <v>0</v>
      </c>
      <c r="AV247" s="469">
        <v>0</v>
      </c>
      <c r="AW247" s="469">
        <v>26</v>
      </c>
      <c r="AX247" s="469">
        <v>188</v>
      </c>
      <c r="AY247" s="469">
        <v>4</v>
      </c>
      <c r="AZ247" s="469">
        <v>0</v>
      </c>
      <c r="BA247" s="469">
        <v>3</v>
      </c>
      <c r="BB247" s="475">
        <v>442.6</v>
      </c>
      <c r="BC247" s="470">
        <v>0</v>
      </c>
      <c r="BD247" s="470">
        <v>5</v>
      </c>
      <c r="BE247" s="469">
        <v>0</v>
      </c>
      <c r="BF247" s="468">
        <v>0.216</v>
      </c>
      <c r="BG247" s="469">
        <v>16543.750027300001</v>
      </c>
      <c r="BH247" s="469">
        <v>26.4876978466</v>
      </c>
      <c r="BI247" s="469">
        <v>0</v>
      </c>
      <c r="BJ247" s="469">
        <v>0</v>
      </c>
      <c r="BK247" s="469">
        <v>3</v>
      </c>
      <c r="BL247" s="469">
        <v>0</v>
      </c>
      <c r="BM247" s="469">
        <v>4</v>
      </c>
      <c r="BN247" s="469">
        <v>0</v>
      </c>
      <c r="BO247" s="471">
        <v>228.49922477999999</v>
      </c>
      <c r="BP247" s="469">
        <v>1</v>
      </c>
      <c r="BQ247" s="469">
        <v>2248.494380434176</v>
      </c>
      <c r="BR247" s="469">
        <v>0</v>
      </c>
      <c r="BS247" s="469">
        <v>0</v>
      </c>
      <c r="BT247" s="469">
        <v>3</v>
      </c>
      <c r="BU247" s="469">
        <v>1</v>
      </c>
      <c r="BV247" s="469">
        <v>1</v>
      </c>
      <c r="BW247" s="475">
        <v>40500</v>
      </c>
      <c r="BX247" s="475">
        <v>467</v>
      </c>
      <c r="BY247" s="475">
        <v>748</v>
      </c>
      <c r="BZ247" s="475">
        <v>111</v>
      </c>
      <c r="CA247" s="468">
        <v>0.439</v>
      </c>
      <c r="CB247" s="469">
        <v>33971.023034680002</v>
      </c>
      <c r="CC247" s="476">
        <v>6290.4381128974119</v>
      </c>
      <c r="CD247" s="476">
        <v>134.090945129</v>
      </c>
      <c r="CE247" s="476">
        <v>7701.8699866887282</v>
      </c>
      <c r="CF247" s="476">
        <v>429.91639009885694</v>
      </c>
      <c r="CG247" s="476">
        <v>220.54699549255497</v>
      </c>
      <c r="CH247" s="476">
        <v>0</v>
      </c>
      <c r="CI247" s="476">
        <v>2668.8281321057007</v>
      </c>
      <c r="CJ247" s="485">
        <v>0</v>
      </c>
      <c r="CK247" s="469">
        <v>4</v>
      </c>
      <c r="CL247" s="469">
        <v>12953.788364800001</v>
      </c>
      <c r="CM247" s="469">
        <v>0</v>
      </c>
      <c r="CN247" s="477">
        <v>5046.9026669559335</v>
      </c>
      <c r="CO247" s="469">
        <v>187</v>
      </c>
      <c r="CP247" s="469">
        <v>2</v>
      </c>
      <c r="CQ247" s="469" t="s">
        <v>514</v>
      </c>
      <c r="CR247" s="469" t="s">
        <v>514</v>
      </c>
      <c r="CS247" s="469" t="s">
        <v>514</v>
      </c>
      <c r="CT247" s="469">
        <v>0</v>
      </c>
      <c r="CU247" s="469">
        <v>1</v>
      </c>
      <c r="CV247" s="469">
        <v>3</v>
      </c>
      <c r="CW247" s="469">
        <v>2</v>
      </c>
      <c r="CX247" s="475">
        <v>64800</v>
      </c>
      <c r="CY247" s="475">
        <v>741</v>
      </c>
      <c r="CZ247" s="475">
        <v>231</v>
      </c>
      <c r="DA247" s="475">
        <v>35</v>
      </c>
      <c r="DB247" s="478">
        <v>13</v>
      </c>
      <c r="DC247" s="472">
        <v>0.94160332801601454</v>
      </c>
      <c r="DD247" s="469">
        <v>8</v>
      </c>
      <c r="DE247" s="475">
        <v>96100</v>
      </c>
      <c r="DF247" s="470">
        <v>0</v>
      </c>
      <c r="DG247" s="474">
        <v>0</v>
      </c>
      <c r="DH247" s="469">
        <v>2</v>
      </c>
      <c r="DI247" s="470">
        <v>0</v>
      </c>
      <c r="DJ247" s="469">
        <v>1</v>
      </c>
      <c r="DK247" s="469">
        <v>0</v>
      </c>
      <c r="DL247" s="476">
        <v>18.333333333333332</v>
      </c>
      <c r="DM247" s="465">
        <v>98.666666666666671</v>
      </c>
      <c r="DN247" s="466">
        <v>15671000</v>
      </c>
      <c r="DO247" s="467">
        <v>2574437.0370370368</v>
      </c>
      <c r="DP247" s="469">
        <v>0</v>
      </c>
      <c r="DQ247" s="469">
        <v>0</v>
      </c>
      <c r="DR247" s="469">
        <v>5</v>
      </c>
      <c r="DS247" s="475">
        <v>0</v>
      </c>
      <c r="DT247" s="475">
        <v>4</v>
      </c>
      <c r="DU247" s="475">
        <v>7</v>
      </c>
    </row>
    <row r="248" spans="1:125" s="469" customFormat="1" ht="15" customHeight="1" x14ac:dyDescent="0.25">
      <c r="A248" s="474" t="s">
        <v>296</v>
      </c>
      <c r="B248" s="469">
        <v>24</v>
      </c>
      <c r="C248" s="469">
        <v>3</v>
      </c>
      <c r="D248" s="469">
        <v>36</v>
      </c>
      <c r="E248" s="469">
        <v>4</v>
      </c>
      <c r="F248" s="469">
        <v>465</v>
      </c>
      <c r="G248" s="469">
        <v>1</v>
      </c>
      <c r="H248" s="469">
        <v>29</v>
      </c>
      <c r="I248" s="469">
        <v>4</v>
      </c>
      <c r="J248" s="469">
        <v>4</v>
      </c>
      <c r="K248" s="469">
        <v>13</v>
      </c>
      <c r="L248" s="469">
        <v>2</v>
      </c>
      <c r="M248" s="469">
        <v>0</v>
      </c>
      <c r="N248" s="469">
        <v>0</v>
      </c>
      <c r="O248" s="469">
        <v>0</v>
      </c>
      <c r="P248" s="469">
        <v>101</v>
      </c>
      <c r="Q248" s="469">
        <v>7</v>
      </c>
      <c r="R248" s="475">
        <v>594500</v>
      </c>
      <c r="S248" s="475">
        <v>95</v>
      </c>
      <c r="T248" s="475">
        <v>10</v>
      </c>
      <c r="U248" s="468">
        <v>0.64500000000000002</v>
      </c>
      <c r="V248" s="469">
        <v>1</v>
      </c>
      <c r="W248" s="469">
        <v>6</v>
      </c>
      <c r="X248" s="469">
        <v>0</v>
      </c>
      <c r="Y248" s="469">
        <v>4297</v>
      </c>
      <c r="Z248" s="469">
        <v>1180</v>
      </c>
      <c r="AA248" s="473">
        <v>4</v>
      </c>
      <c r="AB248" s="474">
        <f t="shared" si="8"/>
        <v>1</v>
      </c>
      <c r="AC248" s="469">
        <v>1</v>
      </c>
      <c r="AD248" s="469">
        <v>0</v>
      </c>
      <c r="AE248" s="469">
        <v>629</v>
      </c>
      <c r="AF248" s="469">
        <v>58</v>
      </c>
      <c r="AG248" s="469">
        <v>0</v>
      </c>
      <c r="AH248" s="469">
        <v>1</v>
      </c>
      <c r="AI248" s="475">
        <v>9800</v>
      </c>
      <c r="AJ248" s="475">
        <v>0</v>
      </c>
      <c r="AK248" s="475">
        <v>17914.285714285714</v>
      </c>
      <c r="AL248" s="475">
        <v>202</v>
      </c>
      <c r="AM248" s="475">
        <v>10</v>
      </c>
      <c r="AN248" s="469">
        <v>0</v>
      </c>
      <c r="AO248" s="469">
        <v>0</v>
      </c>
      <c r="AP248" s="469">
        <v>0</v>
      </c>
      <c r="AQ248" s="468">
        <v>0.3125</v>
      </c>
      <c r="AR248" s="468">
        <v>4.8000000000000001E-2</v>
      </c>
      <c r="AS248" s="469">
        <v>0</v>
      </c>
      <c r="AT248" s="469">
        <v>2521.9034287690001</v>
      </c>
      <c r="AU248" s="469">
        <v>0</v>
      </c>
      <c r="AV248" s="469">
        <v>0</v>
      </c>
      <c r="AW248" s="469">
        <v>1</v>
      </c>
      <c r="AX248" s="469">
        <v>5</v>
      </c>
      <c r="AY248" s="469">
        <v>0</v>
      </c>
      <c r="AZ248" s="469">
        <v>0</v>
      </c>
      <c r="BA248" s="469">
        <v>1</v>
      </c>
      <c r="BB248" s="475">
        <v>50</v>
      </c>
      <c r="BC248" s="470">
        <v>1</v>
      </c>
      <c r="BD248" s="470">
        <v>7</v>
      </c>
      <c r="BE248" s="469">
        <v>2521.9034287690001</v>
      </c>
      <c r="BF248" s="468">
        <v>0.125</v>
      </c>
      <c r="BG248" s="469">
        <v>0</v>
      </c>
      <c r="BH248" s="469">
        <v>0</v>
      </c>
      <c r="BI248" s="469">
        <v>0</v>
      </c>
      <c r="BJ248" s="469">
        <v>0</v>
      </c>
      <c r="BK248" s="469">
        <v>0</v>
      </c>
      <c r="BL248" s="469">
        <v>0</v>
      </c>
      <c r="BM248" s="469">
        <v>1</v>
      </c>
      <c r="BN248" s="469">
        <v>0</v>
      </c>
      <c r="BO248" s="471">
        <v>9.8942576239600015</v>
      </c>
      <c r="BP248" s="469">
        <v>0</v>
      </c>
      <c r="BQ248" s="469">
        <v>0</v>
      </c>
      <c r="BR248" s="469">
        <v>0</v>
      </c>
      <c r="BS248" s="469">
        <v>0</v>
      </c>
      <c r="BT248" s="469">
        <v>0</v>
      </c>
      <c r="BU248" s="469">
        <v>3</v>
      </c>
      <c r="BV248" s="469">
        <v>0</v>
      </c>
      <c r="BW248" s="475">
        <v>0</v>
      </c>
      <c r="BX248" s="475">
        <v>0</v>
      </c>
      <c r="BY248" s="475">
        <v>722</v>
      </c>
      <c r="BZ248" s="475">
        <v>94</v>
      </c>
      <c r="CA248" s="468">
        <v>0.5</v>
      </c>
      <c r="CB248" s="469">
        <v>0</v>
      </c>
      <c r="CC248" s="476">
        <v>8359.6728203826715</v>
      </c>
      <c r="CD248" s="476">
        <v>8362.99297759</v>
      </c>
      <c r="CE248" s="476">
        <v>8366.7489952421001</v>
      </c>
      <c r="CF248" s="476">
        <v>6.0752242873000002</v>
      </c>
      <c r="CG248" s="476">
        <v>597.40873857980796</v>
      </c>
      <c r="CH248" s="476">
        <v>8362.9930474400007</v>
      </c>
      <c r="CI248" s="476">
        <v>0</v>
      </c>
      <c r="CJ248" s="485">
        <v>0</v>
      </c>
      <c r="CK248" s="469">
        <v>7</v>
      </c>
      <c r="CL248" s="469">
        <v>0</v>
      </c>
      <c r="CM248" s="469">
        <v>0</v>
      </c>
      <c r="CN248" s="477">
        <v>2119.9949605975521</v>
      </c>
      <c r="CO248" s="469">
        <v>10</v>
      </c>
      <c r="CP248" s="469">
        <v>0</v>
      </c>
      <c r="CQ248" s="469" t="s">
        <v>514</v>
      </c>
      <c r="CR248" s="469" t="s">
        <v>514</v>
      </c>
      <c r="CS248" s="469" t="s">
        <v>514</v>
      </c>
      <c r="CT248" s="469">
        <v>1</v>
      </c>
      <c r="CU248" s="469">
        <v>1</v>
      </c>
      <c r="CV248" s="469">
        <v>0</v>
      </c>
      <c r="CW248" s="469">
        <v>0</v>
      </c>
      <c r="CX248" s="475">
        <v>0</v>
      </c>
      <c r="CY248" s="475">
        <v>0</v>
      </c>
      <c r="CZ248" s="475">
        <v>0</v>
      </c>
      <c r="DA248" s="475">
        <v>0</v>
      </c>
      <c r="DB248" s="478">
        <v>2</v>
      </c>
      <c r="DC248" s="472">
        <v>0.95487864473041217</v>
      </c>
      <c r="DD248" s="469">
        <v>5</v>
      </c>
      <c r="DE248" s="475">
        <v>72500</v>
      </c>
      <c r="DF248" s="470">
        <v>2</v>
      </c>
      <c r="DG248" s="474">
        <v>0</v>
      </c>
      <c r="DH248" s="469">
        <v>3</v>
      </c>
      <c r="DI248" s="470">
        <v>0</v>
      </c>
      <c r="DJ248" s="469">
        <v>0</v>
      </c>
      <c r="DK248" s="469">
        <v>0</v>
      </c>
      <c r="DL248" s="476">
        <v>5</v>
      </c>
      <c r="DM248" s="465">
        <v>24</v>
      </c>
      <c r="DN248" s="466">
        <v>1690000</v>
      </c>
      <c r="DO248" s="467">
        <v>40777.777777777781</v>
      </c>
      <c r="DP248" s="469">
        <v>0</v>
      </c>
      <c r="DQ248" s="469">
        <v>2</v>
      </c>
      <c r="DR248" s="469">
        <v>1</v>
      </c>
      <c r="DS248" s="475">
        <v>0</v>
      </c>
      <c r="DT248" s="475">
        <v>0</v>
      </c>
      <c r="DU248" s="475">
        <v>0</v>
      </c>
    </row>
    <row r="249" spans="1:125" s="469" customFormat="1" ht="15" customHeight="1" x14ac:dyDescent="0.25">
      <c r="A249" s="474" t="s">
        <v>280</v>
      </c>
      <c r="B249" s="469">
        <v>110</v>
      </c>
      <c r="C249" s="469">
        <v>8</v>
      </c>
      <c r="D249" s="469">
        <v>196</v>
      </c>
      <c r="E249" s="469">
        <v>3</v>
      </c>
      <c r="F249" s="469">
        <v>1844</v>
      </c>
      <c r="G249" s="469">
        <v>1</v>
      </c>
      <c r="H249" s="469">
        <v>94</v>
      </c>
      <c r="I249" s="469">
        <v>12</v>
      </c>
      <c r="J249" s="469">
        <v>8</v>
      </c>
      <c r="K249" s="469">
        <v>48</v>
      </c>
      <c r="L249" s="469">
        <v>1</v>
      </c>
      <c r="M249" s="469">
        <v>0</v>
      </c>
      <c r="N249" s="469">
        <v>0</v>
      </c>
      <c r="O249" s="469">
        <v>0</v>
      </c>
      <c r="P249" s="469">
        <v>180</v>
      </c>
      <c r="Q249" s="469">
        <v>11</v>
      </c>
      <c r="R249" s="475">
        <v>1188200</v>
      </c>
      <c r="S249" s="475">
        <v>72</v>
      </c>
      <c r="T249" s="475">
        <v>0</v>
      </c>
      <c r="U249" s="468">
        <v>0.63829787234042556</v>
      </c>
      <c r="V249" s="469">
        <v>7</v>
      </c>
      <c r="W249" s="469">
        <v>1</v>
      </c>
      <c r="X249" s="469">
        <v>4.7000000000000011</v>
      </c>
      <c r="Y249" s="469">
        <v>9125</v>
      </c>
      <c r="Z249" s="469">
        <v>2204</v>
      </c>
      <c r="AA249" s="473">
        <v>4</v>
      </c>
      <c r="AB249" s="474">
        <f t="shared" si="8"/>
        <v>5</v>
      </c>
      <c r="AC249" s="469">
        <v>6</v>
      </c>
      <c r="AD249" s="469">
        <v>0</v>
      </c>
      <c r="AE249" s="469">
        <v>3921</v>
      </c>
      <c r="AF249" s="469">
        <v>87</v>
      </c>
      <c r="AG249" s="469">
        <v>1</v>
      </c>
      <c r="AH249" s="469">
        <v>1</v>
      </c>
      <c r="AI249" s="475">
        <v>7300</v>
      </c>
      <c r="AJ249" s="475">
        <v>0</v>
      </c>
      <c r="AK249" s="475">
        <v>17914.285714285714</v>
      </c>
      <c r="AL249" s="475">
        <v>36</v>
      </c>
      <c r="AM249" s="475">
        <v>0</v>
      </c>
      <c r="AN249" s="469">
        <v>0</v>
      </c>
      <c r="AO249" s="469">
        <v>0</v>
      </c>
      <c r="AP249" s="469">
        <v>0</v>
      </c>
      <c r="AQ249" s="468">
        <v>0.44776119402985076</v>
      </c>
      <c r="AR249" s="468">
        <v>1.4925373134328358E-2</v>
      </c>
      <c r="AS249" s="469">
        <v>0</v>
      </c>
      <c r="AT249" s="469">
        <v>21211.162788410002</v>
      </c>
      <c r="AU249" s="469">
        <v>25</v>
      </c>
      <c r="AV249" s="469">
        <v>0</v>
      </c>
      <c r="AW249" s="469">
        <v>0</v>
      </c>
      <c r="AX249" s="469">
        <v>0</v>
      </c>
      <c r="AY249" s="469">
        <v>0</v>
      </c>
      <c r="AZ249" s="469">
        <v>0</v>
      </c>
      <c r="BA249" s="469">
        <v>1</v>
      </c>
      <c r="BB249" s="475">
        <v>878.8</v>
      </c>
      <c r="BC249" s="470">
        <v>2</v>
      </c>
      <c r="BD249" s="470">
        <v>5</v>
      </c>
      <c r="BE249" s="469">
        <v>31794.28778384969</v>
      </c>
      <c r="BF249" s="468">
        <v>0.11940298507462686</v>
      </c>
      <c r="BG249" s="469">
        <v>0</v>
      </c>
      <c r="BH249" s="469">
        <v>0</v>
      </c>
      <c r="BI249" s="469">
        <v>2</v>
      </c>
      <c r="BJ249" s="469">
        <v>0</v>
      </c>
      <c r="BK249" s="469">
        <v>2</v>
      </c>
      <c r="BL249" s="469">
        <v>1</v>
      </c>
      <c r="BM249" s="469">
        <v>3</v>
      </c>
      <c r="BN249" s="469">
        <v>0</v>
      </c>
      <c r="BO249" s="471">
        <v>18.050420590400002</v>
      </c>
      <c r="BP249" s="469">
        <v>0</v>
      </c>
      <c r="BQ249" s="469">
        <v>0</v>
      </c>
      <c r="BR249" s="469">
        <v>0</v>
      </c>
      <c r="BS249" s="469">
        <v>0</v>
      </c>
      <c r="BT249" s="469">
        <v>0</v>
      </c>
      <c r="BU249" s="469">
        <v>3</v>
      </c>
      <c r="BV249" s="469">
        <v>1</v>
      </c>
      <c r="BW249" s="475">
        <v>875900</v>
      </c>
      <c r="BX249" s="475">
        <v>0</v>
      </c>
      <c r="BY249" s="475">
        <v>851</v>
      </c>
      <c r="BZ249" s="475">
        <v>0</v>
      </c>
      <c r="CA249" s="468">
        <v>0.22388059701492538</v>
      </c>
      <c r="CB249" s="469">
        <v>0</v>
      </c>
      <c r="CC249" s="476">
        <v>2.5836953407380001</v>
      </c>
      <c r="CD249" s="476">
        <v>0</v>
      </c>
      <c r="CE249" s="476">
        <v>533.62763414506708</v>
      </c>
      <c r="CF249" s="476">
        <v>8.0536560972999993</v>
      </c>
      <c r="CG249" s="476">
        <v>0</v>
      </c>
      <c r="CH249" s="476">
        <v>0</v>
      </c>
      <c r="CI249" s="476">
        <v>2097.641184759957</v>
      </c>
      <c r="CJ249" s="485">
        <v>0</v>
      </c>
      <c r="CK249" s="469">
        <v>13</v>
      </c>
      <c r="CL249" s="469">
        <v>0</v>
      </c>
      <c r="CM249" s="469">
        <v>0</v>
      </c>
      <c r="CN249" s="477">
        <v>3350.9309467991343</v>
      </c>
      <c r="CO249" s="469">
        <v>2998</v>
      </c>
      <c r="CP249" s="469">
        <v>1</v>
      </c>
      <c r="CQ249" s="469" t="s">
        <v>514</v>
      </c>
      <c r="CR249" s="469" t="s">
        <v>514</v>
      </c>
      <c r="CS249" s="469" t="s">
        <v>514</v>
      </c>
      <c r="CT249" s="469">
        <v>0</v>
      </c>
      <c r="CU249" s="469">
        <v>1</v>
      </c>
      <c r="CV249" s="469">
        <v>0</v>
      </c>
      <c r="CW249" s="469">
        <v>0</v>
      </c>
      <c r="CX249" s="475">
        <v>0</v>
      </c>
      <c r="CY249" s="475">
        <v>0</v>
      </c>
      <c r="CZ249" s="475">
        <v>739</v>
      </c>
      <c r="DA249" s="475">
        <v>0</v>
      </c>
      <c r="DB249" s="478">
        <v>12</v>
      </c>
      <c r="DC249" s="472">
        <v>0.95108749431019812</v>
      </c>
      <c r="DD249" s="469">
        <v>7</v>
      </c>
      <c r="DE249" s="475">
        <v>116200</v>
      </c>
      <c r="DF249" s="470">
        <v>6</v>
      </c>
      <c r="DG249" s="474">
        <v>0</v>
      </c>
      <c r="DH249" s="469">
        <v>3</v>
      </c>
      <c r="DI249" s="470">
        <v>1</v>
      </c>
      <c r="DJ249" s="469">
        <v>0</v>
      </c>
      <c r="DK249" s="469">
        <v>0</v>
      </c>
      <c r="DL249" s="476">
        <v>3.3333333333333335</v>
      </c>
      <c r="DM249" s="465">
        <v>192.66666666666666</v>
      </c>
      <c r="DN249" s="466">
        <v>9161000</v>
      </c>
      <c r="DO249" s="467">
        <v>265055.55555555556</v>
      </c>
      <c r="DP249" s="469">
        <v>0</v>
      </c>
      <c r="DQ249" s="469">
        <v>3</v>
      </c>
      <c r="DR249" s="469">
        <v>2</v>
      </c>
      <c r="DS249" s="475">
        <v>60</v>
      </c>
      <c r="DT249" s="475">
        <v>0</v>
      </c>
      <c r="DU249" s="475">
        <v>0</v>
      </c>
    </row>
    <row r="250" spans="1:125" s="469" customFormat="1" ht="15" customHeight="1" x14ac:dyDescent="0.25">
      <c r="A250" s="474" t="s">
        <v>27</v>
      </c>
      <c r="B250" s="469">
        <v>35</v>
      </c>
      <c r="C250" s="469">
        <v>0</v>
      </c>
      <c r="D250" s="469">
        <v>152</v>
      </c>
      <c r="E250" s="469">
        <v>5</v>
      </c>
      <c r="F250" s="469">
        <v>2337</v>
      </c>
      <c r="G250" s="469">
        <v>0</v>
      </c>
      <c r="H250" s="469">
        <v>135</v>
      </c>
      <c r="I250" s="469">
        <v>35</v>
      </c>
      <c r="J250" s="469">
        <v>12</v>
      </c>
      <c r="K250" s="469">
        <v>10</v>
      </c>
      <c r="L250" s="469">
        <v>1</v>
      </c>
      <c r="M250" s="469">
        <v>0</v>
      </c>
      <c r="N250" s="469">
        <v>0</v>
      </c>
      <c r="O250" s="469">
        <v>0</v>
      </c>
      <c r="P250" s="469">
        <v>357</v>
      </c>
      <c r="Q250" s="469">
        <v>7</v>
      </c>
      <c r="R250" s="475">
        <v>5940700</v>
      </c>
      <c r="S250" s="475">
        <v>60</v>
      </c>
      <c r="T250" s="475">
        <v>2</v>
      </c>
      <c r="U250" s="468">
        <v>0.84444444444444444</v>
      </c>
      <c r="V250" s="469">
        <v>8</v>
      </c>
      <c r="W250" s="469">
        <v>12</v>
      </c>
      <c r="X250" s="469">
        <v>2.2999999999999998</v>
      </c>
      <c r="Y250" s="469">
        <v>2885</v>
      </c>
      <c r="Z250" s="469">
        <v>361</v>
      </c>
      <c r="AA250" s="473">
        <v>12</v>
      </c>
      <c r="AB250" s="474">
        <f t="shared" si="8"/>
        <v>8</v>
      </c>
      <c r="AC250" s="469">
        <v>13</v>
      </c>
      <c r="AD250" s="469">
        <v>1</v>
      </c>
      <c r="AE250" s="469">
        <v>1257</v>
      </c>
      <c r="AF250" s="469">
        <v>180</v>
      </c>
      <c r="AG250" s="469">
        <v>1</v>
      </c>
      <c r="AH250" s="469">
        <v>4</v>
      </c>
      <c r="AI250" s="475">
        <v>630100</v>
      </c>
      <c r="AJ250" s="475">
        <v>0</v>
      </c>
      <c r="AK250" s="475">
        <v>0</v>
      </c>
      <c r="AL250" s="475">
        <v>144</v>
      </c>
      <c r="AM250" s="475">
        <v>0</v>
      </c>
      <c r="AN250" s="469">
        <v>0</v>
      </c>
      <c r="AO250" s="469">
        <v>4</v>
      </c>
      <c r="AP250" s="469">
        <v>1</v>
      </c>
      <c r="AQ250" s="468">
        <v>0.51666666666666672</v>
      </c>
      <c r="AR250" s="468">
        <v>0.05</v>
      </c>
      <c r="AS250" s="469">
        <v>2</v>
      </c>
      <c r="AT250" s="469">
        <v>20134.098868749999</v>
      </c>
      <c r="AU250" s="469">
        <v>45</v>
      </c>
      <c r="AV250" s="469">
        <v>1</v>
      </c>
      <c r="AW250" s="469">
        <v>24</v>
      </c>
      <c r="AX250" s="469">
        <v>5</v>
      </c>
      <c r="AY250" s="469">
        <v>0</v>
      </c>
      <c r="AZ250" s="469">
        <v>0</v>
      </c>
      <c r="BA250" s="469">
        <v>0</v>
      </c>
      <c r="BB250" s="475">
        <v>0</v>
      </c>
      <c r="BC250" s="470">
        <v>0</v>
      </c>
      <c r="BD250" s="470">
        <v>21</v>
      </c>
      <c r="BE250" s="469">
        <v>8468.1907301499996</v>
      </c>
      <c r="BF250" s="468">
        <v>0.2</v>
      </c>
      <c r="BG250" s="469">
        <v>98126.126277699994</v>
      </c>
      <c r="BH250" s="469">
        <v>77.83823893316</v>
      </c>
      <c r="BI250" s="469">
        <v>1</v>
      </c>
      <c r="BJ250" s="469">
        <v>0</v>
      </c>
      <c r="BK250" s="469">
        <v>2</v>
      </c>
      <c r="BL250" s="469">
        <v>0</v>
      </c>
      <c r="BM250" s="469">
        <v>7</v>
      </c>
      <c r="BN250" s="469">
        <v>0</v>
      </c>
      <c r="BO250" s="471">
        <v>92.811516582700008</v>
      </c>
      <c r="BP250" s="469">
        <v>0</v>
      </c>
      <c r="BQ250" s="469">
        <v>5451.3918328695599</v>
      </c>
      <c r="BR250" s="469">
        <v>0</v>
      </c>
      <c r="BS250" s="469">
        <v>0</v>
      </c>
      <c r="BT250" s="469">
        <v>0</v>
      </c>
      <c r="BU250" s="469">
        <v>0</v>
      </c>
      <c r="BV250" s="469">
        <v>1</v>
      </c>
      <c r="BW250" s="475">
        <v>1421600</v>
      </c>
      <c r="BX250" s="475">
        <v>0</v>
      </c>
      <c r="BY250" s="475">
        <v>1619</v>
      </c>
      <c r="BZ250" s="475">
        <v>501</v>
      </c>
      <c r="CA250" s="468">
        <v>0.38333333333333336</v>
      </c>
      <c r="CB250" s="469">
        <v>2516.7478989199999</v>
      </c>
      <c r="CC250" s="476">
        <v>26376.690177951739</v>
      </c>
      <c r="CD250" s="476">
        <v>20631.294527410002</v>
      </c>
      <c r="CE250" s="476">
        <v>32470.322504033989</v>
      </c>
      <c r="CF250" s="476">
        <v>39.025350508830002</v>
      </c>
      <c r="CG250" s="476">
        <v>1243.6730782984739</v>
      </c>
      <c r="CH250" s="476">
        <v>20770.481770237002</v>
      </c>
      <c r="CI250" s="476">
        <v>7612.52092562491</v>
      </c>
      <c r="CJ250" s="485">
        <v>0</v>
      </c>
      <c r="CK250" s="469">
        <v>15</v>
      </c>
      <c r="CL250" s="469">
        <v>0</v>
      </c>
      <c r="CM250" s="469">
        <v>0</v>
      </c>
      <c r="CN250" s="477">
        <v>7113.3991254698522</v>
      </c>
      <c r="CO250" s="469">
        <v>2661</v>
      </c>
      <c r="CP250" s="469">
        <v>7</v>
      </c>
      <c r="CQ250" s="469" t="s">
        <v>514</v>
      </c>
      <c r="CR250" s="469" t="s">
        <v>514</v>
      </c>
      <c r="CS250" s="469" t="s">
        <v>514</v>
      </c>
      <c r="CT250" s="469">
        <v>1</v>
      </c>
      <c r="CU250" s="469">
        <v>2</v>
      </c>
      <c r="CV250" s="469">
        <v>2</v>
      </c>
      <c r="CW250" s="469">
        <v>9</v>
      </c>
      <c r="CX250" s="475">
        <v>3135000</v>
      </c>
      <c r="CY250" s="475">
        <v>0</v>
      </c>
      <c r="CZ250" s="475">
        <v>144</v>
      </c>
      <c r="DA250" s="475">
        <v>0</v>
      </c>
      <c r="DB250" s="478">
        <v>136</v>
      </c>
      <c r="DC250" s="472">
        <v>0.95671170602348776</v>
      </c>
      <c r="DD250" s="469">
        <v>15</v>
      </c>
      <c r="DE250" s="475">
        <v>268000</v>
      </c>
      <c r="DF250" s="470">
        <v>6</v>
      </c>
      <c r="DG250" s="474">
        <f>1/3</f>
        <v>0.33333333333333331</v>
      </c>
      <c r="DH250" s="469">
        <v>6</v>
      </c>
      <c r="DI250" s="470">
        <v>3</v>
      </c>
      <c r="DJ250" s="469">
        <v>1</v>
      </c>
      <c r="DK250" s="469">
        <v>1</v>
      </c>
      <c r="DL250" s="476">
        <v>10</v>
      </c>
      <c r="DM250" s="465">
        <v>687.33333333333337</v>
      </c>
      <c r="DN250" s="466">
        <v>41043000</v>
      </c>
      <c r="DO250" s="467">
        <v>6340944.444444444</v>
      </c>
      <c r="DP250" s="469">
        <v>0</v>
      </c>
      <c r="DQ250" s="469">
        <v>1</v>
      </c>
      <c r="DR250" s="469">
        <v>9</v>
      </c>
      <c r="DS250" s="475">
        <v>321</v>
      </c>
      <c r="DT250" s="475">
        <v>69</v>
      </c>
      <c r="DU250" s="475">
        <v>0</v>
      </c>
    </row>
    <row r="251" spans="1:125" s="469" customFormat="1" ht="15" customHeight="1" x14ac:dyDescent="0.25">
      <c r="A251" s="474" t="s">
        <v>308</v>
      </c>
      <c r="B251" s="469">
        <v>101</v>
      </c>
      <c r="C251" s="469">
        <v>10</v>
      </c>
      <c r="D251" s="469">
        <v>152</v>
      </c>
      <c r="E251" s="469">
        <v>6</v>
      </c>
      <c r="F251" s="469">
        <v>2635</v>
      </c>
      <c r="G251" s="469">
        <v>0</v>
      </c>
      <c r="H251" s="469">
        <v>38</v>
      </c>
      <c r="I251" s="469">
        <v>5</v>
      </c>
      <c r="J251" s="469">
        <v>27</v>
      </c>
      <c r="K251" s="469">
        <v>46</v>
      </c>
      <c r="L251" s="469">
        <v>1</v>
      </c>
      <c r="M251" s="469">
        <v>0</v>
      </c>
      <c r="N251" s="469">
        <v>0</v>
      </c>
      <c r="O251" s="469">
        <v>0</v>
      </c>
      <c r="P251" s="469">
        <v>49</v>
      </c>
      <c r="Q251" s="469">
        <v>19</v>
      </c>
      <c r="R251" s="475">
        <v>5900700</v>
      </c>
      <c r="S251" s="475">
        <v>438</v>
      </c>
      <c r="T251" s="475">
        <v>0</v>
      </c>
      <c r="U251" s="468">
        <v>0.69230769230769229</v>
      </c>
      <c r="V251" s="469">
        <v>4</v>
      </c>
      <c r="W251" s="469">
        <v>5</v>
      </c>
      <c r="X251" s="469">
        <v>2.3000000000000003</v>
      </c>
      <c r="Y251" s="469">
        <v>11173</v>
      </c>
      <c r="Z251" s="469">
        <v>12525</v>
      </c>
      <c r="AA251" s="473">
        <v>3</v>
      </c>
      <c r="AB251" s="474">
        <f t="shared" si="8"/>
        <v>4</v>
      </c>
      <c r="AC251" s="469">
        <v>4</v>
      </c>
      <c r="AD251" s="469">
        <v>0</v>
      </c>
      <c r="AE251" s="469">
        <v>17844</v>
      </c>
      <c r="AF251" s="469">
        <v>35</v>
      </c>
      <c r="AG251" s="469">
        <v>1</v>
      </c>
      <c r="AH251" s="469">
        <v>0</v>
      </c>
      <c r="AI251" s="475">
        <v>0</v>
      </c>
      <c r="AJ251" s="475">
        <v>0</v>
      </c>
      <c r="AK251" s="475">
        <v>0</v>
      </c>
      <c r="AL251" s="475">
        <v>0</v>
      </c>
      <c r="AM251" s="475">
        <v>0</v>
      </c>
      <c r="AN251" s="469">
        <v>0</v>
      </c>
      <c r="AO251" s="469">
        <v>10</v>
      </c>
      <c r="AP251" s="469">
        <v>1</v>
      </c>
      <c r="AQ251" s="468">
        <v>0.38571428571428573</v>
      </c>
      <c r="AR251" s="468">
        <v>1.4285714285714285E-2</v>
      </c>
      <c r="AS251" s="469">
        <v>2</v>
      </c>
      <c r="AT251" s="469">
        <v>7953.3721071199998</v>
      </c>
      <c r="AU251" s="469">
        <v>0</v>
      </c>
      <c r="AV251" s="469">
        <v>0</v>
      </c>
      <c r="AW251" s="469">
        <v>2</v>
      </c>
      <c r="AX251" s="469">
        <v>0</v>
      </c>
      <c r="AY251" s="469">
        <v>0</v>
      </c>
      <c r="AZ251" s="469">
        <v>0</v>
      </c>
      <c r="BA251" s="469">
        <v>0</v>
      </c>
      <c r="BB251" s="475">
        <v>0</v>
      </c>
      <c r="BC251" s="470">
        <v>0</v>
      </c>
      <c r="BD251" s="470">
        <v>7</v>
      </c>
      <c r="BE251" s="469">
        <v>7953.3661192299996</v>
      </c>
      <c r="BF251" s="468">
        <v>0.21428571428571427</v>
      </c>
      <c r="BG251" s="469">
        <v>6716.2836249600005</v>
      </c>
      <c r="BH251" s="469">
        <v>94.133868131900002</v>
      </c>
      <c r="BI251" s="469">
        <v>0</v>
      </c>
      <c r="BJ251" s="469">
        <v>0</v>
      </c>
      <c r="BK251" s="469">
        <v>3</v>
      </c>
      <c r="BL251" s="469">
        <v>0</v>
      </c>
      <c r="BM251" s="469">
        <v>4</v>
      </c>
      <c r="BN251" s="469">
        <v>0</v>
      </c>
      <c r="BO251" s="471">
        <v>69.895493290499999</v>
      </c>
      <c r="BP251" s="469">
        <v>0</v>
      </c>
      <c r="BQ251" s="469">
        <v>6.3030056238499998</v>
      </c>
      <c r="BR251" s="469">
        <v>0</v>
      </c>
      <c r="BS251" s="469">
        <v>0</v>
      </c>
      <c r="BT251" s="469">
        <v>0</v>
      </c>
      <c r="BU251" s="469">
        <v>0</v>
      </c>
      <c r="BV251" s="469">
        <v>0</v>
      </c>
      <c r="BW251" s="475">
        <v>0</v>
      </c>
      <c r="BX251" s="475">
        <v>504</v>
      </c>
      <c r="BY251" s="475">
        <v>66</v>
      </c>
      <c r="BZ251" s="475">
        <v>0</v>
      </c>
      <c r="CA251" s="468">
        <v>0.5</v>
      </c>
      <c r="CB251" s="469">
        <v>0</v>
      </c>
      <c r="CC251" s="476">
        <v>532.34774345709207</v>
      </c>
      <c r="CD251" s="476">
        <v>483.13940813603199</v>
      </c>
      <c r="CE251" s="476">
        <v>887.01397072000134</v>
      </c>
      <c r="CF251" s="476">
        <v>192.12397189185972</v>
      </c>
      <c r="CG251" s="476">
        <v>251.44660782060001</v>
      </c>
      <c r="CH251" s="476">
        <v>483.13941152161198</v>
      </c>
      <c r="CI251" s="476">
        <v>864.03679941201494</v>
      </c>
      <c r="CJ251" s="485">
        <v>0</v>
      </c>
      <c r="CK251" s="469">
        <v>3</v>
      </c>
      <c r="CL251" s="469">
        <v>0</v>
      </c>
      <c r="CM251" s="469">
        <v>0</v>
      </c>
      <c r="CN251" s="477">
        <v>2433.3892876780565</v>
      </c>
      <c r="CO251" s="469">
        <v>1280</v>
      </c>
      <c r="CP251" s="469">
        <v>2</v>
      </c>
      <c r="CQ251" s="469" t="s">
        <v>514</v>
      </c>
      <c r="CR251" s="469" t="s">
        <v>514</v>
      </c>
      <c r="CS251" s="469" t="s">
        <v>514</v>
      </c>
      <c r="CT251" s="469">
        <v>0</v>
      </c>
      <c r="CU251" s="469">
        <v>0</v>
      </c>
      <c r="CV251" s="469">
        <v>1</v>
      </c>
      <c r="CW251" s="469">
        <v>0</v>
      </c>
      <c r="CX251" s="475">
        <v>0</v>
      </c>
      <c r="CY251" s="475">
        <v>0</v>
      </c>
      <c r="CZ251" s="475">
        <v>184</v>
      </c>
      <c r="DA251" s="475">
        <v>0</v>
      </c>
      <c r="DB251" s="478">
        <v>9</v>
      </c>
      <c r="DC251" s="472">
        <v>0.94048844390380837</v>
      </c>
      <c r="DD251" s="469">
        <v>9</v>
      </c>
      <c r="DE251" s="475">
        <v>86800</v>
      </c>
      <c r="DF251" s="470">
        <v>10</v>
      </c>
      <c r="DG251" s="474">
        <v>0</v>
      </c>
      <c r="DH251" s="469">
        <v>3</v>
      </c>
      <c r="DI251" s="470">
        <v>0</v>
      </c>
      <c r="DJ251" s="469">
        <v>0</v>
      </c>
      <c r="DK251" s="469">
        <v>1</v>
      </c>
      <c r="DL251" s="476">
        <v>18.333333333333332</v>
      </c>
      <c r="DM251" s="465">
        <v>145</v>
      </c>
      <c r="DN251" s="466">
        <v>7731666.666666667</v>
      </c>
      <c r="DO251" s="467">
        <v>278648.14814814815</v>
      </c>
      <c r="DP251" s="469">
        <v>1</v>
      </c>
      <c r="DQ251" s="469">
        <v>0</v>
      </c>
      <c r="DR251" s="469">
        <v>3</v>
      </c>
      <c r="DS251" s="475">
        <v>0</v>
      </c>
      <c r="DT251" s="475">
        <v>195</v>
      </c>
      <c r="DU251" s="475">
        <v>26</v>
      </c>
    </row>
    <row r="252" spans="1:125" s="469" customFormat="1" ht="15" customHeight="1" x14ac:dyDescent="0.25">
      <c r="A252" s="474" t="s">
        <v>24</v>
      </c>
      <c r="B252" s="469">
        <v>41</v>
      </c>
      <c r="C252" s="469">
        <v>2</v>
      </c>
      <c r="D252" s="469">
        <v>92</v>
      </c>
      <c r="E252" s="469">
        <v>3</v>
      </c>
      <c r="F252" s="469">
        <v>1702</v>
      </c>
      <c r="G252" s="469">
        <v>0</v>
      </c>
      <c r="H252" s="469">
        <v>38</v>
      </c>
      <c r="I252" s="469">
        <v>6</v>
      </c>
      <c r="J252" s="469">
        <v>21</v>
      </c>
      <c r="K252" s="469">
        <v>60</v>
      </c>
      <c r="L252" s="469">
        <v>0</v>
      </c>
      <c r="M252" s="469">
        <v>0</v>
      </c>
      <c r="N252" s="469">
        <v>0</v>
      </c>
      <c r="O252" s="469">
        <v>0</v>
      </c>
      <c r="P252" s="469">
        <v>122</v>
      </c>
      <c r="Q252" s="469">
        <v>3</v>
      </c>
      <c r="R252" s="475">
        <v>2438900</v>
      </c>
      <c r="S252" s="475">
        <v>209</v>
      </c>
      <c r="T252" s="475">
        <v>0</v>
      </c>
      <c r="U252" s="468">
        <v>0.64500000000000002</v>
      </c>
      <c r="V252" s="469">
        <v>4</v>
      </c>
      <c r="W252" s="469">
        <v>2</v>
      </c>
      <c r="X252" s="469">
        <v>1.2000000000000002</v>
      </c>
      <c r="Y252" s="469" t="s">
        <v>568</v>
      </c>
      <c r="Z252" s="469" t="s">
        <v>568</v>
      </c>
      <c r="AA252" s="473">
        <v>3</v>
      </c>
      <c r="AB252" s="474">
        <f t="shared" si="8"/>
        <v>6</v>
      </c>
      <c r="AC252" s="469">
        <v>2</v>
      </c>
      <c r="AD252" s="469">
        <v>1</v>
      </c>
      <c r="AE252" s="469">
        <v>4462</v>
      </c>
      <c r="AF252" s="469">
        <v>16</v>
      </c>
      <c r="AG252" s="469">
        <v>4</v>
      </c>
      <c r="AH252" s="469">
        <v>0</v>
      </c>
      <c r="AI252" s="475">
        <v>0</v>
      </c>
      <c r="AJ252" s="475">
        <v>0</v>
      </c>
      <c r="AK252" s="475">
        <v>0</v>
      </c>
      <c r="AL252" s="475">
        <v>0</v>
      </c>
      <c r="AM252" s="475">
        <v>0</v>
      </c>
      <c r="AN252" s="469">
        <v>0</v>
      </c>
      <c r="AO252" s="469">
        <v>0</v>
      </c>
      <c r="AP252" s="469">
        <v>0</v>
      </c>
      <c r="AQ252" s="468">
        <v>0.46666666666666667</v>
      </c>
      <c r="AR252" s="468">
        <v>6.6666666666666666E-2</v>
      </c>
      <c r="AS252" s="469">
        <v>1</v>
      </c>
      <c r="AT252" s="469">
        <v>42441.656392930003</v>
      </c>
      <c r="AU252" s="469">
        <v>86</v>
      </c>
      <c r="AV252" s="469">
        <v>1</v>
      </c>
      <c r="AW252" s="469">
        <v>5</v>
      </c>
      <c r="AX252" s="469">
        <v>0</v>
      </c>
      <c r="AY252" s="469">
        <v>0</v>
      </c>
      <c r="AZ252" s="469">
        <v>1</v>
      </c>
      <c r="BA252" s="469">
        <v>2</v>
      </c>
      <c r="BB252" s="475">
        <v>9177.5</v>
      </c>
      <c r="BC252" s="470">
        <v>1</v>
      </c>
      <c r="BD252" s="470">
        <v>3</v>
      </c>
      <c r="BE252" s="469">
        <v>7906.8572388100001</v>
      </c>
      <c r="BF252" s="468">
        <v>0.2</v>
      </c>
      <c r="BG252" s="469">
        <v>0</v>
      </c>
      <c r="BH252" s="469">
        <v>0</v>
      </c>
      <c r="BI252" s="469">
        <v>1</v>
      </c>
      <c r="BJ252" s="469">
        <v>0</v>
      </c>
      <c r="BK252" s="469">
        <v>1</v>
      </c>
      <c r="BL252" s="469">
        <v>0</v>
      </c>
      <c r="BM252" s="469">
        <v>5</v>
      </c>
      <c r="BN252" s="469">
        <v>0</v>
      </c>
      <c r="BO252" s="471">
        <v>32.121182926799996</v>
      </c>
      <c r="BP252" s="469">
        <v>7</v>
      </c>
      <c r="BQ252" s="469">
        <v>1.11110330708</v>
      </c>
      <c r="BR252" s="469">
        <v>0</v>
      </c>
      <c r="BS252" s="469">
        <v>0</v>
      </c>
      <c r="BT252" s="469">
        <v>0</v>
      </c>
      <c r="BU252" s="469">
        <v>0</v>
      </c>
      <c r="BV252" s="469">
        <v>0</v>
      </c>
      <c r="BW252" s="475">
        <v>0</v>
      </c>
      <c r="BX252" s="475">
        <v>0</v>
      </c>
      <c r="BY252" s="475">
        <v>9</v>
      </c>
      <c r="BZ252" s="475">
        <v>0</v>
      </c>
      <c r="CA252" s="468">
        <v>0.2</v>
      </c>
      <c r="CB252" s="469">
        <v>0</v>
      </c>
      <c r="CC252" s="476">
        <v>0</v>
      </c>
      <c r="CD252" s="476">
        <v>41.2349612517</v>
      </c>
      <c r="CE252" s="476">
        <v>1033.1536001414299</v>
      </c>
      <c r="CF252" s="476">
        <v>8.2698637376880004</v>
      </c>
      <c r="CG252" s="476">
        <v>45.133769687099999</v>
      </c>
      <c r="CH252" s="476">
        <v>41.234959529900003</v>
      </c>
      <c r="CI252" s="476">
        <v>2424.6991713735474</v>
      </c>
      <c r="CJ252" s="485">
        <v>0</v>
      </c>
      <c r="CK252" s="469">
        <v>5</v>
      </c>
      <c r="CL252" s="469">
        <v>0</v>
      </c>
      <c r="CM252" s="469">
        <v>0</v>
      </c>
      <c r="CN252" s="477">
        <v>2871.4151064047237</v>
      </c>
      <c r="CO252" s="469">
        <v>82</v>
      </c>
      <c r="CP252" s="469">
        <v>2</v>
      </c>
      <c r="CQ252" s="469" t="s">
        <v>514</v>
      </c>
      <c r="CR252" s="469" t="s">
        <v>514</v>
      </c>
      <c r="CS252" s="469" t="s">
        <v>514</v>
      </c>
      <c r="CT252" s="469">
        <v>0</v>
      </c>
      <c r="CU252" s="469">
        <v>0</v>
      </c>
      <c r="CV252" s="469">
        <v>1</v>
      </c>
      <c r="CW252" s="469">
        <v>0</v>
      </c>
      <c r="CX252" s="475">
        <v>0</v>
      </c>
      <c r="CY252" s="475">
        <v>0</v>
      </c>
      <c r="CZ252" s="475">
        <v>40</v>
      </c>
      <c r="DA252" s="475">
        <v>0</v>
      </c>
      <c r="DB252" s="478">
        <v>3</v>
      </c>
      <c r="DC252" s="472">
        <v>0.93913774580783782</v>
      </c>
      <c r="DD252" s="469">
        <v>4</v>
      </c>
      <c r="DE252" s="475">
        <v>28000</v>
      </c>
      <c r="DF252" s="470">
        <v>1</v>
      </c>
      <c r="DG252" s="474">
        <v>0</v>
      </c>
      <c r="DH252" s="469">
        <v>3</v>
      </c>
      <c r="DI252" s="470">
        <v>0</v>
      </c>
      <c r="DJ252" s="469">
        <v>0</v>
      </c>
      <c r="DK252" s="469">
        <v>0</v>
      </c>
      <c r="DL252" s="476">
        <v>8.3333333333333339</v>
      </c>
      <c r="DM252" s="465">
        <v>51.333333333333336</v>
      </c>
      <c r="DN252" s="466">
        <v>4021000</v>
      </c>
      <c r="DO252" s="467">
        <v>221559.25925925924</v>
      </c>
      <c r="DP252" s="469">
        <v>0</v>
      </c>
      <c r="DQ252" s="469">
        <v>0</v>
      </c>
      <c r="DR252" s="469">
        <v>1</v>
      </c>
      <c r="DS252" s="475">
        <v>0</v>
      </c>
      <c r="DT252" s="475">
        <v>0</v>
      </c>
      <c r="DU252" s="475">
        <v>0</v>
      </c>
    </row>
    <row r="253" spans="1:125" s="469" customFormat="1" ht="15" customHeight="1" x14ac:dyDescent="0.25">
      <c r="A253" s="474" t="s">
        <v>272</v>
      </c>
      <c r="B253" s="469">
        <v>61</v>
      </c>
      <c r="C253" s="469">
        <v>3</v>
      </c>
      <c r="D253" s="469">
        <v>179</v>
      </c>
      <c r="E253" s="469">
        <v>5</v>
      </c>
      <c r="F253" s="469">
        <v>3039</v>
      </c>
      <c r="G253" s="469">
        <v>0</v>
      </c>
      <c r="H253" s="469">
        <v>52</v>
      </c>
      <c r="I253" s="469">
        <v>9</v>
      </c>
      <c r="J253" s="469">
        <v>42</v>
      </c>
      <c r="K253" s="469">
        <v>71</v>
      </c>
      <c r="L253" s="469">
        <v>0</v>
      </c>
      <c r="M253" s="469">
        <v>0</v>
      </c>
      <c r="N253" s="469">
        <v>1</v>
      </c>
      <c r="O253" s="469">
        <v>0</v>
      </c>
      <c r="P253" s="469">
        <v>136</v>
      </c>
      <c r="Q253" s="469">
        <v>8</v>
      </c>
      <c r="R253" s="475">
        <v>1953700</v>
      </c>
      <c r="S253" s="475">
        <v>58</v>
      </c>
      <c r="T253" s="475">
        <v>0</v>
      </c>
      <c r="U253" s="468">
        <v>0.64500000000000002</v>
      </c>
      <c r="V253" s="469">
        <v>1</v>
      </c>
      <c r="W253" s="469">
        <v>12</v>
      </c>
      <c r="X253" s="469">
        <v>7.8000000000000016</v>
      </c>
      <c r="Y253" s="469">
        <v>6124</v>
      </c>
      <c r="Z253" s="469">
        <v>1036</v>
      </c>
      <c r="AA253" s="473">
        <v>7</v>
      </c>
      <c r="AB253" s="474">
        <f t="shared" si="8"/>
        <v>7</v>
      </c>
      <c r="AC253" s="469">
        <v>4</v>
      </c>
      <c r="AD253" s="469">
        <v>0</v>
      </c>
      <c r="AE253" s="469">
        <v>4522</v>
      </c>
      <c r="AF253" s="469">
        <v>168</v>
      </c>
      <c r="AG253" s="469">
        <v>1</v>
      </c>
      <c r="AH253" s="469">
        <v>2</v>
      </c>
      <c r="AI253" s="475">
        <v>38700</v>
      </c>
      <c r="AJ253" s="475">
        <v>0</v>
      </c>
      <c r="AK253" s="475">
        <v>0</v>
      </c>
      <c r="AL253" s="475">
        <v>0</v>
      </c>
      <c r="AM253" s="475">
        <v>0</v>
      </c>
      <c r="AN253" s="469">
        <v>0</v>
      </c>
      <c r="AO253" s="469">
        <v>0</v>
      </c>
      <c r="AP253" s="469">
        <v>0</v>
      </c>
      <c r="AQ253" s="468">
        <v>0.51700000000000002</v>
      </c>
      <c r="AR253" s="468">
        <v>4.8000000000000001E-2</v>
      </c>
      <c r="AS253" s="469">
        <v>1</v>
      </c>
      <c r="AT253" s="469">
        <v>27.652298508200001</v>
      </c>
      <c r="AU253" s="469">
        <v>0</v>
      </c>
      <c r="AV253" s="469">
        <v>3</v>
      </c>
      <c r="AW253" s="469">
        <v>4</v>
      </c>
      <c r="AX253" s="469">
        <v>0</v>
      </c>
      <c r="AY253" s="469">
        <v>0</v>
      </c>
      <c r="AZ253" s="469">
        <v>0</v>
      </c>
      <c r="BA253" s="469">
        <v>0</v>
      </c>
      <c r="BB253" s="475">
        <v>0</v>
      </c>
      <c r="BC253" s="470">
        <v>0</v>
      </c>
      <c r="BD253" s="470">
        <v>2</v>
      </c>
      <c r="BE253" s="469">
        <v>27.652298508200001</v>
      </c>
      <c r="BF253" s="468">
        <v>0.216</v>
      </c>
      <c r="BG253" s="469">
        <v>0</v>
      </c>
      <c r="BH253" s="469">
        <v>113.04644831659999</v>
      </c>
      <c r="BI253" s="469">
        <v>2</v>
      </c>
      <c r="BJ253" s="469">
        <v>0</v>
      </c>
      <c r="BK253" s="469">
        <v>4</v>
      </c>
      <c r="BL253" s="469">
        <v>0</v>
      </c>
      <c r="BM253" s="469">
        <v>5</v>
      </c>
      <c r="BN253" s="469">
        <v>0</v>
      </c>
      <c r="BO253" s="471">
        <v>87.207273557100009</v>
      </c>
      <c r="BP253" s="469">
        <v>2</v>
      </c>
      <c r="BQ253" s="469">
        <v>170.50981609361901</v>
      </c>
      <c r="BR253" s="469">
        <v>1</v>
      </c>
      <c r="BS253" s="469">
        <v>0</v>
      </c>
      <c r="BT253" s="469">
        <v>0</v>
      </c>
      <c r="BU253" s="469">
        <v>0</v>
      </c>
      <c r="BV253" s="469">
        <v>0</v>
      </c>
      <c r="BW253" s="475">
        <v>0</v>
      </c>
      <c r="BX253" s="475">
        <v>0</v>
      </c>
      <c r="BY253" s="475">
        <v>203</v>
      </c>
      <c r="BZ253" s="475">
        <v>5</v>
      </c>
      <c r="CA253" s="468">
        <v>0.439</v>
      </c>
      <c r="CB253" s="469">
        <v>28545.562683640001</v>
      </c>
      <c r="CC253" s="476">
        <v>419.54152641626609</v>
      </c>
      <c r="CD253" s="476">
        <v>0</v>
      </c>
      <c r="CE253" s="476">
        <v>1553.1030691856611</v>
      </c>
      <c r="CF253" s="476">
        <v>19.359132477494001</v>
      </c>
      <c r="CG253" s="476">
        <v>157.81437679408799</v>
      </c>
      <c r="CH253" s="476">
        <v>0</v>
      </c>
      <c r="CI253" s="476">
        <v>4578.3746544120795</v>
      </c>
      <c r="CJ253" s="485">
        <v>0</v>
      </c>
      <c r="CK253" s="469">
        <v>8</v>
      </c>
      <c r="CL253" s="469">
        <v>0</v>
      </c>
      <c r="CM253" s="469">
        <v>0</v>
      </c>
      <c r="CN253" s="477">
        <v>2985.3200360491492</v>
      </c>
      <c r="CO253" s="469">
        <v>704</v>
      </c>
      <c r="CP253" s="469">
        <v>2</v>
      </c>
      <c r="CQ253" s="469" t="s">
        <v>514</v>
      </c>
      <c r="CR253" s="469" t="s">
        <v>514</v>
      </c>
      <c r="CS253" s="469" t="s">
        <v>514</v>
      </c>
      <c r="CT253" s="469">
        <v>0</v>
      </c>
      <c r="CU253" s="469">
        <v>0</v>
      </c>
      <c r="CV253" s="469">
        <v>4</v>
      </c>
      <c r="CW253" s="469">
        <v>6</v>
      </c>
      <c r="CX253" s="475">
        <v>212400</v>
      </c>
      <c r="CY253" s="475">
        <v>133</v>
      </c>
      <c r="CZ253" s="475">
        <v>68</v>
      </c>
      <c r="DA253" s="475">
        <v>1</v>
      </c>
      <c r="DB253" s="478">
        <v>14</v>
      </c>
      <c r="DC253" s="472">
        <v>0.94157703554552719</v>
      </c>
      <c r="DD253" s="469">
        <v>7</v>
      </c>
      <c r="DE253" s="475">
        <v>86100</v>
      </c>
      <c r="DF253" s="470">
        <v>0</v>
      </c>
      <c r="DG253" s="474">
        <v>0</v>
      </c>
      <c r="DH253" s="469">
        <v>11</v>
      </c>
      <c r="DI253" s="470">
        <v>0</v>
      </c>
      <c r="DJ253" s="469">
        <v>0</v>
      </c>
      <c r="DK253" s="469">
        <v>0</v>
      </c>
      <c r="DL253" s="476">
        <v>20</v>
      </c>
      <c r="DM253" s="465">
        <v>190.66666666666666</v>
      </c>
      <c r="DN253" s="466">
        <v>16350000</v>
      </c>
      <c r="DO253" s="467">
        <v>367000</v>
      </c>
      <c r="DP253" s="469">
        <v>0</v>
      </c>
      <c r="DQ253" s="469">
        <v>1</v>
      </c>
      <c r="DR253" s="469">
        <v>2</v>
      </c>
      <c r="DS253" s="475">
        <v>197</v>
      </c>
      <c r="DT253" s="475">
        <v>0</v>
      </c>
      <c r="DU253" s="475">
        <v>0</v>
      </c>
    </row>
    <row r="254" spans="1:125" s="469" customFormat="1" ht="15" customHeight="1" x14ac:dyDescent="0.25">
      <c r="A254" s="474" t="s">
        <v>256</v>
      </c>
      <c r="B254" s="469">
        <v>2</v>
      </c>
      <c r="C254" s="469">
        <v>0</v>
      </c>
      <c r="D254" s="469">
        <v>10</v>
      </c>
      <c r="E254" s="469">
        <v>0</v>
      </c>
      <c r="F254" s="469">
        <v>132</v>
      </c>
      <c r="G254" s="469">
        <v>0</v>
      </c>
      <c r="H254" s="469">
        <v>4</v>
      </c>
      <c r="I254" s="469">
        <v>0</v>
      </c>
      <c r="J254" s="469">
        <v>1</v>
      </c>
      <c r="K254" s="469">
        <v>8</v>
      </c>
      <c r="L254" s="469">
        <v>0</v>
      </c>
      <c r="M254" s="469">
        <v>0</v>
      </c>
      <c r="N254" s="469">
        <v>0</v>
      </c>
      <c r="O254" s="469">
        <v>0</v>
      </c>
      <c r="P254" s="469">
        <v>41</v>
      </c>
      <c r="Q254" s="469">
        <v>1</v>
      </c>
      <c r="R254" s="475">
        <v>150000</v>
      </c>
      <c r="S254" s="475">
        <v>35</v>
      </c>
      <c r="T254" s="475">
        <v>0</v>
      </c>
      <c r="U254" s="468">
        <v>0.64500000000000002</v>
      </c>
      <c r="V254" s="469">
        <v>9</v>
      </c>
      <c r="W254" s="469">
        <v>1</v>
      </c>
      <c r="X254" s="469">
        <v>0.7</v>
      </c>
      <c r="Y254" s="469">
        <v>1060</v>
      </c>
      <c r="Z254" s="469">
        <v>107</v>
      </c>
      <c r="AA254" s="473">
        <v>2</v>
      </c>
      <c r="AB254" s="474">
        <f t="shared" si="8"/>
        <v>1</v>
      </c>
      <c r="AC254" s="469">
        <v>1</v>
      </c>
      <c r="AD254" s="469">
        <v>0</v>
      </c>
      <c r="AE254" s="469">
        <v>126</v>
      </c>
      <c r="AF254" s="469">
        <v>10</v>
      </c>
      <c r="AG254" s="469">
        <v>0</v>
      </c>
      <c r="AH254" s="469">
        <v>0</v>
      </c>
      <c r="AI254" s="475">
        <v>0</v>
      </c>
      <c r="AJ254" s="475">
        <v>0</v>
      </c>
      <c r="AK254" s="475">
        <v>0</v>
      </c>
      <c r="AL254" s="475">
        <v>74</v>
      </c>
      <c r="AM254" s="475">
        <v>0</v>
      </c>
      <c r="AN254" s="469">
        <v>0</v>
      </c>
      <c r="AO254" s="469">
        <v>1</v>
      </c>
      <c r="AP254" s="469">
        <v>0</v>
      </c>
      <c r="AQ254" s="468">
        <v>0.51700000000000002</v>
      </c>
      <c r="AR254" s="468">
        <v>4.8000000000000001E-2</v>
      </c>
      <c r="AS254" s="469">
        <v>0</v>
      </c>
      <c r="AT254" s="469">
        <v>8269.8068985900009</v>
      </c>
      <c r="AU254" s="469">
        <v>0</v>
      </c>
      <c r="AV254" s="469">
        <v>0</v>
      </c>
      <c r="AW254" s="469">
        <v>0</v>
      </c>
      <c r="AX254" s="469">
        <v>0</v>
      </c>
      <c r="AY254" s="469">
        <v>0</v>
      </c>
      <c r="AZ254" s="469">
        <v>0</v>
      </c>
      <c r="BA254" s="469">
        <v>0</v>
      </c>
      <c r="BB254" s="475">
        <v>0</v>
      </c>
      <c r="BC254" s="470">
        <v>1</v>
      </c>
      <c r="BD254" s="470">
        <v>5</v>
      </c>
      <c r="BE254" s="469">
        <v>0</v>
      </c>
      <c r="BF254" s="468">
        <v>0.216</v>
      </c>
      <c r="BG254" s="469">
        <v>0</v>
      </c>
      <c r="BH254" s="469">
        <v>24.181182869099999</v>
      </c>
      <c r="BI254" s="469">
        <v>0</v>
      </c>
      <c r="BJ254" s="469">
        <v>0</v>
      </c>
      <c r="BK254" s="469">
        <v>0</v>
      </c>
      <c r="BL254" s="469">
        <v>0</v>
      </c>
      <c r="BM254" s="469">
        <v>1</v>
      </c>
      <c r="BN254" s="469">
        <v>0</v>
      </c>
      <c r="BO254" s="471">
        <v>5.7453766021399995</v>
      </c>
      <c r="BP254" s="469">
        <v>0</v>
      </c>
      <c r="BQ254" s="469">
        <v>0</v>
      </c>
      <c r="BR254" s="469">
        <v>0</v>
      </c>
      <c r="BS254" s="469">
        <v>0</v>
      </c>
      <c r="BT254" s="469">
        <v>0</v>
      </c>
      <c r="BU254" s="469">
        <v>0</v>
      </c>
      <c r="BV254" s="469">
        <v>0</v>
      </c>
      <c r="BW254" s="475">
        <v>0</v>
      </c>
      <c r="BX254" s="475">
        <v>249</v>
      </c>
      <c r="BY254" s="475">
        <v>1613</v>
      </c>
      <c r="BZ254" s="475">
        <v>160</v>
      </c>
      <c r="CA254" s="468">
        <v>0.439</v>
      </c>
      <c r="CB254" s="469">
        <v>0</v>
      </c>
      <c r="CC254" s="476">
        <v>0</v>
      </c>
      <c r="CD254" s="476">
        <v>440.12962087599999</v>
      </c>
      <c r="CE254" s="476">
        <v>448.21079243688996</v>
      </c>
      <c r="CF254" s="476">
        <v>30.683412825639</v>
      </c>
      <c r="CG254" s="476">
        <v>156.69003785500001</v>
      </c>
      <c r="CH254" s="476">
        <v>440.12961302600002</v>
      </c>
      <c r="CI254" s="476">
        <v>129.51472542303702</v>
      </c>
      <c r="CJ254" s="485">
        <v>0</v>
      </c>
      <c r="CK254" s="469">
        <v>2</v>
      </c>
      <c r="CL254" s="469">
        <v>0</v>
      </c>
      <c r="CM254" s="469">
        <v>0</v>
      </c>
      <c r="CN254" s="477">
        <v>132.51493870408297</v>
      </c>
      <c r="CO254" s="469">
        <v>24</v>
      </c>
      <c r="CP254" s="469">
        <v>0</v>
      </c>
      <c r="CQ254" s="469" t="s">
        <v>514</v>
      </c>
      <c r="CR254" s="469" t="s">
        <v>514</v>
      </c>
      <c r="CS254" s="469" t="s">
        <v>514</v>
      </c>
      <c r="CT254" s="469">
        <v>0</v>
      </c>
      <c r="CU254" s="469">
        <v>6</v>
      </c>
      <c r="CV254" s="469">
        <v>0</v>
      </c>
      <c r="CW254" s="469">
        <v>0</v>
      </c>
      <c r="CX254" s="475">
        <v>0</v>
      </c>
      <c r="CY254" s="475">
        <v>0</v>
      </c>
      <c r="CZ254" s="475">
        <v>77</v>
      </c>
      <c r="DA254" s="475">
        <v>0</v>
      </c>
      <c r="DB254" s="478">
        <v>1</v>
      </c>
      <c r="DC254" s="472">
        <v>0.95751208979911362</v>
      </c>
      <c r="DD254" s="469">
        <v>2</v>
      </c>
      <c r="DE254" s="475">
        <v>19400</v>
      </c>
      <c r="DF254" s="470">
        <v>0</v>
      </c>
      <c r="DG254" s="474">
        <v>0</v>
      </c>
      <c r="DH254" s="469">
        <v>4</v>
      </c>
      <c r="DI254" s="470">
        <v>0</v>
      </c>
      <c r="DJ254" s="469">
        <v>0</v>
      </c>
      <c r="DK254" s="469">
        <v>1</v>
      </c>
      <c r="DL254" s="476">
        <v>13.333333333333334</v>
      </c>
      <c r="DM254" s="465">
        <v>9</v>
      </c>
      <c r="DN254" s="466">
        <v>979000</v>
      </c>
      <c r="DO254" s="467">
        <v>17670.370370370372</v>
      </c>
      <c r="DP254" s="469">
        <v>0</v>
      </c>
      <c r="DQ254" s="469">
        <v>0</v>
      </c>
      <c r="DR254" s="469">
        <v>0</v>
      </c>
      <c r="DS254" s="475">
        <v>0</v>
      </c>
      <c r="DT254" s="475">
        <v>5</v>
      </c>
      <c r="DU254" s="475">
        <v>0</v>
      </c>
    </row>
    <row r="255" spans="1:125" s="469" customFormat="1" ht="15" customHeight="1" x14ac:dyDescent="0.25">
      <c r="A255" s="474" t="s">
        <v>291</v>
      </c>
      <c r="B255" s="469">
        <v>94</v>
      </c>
      <c r="C255" s="469">
        <v>5</v>
      </c>
      <c r="D255" s="469">
        <v>268</v>
      </c>
      <c r="E255" s="469">
        <v>15</v>
      </c>
      <c r="F255" s="469">
        <v>4299</v>
      </c>
      <c r="G255" s="469">
        <v>2</v>
      </c>
      <c r="H255" s="469">
        <v>68</v>
      </c>
      <c r="I255" s="469">
        <v>5</v>
      </c>
      <c r="J255" s="469">
        <v>22</v>
      </c>
      <c r="K255" s="469">
        <v>88</v>
      </c>
      <c r="L255" s="469">
        <v>1</v>
      </c>
      <c r="M255" s="469">
        <v>0</v>
      </c>
      <c r="N255" s="469">
        <v>1</v>
      </c>
      <c r="O255" s="469">
        <v>0</v>
      </c>
      <c r="P255" s="469">
        <v>175</v>
      </c>
      <c r="Q255" s="469">
        <v>10</v>
      </c>
      <c r="R255" s="475">
        <v>979800</v>
      </c>
      <c r="S255" s="475">
        <v>307</v>
      </c>
      <c r="T255" s="475">
        <v>0</v>
      </c>
      <c r="U255" s="468">
        <v>0.71875</v>
      </c>
      <c r="V255" s="469">
        <v>1</v>
      </c>
      <c r="W255" s="469">
        <v>7</v>
      </c>
      <c r="X255" s="469">
        <v>1.2</v>
      </c>
      <c r="Y255" s="469">
        <v>9664</v>
      </c>
      <c r="Z255" s="469">
        <v>1121</v>
      </c>
      <c r="AA255" s="473">
        <v>6</v>
      </c>
      <c r="AB255" s="474">
        <f t="shared" si="8"/>
        <v>12</v>
      </c>
      <c r="AC255" s="469">
        <v>4</v>
      </c>
      <c r="AD255" s="469">
        <v>0</v>
      </c>
      <c r="AE255" s="469">
        <v>6295</v>
      </c>
      <c r="AF255" s="469">
        <v>179</v>
      </c>
      <c r="AG255" s="469">
        <v>0</v>
      </c>
      <c r="AH255" s="469">
        <v>3</v>
      </c>
      <c r="AI255" s="475">
        <v>68400</v>
      </c>
      <c r="AJ255" s="475">
        <v>0</v>
      </c>
      <c r="AK255" s="475">
        <v>2374.0625</v>
      </c>
      <c r="AL255" s="475">
        <v>118</v>
      </c>
      <c r="AM255" s="475">
        <v>1</v>
      </c>
      <c r="AN255" s="469">
        <v>0</v>
      </c>
      <c r="AO255" s="469">
        <v>1</v>
      </c>
      <c r="AP255" s="469">
        <v>0</v>
      </c>
      <c r="AQ255" s="468">
        <v>0.46511627906976744</v>
      </c>
      <c r="AR255" s="468">
        <v>4.8000000000000001E-2</v>
      </c>
      <c r="AS255" s="469">
        <v>2</v>
      </c>
      <c r="AT255" s="469">
        <v>36476.544624000002</v>
      </c>
      <c r="AU255" s="469">
        <v>0</v>
      </c>
      <c r="AV255" s="469">
        <v>1</v>
      </c>
      <c r="AW255" s="469">
        <v>2</v>
      </c>
      <c r="AX255" s="469">
        <v>0</v>
      </c>
      <c r="AY255" s="469">
        <v>0</v>
      </c>
      <c r="AZ255" s="469">
        <v>0</v>
      </c>
      <c r="BA255" s="469">
        <v>1</v>
      </c>
      <c r="BB255" s="475">
        <v>296</v>
      </c>
      <c r="BC255" s="470">
        <v>0</v>
      </c>
      <c r="BD255" s="470">
        <v>7</v>
      </c>
      <c r="BE255" s="469">
        <v>36476.541859780002</v>
      </c>
      <c r="BF255" s="468">
        <v>0.30232558139534882</v>
      </c>
      <c r="BG255" s="469">
        <v>0</v>
      </c>
      <c r="BH255" s="469">
        <v>214.99772560119999</v>
      </c>
      <c r="BI255" s="469">
        <v>2</v>
      </c>
      <c r="BJ255" s="469">
        <v>0</v>
      </c>
      <c r="BK255" s="469">
        <v>4</v>
      </c>
      <c r="BL255" s="469">
        <v>1</v>
      </c>
      <c r="BM255" s="469">
        <v>10</v>
      </c>
      <c r="BN255" s="469">
        <v>2</v>
      </c>
      <c r="BO255" s="471">
        <v>645.39251719499998</v>
      </c>
      <c r="BP255" s="469">
        <v>7</v>
      </c>
      <c r="BQ255" s="469">
        <v>103.46504138413673</v>
      </c>
      <c r="BR255" s="469">
        <v>0</v>
      </c>
      <c r="BS255" s="469">
        <v>0</v>
      </c>
      <c r="BT255" s="469">
        <v>0</v>
      </c>
      <c r="BU255" s="469">
        <v>0</v>
      </c>
      <c r="BV255" s="469">
        <v>0</v>
      </c>
      <c r="BW255" s="475">
        <v>0</v>
      </c>
      <c r="BX255" s="475">
        <v>485</v>
      </c>
      <c r="BY255" s="475">
        <v>2513</v>
      </c>
      <c r="BZ255" s="475">
        <v>1182</v>
      </c>
      <c r="CA255" s="468">
        <v>0.51162790697674421</v>
      </c>
      <c r="CB255" s="469">
        <v>4974.6111479800002</v>
      </c>
      <c r="CC255" s="476">
        <v>0</v>
      </c>
      <c r="CD255" s="476">
        <v>1631.7358234802</v>
      </c>
      <c r="CE255" s="476">
        <v>2191.0694468902534</v>
      </c>
      <c r="CF255" s="476">
        <v>52.381755303169996</v>
      </c>
      <c r="CG255" s="476">
        <v>150.05464124867999</v>
      </c>
      <c r="CH255" s="476">
        <v>1631.7357931275001</v>
      </c>
      <c r="CI255" s="476">
        <v>1931.0522546784816</v>
      </c>
      <c r="CJ255" s="485">
        <v>0</v>
      </c>
      <c r="CK255" s="469">
        <v>15</v>
      </c>
      <c r="CL255" s="469">
        <v>0</v>
      </c>
      <c r="CM255" s="469">
        <v>0</v>
      </c>
      <c r="CN255" s="477">
        <v>3788.0459027902998</v>
      </c>
      <c r="CO255" s="469">
        <v>102</v>
      </c>
      <c r="CP255" s="469">
        <v>0</v>
      </c>
      <c r="CQ255" s="469" t="s">
        <v>514</v>
      </c>
      <c r="CR255" s="469" t="s">
        <v>514</v>
      </c>
      <c r="CS255" s="469" t="s">
        <v>514</v>
      </c>
      <c r="CT255" s="469">
        <v>1</v>
      </c>
      <c r="CU255" s="469">
        <v>1</v>
      </c>
      <c r="CV255" s="469">
        <v>1</v>
      </c>
      <c r="CW255" s="469">
        <v>2</v>
      </c>
      <c r="CX255" s="475">
        <v>293300</v>
      </c>
      <c r="CY255" s="475">
        <v>15</v>
      </c>
      <c r="CZ255" s="475">
        <v>119</v>
      </c>
      <c r="DA255" s="475">
        <v>8</v>
      </c>
      <c r="DB255" s="478">
        <v>50</v>
      </c>
      <c r="DC255" s="472">
        <v>0.95501120584854327</v>
      </c>
      <c r="DD255" s="469">
        <v>11</v>
      </c>
      <c r="DE255" s="475">
        <v>149600</v>
      </c>
      <c r="DF255" s="470">
        <v>0</v>
      </c>
      <c r="DG255" s="474">
        <v>0</v>
      </c>
      <c r="DH255" s="469">
        <v>3</v>
      </c>
      <c r="DI255" s="470">
        <v>2</v>
      </c>
      <c r="DJ255" s="469">
        <v>0</v>
      </c>
      <c r="DK255" s="469">
        <v>0</v>
      </c>
      <c r="DL255" s="476">
        <v>5</v>
      </c>
      <c r="DM255" s="465">
        <v>172</v>
      </c>
      <c r="DN255" s="466">
        <v>8488333.333333334</v>
      </c>
      <c r="DO255" s="467">
        <v>663318.51851851854</v>
      </c>
      <c r="DP255" s="469">
        <v>1</v>
      </c>
      <c r="DQ255" s="469">
        <v>0</v>
      </c>
      <c r="DR255" s="469">
        <v>3</v>
      </c>
      <c r="DS255" s="475">
        <v>134</v>
      </c>
      <c r="DT255" s="475">
        <v>247</v>
      </c>
      <c r="DU255" s="475">
        <v>74</v>
      </c>
    </row>
    <row r="256" spans="1:125" s="469" customFormat="1" ht="15" customHeight="1" x14ac:dyDescent="0.25">
      <c r="A256" s="474" t="s">
        <v>210</v>
      </c>
      <c r="B256" s="469">
        <v>15</v>
      </c>
      <c r="C256" s="469">
        <v>0</v>
      </c>
      <c r="D256" s="469">
        <v>42</v>
      </c>
      <c r="E256" s="469">
        <v>1</v>
      </c>
      <c r="F256" s="469">
        <v>596</v>
      </c>
      <c r="G256" s="469">
        <v>0</v>
      </c>
      <c r="H256" s="469">
        <v>24</v>
      </c>
      <c r="I256" s="469">
        <v>4</v>
      </c>
      <c r="J256" s="469">
        <v>11</v>
      </c>
      <c r="K256" s="469">
        <v>19</v>
      </c>
      <c r="L256" s="469">
        <v>1</v>
      </c>
      <c r="M256" s="469">
        <v>0</v>
      </c>
      <c r="N256" s="469">
        <v>0</v>
      </c>
      <c r="O256" s="469">
        <v>0</v>
      </c>
      <c r="P256" s="469">
        <v>60</v>
      </c>
      <c r="Q256" s="469">
        <v>0</v>
      </c>
      <c r="R256" s="475">
        <v>0</v>
      </c>
      <c r="S256" s="475">
        <v>94</v>
      </c>
      <c r="T256" s="475">
        <v>0</v>
      </c>
      <c r="U256" s="468">
        <v>0.67213114754098358</v>
      </c>
      <c r="V256" s="469">
        <v>1</v>
      </c>
      <c r="W256" s="469">
        <v>1</v>
      </c>
      <c r="X256" s="469">
        <v>0</v>
      </c>
      <c r="Y256" s="469">
        <v>2781</v>
      </c>
      <c r="Z256" s="469">
        <v>208</v>
      </c>
      <c r="AA256" s="473">
        <v>2</v>
      </c>
      <c r="AB256" s="474">
        <f t="shared" si="8"/>
        <v>2</v>
      </c>
      <c r="AC256" s="469">
        <v>1</v>
      </c>
      <c r="AD256" s="469">
        <v>0</v>
      </c>
      <c r="AE256" s="469">
        <v>1197</v>
      </c>
      <c r="AF256" s="469">
        <v>13</v>
      </c>
      <c r="AG256" s="469">
        <v>0</v>
      </c>
      <c r="AH256" s="469">
        <v>0</v>
      </c>
      <c r="AI256" s="475">
        <v>0</v>
      </c>
      <c r="AJ256" s="475">
        <v>0</v>
      </c>
      <c r="AK256" s="475">
        <v>0</v>
      </c>
      <c r="AL256" s="475">
        <v>0</v>
      </c>
      <c r="AM256" s="475">
        <v>0</v>
      </c>
      <c r="AN256" s="469">
        <v>0</v>
      </c>
      <c r="AO256" s="469">
        <v>0</v>
      </c>
      <c r="AP256" s="469">
        <v>0</v>
      </c>
      <c r="AQ256" s="468">
        <v>0.57317073170731703</v>
      </c>
      <c r="AR256" s="468">
        <v>2.4390243902439025E-2</v>
      </c>
      <c r="AS256" s="469">
        <v>0</v>
      </c>
      <c r="AT256" s="469">
        <v>67163.938048059994</v>
      </c>
      <c r="AU256" s="469">
        <v>183</v>
      </c>
      <c r="AV256" s="469">
        <v>0</v>
      </c>
      <c r="AW256" s="469">
        <v>5</v>
      </c>
      <c r="AX256" s="469">
        <v>0</v>
      </c>
      <c r="AY256" s="469">
        <v>0</v>
      </c>
      <c r="AZ256" s="469">
        <v>0</v>
      </c>
      <c r="BA256" s="469">
        <v>0</v>
      </c>
      <c r="BB256" s="475">
        <v>0</v>
      </c>
      <c r="BC256" s="470">
        <v>0</v>
      </c>
      <c r="BD256" s="470">
        <v>25</v>
      </c>
      <c r="BE256" s="469">
        <v>11221.56004674</v>
      </c>
      <c r="BF256" s="468">
        <v>0.21951219512195122</v>
      </c>
      <c r="BG256" s="469">
        <v>0</v>
      </c>
      <c r="BH256" s="469">
        <v>180.11156253799101</v>
      </c>
      <c r="BI256" s="469">
        <v>0</v>
      </c>
      <c r="BJ256" s="469">
        <v>0</v>
      </c>
      <c r="BK256" s="469">
        <v>3</v>
      </c>
      <c r="BL256" s="469">
        <v>0</v>
      </c>
      <c r="BM256" s="469">
        <v>2</v>
      </c>
      <c r="BN256" s="469">
        <v>0</v>
      </c>
      <c r="BO256" s="471">
        <v>27.299051707</v>
      </c>
      <c r="BP256" s="469">
        <v>2</v>
      </c>
      <c r="BQ256" s="469">
        <v>0</v>
      </c>
      <c r="BR256" s="469">
        <v>0</v>
      </c>
      <c r="BS256" s="469">
        <v>0</v>
      </c>
      <c r="BT256" s="469">
        <v>0</v>
      </c>
      <c r="BU256" s="469">
        <v>0</v>
      </c>
      <c r="BV256" s="469">
        <v>0</v>
      </c>
      <c r="BW256" s="475">
        <v>0</v>
      </c>
      <c r="BX256" s="475">
        <v>0</v>
      </c>
      <c r="BY256" s="475">
        <v>1042</v>
      </c>
      <c r="BZ256" s="475">
        <v>187</v>
      </c>
      <c r="CA256" s="468">
        <v>0.56097560975609762</v>
      </c>
      <c r="CB256" s="469">
        <v>807.88007455100001</v>
      </c>
      <c r="CC256" s="476">
        <v>43.566390001260004</v>
      </c>
      <c r="CD256" s="476">
        <v>0</v>
      </c>
      <c r="CE256" s="476">
        <v>373.52843862649104</v>
      </c>
      <c r="CF256" s="476">
        <v>306.89771230244918</v>
      </c>
      <c r="CG256" s="476">
        <v>43.372590794860002</v>
      </c>
      <c r="CH256" s="476">
        <v>0</v>
      </c>
      <c r="CI256" s="476">
        <v>523.61866878711533</v>
      </c>
      <c r="CJ256" s="485">
        <v>0</v>
      </c>
      <c r="CK256" s="469">
        <v>2</v>
      </c>
      <c r="CL256" s="469">
        <v>0</v>
      </c>
      <c r="CM256" s="469">
        <v>0</v>
      </c>
      <c r="CN256" s="477">
        <v>1380.8820167563324</v>
      </c>
      <c r="CO256" s="469">
        <v>101</v>
      </c>
      <c r="CP256" s="469">
        <v>1</v>
      </c>
      <c r="CQ256" s="469" t="s">
        <v>514</v>
      </c>
      <c r="CR256" s="469" t="s">
        <v>514</v>
      </c>
      <c r="CS256" s="469" t="s">
        <v>514</v>
      </c>
      <c r="CT256" s="469">
        <v>0</v>
      </c>
      <c r="CU256" s="469">
        <v>1</v>
      </c>
      <c r="CV256" s="469">
        <v>1</v>
      </c>
      <c r="CW256" s="469">
        <v>1</v>
      </c>
      <c r="CX256" s="475">
        <v>3200</v>
      </c>
      <c r="CY256" s="475">
        <v>0</v>
      </c>
      <c r="CZ256" s="475">
        <v>43</v>
      </c>
      <c r="DA256" s="475">
        <v>0</v>
      </c>
      <c r="DB256" s="478">
        <v>1</v>
      </c>
      <c r="DC256" s="472">
        <v>0.95674809771726066</v>
      </c>
      <c r="DD256" s="469">
        <v>2</v>
      </c>
      <c r="DE256" s="475">
        <v>17100</v>
      </c>
      <c r="DF256" s="470">
        <v>0</v>
      </c>
      <c r="DG256" s="474">
        <f>1/8</f>
        <v>0.125</v>
      </c>
      <c r="DH256" s="469">
        <v>0</v>
      </c>
      <c r="DI256" s="470">
        <v>0</v>
      </c>
      <c r="DJ256" s="469">
        <v>0</v>
      </c>
      <c r="DK256" s="469">
        <v>0</v>
      </c>
      <c r="DL256" s="476">
        <v>10</v>
      </c>
      <c r="DM256" s="465">
        <v>82</v>
      </c>
      <c r="DN256" s="466">
        <v>13081000</v>
      </c>
      <c r="DO256" s="467">
        <v>81555.555555555562</v>
      </c>
      <c r="DP256" s="469">
        <v>0</v>
      </c>
      <c r="DQ256" s="469">
        <v>0</v>
      </c>
      <c r="DR256" s="469">
        <v>0</v>
      </c>
      <c r="DS256" s="475">
        <v>0</v>
      </c>
      <c r="DT256" s="475">
        <v>88</v>
      </c>
      <c r="DU256" s="475">
        <v>0</v>
      </c>
    </row>
    <row r="257" spans="1:125" s="469" customFormat="1" ht="15" customHeight="1" x14ac:dyDescent="0.25">
      <c r="A257" s="474" t="s">
        <v>253</v>
      </c>
      <c r="B257" s="469">
        <v>4</v>
      </c>
      <c r="C257" s="469">
        <v>0</v>
      </c>
      <c r="D257" s="469">
        <v>7</v>
      </c>
      <c r="E257" s="469">
        <v>1</v>
      </c>
      <c r="F257" s="469">
        <v>178</v>
      </c>
      <c r="G257" s="469">
        <v>2</v>
      </c>
      <c r="H257" s="469">
        <v>5</v>
      </c>
      <c r="I257" s="469">
        <v>1</v>
      </c>
      <c r="J257" s="469">
        <v>2</v>
      </c>
      <c r="K257" s="469">
        <v>11</v>
      </c>
      <c r="L257" s="469">
        <v>0</v>
      </c>
      <c r="M257" s="469">
        <v>0.14000000000000001</v>
      </c>
      <c r="N257" s="469">
        <v>0</v>
      </c>
      <c r="O257" s="469">
        <v>0</v>
      </c>
      <c r="P257" s="469">
        <v>69</v>
      </c>
      <c r="Q257" s="469">
        <v>3</v>
      </c>
      <c r="R257" s="475">
        <v>715400</v>
      </c>
      <c r="S257" s="475">
        <v>21</v>
      </c>
      <c r="T257" s="475">
        <v>0</v>
      </c>
      <c r="U257" s="468">
        <v>0.48717948717948717</v>
      </c>
      <c r="V257" s="469">
        <v>10</v>
      </c>
      <c r="W257" s="469">
        <v>2</v>
      </c>
      <c r="X257" s="469">
        <v>0.1</v>
      </c>
      <c r="Y257" s="469" t="s">
        <v>568</v>
      </c>
      <c r="Z257" s="469" t="s">
        <v>568</v>
      </c>
      <c r="AA257" s="473">
        <v>3</v>
      </c>
      <c r="AB257" s="474">
        <v>2</v>
      </c>
      <c r="AC257" s="469">
        <v>3</v>
      </c>
      <c r="AD257" s="469">
        <v>0</v>
      </c>
      <c r="AE257" s="469">
        <v>76</v>
      </c>
      <c r="AF257" s="469">
        <v>68</v>
      </c>
      <c r="AG257" s="469">
        <v>0</v>
      </c>
      <c r="AH257" s="469">
        <v>5</v>
      </c>
      <c r="AI257" s="475">
        <v>404800</v>
      </c>
      <c r="AJ257" s="475">
        <v>0</v>
      </c>
      <c r="AK257" s="475">
        <v>346000</v>
      </c>
      <c r="AL257" s="475">
        <v>950</v>
      </c>
      <c r="AM257" s="475">
        <v>0</v>
      </c>
      <c r="AN257" s="469">
        <v>0</v>
      </c>
      <c r="AO257" s="469">
        <v>7</v>
      </c>
      <c r="AP257" s="469">
        <v>0</v>
      </c>
      <c r="AQ257" s="468">
        <v>0.45283018867924529</v>
      </c>
      <c r="AR257" s="468">
        <v>1.8867924528301886E-2</v>
      </c>
      <c r="AS257" s="469">
        <v>0</v>
      </c>
      <c r="AT257" s="469">
        <v>0</v>
      </c>
      <c r="AU257" s="469">
        <v>0</v>
      </c>
      <c r="AV257" s="469">
        <v>0</v>
      </c>
      <c r="AW257" s="469">
        <v>3</v>
      </c>
      <c r="AX257" s="469">
        <v>58</v>
      </c>
      <c r="AY257" s="469">
        <v>0</v>
      </c>
      <c r="AZ257" s="469">
        <v>0</v>
      </c>
      <c r="BA257" s="469">
        <v>1</v>
      </c>
      <c r="BB257" s="475">
        <v>29</v>
      </c>
      <c r="BC257" s="470">
        <v>0</v>
      </c>
      <c r="BD257" s="470">
        <v>6</v>
      </c>
      <c r="BE257" s="469">
        <v>0</v>
      </c>
      <c r="BF257" s="468">
        <v>0.16981132075471697</v>
      </c>
      <c r="BG257" s="469">
        <v>0</v>
      </c>
      <c r="BH257" s="469">
        <v>0</v>
      </c>
      <c r="BI257" s="469">
        <v>0</v>
      </c>
      <c r="BJ257" s="469">
        <v>0</v>
      </c>
      <c r="BK257" s="469">
        <v>0</v>
      </c>
      <c r="BL257" s="469">
        <v>0</v>
      </c>
      <c r="BM257" s="469">
        <v>1</v>
      </c>
      <c r="BN257" s="469">
        <v>0</v>
      </c>
      <c r="BO257" s="471">
        <v>0.45351220477699999</v>
      </c>
      <c r="BP257" s="469">
        <v>0</v>
      </c>
      <c r="BQ257" s="469">
        <v>132.29368342199999</v>
      </c>
      <c r="BR257" s="469">
        <v>0</v>
      </c>
      <c r="BS257" s="469">
        <v>0</v>
      </c>
      <c r="BT257" s="469">
        <v>1</v>
      </c>
      <c r="BU257" s="469">
        <v>1</v>
      </c>
      <c r="BV257" s="469">
        <v>0</v>
      </c>
      <c r="BW257" s="475">
        <v>0</v>
      </c>
      <c r="BX257" s="475">
        <v>741</v>
      </c>
      <c r="BY257" s="475">
        <v>2420</v>
      </c>
      <c r="BZ257" s="475">
        <v>22</v>
      </c>
      <c r="CA257" s="468">
        <v>0.45283018867924529</v>
      </c>
      <c r="CB257" s="469">
        <v>0</v>
      </c>
      <c r="CC257" s="476">
        <v>100.14050023</v>
      </c>
      <c r="CD257" s="476">
        <v>55.246723623449995</v>
      </c>
      <c r="CE257" s="476">
        <v>146.72228951123</v>
      </c>
      <c r="CF257" s="476">
        <v>54.993795665176009</v>
      </c>
      <c r="CG257" s="476">
        <v>0</v>
      </c>
      <c r="CH257" s="476">
        <v>55.246736160199994</v>
      </c>
      <c r="CI257" s="476">
        <v>0</v>
      </c>
      <c r="CJ257" s="485">
        <v>0</v>
      </c>
      <c r="CK257" s="469">
        <v>0</v>
      </c>
      <c r="CL257" s="469">
        <v>0</v>
      </c>
      <c r="CM257" s="469">
        <v>0</v>
      </c>
      <c r="CN257" s="477">
        <v>229.82995266949575</v>
      </c>
      <c r="CO257" s="469">
        <v>17</v>
      </c>
      <c r="CP257" s="469">
        <v>1</v>
      </c>
      <c r="CQ257" s="469" t="s">
        <v>514</v>
      </c>
      <c r="CR257" s="469" t="s">
        <v>514</v>
      </c>
      <c r="CS257" s="469" t="s">
        <v>514</v>
      </c>
      <c r="CT257" s="469">
        <v>0</v>
      </c>
      <c r="CU257" s="469">
        <v>0</v>
      </c>
      <c r="CV257" s="469">
        <v>0</v>
      </c>
      <c r="CW257" s="469">
        <v>0</v>
      </c>
      <c r="CX257" s="475">
        <v>0</v>
      </c>
      <c r="CY257" s="475">
        <v>1096</v>
      </c>
      <c r="CZ257" s="475">
        <v>159</v>
      </c>
      <c r="DA257" s="475">
        <v>0</v>
      </c>
      <c r="DB257" s="478">
        <v>21</v>
      </c>
      <c r="DC257" s="472">
        <v>0.97725553199637583</v>
      </c>
      <c r="DD257" s="469">
        <v>9</v>
      </c>
      <c r="DE257" s="475">
        <v>168200</v>
      </c>
      <c r="DF257" s="470">
        <v>0</v>
      </c>
      <c r="DG257" s="474">
        <v>0</v>
      </c>
      <c r="DH257" s="469">
        <v>6</v>
      </c>
      <c r="DI257" s="470">
        <v>0</v>
      </c>
      <c r="DJ257" s="469">
        <v>0</v>
      </c>
      <c r="DK257" s="469">
        <v>0</v>
      </c>
      <c r="DL257" s="476">
        <v>46.666666666666664</v>
      </c>
      <c r="DM257" s="465" t="s">
        <v>640</v>
      </c>
      <c r="DN257" s="466" t="s">
        <v>640</v>
      </c>
      <c r="DO257" s="467">
        <v>39418.518518518518</v>
      </c>
      <c r="DP257" s="469">
        <v>1</v>
      </c>
      <c r="DQ257" s="469">
        <v>0</v>
      </c>
      <c r="DR257" s="469">
        <v>1</v>
      </c>
      <c r="DS257" s="475">
        <v>0</v>
      </c>
      <c r="DT257" s="475">
        <v>179</v>
      </c>
      <c r="DU257" s="475">
        <v>46</v>
      </c>
    </row>
    <row r="258" spans="1:125" s="469" customFormat="1" ht="15" customHeight="1" x14ac:dyDescent="0.25">
      <c r="A258" s="474" t="s">
        <v>106</v>
      </c>
      <c r="B258" s="469">
        <v>12</v>
      </c>
      <c r="C258" s="469">
        <v>0</v>
      </c>
      <c r="D258" s="469">
        <v>20</v>
      </c>
      <c r="E258" s="469">
        <v>3</v>
      </c>
      <c r="F258" s="469">
        <v>287</v>
      </c>
      <c r="G258" s="469">
        <v>2</v>
      </c>
      <c r="H258" s="469">
        <v>42</v>
      </c>
      <c r="I258" s="469">
        <v>0</v>
      </c>
      <c r="J258" s="469">
        <v>2</v>
      </c>
      <c r="K258" s="469">
        <v>20</v>
      </c>
      <c r="L258" s="469">
        <v>1</v>
      </c>
      <c r="M258" s="469">
        <v>0</v>
      </c>
      <c r="N258" s="469">
        <v>0</v>
      </c>
      <c r="O258" s="469">
        <v>0</v>
      </c>
      <c r="P258" s="469">
        <v>93</v>
      </c>
      <c r="Q258" s="469">
        <v>2</v>
      </c>
      <c r="R258" s="475">
        <v>1927000</v>
      </c>
      <c r="S258" s="475">
        <v>0</v>
      </c>
      <c r="T258" s="475">
        <v>0</v>
      </c>
      <c r="U258" s="468">
        <v>0.64500000000000002</v>
      </c>
      <c r="V258" s="469">
        <v>3</v>
      </c>
      <c r="W258" s="469">
        <v>2</v>
      </c>
      <c r="X258" s="469">
        <v>1</v>
      </c>
      <c r="Y258" s="469">
        <v>5313</v>
      </c>
      <c r="Z258" s="469">
        <v>2353</v>
      </c>
      <c r="AA258" s="473">
        <v>5</v>
      </c>
      <c r="AB258" s="474">
        <f t="shared" ref="AB258:AB289" si="9">BI258+BM258</f>
        <v>1</v>
      </c>
      <c r="AC258" s="469">
        <v>5</v>
      </c>
      <c r="AD258" s="469">
        <v>1</v>
      </c>
      <c r="AE258" s="469">
        <v>64</v>
      </c>
      <c r="AF258" s="469">
        <v>148</v>
      </c>
      <c r="AG258" s="469">
        <v>0</v>
      </c>
      <c r="AH258" s="469">
        <v>0</v>
      </c>
      <c r="AI258" s="475">
        <v>0</v>
      </c>
      <c r="AJ258" s="475">
        <v>0</v>
      </c>
      <c r="AK258" s="475">
        <v>21000</v>
      </c>
      <c r="AL258" s="475">
        <v>2841</v>
      </c>
      <c r="AM258" s="475">
        <v>796</v>
      </c>
      <c r="AN258" s="469">
        <v>0</v>
      </c>
      <c r="AO258" s="469">
        <v>2</v>
      </c>
      <c r="AP258" s="469">
        <v>1</v>
      </c>
      <c r="AQ258" s="468">
        <v>0.51700000000000002</v>
      </c>
      <c r="AR258" s="468">
        <v>4.8000000000000001E-2</v>
      </c>
      <c r="AS258" s="469">
        <v>1</v>
      </c>
      <c r="AT258" s="469">
        <v>1631.9492319999999</v>
      </c>
      <c r="AU258" s="469">
        <v>0</v>
      </c>
      <c r="AV258" s="469">
        <v>0</v>
      </c>
      <c r="AW258" s="469">
        <v>20</v>
      </c>
      <c r="AX258" s="469">
        <v>0</v>
      </c>
      <c r="AY258" s="469">
        <v>0</v>
      </c>
      <c r="AZ258" s="469">
        <v>0</v>
      </c>
      <c r="BA258" s="469">
        <v>4</v>
      </c>
      <c r="BB258" s="475">
        <v>2891</v>
      </c>
      <c r="BC258" s="470">
        <v>0</v>
      </c>
      <c r="BD258" s="470">
        <v>8</v>
      </c>
      <c r="BE258" s="469">
        <v>1631.9492225900001</v>
      </c>
      <c r="BF258" s="468">
        <v>0.216</v>
      </c>
      <c r="BG258" s="469">
        <v>0</v>
      </c>
      <c r="BH258" s="469">
        <v>158.71978264450001</v>
      </c>
      <c r="BI258" s="469">
        <v>0</v>
      </c>
      <c r="BJ258" s="469">
        <v>0</v>
      </c>
      <c r="BK258" s="469">
        <v>2</v>
      </c>
      <c r="BL258" s="469">
        <v>0</v>
      </c>
      <c r="BM258" s="469">
        <v>1</v>
      </c>
      <c r="BN258" s="469">
        <v>0</v>
      </c>
      <c r="BO258" s="471">
        <v>0.18240020714999999</v>
      </c>
      <c r="BP258" s="469">
        <v>0</v>
      </c>
      <c r="BQ258" s="469">
        <v>0</v>
      </c>
      <c r="BR258" s="469">
        <v>1</v>
      </c>
      <c r="BS258" s="469">
        <v>1</v>
      </c>
      <c r="BT258" s="469">
        <v>0</v>
      </c>
      <c r="BU258" s="469">
        <v>2</v>
      </c>
      <c r="BV258" s="469">
        <v>0</v>
      </c>
      <c r="BW258" s="475">
        <v>0</v>
      </c>
      <c r="BX258" s="475">
        <v>78</v>
      </c>
      <c r="BY258" s="475">
        <v>5927</v>
      </c>
      <c r="BZ258" s="475">
        <v>319</v>
      </c>
      <c r="CA258" s="468">
        <v>0.439</v>
      </c>
      <c r="CB258" s="469">
        <v>0</v>
      </c>
      <c r="CC258" s="476">
        <v>19.82987037178</v>
      </c>
      <c r="CD258" s="476">
        <v>110.73582616272842</v>
      </c>
      <c r="CE258" s="476">
        <v>215.9679446449984</v>
      </c>
      <c r="CF258" s="476">
        <v>30.146405877080003</v>
      </c>
      <c r="CG258" s="476">
        <v>0</v>
      </c>
      <c r="CH258" s="476">
        <v>110.73582486573842</v>
      </c>
      <c r="CI258" s="476">
        <v>60.582214756760699</v>
      </c>
      <c r="CJ258" s="485">
        <v>0</v>
      </c>
      <c r="CK258" s="469">
        <v>0</v>
      </c>
      <c r="CL258" s="469">
        <v>0</v>
      </c>
      <c r="CM258" s="469">
        <v>0</v>
      </c>
      <c r="CN258" s="477">
        <v>185.88597627214824</v>
      </c>
      <c r="CO258" s="469">
        <v>20</v>
      </c>
      <c r="CP258" s="469">
        <v>0</v>
      </c>
      <c r="CQ258" s="469" t="s">
        <v>514</v>
      </c>
      <c r="CR258" s="469" t="s">
        <v>514</v>
      </c>
      <c r="CS258" s="469" t="s">
        <v>514</v>
      </c>
      <c r="CT258" s="469">
        <v>0</v>
      </c>
      <c r="CU258" s="469">
        <v>1</v>
      </c>
      <c r="CV258" s="469">
        <v>2</v>
      </c>
      <c r="CW258" s="469">
        <v>1</v>
      </c>
      <c r="CX258" s="475">
        <v>99400</v>
      </c>
      <c r="CY258" s="475">
        <v>14</v>
      </c>
      <c r="CZ258" s="475">
        <v>237</v>
      </c>
      <c r="DA258" s="475">
        <v>0</v>
      </c>
      <c r="DB258" s="478">
        <v>15</v>
      </c>
      <c r="DC258" s="472">
        <v>0.94662416580416164</v>
      </c>
      <c r="DD258" s="469">
        <v>7</v>
      </c>
      <c r="DE258" s="475">
        <v>191900</v>
      </c>
      <c r="DF258" s="470">
        <v>0</v>
      </c>
      <c r="DG258" s="474">
        <v>0</v>
      </c>
      <c r="DH258" s="469">
        <v>6</v>
      </c>
      <c r="DI258" s="470">
        <v>0</v>
      </c>
      <c r="DJ258" s="469">
        <v>0</v>
      </c>
      <c r="DK258" s="469">
        <v>0</v>
      </c>
      <c r="DL258" s="476">
        <v>18.333333333333332</v>
      </c>
      <c r="DM258" s="465">
        <v>103.66666666666667</v>
      </c>
      <c r="DN258" s="466">
        <v>16076500</v>
      </c>
      <c r="DO258" s="467">
        <v>761185.18518518517</v>
      </c>
      <c r="DP258" s="469">
        <v>0</v>
      </c>
      <c r="DQ258" s="469">
        <v>0</v>
      </c>
      <c r="DR258" s="469">
        <v>0</v>
      </c>
      <c r="DS258" s="475">
        <v>5327</v>
      </c>
      <c r="DT258" s="475">
        <v>724</v>
      </c>
      <c r="DU258" s="475">
        <v>7</v>
      </c>
    </row>
    <row r="259" spans="1:125" s="469" customFormat="1" ht="15" customHeight="1" x14ac:dyDescent="0.25">
      <c r="A259" s="474" t="s">
        <v>35</v>
      </c>
      <c r="B259" s="469">
        <v>5</v>
      </c>
      <c r="C259" s="469">
        <v>0</v>
      </c>
      <c r="D259" s="469">
        <v>5</v>
      </c>
      <c r="E259" s="469">
        <v>1</v>
      </c>
      <c r="F259" s="469">
        <v>90</v>
      </c>
      <c r="G259" s="469">
        <v>0</v>
      </c>
      <c r="H259" s="469">
        <v>6</v>
      </c>
      <c r="I259" s="469">
        <v>0</v>
      </c>
      <c r="J259" s="469">
        <v>2</v>
      </c>
      <c r="K259" s="469">
        <v>14</v>
      </c>
      <c r="L259" s="469">
        <v>0</v>
      </c>
      <c r="M259" s="469">
        <v>0</v>
      </c>
      <c r="N259" s="469">
        <v>0</v>
      </c>
      <c r="O259" s="469">
        <v>0</v>
      </c>
      <c r="P259" s="469">
        <v>224</v>
      </c>
      <c r="Q259" s="469">
        <v>2</v>
      </c>
      <c r="R259" s="475">
        <v>65800</v>
      </c>
      <c r="S259" s="475">
        <v>58</v>
      </c>
      <c r="T259" s="475">
        <v>0</v>
      </c>
      <c r="U259" s="468">
        <v>0.64500000000000002</v>
      </c>
      <c r="V259" s="469">
        <v>0</v>
      </c>
      <c r="W259" s="469">
        <v>0</v>
      </c>
      <c r="X259" s="469">
        <v>0</v>
      </c>
      <c r="Y259" s="469" t="s">
        <v>568</v>
      </c>
      <c r="Z259" s="469" t="s">
        <v>568</v>
      </c>
      <c r="AA259" s="473">
        <v>5</v>
      </c>
      <c r="AB259" s="474">
        <f t="shared" si="9"/>
        <v>0</v>
      </c>
      <c r="AC259" s="469">
        <v>1</v>
      </c>
      <c r="AD259" s="469">
        <v>0</v>
      </c>
      <c r="AE259" s="469">
        <v>5</v>
      </c>
      <c r="AF259" s="469">
        <v>438</v>
      </c>
      <c r="AG259" s="469">
        <v>0</v>
      </c>
      <c r="AH259" s="469">
        <v>0</v>
      </c>
      <c r="AI259" s="475">
        <v>0</v>
      </c>
      <c r="AJ259" s="475">
        <v>0</v>
      </c>
      <c r="AK259" s="475">
        <v>0</v>
      </c>
      <c r="AL259" s="475">
        <v>1618</v>
      </c>
      <c r="AM259" s="475">
        <v>79</v>
      </c>
      <c r="AN259" s="469">
        <v>0</v>
      </c>
      <c r="AO259" s="469">
        <v>1</v>
      </c>
      <c r="AP259" s="469">
        <v>1</v>
      </c>
      <c r="AQ259" s="468">
        <v>0.47368421052631576</v>
      </c>
      <c r="AR259" s="468">
        <v>2.6315789473684209E-2</v>
      </c>
      <c r="AS259" s="469">
        <v>1</v>
      </c>
      <c r="AT259" s="469">
        <v>0</v>
      </c>
      <c r="AU259" s="469">
        <v>0</v>
      </c>
      <c r="AV259" s="469">
        <v>0</v>
      </c>
      <c r="AW259" s="469">
        <v>4</v>
      </c>
      <c r="AX259" s="469">
        <v>26</v>
      </c>
      <c r="AY259" s="469">
        <v>1</v>
      </c>
      <c r="AZ259" s="469">
        <v>0</v>
      </c>
      <c r="BA259" s="469">
        <v>0</v>
      </c>
      <c r="BB259" s="475">
        <v>0</v>
      </c>
      <c r="BC259" s="470">
        <v>19</v>
      </c>
      <c r="BD259" s="470">
        <v>15</v>
      </c>
      <c r="BE259" s="469">
        <v>0</v>
      </c>
      <c r="BF259" s="468">
        <v>0.28947368421052633</v>
      </c>
      <c r="BG259" s="469">
        <v>0</v>
      </c>
      <c r="BH259" s="469">
        <v>7.8047656338699998</v>
      </c>
      <c r="BI259" s="469">
        <v>0</v>
      </c>
      <c r="BJ259" s="469">
        <v>0</v>
      </c>
      <c r="BK259" s="469">
        <v>0</v>
      </c>
      <c r="BL259" s="469">
        <v>0</v>
      </c>
      <c r="BM259" s="469">
        <v>0</v>
      </c>
      <c r="BN259" s="469">
        <v>0</v>
      </c>
      <c r="BO259" s="471">
        <v>4.0504645946600002</v>
      </c>
      <c r="BP259" s="469">
        <v>0</v>
      </c>
      <c r="BQ259" s="469">
        <v>0</v>
      </c>
      <c r="BR259" s="469">
        <v>1</v>
      </c>
      <c r="BS259" s="469">
        <v>0</v>
      </c>
      <c r="BT259" s="469">
        <v>3</v>
      </c>
      <c r="BU259" s="469">
        <v>0</v>
      </c>
      <c r="BV259" s="469">
        <v>2</v>
      </c>
      <c r="BW259" s="475">
        <v>20000</v>
      </c>
      <c r="BX259" s="475">
        <v>575</v>
      </c>
      <c r="BY259" s="475">
        <v>6038</v>
      </c>
      <c r="BZ259" s="475">
        <v>205</v>
      </c>
      <c r="CA259" s="468">
        <v>0.47368421052631576</v>
      </c>
      <c r="CB259" s="469">
        <v>0</v>
      </c>
      <c r="CC259" s="476">
        <v>1191.9365886999999</v>
      </c>
      <c r="CD259" s="476">
        <v>2604.2331580814571</v>
      </c>
      <c r="CE259" s="476">
        <v>2624.3672659793101</v>
      </c>
      <c r="CF259" s="476">
        <v>871.32574906698608</v>
      </c>
      <c r="CG259" s="476">
        <v>254.51837263100001</v>
      </c>
      <c r="CH259" s="476">
        <v>2597.7115087513898</v>
      </c>
      <c r="CI259" s="476">
        <v>20.97047316786</v>
      </c>
      <c r="CJ259" s="485">
        <v>0</v>
      </c>
      <c r="CK259" s="469">
        <v>1</v>
      </c>
      <c r="CL259" s="469">
        <v>0</v>
      </c>
      <c r="CM259" s="469">
        <v>0</v>
      </c>
      <c r="CN259" s="477">
        <v>148.12487698556151</v>
      </c>
      <c r="CO259" s="469">
        <v>8</v>
      </c>
      <c r="CP259" s="469">
        <v>0</v>
      </c>
      <c r="CQ259" s="469" t="s">
        <v>514</v>
      </c>
      <c r="CR259" s="469" t="s">
        <v>514</v>
      </c>
      <c r="CS259" s="469" t="s">
        <v>514</v>
      </c>
      <c r="CT259" s="469">
        <v>0</v>
      </c>
      <c r="CU259" s="469">
        <v>3</v>
      </c>
      <c r="CV259" s="469">
        <v>1</v>
      </c>
      <c r="CW259" s="469">
        <v>2</v>
      </c>
      <c r="CX259" s="475">
        <v>63200</v>
      </c>
      <c r="CY259" s="475">
        <v>325</v>
      </c>
      <c r="CZ259" s="475">
        <v>494</v>
      </c>
      <c r="DA259" s="475">
        <v>0</v>
      </c>
      <c r="DB259" s="478">
        <v>3</v>
      </c>
      <c r="DC259" s="472">
        <v>0.9542866605684005</v>
      </c>
      <c r="DD259" s="469">
        <v>6</v>
      </c>
      <c r="DE259" s="475">
        <v>226600</v>
      </c>
      <c r="DF259" s="470">
        <v>0</v>
      </c>
      <c r="DG259" s="474">
        <v>0</v>
      </c>
      <c r="DH259" s="469">
        <v>7</v>
      </c>
      <c r="DI259" s="470">
        <v>0</v>
      </c>
      <c r="DJ259" s="469">
        <v>0</v>
      </c>
      <c r="DK259" s="469">
        <v>2</v>
      </c>
      <c r="DL259" s="476">
        <v>16.666666666666668</v>
      </c>
      <c r="DM259" s="465">
        <v>21</v>
      </c>
      <c r="DN259" s="466">
        <v>1479000</v>
      </c>
      <c r="DO259" s="467">
        <v>286803.70370370371</v>
      </c>
      <c r="DP259" s="469">
        <v>0</v>
      </c>
      <c r="DQ259" s="469">
        <v>1</v>
      </c>
      <c r="DR259" s="469">
        <v>1</v>
      </c>
      <c r="DS259" s="475">
        <v>1598</v>
      </c>
      <c r="DT259" s="475">
        <v>590</v>
      </c>
      <c r="DU259" s="475">
        <v>90</v>
      </c>
    </row>
    <row r="260" spans="1:125" s="469" customFormat="1" ht="15" customHeight="1" x14ac:dyDescent="0.25">
      <c r="A260" s="474" t="s">
        <v>105</v>
      </c>
      <c r="B260" s="469">
        <v>4</v>
      </c>
      <c r="C260" s="469">
        <v>0</v>
      </c>
      <c r="D260" s="469">
        <v>29</v>
      </c>
      <c r="E260" s="469">
        <v>0</v>
      </c>
      <c r="F260" s="469">
        <v>860</v>
      </c>
      <c r="G260" s="469">
        <v>36</v>
      </c>
      <c r="H260" s="469">
        <v>8</v>
      </c>
      <c r="I260" s="469">
        <v>2</v>
      </c>
      <c r="J260" s="469">
        <v>21</v>
      </c>
      <c r="K260" s="469">
        <v>46</v>
      </c>
      <c r="L260" s="469">
        <v>1</v>
      </c>
      <c r="M260" s="469">
        <v>0</v>
      </c>
      <c r="N260" s="469">
        <v>0</v>
      </c>
      <c r="O260" s="469">
        <v>0</v>
      </c>
      <c r="P260" s="469">
        <v>88</v>
      </c>
      <c r="Q260" s="469">
        <v>6</v>
      </c>
      <c r="R260" s="475">
        <v>3894500</v>
      </c>
      <c r="S260" s="475">
        <v>0</v>
      </c>
      <c r="T260" s="475">
        <v>0</v>
      </c>
      <c r="U260" s="468">
        <v>0.57281553398058249</v>
      </c>
      <c r="V260" s="469">
        <v>18</v>
      </c>
      <c r="W260" s="469">
        <v>1</v>
      </c>
      <c r="X260" s="469">
        <v>0.7</v>
      </c>
      <c r="Y260" s="469">
        <v>4127</v>
      </c>
      <c r="Z260" s="469">
        <v>1248</v>
      </c>
      <c r="AA260" s="473">
        <v>10</v>
      </c>
      <c r="AB260" s="474">
        <f t="shared" si="9"/>
        <v>4</v>
      </c>
      <c r="AC260" s="469">
        <v>43</v>
      </c>
      <c r="AD260" s="469">
        <v>2</v>
      </c>
      <c r="AE260" s="469">
        <v>1179</v>
      </c>
      <c r="AF260" s="469">
        <v>959</v>
      </c>
      <c r="AG260" s="469">
        <v>1</v>
      </c>
      <c r="AH260" s="469">
        <v>8</v>
      </c>
      <c r="AI260" s="475">
        <v>18785200</v>
      </c>
      <c r="AJ260" s="475">
        <v>0</v>
      </c>
      <c r="AK260" s="475">
        <v>149816</v>
      </c>
      <c r="AL260" s="475">
        <v>838</v>
      </c>
      <c r="AM260" s="475">
        <v>5</v>
      </c>
      <c r="AN260" s="469">
        <v>0</v>
      </c>
      <c r="AO260" s="469">
        <v>0</v>
      </c>
      <c r="AP260" s="469">
        <v>0</v>
      </c>
      <c r="AQ260" s="468">
        <v>0.57746478873239437</v>
      </c>
      <c r="AR260" s="468">
        <v>2.8169014084507043E-2</v>
      </c>
      <c r="AS260" s="469">
        <v>0</v>
      </c>
      <c r="AT260" s="469">
        <v>0</v>
      </c>
      <c r="AU260" s="469">
        <v>0</v>
      </c>
      <c r="AV260" s="469">
        <v>0</v>
      </c>
      <c r="AW260" s="469">
        <v>2</v>
      </c>
      <c r="AX260" s="469">
        <v>0</v>
      </c>
      <c r="AY260" s="469">
        <v>0</v>
      </c>
      <c r="AZ260" s="469">
        <v>0</v>
      </c>
      <c r="BA260" s="469">
        <v>0</v>
      </c>
      <c r="BB260" s="475">
        <v>0</v>
      </c>
      <c r="BC260" s="470">
        <v>0</v>
      </c>
      <c r="BD260" s="470">
        <v>35</v>
      </c>
      <c r="BE260" s="469">
        <v>0</v>
      </c>
      <c r="BF260" s="468">
        <v>0.20422535211267606</v>
      </c>
      <c r="BG260" s="469">
        <v>0</v>
      </c>
      <c r="BH260" s="469">
        <v>0</v>
      </c>
      <c r="BI260" s="469">
        <v>0</v>
      </c>
      <c r="BJ260" s="469">
        <v>0</v>
      </c>
      <c r="BK260" s="469">
        <v>1</v>
      </c>
      <c r="BL260" s="469">
        <v>1</v>
      </c>
      <c r="BM260" s="469">
        <v>4</v>
      </c>
      <c r="BN260" s="469">
        <v>0</v>
      </c>
      <c r="BO260" s="471">
        <v>1.18621489546</v>
      </c>
      <c r="BP260" s="469">
        <v>6</v>
      </c>
      <c r="BQ260" s="469">
        <v>0</v>
      </c>
      <c r="BR260" s="469">
        <v>0</v>
      </c>
      <c r="BS260" s="469">
        <v>1</v>
      </c>
      <c r="BT260" s="469">
        <v>0</v>
      </c>
      <c r="BU260" s="469">
        <v>0</v>
      </c>
      <c r="BV260" s="469">
        <v>4</v>
      </c>
      <c r="BW260" s="475">
        <v>485600</v>
      </c>
      <c r="BX260" s="475">
        <v>8818</v>
      </c>
      <c r="BY260" s="475">
        <v>8405</v>
      </c>
      <c r="BZ260" s="475">
        <v>544</v>
      </c>
      <c r="CA260" s="468">
        <v>0.55633802816901412</v>
      </c>
      <c r="CB260" s="469">
        <v>0</v>
      </c>
      <c r="CC260" s="476">
        <v>0</v>
      </c>
      <c r="CD260" s="476">
        <v>0</v>
      </c>
      <c r="CE260" s="476">
        <v>0</v>
      </c>
      <c r="CF260" s="476">
        <v>57.796541710116003</v>
      </c>
      <c r="CG260" s="476">
        <v>0</v>
      </c>
      <c r="CH260" s="476">
        <v>0</v>
      </c>
      <c r="CI260" s="476">
        <v>20.668448724859999</v>
      </c>
      <c r="CJ260" s="485">
        <v>0</v>
      </c>
      <c r="CK260" s="469">
        <v>3</v>
      </c>
      <c r="CL260" s="469">
        <v>0</v>
      </c>
      <c r="CM260" s="469">
        <v>0</v>
      </c>
      <c r="CN260" s="477">
        <v>42.004427098207159</v>
      </c>
      <c r="CO260" s="469">
        <v>43</v>
      </c>
      <c r="CP260" s="469">
        <v>0</v>
      </c>
      <c r="CQ260" s="469" t="s">
        <v>514</v>
      </c>
      <c r="CR260" s="469" t="s">
        <v>514</v>
      </c>
      <c r="CS260" s="469" t="s">
        <v>514</v>
      </c>
      <c r="CT260" s="469">
        <v>0</v>
      </c>
      <c r="CU260" s="469">
        <v>1</v>
      </c>
      <c r="CV260" s="469">
        <v>5</v>
      </c>
      <c r="CW260" s="469">
        <v>2</v>
      </c>
      <c r="CX260" s="475">
        <v>781200</v>
      </c>
      <c r="CY260" s="475">
        <v>0</v>
      </c>
      <c r="CZ260" s="475">
        <v>286</v>
      </c>
      <c r="DA260" s="475">
        <v>37</v>
      </c>
      <c r="DB260" s="478">
        <v>116</v>
      </c>
      <c r="DC260" s="472">
        <v>0.8934366731449177</v>
      </c>
      <c r="DD260" s="469">
        <v>27</v>
      </c>
      <c r="DE260" s="475">
        <v>911100</v>
      </c>
      <c r="DF260" s="470">
        <v>0</v>
      </c>
      <c r="DG260" s="474">
        <v>0</v>
      </c>
      <c r="DH260" s="469">
        <v>34</v>
      </c>
      <c r="DI260" s="470">
        <v>2</v>
      </c>
      <c r="DJ260" s="469">
        <v>3</v>
      </c>
      <c r="DK260" s="469">
        <v>2</v>
      </c>
      <c r="DL260" s="476">
        <v>0</v>
      </c>
      <c r="DM260" s="465">
        <v>1076.6666666666667</v>
      </c>
      <c r="DN260" s="466">
        <v>123962333.33333333</v>
      </c>
      <c r="DO260" s="467">
        <v>848523.75946173246</v>
      </c>
      <c r="DP260" s="469">
        <v>0</v>
      </c>
      <c r="DQ260" s="469">
        <v>1</v>
      </c>
      <c r="DR260" s="469">
        <v>1</v>
      </c>
      <c r="DS260" s="475">
        <v>387</v>
      </c>
      <c r="DT260" s="475">
        <v>6</v>
      </c>
      <c r="DU260" s="475">
        <v>2</v>
      </c>
    </row>
    <row r="261" spans="1:125" s="469" customFormat="1" ht="15" customHeight="1" x14ac:dyDescent="0.25">
      <c r="A261" s="474" t="s">
        <v>286</v>
      </c>
      <c r="B261" s="469">
        <v>3</v>
      </c>
      <c r="C261" s="469">
        <v>1</v>
      </c>
      <c r="D261" s="469">
        <v>12</v>
      </c>
      <c r="E261" s="469">
        <v>1</v>
      </c>
      <c r="F261" s="469">
        <v>184</v>
      </c>
      <c r="G261" s="469">
        <v>0</v>
      </c>
      <c r="H261" s="469">
        <v>5</v>
      </c>
      <c r="I261" s="469">
        <v>0</v>
      </c>
      <c r="J261" s="469">
        <v>0</v>
      </c>
      <c r="K261" s="469">
        <v>8</v>
      </c>
      <c r="L261" s="469">
        <v>0</v>
      </c>
      <c r="M261" s="469">
        <v>0</v>
      </c>
      <c r="N261" s="469">
        <v>0</v>
      </c>
      <c r="O261" s="469">
        <v>0</v>
      </c>
      <c r="P261" s="469">
        <v>25</v>
      </c>
      <c r="Q261" s="469">
        <v>2</v>
      </c>
      <c r="R261" s="475">
        <v>139300</v>
      </c>
      <c r="S261" s="475">
        <v>0</v>
      </c>
      <c r="T261" s="475">
        <v>0</v>
      </c>
      <c r="U261" s="468">
        <v>0.64500000000000002</v>
      </c>
      <c r="V261" s="469">
        <v>0</v>
      </c>
      <c r="W261" s="469">
        <v>0</v>
      </c>
      <c r="X261" s="469">
        <v>0</v>
      </c>
      <c r="Y261" s="469" t="s">
        <v>568</v>
      </c>
      <c r="Z261" s="469" t="s">
        <v>568</v>
      </c>
      <c r="AA261" s="473">
        <v>1</v>
      </c>
      <c r="AB261" s="474">
        <f t="shared" si="9"/>
        <v>0</v>
      </c>
      <c r="AC261" s="469">
        <v>0</v>
      </c>
      <c r="AD261" s="469">
        <v>0</v>
      </c>
      <c r="AE261" s="469">
        <v>55</v>
      </c>
      <c r="AF261" s="469">
        <v>33</v>
      </c>
      <c r="AG261" s="469">
        <v>0</v>
      </c>
      <c r="AH261" s="469">
        <v>0</v>
      </c>
      <c r="AI261" s="475">
        <v>0</v>
      </c>
      <c r="AJ261" s="475">
        <v>0</v>
      </c>
      <c r="AK261" s="475">
        <v>0</v>
      </c>
      <c r="AL261" s="475">
        <v>6</v>
      </c>
      <c r="AM261" s="475">
        <v>8</v>
      </c>
      <c r="AN261" s="469">
        <v>0</v>
      </c>
      <c r="AO261" s="469">
        <v>0</v>
      </c>
      <c r="AP261" s="469">
        <v>1</v>
      </c>
      <c r="AQ261" s="468">
        <v>0.64864864864864868</v>
      </c>
      <c r="AR261" s="468">
        <v>2.7027027027027029E-2</v>
      </c>
      <c r="AS261" s="469">
        <v>0</v>
      </c>
      <c r="AT261" s="469">
        <v>0</v>
      </c>
      <c r="AU261" s="469">
        <v>0</v>
      </c>
      <c r="AV261" s="469">
        <v>0</v>
      </c>
      <c r="AW261" s="469">
        <v>6</v>
      </c>
      <c r="AX261" s="469">
        <v>0</v>
      </c>
      <c r="AY261" s="469">
        <v>0</v>
      </c>
      <c r="AZ261" s="469">
        <v>0</v>
      </c>
      <c r="BA261" s="469">
        <v>0</v>
      </c>
      <c r="BB261" s="475">
        <v>0</v>
      </c>
      <c r="BC261" s="470">
        <v>3</v>
      </c>
      <c r="BD261" s="470">
        <v>6</v>
      </c>
      <c r="BE261" s="469">
        <v>0</v>
      </c>
      <c r="BF261" s="468">
        <v>0.43243243243243246</v>
      </c>
      <c r="BG261" s="469">
        <v>0</v>
      </c>
      <c r="BH261" s="469">
        <v>0</v>
      </c>
      <c r="BI261" s="469">
        <v>0</v>
      </c>
      <c r="BJ261" s="469">
        <v>0</v>
      </c>
      <c r="BK261" s="469">
        <v>0</v>
      </c>
      <c r="BL261" s="469">
        <v>0</v>
      </c>
      <c r="BM261" s="469">
        <v>0</v>
      </c>
      <c r="BN261" s="469">
        <v>0</v>
      </c>
      <c r="BO261" s="471">
        <v>1.1506371474999999</v>
      </c>
      <c r="BP261" s="469">
        <v>0</v>
      </c>
      <c r="BQ261" s="469">
        <v>0</v>
      </c>
      <c r="BR261" s="469">
        <v>0</v>
      </c>
      <c r="BS261" s="469">
        <v>0</v>
      </c>
      <c r="BT261" s="469">
        <v>0</v>
      </c>
      <c r="BU261" s="469">
        <v>0</v>
      </c>
      <c r="BV261" s="469">
        <v>0</v>
      </c>
      <c r="BW261" s="475">
        <v>0</v>
      </c>
      <c r="BX261" s="475">
        <v>0</v>
      </c>
      <c r="BY261" s="475">
        <v>1965</v>
      </c>
      <c r="BZ261" s="475">
        <v>249</v>
      </c>
      <c r="CA261" s="468">
        <v>0.45945945945945948</v>
      </c>
      <c r="CB261" s="469">
        <v>0</v>
      </c>
      <c r="CC261" s="476">
        <v>0</v>
      </c>
      <c r="CD261" s="476">
        <v>577.45007705546993</v>
      </c>
      <c r="CE261" s="476">
        <v>730.84980280278012</v>
      </c>
      <c r="CF261" s="476">
        <v>0</v>
      </c>
      <c r="CG261" s="476">
        <v>0</v>
      </c>
      <c r="CH261" s="476">
        <v>577.45007705546993</v>
      </c>
      <c r="CI261" s="476">
        <v>1.6737126233899999</v>
      </c>
      <c r="CJ261" s="485">
        <v>0</v>
      </c>
      <c r="CK261" s="469">
        <v>1</v>
      </c>
      <c r="CL261" s="469">
        <v>0</v>
      </c>
      <c r="CM261" s="469">
        <v>0</v>
      </c>
      <c r="CN261" s="477">
        <v>166.83226122299004</v>
      </c>
      <c r="CO261" s="469">
        <v>3</v>
      </c>
      <c r="CP261" s="469">
        <v>0</v>
      </c>
      <c r="CQ261" s="469" t="s">
        <v>514</v>
      </c>
      <c r="CR261" s="469" t="s">
        <v>514</v>
      </c>
      <c r="CS261" s="469" t="s">
        <v>514</v>
      </c>
      <c r="CT261" s="469">
        <v>0</v>
      </c>
      <c r="CU261" s="469">
        <v>0</v>
      </c>
      <c r="CV261" s="469">
        <v>1</v>
      </c>
      <c r="CW261" s="469">
        <v>0</v>
      </c>
      <c r="CX261" s="475">
        <v>0</v>
      </c>
      <c r="CY261" s="475">
        <v>0</v>
      </c>
      <c r="CZ261" s="475">
        <v>5</v>
      </c>
      <c r="DA261" s="475">
        <v>0</v>
      </c>
      <c r="DB261" s="478">
        <v>1</v>
      </c>
      <c r="DC261" s="472">
        <v>0.94277406058552837</v>
      </c>
      <c r="DD261" s="469">
        <v>0</v>
      </c>
      <c r="DE261" s="475">
        <v>0</v>
      </c>
      <c r="DF261" s="470">
        <v>0</v>
      </c>
      <c r="DG261" s="474">
        <v>0</v>
      </c>
      <c r="DH261" s="469">
        <v>2</v>
      </c>
      <c r="DI261" s="470">
        <v>0</v>
      </c>
      <c r="DJ261" s="469">
        <v>0</v>
      </c>
      <c r="DK261" s="469">
        <v>0</v>
      </c>
      <c r="DL261" s="476">
        <v>11.666666666666666</v>
      </c>
      <c r="DM261" s="465" t="s">
        <v>640</v>
      </c>
      <c r="DN261" s="466" t="s">
        <v>640</v>
      </c>
      <c r="DO261" s="467">
        <v>47574.074074074073</v>
      </c>
      <c r="DP261" s="469">
        <v>0</v>
      </c>
      <c r="DQ261" s="469">
        <v>0</v>
      </c>
      <c r="DR261" s="469">
        <v>0</v>
      </c>
      <c r="DS261" s="475">
        <v>0</v>
      </c>
      <c r="DT261" s="475">
        <v>0</v>
      </c>
      <c r="DU261" s="475">
        <v>0</v>
      </c>
    </row>
    <row r="262" spans="1:125" s="469" customFormat="1" ht="15" customHeight="1" x14ac:dyDescent="0.25">
      <c r="A262" s="474" t="s">
        <v>303</v>
      </c>
      <c r="B262" s="469">
        <v>10</v>
      </c>
      <c r="C262" s="469">
        <v>0</v>
      </c>
      <c r="D262" s="469">
        <v>38</v>
      </c>
      <c r="E262" s="469">
        <v>0</v>
      </c>
      <c r="F262" s="469">
        <v>779</v>
      </c>
      <c r="G262" s="469">
        <v>0</v>
      </c>
      <c r="H262" s="469">
        <v>18</v>
      </c>
      <c r="I262" s="469">
        <v>3</v>
      </c>
      <c r="J262" s="469">
        <v>19</v>
      </c>
      <c r="K262" s="469">
        <v>19</v>
      </c>
      <c r="L262" s="469">
        <v>0</v>
      </c>
      <c r="M262" s="469">
        <v>0</v>
      </c>
      <c r="N262" s="469">
        <v>0</v>
      </c>
      <c r="O262" s="469">
        <v>0</v>
      </c>
      <c r="P262" s="469">
        <v>103</v>
      </c>
      <c r="Q262" s="469">
        <v>1</v>
      </c>
      <c r="R262" s="475">
        <v>4264700</v>
      </c>
      <c r="S262" s="475">
        <v>506</v>
      </c>
      <c r="T262" s="475">
        <v>0</v>
      </c>
      <c r="U262" s="468">
        <v>0.62857142857142856</v>
      </c>
      <c r="V262" s="469">
        <v>4</v>
      </c>
      <c r="W262" s="469">
        <v>1</v>
      </c>
      <c r="X262" s="469">
        <v>1.1000000000000001</v>
      </c>
      <c r="Y262" s="469" t="s">
        <v>568</v>
      </c>
      <c r="Z262" s="469" t="s">
        <v>568</v>
      </c>
      <c r="AA262" s="473">
        <v>2</v>
      </c>
      <c r="AB262" s="474">
        <f t="shared" si="9"/>
        <v>2</v>
      </c>
      <c r="AC262" s="469">
        <v>9</v>
      </c>
      <c r="AD262" s="469">
        <v>0</v>
      </c>
      <c r="AE262" s="469">
        <v>855</v>
      </c>
      <c r="AF262" s="469">
        <v>204</v>
      </c>
      <c r="AG262" s="469">
        <v>0</v>
      </c>
      <c r="AH262" s="469">
        <v>3</v>
      </c>
      <c r="AI262" s="475">
        <v>2964900</v>
      </c>
      <c r="AJ262" s="475">
        <v>0</v>
      </c>
      <c r="AK262" s="475">
        <v>56405</v>
      </c>
      <c r="AL262" s="475">
        <v>490</v>
      </c>
      <c r="AM262" s="475">
        <v>231</v>
      </c>
      <c r="AN262" s="469">
        <v>0</v>
      </c>
      <c r="AO262" s="469">
        <v>2</v>
      </c>
      <c r="AP262" s="469">
        <v>1</v>
      </c>
      <c r="AQ262" s="468">
        <v>0.32653061224489793</v>
      </c>
      <c r="AR262" s="468">
        <v>4.0816326530612242E-2</v>
      </c>
      <c r="AS262" s="469">
        <v>0</v>
      </c>
      <c r="AT262" s="469">
        <v>0</v>
      </c>
      <c r="AU262" s="469">
        <v>0</v>
      </c>
      <c r="AV262" s="469">
        <v>1</v>
      </c>
      <c r="AW262" s="469">
        <v>0</v>
      </c>
      <c r="AX262" s="469">
        <v>0</v>
      </c>
      <c r="AY262" s="469">
        <v>0</v>
      </c>
      <c r="AZ262" s="469">
        <v>0</v>
      </c>
      <c r="BA262" s="469">
        <v>0</v>
      </c>
      <c r="BB262" s="475">
        <v>0</v>
      </c>
      <c r="BC262" s="470">
        <v>2</v>
      </c>
      <c r="BD262" s="470">
        <v>4</v>
      </c>
      <c r="BE262" s="469">
        <v>0</v>
      </c>
      <c r="BF262" s="468">
        <v>8.1632653061224483E-2</v>
      </c>
      <c r="BG262" s="469">
        <v>0</v>
      </c>
      <c r="BH262" s="469">
        <v>0</v>
      </c>
      <c r="BI262" s="469">
        <v>0</v>
      </c>
      <c r="BJ262" s="469">
        <v>0</v>
      </c>
      <c r="BK262" s="469">
        <v>0</v>
      </c>
      <c r="BL262" s="469">
        <v>0</v>
      </c>
      <c r="BM262" s="469">
        <v>2</v>
      </c>
      <c r="BN262" s="469">
        <v>0</v>
      </c>
      <c r="BO262" s="471">
        <v>17.537114768799999</v>
      </c>
      <c r="BP262" s="469">
        <v>6</v>
      </c>
      <c r="BQ262" s="469">
        <v>0</v>
      </c>
      <c r="BR262" s="469">
        <v>0</v>
      </c>
      <c r="BS262" s="469">
        <v>0</v>
      </c>
      <c r="BT262" s="469">
        <v>0</v>
      </c>
      <c r="BU262" s="469">
        <v>0</v>
      </c>
      <c r="BV262" s="469">
        <v>0</v>
      </c>
      <c r="BW262" s="475">
        <v>0</v>
      </c>
      <c r="BX262" s="475">
        <v>0</v>
      </c>
      <c r="BY262" s="475">
        <v>547</v>
      </c>
      <c r="BZ262" s="475">
        <v>130</v>
      </c>
      <c r="CA262" s="468">
        <v>0.34693877551020408</v>
      </c>
      <c r="CB262" s="469">
        <v>0</v>
      </c>
      <c r="CC262" s="476">
        <v>0</v>
      </c>
      <c r="CD262" s="476">
        <v>0</v>
      </c>
      <c r="CE262" s="476">
        <v>72.654967072598993</v>
      </c>
      <c r="CF262" s="476">
        <v>40.260325151977597</v>
      </c>
      <c r="CG262" s="476">
        <v>0</v>
      </c>
      <c r="CH262" s="476">
        <v>0</v>
      </c>
      <c r="CI262" s="476">
        <v>360.93022189611537</v>
      </c>
      <c r="CJ262" s="485">
        <v>0</v>
      </c>
      <c r="CK262" s="469">
        <v>1</v>
      </c>
      <c r="CL262" s="469">
        <v>0</v>
      </c>
      <c r="CM262" s="469">
        <v>0</v>
      </c>
      <c r="CN262" s="477">
        <v>758.20323964218994</v>
      </c>
      <c r="CO262" s="469">
        <v>35</v>
      </c>
      <c r="CP262" s="469">
        <v>10</v>
      </c>
      <c r="CQ262" s="469" t="s">
        <v>514</v>
      </c>
      <c r="CR262" s="469" t="s">
        <v>514</v>
      </c>
      <c r="CS262" s="469" t="s">
        <v>514</v>
      </c>
      <c r="CT262" s="469">
        <v>0</v>
      </c>
      <c r="CU262" s="469">
        <v>0</v>
      </c>
      <c r="CV262" s="469">
        <v>2</v>
      </c>
      <c r="CW262" s="469">
        <v>1</v>
      </c>
      <c r="CX262" s="475">
        <v>9700</v>
      </c>
      <c r="CY262" s="475">
        <v>0</v>
      </c>
      <c r="CZ262" s="475">
        <v>0</v>
      </c>
      <c r="DA262" s="475">
        <v>0</v>
      </c>
      <c r="DB262" s="478">
        <v>6</v>
      </c>
      <c r="DC262" s="472">
        <v>0.942484382555833</v>
      </c>
      <c r="DD262" s="469">
        <v>8</v>
      </c>
      <c r="DE262" s="475">
        <v>122100</v>
      </c>
      <c r="DF262" s="470">
        <v>4</v>
      </c>
      <c r="DG262" s="474">
        <v>0</v>
      </c>
      <c r="DH262" s="469">
        <v>10</v>
      </c>
      <c r="DI262" s="470">
        <v>0</v>
      </c>
      <c r="DJ262" s="469">
        <v>0</v>
      </c>
      <c r="DK262" s="469">
        <v>0</v>
      </c>
      <c r="DL262" s="476">
        <v>5</v>
      </c>
      <c r="DM262" s="465">
        <v>133.33333333333334</v>
      </c>
      <c r="DN262" s="466">
        <v>36368666.666666664</v>
      </c>
      <c r="DO262" s="467">
        <v>62525.925925925927</v>
      </c>
      <c r="DP262" s="469">
        <v>2</v>
      </c>
      <c r="DQ262" s="469">
        <v>2</v>
      </c>
      <c r="DR262" s="469">
        <v>1</v>
      </c>
      <c r="DS262" s="475">
        <v>5911</v>
      </c>
      <c r="DT262" s="475">
        <v>695</v>
      </c>
      <c r="DU262" s="475">
        <v>122</v>
      </c>
    </row>
    <row r="263" spans="1:125" s="469" customFormat="1" ht="15" customHeight="1" x14ac:dyDescent="0.25">
      <c r="A263" s="474" t="s">
        <v>228</v>
      </c>
      <c r="B263" s="469">
        <v>91</v>
      </c>
      <c r="C263" s="469">
        <v>4</v>
      </c>
      <c r="D263" s="469">
        <v>145</v>
      </c>
      <c r="E263" s="469">
        <v>3</v>
      </c>
      <c r="F263" s="469">
        <v>2257</v>
      </c>
      <c r="G263" s="469">
        <v>0</v>
      </c>
      <c r="H263" s="469">
        <v>68</v>
      </c>
      <c r="I263" s="469">
        <v>8</v>
      </c>
      <c r="J263" s="469">
        <v>7</v>
      </c>
      <c r="K263" s="469">
        <v>35</v>
      </c>
      <c r="L263" s="469">
        <v>2</v>
      </c>
      <c r="M263" s="469">
        <v>0</v>
      </c>
      <c r="N263" s="469">
        <v>0</v>
      </c>
      <c r="O263" s="469">
        <v>0</v>
      </c>
      <c r="P263" s="469">
        <v>217</v>
      </c>
      <c r="Q263" s="469">
        <v>8</v>
      </c>
      <c r="R263" s="475">
        <v>1010100</v>
      </c>
      <c r="S263" s="475">
        <v>0</v>
      </c>
      <c r="T263" s="475">
        <v>0</v>
      </c>
      <c r="U263" s="468">
        <v>0.660377358490566</v>
      </c>
      <c r="V263" s="469">
        <v>6</v>
      </c>
      <c r="W263" s="469">
        <v>8</v>
      </c>
      <c r="X263" s="469">
        <v>0.4</v>
      </c>
      <c r="Y263" s="469">
        <v>5211</v>
      </c>
      <c r="Z263" s="469">
        <v>1740</v>
      </c>
      <c r="AA263" s="473">
        <v>6</v>
      </c>
      <c r="AB263" s="474">
        <f t="shared" si="9"/>
        <v>2</v>
      </c>
      <c r="AC263" s="469">
        <v>6</v>
      </c>
      <c r="AD263" s="469">
        <v>0</v>
      </c>
      <c r="AE263" s="469">
        <v>12001</v>
      </c>
      <c r="AF263" s="469">
        <v>76</v>
      </c>
      <c r="AG263" s="469">
        <v>0</v>
      </c>
      <c r="AH263" s="469">
        <v>0</v>
      </c>
      <c r="AI263" s="475">
        <v>0</v>
      </c>
      <c r="AJ263" s="475">
        <v>0</v>
      </c>
      <c r="AK263" s="475">
        <v>0</v>
      </c>
      <c r="AL263" s="475">
        <v>303</v>
      </c>
      <c r="AM263" s="475">
        <v>34</v>
      </c>
      <c r="AN263" s="469">
        <v>0</v>
      </c>
      <c r="AO263" s="469">
        <v>8</v>
      </c>
      <c r="AP263" s="469">
        <v>0</v>
      </c>
      <c r="AQ263" s="468">
        <v>0.44444444444444442</v>
      </c>
      <c r="AR263" s="468">
        <v>6.9444444444444448E-2</v>
      </c>
      <c r="AS263" s="469">
        <v>1</v>
      </c>
      <c r="AT263" s="469">
        <v>12568.850609700001</v>
      </c>
      <c r="AU263" s="469">
        <v>0</v>
      </c>
      <c r="AV263" s="469">
        <v>0</v>
      </c>
      <c r="AW263" s="469">
        <v>0</v>
      </c>
      <c r="AX263" s="469">
        <v>0</v>
      </c>
      <c r="AY263" s="469">
        <v>0</v>
      </c>
      <c r="AZ263" s="469">
        <v>0</v>
      </c>
      <c r="BA263" s="469">
        <v>0</v>
      </c>
      <c r="BB263" s="475">
        <v>0</v>
      </c>
      <c r="BC263" s="470">
        <v>0</v>
      </c>
      <c r="BD263" s="470">
        <v>8</v>
      </c>
      <c r="BE263" s="469">
        <v>12568.850658900001</v>
      </c>
      <c r="BF263" s="468">
        <v>0.29166666666666669</v>
      </c>
      <c r="BG263" s="469">
        <v>0</v>
      </c>
      <c r="BH263" s="469">
        <v>273.96118617019999</v>
      </c>
      <c r="BI263" s="469">
        <v>0</v>
      </c>
      <c r="BJ263" s="469">
        <v>0</v>
      </c>
      <c r="BK263" s="469">
        <v>2</v>
      </c>
      <c r="BL263" s="469">
        <v>0</v>
      </c>
      <c r="BM263" s="469">
        <v>2</v>
      </c>
      <c r="BN263" s="469">
        <v>0</v>
      </c>
      <c r="BO263" s="471">
        <v>17.719800624600001</v>
      </c>
      <c r="BP263" s="469">
        <v>0</v>
      </c>
      <c r="BQ263" s="469">
        <v>127.99227461700001</v>
      </c>
      <c r="BR263" s="469">
        <v>0</v>
      </c>
      <c r="BS263" s="469">
        <v>0</v>
      </c>
      <c r="BT263" s="469">
        <v>0</v>
      </c>
      <c r="BU263" s="469">
        <v>3</v>
      </c>
      <c r="BV263" s="469">
        <v>0</v>
      </c>
      <c r="BW263" s="475">
        <v>0</v>
      </c>
      <c r="BX263" s="475">
        <v>114</v>
      </c>
      <c r="BY263" s="475">
        <v>2119</v>
      </c>
      <c r="BZ263" s="475">
        <v>259</v>
      </c>
      <c r="CA263" s="468">
        <v>0.43055555555555558</v>
      </c>
      <c r="CB263" s="469">
        <v>0</v>
      </c>
      <c r="CC263" s="476">
        <v>311.80248722671001</v>
      </c>
      <c r="CD263" s="476">
        <v>3813.6283625375004</v>
      </c>
      <c r="CE263" s="476">
        <v>4642.2975083311285</v>
      </c>
      <c r="CF263" s="476">
        <v>32.864005797887003</v>
      </c>
      <c r="CG263" s="476">
        <v>161.52948621900001</v>
      </c>
      <c r="CH263" s="476">
        <v>0</v>
      </c>
      <c r="CI263" s="476">
        <v>1204.676105319928</v>
      </c>
      <c r="CJ263" s="485">
        <v>0</v>
      </c>
      <c r="CK263" s="469">
        <v>7</v>
      </c>
      <c r="CL263" s="469">
        <v>0</v>
      </c>
      <c r="CM263" s="469">
        <v>0</v>
      </c>
      <c r="CN263" s="477">
        <v>1666.5289428784472</v>
      </c>
      <c r="CO263" s="469">
        <v>521</v>
      </c>
      <c r="CP263" s="469">
        <v>0</v>
      </c>
      <c r="CQ263" s="469" t="s">
        <v>514</v>
      </c>
      <c r="CR263" s="469" t="s">
        <v>514</v>
      </c>
      <c r="CS263" s="469" t="s">
        <v>514</v>
      </c>
      <c r="CT263" s="469">
        <v>1</v>
      </c>
      <c r="CU263" s="469">
        <v>3</v>
      </c>
      <c r="CV263" s="469">
        <v>3</v>
      </c>
      <c r="CW263" s="469">
        <v>0</v>
      </c>
      <c r="CX263" s="475">
        <v>0</v>
      </c>
      <c r="CY263" s="475">
        <v>0</v>
      </c>
      <c r="CZ263" s="475">
        <v>8</v>
      </c>
      <c r="DA263" s="475">
        <v>6</v>
      </c>
      <c r="DB263" s="478">
        <v>5</v>
      </c>
      <c r="DC263" s="472">
        <v>0.95251598963895945</v>
      </c>
      <c r="DD263" s="469">
        <v>6</v>
      </c>
      <c r="DE263" s="475">
        <v>238700</v>
      </c>
      <c r="DF263" s="470">
        <v>14</v>
      </c>
      <c r="DG263" s="474">
        <v>0</v>
      </c>
      <c r="DH263" s="469">
        <v>5</v>
      </c>
      <c r="DI263" s="470">
        <v>0</v>
      </c>
      <c r="DJ263" s="469">
        <v>0</v>
      </c>
      <c r="DK263" s="469">
        <v>0</v>
      </c>
      <c r="DL263" s="476">
        <v>8.3333333333333339</v>
      </c>
      <c r="DM263" s="465">
        <v>63</v>
      </c>
      <c r="DN263" s="466">
        <v>7986500</v>
      </c>
      <c r="DO263" s="467">
        <v>281366.66666666669</v>
      </c>
      <c r="DP263" s="469">
        <v>1</v>
      </c>
      <c r="DQ263" s="469">
        <v>1</v>
      </c>
      <c r="DR263" s="469">
        <v>1</v>
      </c>
      <c r="DS263" s="475">
        <v>53</v>
      </c>
      <c r="DT263" s="475">
        <v>651</v>
      </c>
      <c r="DU263" s="475">
        <v>189</v>
      </c>
    </row>
    <row r="264" spans="1:125" s="469" customFormat="1" ht="15" customHeight="1" x14ac:dyDescent="0.25">
      <c r="A264" s="474" t="s">
        <v>315</v>
      </c>
      <c r="B264" s="469">
        <v>1</v>
      </c>
      <c r="C264" s="469">
        <v>0</v>
      </c>
      <c r="D264" s="469">
        <v>13</v>
      </c>
      <c r="E264" s="469">
        <v>1</v>
      </c>
      <c r="F264" s="469">
        <v>131</v>
      </c>
      <c r="G264" s="469">
        <v>3</v>
      </c>
      <c r="H264" s="469">
        <v>12</v>
      </c>
      <c r="I264" s="469">
        <v>6</v>
      </c>
      <c r="J264" s="469">
        <v>2</v>
      </c>
      <c r="K264" s="469">
        <v>10</v>
      </c>
      <c r="L264" s="469">
        <v>7</v>
      </c>
      <c r="M264" s="469">
        <v>0</v>
      </c>
      <c r="N264" s="469">
        <v>0</v>
      </c>
      <c r="O264" s="469">
        <v>0</v>
      </c>
      <c r="P264" s="469">
        <v>97</v>
      </c>
      <c r="Q264" s="469">
        <v>4</v>
      </c>
      <c r="R264" s="475">
        <v>618300</v>
      </c>
      <c r="S264" s="475">
        <v>4</v>
      </c>
      <c r="T264" s="475">
        <v>0</v>
      </c>
      <c r="U264" s="468">
        <v>0.69620253164556967</v>
      </c>
      <c r="V264" s="469">
        <v>6</v>
      </c>
      <c r="W264" s="469">
        <v>1</v>
      </c>
      <c r="X264" s="469">
        <v>0</v>
      </c>
      <c r="Y264" s="469">
        <v>2051</v>
      </c>
      <c r="Z264" s="469">
        <v>117</v>
      </c>
      <c r="AA264" s="473">
        <v>2</v>
      </c>
      <c r="AB264" s="474">
        <f t="shared" si="9"/>
        <v>3</v>
      </c>
      <c r="AC264" s="469">
        <v>4</v>
      </c>
      <c r="AD264" s="469">
        <v>0</v>
      </c>
      <c r="AE264" s="469">
        <v>75</v>
      </c>
      <c r="AF264" s="469">
        <v>79</v>
      </c>
      <c r="AG264" s="469">
        <v>0</v>
      </c>
      <c r="AH264" s="469">
        <v>3</v>
      </c>
      <c r="AI264" s="475">
        <v>161000</v>
      </c>
      <c r="AJ264" s="475">
        <v>0</v>
      </c>
      <c r="AK264" s="475">
        <v>0</v>
      </c>
      <c r="AL264" s="475">
        <v>184</v>
      </c>
      <c r="AM264" s="475">
        <v>0</v>
      </c>
      <c r="AN264" s="469">
        <v>0</v>
      </c>
      <c r="AO264" s="469">
        <v>2</v>
      </c>
      <c r="AP264" s="469">
        <v>0</v>
      </c>
      <c r="AQ264" s="468">
        <v>0.5092592592592593</v>
      </c>
      <c r="AR264" s="468">
        <v>3.7037037037037035E-2</v>
      </c>
      <c r="AS264" s="469">
        <v>1</v>
      </c>
      <c r="AT264" s="469">
        <v>10403.360749519999</v>
      </c>
      <c r="AU264" s="469">
        <v>7</v>
      </c>
      <c r="AV264" s="469">
        <v>0</v>
      </c>
      <c r="AW264" s="469">
        <v>0</v>
      </c>
      <c r="AX264" s="469">
        <v>0</v>
      </c>
      <c r="AY264" s="469">
        <v>0</v>
      </c>
      <c r="AZ264" s="469">
        <v>0</v>
      </c>
      <c r="BA264" s="469">
        <v>0</v>
      </c>
      <c r="BB264" s="475">
        <v>0</v>
      </c>
      <c r="BC264" s="470">
        <v>2</v>
      </c>
      <c r="BD264" s="470">
        <v>11</v>
      </c>
      <c r="BE264" s="469">
        <v>12591.45547313</v>
      </c>
      <c r="BF264" s="468">
        <v>0.26851851851851855</v>
      </c>
      <c r="BG264" s="469">
        <v>0</v>
      </c>
      <c r="BH264" s="469">
        <v>35.1872802396</v>
      </c>
      <c r="BI264" s="469">
        <v>0</v>
      </c>
      <c r="BJ264" s="469">
        <v>0</v>
      </c>
      <c r="BK264" s="469">
        <v>0</v>
      </c>
      <c r="BL264" s="469">
        <v>0</v>
      </c>
      <c r="BM264" s="469">
        <v>3</v>
      </c>
      <c r="BN264" s="469">
        <v>0</v>
      </c>
      <c r="BO264" s="471">
        <v>1.5399313997999999</v>
      </c>
      <c r="BP264" s="469">
        <v>0</v>
      </c>
      <c r="BQ264" s="469">
        <v>0</v>
      </c>
      <c r="BR264" s="469">
        <v>0</v>
      </c>
      <c r="BS264" s="469">
        <v>1</v>
      </c>
      <c r="BT264" s="469">
        <v>0</v>
      </c>
      <c r="BU264" s="469">
        <v>0</v>
      </c>
      <c r="BV264" s="469">
        <v>0</v>
      </c>
      <c r="BW264" s="475">
        <v>0</v>
      </c>
      <c r="BX264" s="475">
        <v>1150</v>
      </c>
      <c r="BY264" s="475">
        <v>4617</v>
      </c>
      <c r="BZ264" s="475">
        <v>73</v>
      </c>
      <c r="CA264" s="468">
        <v>0.42592592592592593</v>
      </c>
      <c r="CB264" s="469">
        <v>0</v>
      </c>
      <c r="CC264" s="476">
        <v>0</v>
      </c>
      <c r="CD264" s="476">
        <v>0</v>
      </c>
      <c r="CE264" s="476">
        <v>15.478640852390999</v>
      </c>
      <c r="CF264" s="476">
        <v>113.44644259338399</v>
      </c>
      <c r="CG264" s="476">
        <v>0</v>
      </c>
      <c r="CH264" s="476">
        <v>0</v>
      </c>
      <c r="CI264" s="476">
        <v>33.744800552699999</v>
      </c>
      <c r="CJ264" s="485">
        <v>0</v>
      </c>
      <c r="CK264" s="469">
        <v>0</v>
      </c>
      <c r="CL264" s="469">
        <v>0</v>
      </c>
      <c r="CM264" s="469">
        <v>0</v>
      </c>
      <c r="CN264" s="477">
        <v>120.90124625412548</v>
      </c>
      <c r="CO264" s="469">
        <v>1</v>
      </c>
      <c r="CP264" s="469">
        <v>0</v>
      </c>
      <c r="CQ264" s="469" t="s">
        <v>514</v>
      </c>
      <c r="CR264" s="469" t="s">
        <v>514</v>
      </c>
      <c r="CS264" s="469" t="s">
        <v>514</v>
      </c>
      <c r="CT264" s="469">
        <v>0</v>
      </c>
      <c r="CU264" s="469">
        <v>0</v>
      </c>
      <c r="CV264" s="469">
        <v>2</v>
      </c>
      <c r="CW264" s="469">
        <v>0</v>
      </c>
      <c r="CX264" s="475">
        <v>0</v>
      </c>
      <c r="CY264" s="475">
        <v>0</v>
      </c>
      <c r="CZ264" s="475">
        <v>75</v>
      </c>
      <c r="DA264" s="475">
        <v>0</v>
      </c>
      <c r="DB264" s="478">
        <v>3</v>
      </c>
      <c r="DC264" s="472">
        <v>0.97259358288770048</v>
      </c>
      <c r="DD264" s="469">
        <v>9</v>
      </c>
      <c r="DE264" s="475">
        <v>189600</v>
      </c>
      <c r="DF264" s="470">
        <v>3</v>
      </c>
      <c r="DG264" s="474">
        <v>0</v>
      </c>
      <c r="DH264" s="469">
        <v>8</v>
      </c>
      <c r="DI264" s="470">
        <v>0</v>
      </c>
      <c r="DJ264" s="469">
        <v>0</v>
      </c>
      <c r="DK264" s="469">
        <v>0</v>
      </c>
      <c r="DL264" s="476">
        <v>13.333333333333334</v>
      </c>
      <c r="DM264" s="465">
        <v>85</v>
      </c>
      <c r="DN264" s="466">
        <v>5242000</v>
      </c>
      <c r="DO264" s="467">
        <v>0</v>
      </c>
      <c r="DP264" s="469">
        <v>0</v>
      </c>
      <c r="DQ264" s="469">
        <v>0</v>
      </c>
      <c r="DR264" s="469">
        <v>0</v>
      </c>
      <c r="DS264" s="475">
        <v>0</v>
      </c>
      <c r="DT264" s="475">
        <v>363</v>
      </c>
      <c r="DU264" s="475">
        <v>4</v>
      </c>
    </row>
    <row r="265" spans="1:125" s="469" customFormat="1" ht="15" customHeight="1" x14ac:dyDescent="0.25">
      <c r="A265" s="474" t="s">
        <v>251</v>
      </c>
      <c r="B265" s="469">
        <v>23</v>
      </c>
      <c r="C265" s="469">
        <v>0</v>
      </c>
      <c r="D265" s="469">
        <v>69</v>
      </c>
      <c r="E265" s="469">
        <v>3</v>
      </c>
      <c r="F265" s="469">
        <v>737</v>
      </c>
      <c r="G265" s="469">
        <v>0</v>
      </c>
      <c r="H265" s="469">
        <v>42</v>
      </c>
      <c r="I265" s="469">
        <v>2</v>
      </c>
      <c r="J265" s="469">
        <v>8</v>
      </c>
      <c r="K265" s="469">
        <v>30</v>
      </c>
      <c r="L265" s="469">
        <v>3</v>
      </c>
      <c r="M265" s="469">
        <v>0</v>
      </c>
      <c r="N265" s="469">
        <v>1</v>
      </c>
      <c r="O265" s="469">
        <v>0</v>
      </c>
      <c r="P265" s="469">
        <v>107</v>
      </c>
      <c r="Q265" s="469">
        <v>4</v>
      </c>
      <c r="R265" s="475">
        <v>681600</v>
      </c>
      <c r="S265" s="475">
        <v>144</v>
      </c>
      <c r="T265" s="475">
        <v>0</v>
      </c>
      <c r="U265" s="468">
        <v>0.78846153846153844</v>
      </c>
      <c r="V265" s="469">
        <v>0</v>
      </c>
      <c r="W265" s="469">
        <v>1</v>
      </c>
      <c r="X265" s="469">
        <v>4.6000000000000005</v>
      </c>
      <c r="Y265" s="469">
        <v>3598</v>
      </c>
      <c r="Z265" s="469">
        <v>480</v>
      </c>
      <c r="AA265" s="473">
        <v>6</v>
      </c>
      <c r="AB265" s="474">
        <f t="shared" si="9"/>
        <v>3</v>
      </c>
      <c r="AC265" s="469">
        <v>6</v>
      </c>
      <c r="AD265" s="469">
        <v>0</v>
      </c>
      <c r="AE265" s="469">
        <v>547</v>
      </c>
      <c r="AF265" s="469">
        <v>57</v>
      </c>
      <c r="AG265" s="469">
        <v>0</v>
      </c>
      <c r="AH265" s="469">
        <v>3</v>
      </c>
      <c r="AI265" s="475">
        <v>97500</v>
      </c>
      <c r="AJ265" s="475">
        <v>0</v>
      </c>
      <c r="AK265" s="475">
        <v>0</v>
      </c>
      <c r="AL265" s="475">
        <v>480</v>
      </c>
      <c r="AM265" s="475">
        <v>48</v>
      </c>
      <c r="AN265" s="469">
        <v>0</v>
      </c>
      <c r="AO265" s="469">
        <v>0</v>
      </c>
      <c r="AP265" s="469">
        <v>0</v>
      </c>
      <c r="AQ265" s="468">
        <v>0.71830985915492962</v>
      </c>
      <c r="AR265" s="468">
        <v>5.6338028169014086E-2</v>
      </c>
      <c r="AS265" s="469">
        <v>0</v>
      </c>
      <c r="AT265" s="469">
        <v>63301.419295819993</v>
      </c>
      <c r="AU265" s="469">
        <v>130</v>
      </c>
      <c r="AV265" s="469">
        <v>1</v>
      </c>
      <c r="AW265" s="469">
        <v>6</v>
      </c>
      <c r="AX265" s="469">
        <v>0</v>
      </c>
      <c r="AY265" s="469">
        <v>0</v>
      </c>
      <c r="AZ265" s="469">
        <v>0</v>
      </c>
      <c r="BA265" s="469">
        <v>0</v>
      </c>
      <c r="BB265" s="475">
        <v>0</v>
      </c>
      <c r="BC265" s="470">
        <v>3</v>
      </c>
      <c r="BD265" s="470">
        <v>14</v>
      </c>
      <c r="BE265" s="469">
        <v>7325.5763919399997</v>
      </c>
      <c r="BF265" s="468">
        <v>0.12676056338028169</v>
      </c>
      <c r="BG265" s="469">
        <v>0</v>
      </c>
      <c r="BH265" s="469">
        <v>888.08082254299995</v>
      </c>
      <c r="BI265" s="469">
        <v>2</v>
      </c>
      <c r="BJ265" s="469">
        <v>0</v>
      </c>
      <c r="BK265" s="469">
        <v>1</v>
      </c>
      <c r="BL265" s="469">
        <v>0</v>
      </c>
      <c r="BM265" s="469">
        <v>1</v>
      </c>
      <c r="BN265" s="469">
        <v>0</v>
      </c>
      <c r="BO265" s="471">
        <v>28.032042412300001</v>
      </c>
      <c r="BP265" s="469">
        <v>2</v>
      </c>
      <c r="BQ265" s="469">
        <v>84.666825378069987</v>
      </c>
      <c r="BR265" s="469">
        <v>1</v>
      </c>
      <c r="BS265" s="469">
        <v>0</v>
      </c>
      <c r="BT265" s="469">
        <v>0</v>
      </c>
      <c r="BU265" s="469">
        <v>0</v>
      </c>
      <c r="BV265" s="469">
        <v>1</v>
      </c>
      <c r="BW265" s="475">
        <v>1705100</v>
      </c>
      <c r="BX265" s="475">
        <v>31</v>
      </c>
      <c r="BY265" s="475">
        <v>2415</v>
      </c>
      <c r="BZ265" s="475">
        <v>158</v>
      </c>
      <c r="CA265" s="468">
        <v>0.49295774647887325</v>
      </c>
      <c r="CB265" s="469">
        <v>2498.2412144499999</v>
      </c>
      <c r="CC265" s="476">
        <v>1001.287864721049</v>
      </c>
      <c r="CD265" s="476">
        <v>0</v>
      </c>
      <c r="CE265" s="476">
        <v>1549.3847095976087</v>
      </c>
      <c r="CF265" s="476">
        <v>102.82090175659999</v>
      </c>
      <c r="CG265" s="476">
        <v>258.87319011004604</v>
      </c>
      <c r="CH265" s="476">
        <v>385.90383246530001</v>
      </c>
      <c r="CI265" s="476">
        <v>1293.7330560068112</v>
      </c>
      <c r="CJ265" s="485">
        <v>0</v>
      </c>
      <c r="CK265" s="469">
        <v>7</v>
      </c>
      <c r="CL265" s="469">
        <v>0</v>
      </c>
      <c r="CM265" s="469">
        <v>0</v>
      </c>
      <c r="CN265" s="477">
        <v>1328.7263360523918</v>
      </c>
      <c r="CO265" s="469">
        <v>76</v>
      </c>
      <c r="CP265" s="469">
        <v>1</v>
      </c>
      <c r="CQ265" s="469" t="s">
        <v>514</v>
      </c>
      <c r="CR265" s="469" t="s">
        <v>514</v>
      </c>
      <c r="CS265" s="469" t="s">
        <v>514</v>
      </c>
      <c r="CT265" s="469">
        <v>0</v>
      </c>
      <c r="CU265" s="469">
        <v>2</v>
      </c>
      <c r="CV265" s="469">
        <v>2</v>
      </c>
      <c r="CW265" s="469">
        <v>1</v>
      </c>
      <c r="CX265" s="475">
        <v>5600</v>
      </c>
      <c r="CY265" s="475">
        <v>0</v>
      </c>
      <c r="CZ265" s="475">
        <v>139</v>
      </c>
      <c r="DA265" s="475">
        <v>0</v>
      </c>
      <c r="DB265" s="478">
        <v>9</v>
      </c>
      <c r="DC265" s="472">
        <v>0.96323270778589309</v>
      </c>
      <c r="DD265" s="469">
        <v>7</v>
      </c>
      <c r="DE265" s="475">
        <v>89900</v>
      </c>
      <c r="DF265" s="470">
        <v>1</v>
      </c>
      <c r="DG265" s="474">
        <f>1/8</f>
        <v>0.125</v>
      </c>
      <c r="DH265" s="469">
        <v>6</v>
      </c>
      <c r="DI265" s="470">
        <v>0</v>
      </c>
      <c r="DJ265" s="469">
        <v>0</v>
      </c>
      <c r="DK265" s="469">
        <v>0</v>
      </c>
      <c r="DL265" s="476">
        <v>13.333333333333334</v>
      </c>
      <c r="DM265" s="465" t="s">
        <v>640</v>
      </c>
      <c r="DN265" s="466">
        <v>1775000</v>
      </c>
      <c r="DO265" s="467">
        <v>164470.37037037036</v>
      </c>
      <c r="DP265" s="469">
        <v>0</v>
      </c>
      <c r="DQ265" s="469">
        <v>0</v>
      </c>
      <c r="DR265" s="469">
        <v>1</v>
      </c>
      <c r="DS265" s="475">
        <v>95</v>
      </c>
      <c r="DT265" s="475">
        <v>194</v>
      </c>
      <c r="DU265" s="475">
        <v>37</v>
      </c>
    </row>
    <row r="266" spans="1:125" s="469" customFormat="1" ht="15" customHeight="1" x14ac:dyDescent="0.25">
      <c r="A266" s="474" t="s">
        <v>212</v>
      </c>
      <c r="B266" s="469">
        <v>10</v>
      </c>
      <c r="C266" s="469">
        <v>0</v>
      </c>
      <c r="D266" s="469">
        <v>75</v>
      </c>
      <c r="E266" s="469">
        <v>7</v>
      </c>
      <c r="F266" s="469">
        <v>1252</v>
      </c>
      <c r="G266" s="469">
        <v>0</v>
      </c>
      <c r="H266" s="469">
        <v>118</v>
      </c>
      <c r="I266" s="469">
        <v>5</v>
      </c>
      <c r="J266" s="469">
        <v>8</v>
      </c>
      <c r="K266" s="469">
        <v>14</v>
      </c>
      <c r="L266" s="469">
        <v>3</v>
      </c>
      <c r="M266" s="469">
        <v>0</v>
      </c>
      <c r="N266" s="469">
        <v>0</v>
      </c>
      <c r="O266" s="469">
        <v>0</v>
      </c>
      <c r="P266" s="469">
        <v>74</v>
      </c>
      <c r="Q266" s="469">
        <v>2</v>
      </c>
      <c r="R266" s="475">
        <v>202000</v>
      </c>
      <c r="S266" s="475">
        <v>101</v>
      </c>
      <c r="T266" s="475">
        <v>0</v>
      </c>
      <c r="U266" s="468">
        <v>0.67741935483870963</v>
      </c>
      <c r="V266" s="469">
        <v>1</v>
      </c>
      <c r="W266" s="469">
        <v>1</v>
      </c>
      <c r="X266" s="469">
        <v>0.4</v>
      </c>
      <c r="Y266" s="469">
        <v>4888</v>
      </c>
      <c r="Z266" s="469">
        <v>357</v>
      </c>
      <c r="AA266" s="473">
        <v>0</v>
      </c>
      <c r="AB266" s="474">
        <f t="shared" si="9"/>
        <v>2</v>
      </c>
      <c r="AC266" s="469">
        <v>0</v>
      </c>
      <c r="AD266" s="469">
        <v>0</v>
      </c>
      <c r="AE266" s="469">
        <v>1058</v>
      </c>
      <c r="AF266" s="469">
        <v>27</v>
      </c>
      <c r="AG266" s="469">
        <v>0</v>
      </c>
      <c r="AH266" s="469">
        <v>0</v>
      </c>
      <c r="AI266" s="475">
        <v>0</v>
      </c>
      <c r="AJ266" s="475">
        <v>0</v>
      </c>
      <c r="AK266" s="475">
        <v>0</v>
      </c>
      <c r="AL266" s="475">
        <v>46</v>
      </c>
      <c r="AM266" s="475">
        <v>0</v>
      </c>
      <c r="AN266" s="469">
        <v>0</v>
      </c>
      <c r="AO266" s="469">
        <v>0</v>
      </c>
      <c r="AP266" s="469">
        <v>1</v>
      </c>
      <c r="AQ266" s="468">
        <v>0.38095238095238093</v>
      </c>
      <c r="AR266" s="468">
        <v>4.8000000000000001E-2</v>
      </c>
      <c r="AS266" s="469">
        <v>0</v>
      </c>
      <c r="AT266" s="469">
        <v>33151.30751174</v>
      </c>
      <c r="AU266" s="469">
        <v>114</v>
      </c>
      <c r="AV266" s="469">
        <v>3</v>
      </c>
      <c r="AW266" s="469">
        <v>0</v>
      </c>
      <c r="AX266" s="469">
        <v>0</v>
      </c>
      <c r="AY266" s="469">
        <v>0</v>
      </c>
      <c r="AZ266" s="469">
        <v>0</v>
      </c>
      <c r="BA266" s="469">
        <v>0</v>
      </c>
      <c r="BB266" s="475">
        <v>0</v>
      </c>
      <c r="BC266" s="470">
        <v>0</v>
      </c>
      <c r="BD266" s="470">
        <v>10</v>
      </c>
      <c r="BE266" s="469">
        <v>28080.586403900001</v>
      </c>
      <c r="BF266" s="468">
        <v>0.2857142857142857</v>
      </c>
      <c r="BG266" s="469">
        <v>20635.125910499999</v>
      </c>
      <c r="BH266" s="469">
        <v>442.55271707989999</v>
      </c>
      <c r="BI266" s="469">
        <v>2</v>
      </c>
      <c r="BJ266" s="469">
        <v>0</v>
      </c>
      <c r="BK266" s="469">
        <v>0</v>
      </c>
      <c r="BL266" s="469">
        <v>0</v>
      </c>
      <c r="BM266" s="469">
        <v>0</v>
      </c>
      <c r="BN266" s="469">
        <v>0</v>
      </c>
      <c r="BO266" s="471">
        <v>13.8081357939</v>
      </c>
      <c r="BP266" s="469">
        <v>1</v>
      </c>
      <c r="BQ266" s="469">
        <v>562.69800845841246</v>
      </c>
      <c r="BR266" s="469">
        <v>0</v>
      </c>
      <c r="BS266" s="469">
        <v>0</v>
      </c>
      <c r="BT266" s="469">
        <v>0</v>
      </c>
      <c r="BU266" s="469">
        <v>1</v>
      </c>
      <c r="BV266" s="469">
        <v>1</v>
      </c>
      <c r="BW266" s="475">
        <v>2563600</v>
      </c>
      <c r="BX266" s="475">
        <v>0</v>
      </c>
      <c r="BY266" s="475">
        <v>1366</v>
      </c>
      <c r="BZ266" s="475">
        <v>21</v>
      </c>
      <c r="CA266" s="468">
        <v>0.21428571428571427</v>
      </c>
      <c r="CB266" s="469">
        <v>0</v>
      </c>
      <c r="CC266" s="476">
        <v>2582.9759439870495</v>
      </c>
      <c r="CD266" s="476">
        <v>2881.8434141428561</v>
      </c>
      <c r="CE266" s="476">
        <v>4984.5850663794799</v>
      </c>
      <c r="CF266" s="476">
        <v>144.61867307916333</v>
      </c>
      <c r="CG266" s="476">
        <v>207.32340977437653</v>
      </c>
      <c r="CH266" s="476">
        <v>0</v>
      </c>
      <c r="CI266" s="476">
        <v>1767.6075852746756</v>
      </c>
      <c r="CJ266" s="485">
        <v>0</v>
      </c>
      <c r="CK266" s="469">
        <v>9</v>
      </c>
      <c r="CL266" s="469">
        <v>0</v>
      </c>
      <c r="CM266" s="469">
        <v>0</v>
      </c>
      <c r="CN266" s="477">
        <v>1893.4974197647132</v>
      </c>
      <c r="CO266" s="469">
        <v>180</v>
      </c>
      <c r="CP266" s="469">
        <v>0</v>
      </c>
      <c r="CQ266" s="469" t="s">
        <v>514</v>
      </c>
      <c r="CR266" s="469" t="s">
        <v>514</v>
      </c>
      <c r="CS266" s="469" t="s">
        <v>514</v>
      </c>
      <c r="CT266" s="469">
        <v>0</v>
      </c>
      <c r="CU266" s="469">
        <v>1</v>
      </c>
      <c r="CV266" s="469">
        <v>0</v>
      </c>
      <c r="CW266" s="469">
        <v>1</v>
      </c>
      <c r="CX266" s="475">
        <v>190100</v>
      </c>
      <c r="CY266" s="475">
        <v>0</v>
      </c>
      <c r="CZ266" s="475">
        <v>41</v>
      </c>
      <c r="DA266" s="475">
        <v>0</v>
      </c>
      <c r="DB266" s="478">
        <v>5</v>
      </c>
      <c r="DC266" s="472">
        <v>0.96507610037021807</v>
      </c>
      <c r="DD266" s="469">
        <v>7</v>
      </c>
      <c r="DE266" s="475">
        <v>199500</v>
      </c>
      <c r="DF266" s="470">
        <v>3</v>
      </c>
      <c r="DG266" s="474">
        <f>1/8</f>
        <v>0.125</v>
      </c>
      <c r="DH266" s="469">
        <v>1</v>
      </c>
      <c r="DI266" s="470">
        <v>0</v>
      </c>
      <c r="DJ266" s="469">
        <v>0</v>
      </c>
      <c r="DK266" s="469">
        <v>0</v>
      </c>
      <c r="DL266" s="476">
        <v>1.6666666666666667</v>
      </c>
      <c r="DM266" s="465">
        <v>17</v>
      </c>
      <c r="DN266" s="466">
        <v>3298000</v>
      </c>
      <c r="DO266" s="467">
        <v>519237.03703703702</v>
      </c>
      <c r="DP266" s="469">
        <v>0</v>
      </c>
      <c r="DQ266" s="469">
        <v>1</v>
      </c>
      <c r="DR266" s="469">
        <v>1</v>
      </c>
      <c r="DS266" s="475">
        <v>0</v>
      </c>
      <c r="DT266" s="475">
        <v>211</v>
      </c>
      <c r="DU266" s="475">
        <v>9</v>
      </c>
    </row>
    <row r="267" spans="1:125" s="469" customFormat="1" ht="15" customHeight="1" x14ac:dyDescent="0.25">
      <c r="A267" s="474" t="s">
        <v>204</v>
      </c>
      <c r="B267" s="469">
        <v>2</v>
      </c>
      <c r="C267" s="469">
        <v>0</v>
      </c>
      <c r="D267" s="469">
        <v>10</v>
      </c>
      <c r="E267" s="469">
        <v>0</v>
      </c>
      <c r="F267" s="469">
        <v>114</v>
      </c>
      <c r="G267" s="469">
        <v>0</v>
      </c>
      <c r="H267" s="469">
        <v>3</v>
      </c>
      <c r="I267" s="469">
        <v>0</v>
      </c>
      <c r="J267" s="469">
        <v>1</v>
      </c>
      <c r="K267" s="469">
        <v>6</v>
      </c>
      <c r="L267" s="469">
        <v>0</v>
      </c>
      <c r="M267" s="469">
        <v>0</v>
      </c>
      <c r="N267" s="469">
        <v>0</v>
      </c>
      <c r="O267" s="469">
        <v>0</v>
      </c>
      <c r="P267" s="469">
        <v>10</v>
      </c>
      <c r="Q267" s="469">
        <v>0</v>
      </c>
      <c r="R267" s="475">
        <v>0</v>
      </c>
      <c r="S267" s="475">
        <v>552</v>
      </c>
      <c r="T267" s="475">
        <v>0</v>
      </c>
      <c r="U267" s="468">
        <v>0.64500000000000002</v>
      </c>
      <c r="V267" s="469">
        <v>0</v>
      </c>
      <c r="W267" s="469">
        <v>1</v>
      </c>
      <c r="X267" s="469">
        <v>0</v>
      </c>
      <c r="Y267" s="469" t="s">
        <v>568</v>
      </c>
      <c r="Z267" s="469" t="s">
        <v>568</v>
      </c>
      <c r="AA267" s="473">
        <v>1</v>
      </c>
      <c r="AB267" s="474">
        <f t="shared" si="9"/>
        <v>0</v>
      </c>
      <c r="AC267" s="469">
        <v>0</v>
      </c>
      <c r="AD267" s="469">
        <v>0</v>
      </c>
      <c r="AE267" s="469">
        <v>29</v>
      </c>
      <c r="AF267" s="469">
        <v>44</v>
      </c>
      <c r="AG267" s="469">
        <v>0</v>
      </c>
      <c r="AH267" s="469">
        <v>0</v>
      </c>
      <c r="AI267" s="475">
        <v>0</v>
      </c>
      <c r="AJ267" s="475">
        <v>0</v>
      </c>
      <c r="AK267" s="475">
        <v>30250</v>
      </c>
      <c r="AL267" s="475">
        <v>308</v>
      </c>
      <c r="AM267" s="475">
        <v>11</v>
      </c>
      <c r="AN267" s="469">
        <v>0</v>
      </c>
      <c r="AO267" s="469">
        <v>0</v>
      </c>
      <c r="AP267" s="469">
        <v>0</v>
      </c>
      <c r="AQ267" s="468">
        <v>0.51700000000000002</v>
      </c>
      <c r="AR267" s="468">
        <v>4.8000000000000001E-2</v>
      </c>
      <c r="AS267" s="469">
        <v>0</v>
      </c>
      <c r="AT267" s="469">
        <v>0</v>
      </c>
      <c r="AU267" s="469">
        <v>0</v>
      </c>
      <c r="AV267" s="469">
        <v>0</v>
      </c>
      <c r="AW267" s="469">
        <v>0</v>
      </c>
      <c r="AX267" s="469">
        <v>0</v>
      </c>
      <c r="AY267" s="469">
        <v>0</v>
      </c>
      <c r="AZ267" s="469">
        <v>0</v>
      </c>
      <c r="BA267" s="469">
        <v>0</v>
      </c>
      <c r="BB267" s="475">
        <v>0</v>
      </c>
      <c r="BC267" s="470">
        <v>0</v>
      </c>
      <c r="BD267" s="470">
        <v>1</v>
      </c>
      <c r="BE267" s="469">
        <v>0</v>
      </c>
      <c r="BF267" s="468">
        <v>0.216</v>
      </c>
      <c r="BG267" s="469">
        <v>0</v>
      </c>
      <c r="BH267" s="469">
        <v>1.82689970779</v>
      </c>
      <c r="BI267" s="469">
        <v>0</v>
      </c>
      <c r="BJ267" s="469">
        <v>0</v>
      </c>
      <c r="BK267" s="469">
        <v>0</v>
      </c>
      <c r="BL267" s="469">
        <v>0</v>
      </c>
      <c r="BM267" s="469">
        <v>0</v>
      </c>
      <c r="BN267" s="469">
        <v>0</v>
      </c>
      <c r="BO267" s="471">
        <v>0.86511240676800005</v>
      </c>
      <c r="BP267" s="469">
        <v>1</v>
      </c>
      <c r="BQ267" s="469">
        <v>0</v>
      </c>
      <c r="BR267" s="469">
        <v>0</v>
      </c>
      <c r="BS267" s="469">
        <v>0</v>
      </c>
      <c r="BT267" s="469">
        <v>0</v>
      </c>
      <c r="BU267" s="469">
        <v>0</v>
      </c>
      <c r="BV267" s="469">
        <v>0</v>
      </c>
      <c r="BW267" s="475">
        <v>0</v>
      </c>
      <c r="BX267" s="475">
        <v>112</v>
      </c>
      <c r="BY267" s="475">
        <v>2483</v>
      </c>
      <c r="BZ267" s="475">
        <v>25</v>
      </c>
      <c r="CA267" s="468">
        <v>0.439</v>
      </c>
      <c r="CB267" s="469">
        <v>0</v>
      </c>
      <c r="CC267" s="476">
        <v>0</v>
      </c>
      <c r="CD267" s="476">
        <v>0</v>
      </c>
      <c r="CE267" s="476">
        <v>5.58904671031E-2</v>
      </c>
      <c r="CF267" s="476">
        <v>0</v>
      </c>
      <c r="CG267" s="476">
        <v>0</v>
      </c>
      <c r="CH267" s="476">
        <v>0</v>
      </c>
      <c r="CI267" s="476">
        <v>48.820415522066035</v>
      </c>
      <c r="CJ267" s="485">
        <v>0</v>
      </c>
      <c r="CK267" s="469">
        <v>1</v>
      </c>
      <c r="CL267" s="469">
        <v>0</v>
      </c>
      <c r="CM267" s="469">
        <v>0</v>
      </c>
      <c r="CN267" s="477">
        <v>122.19881666777074</v>
      </c>
      <c r="CO267" s="469">
        <v>4</v>
      </c>
      <c r="CP267" s="469">
        <v>0</v>
      </c>
      <c r="CQ267" s="469" t="s">
        <v>514</v>
      </c>
      <c r="CR267" s="469" t="s">
        <v>514</v>
      </c>
      <c r="CS267" s="469" t="s">
        <v>514</v>
      </c>
      <c r="CT267" s="469">
        <v>0</v>
      </c>
      <c r="CU267" s="469">
        <v>0</v>
      </c>
      <c r="CV267" s="469">
        <v>0</v>
      </c>
      <c r="CW267" s="469">
        <v>0</v>
      </c>
      <c r="CX267" s="475">
        <v>0</v>
      </c>
      <c r="CY267" s="475">
        <v>0</v>
      </c>
      <c r="CZ267" s="475">
        <v>42</v>
      </c>
      <c r="DA267" s="475">
        <v>0</v>
      </c>
      <c r="DB267" s="478">
        <v>5</v>
      </c>
      <c r="DC267" s="472">
        <v>0.9501388284882748</v>
      </c>
      <c r="DD267" s="469">
        <v>4</v>
      </c>
      <c r="DE267" s="475">
        <v>173600</v>
      </c>
      <c r="DF267" s="470">
        <v>0</v>
      </c>
      <c r="DG267" s="474">
        <v>0</v>
      </c>
      <c r="DH267" s="469">
        <v>0</v>
      </c>
      <c r="DI267" s="470">
        <v>0</v>
      </c>
      <c r="DJ267" s="469">
        <v>0</v>
      </c>
      <c r="DK267" s="469">
        <v>0</v>
      </c>
      <c r="DL267" s="476">
        <v>10</v>
      </c>
      <c r="DM267" s="465">
        <v>17</v>
      </c>
      <c r="DN267" s="466">
        <v>2713000</v>
      </c>
      <c r="DO267" s="467">
        <v>54370.370370370365</v>
      </c>
      <c r="DP267" s="469">
        <v>0</v>
      </c>
      <c r="DQ267" s="469">
        <v>0</v>
      </c>
      <c r="DR267" s="469">
        <v>0</v>
      </c>
      <c r="DS267" s="475">
        <v>9</v>
      </c>
      <c r="DT267" s="475">
        <v>0</v>
      </c>
      <c r="DU267" s="475">
        <v>0</v>
      </c>
    </row>
    <row r="268" spans="1:125" s="469" customFormat="1" ht="15" customHeight="1" x14ac:dyDescent="0.25">
      <c r="A268" s="474" t="s">
        <v>317</v>
      </c>
      <c r="B268" s="469">
        <v>7</v>
      </c>
      <c r="C268" s="469">
        <v>2</v>
      </c>
      <c r="D268" s="469">
        <v>24</v>
      </c>
      <c r="E268" s="469">
        <v>3</v>
      </c>
      <c r="F268" s="469">
        <v>357</v>
      </c>
      <c r="G268" s="469">
        <v>8</v>
      </c>
      <c r="H268" s="469">
        <v>6</v>
      </c>
      <c r="I268" s="469">
        <v>1</v>
      </c>
      <c r="J268" s="469">
        <v>6</v>
      </c>
      <c r="K268" s="469">
        <v>37</v>
      </c>
      <c r="L268" s="469">
        <v>1</v>
      </c>
      <c r="M268" s="469">
        <v>0</v>
      </c>
      <c r="N268" s="469">
        <v>0</v>
      </c>
      <c r="O268" s="469">
        <v>0</v>
      </c>
      <c r="P268" s="469">
        <v>162</v>
      </c>
      <c r="Q268" s="469">
        <v>7</v>
      </c>
      <c r="R268" s="475">
        <v>2273700</v>
      </c>
      <c r="S268" s="475">
        <v>0</v>
      </c>
      <c r="T268" s="475">
        <v>0</v>
      </c>
      <c r="U268" s="468">
        <v>0.73809523809523814</v>
      </c>
      <c r="V268" s="469">
        <v>7</v>
      </c>
      <c r="W268" s="469">
        <v>0</v>
      </c>
      <c r="X268" s="469">
        <v>0.4</v>
      </c>
      <c r="Y268" s="469">
        <v>3689</v>
      </c>
      <c r="Z268" s="469">
        <v>171</v>
      </c>
      <c r="AA268" s="473">
        <v>6</v>
      </c>
      <c r="AB268" s="474">
        <f t="shared" si="9"/>
        <v>2</v>
      </c>
      <c r="AC268" s="469">
        <v>3</v>
      </c>
      <c r="AD268" s="469">
        <v>0</v>
      </c>
      <c r="AE268" s="469">
        <v>42</v>
      </c>
      <c r="AF268" s="469">
        <v>52</v>
      </c>
      <c r="AG268" s="469">
        <v>1</v>
      </c>
      <c r="AH268" s="469">
        <v>0</v>
      </c>
      <c r="AI268" s="475">
        <v>0</v>
      </c>
      <c r="AJ268" s="475">
        <v>0</v>
      </c>
      <c r="AK268" s="475">
        <v>0</v>
      </c>
      <c r="AL268" s="475">
        <v>1979</v>
      </c>
      <c r="AM268" s="475">
        <v>586</v>
      </c>
      <c r="AN268" s="469">
        <v>0</v>
      </c>
      <c r="AO268" s="469">
        <v>1</v>
      </c>
      <c r="AP268" s="469">
        <v>0</v>
      </c>
      <c r="AQ268" s="468">
        <v>0.8035714285714286</v>
      </c>
      <c r="AR268" s="468">
        <v>0.125</v>
      </c>
      <c r="AS268" s="469">
        <v>1</v>
      </c>
      <c r="AT268" s="469">
        <v>15744.126442544999</v>
      </c>
      <c r="AU268" s="469">
        <v>55</v>
      </c>
      <c r="AV268" s="469">
        <v>0</v>
      </c>
      <c r="AW268" s="469">
        <v>0</v>
      </c>
      <c r="AX268" s="469">
        <v>0</v>
      </c>
      <c r="AY268" s="469">
        <v>0</v>
      </c>
      <c r="AZ268" s="469">
        <v>0</v>
      </c>
      <c r="BA268" s="469">
        <v>0</v>
      </c>
      <c r="BB268" s="475">
        <v>0</v>
      </c>
      <c r="BC268" s="470">
        <v>0</v>
      </c>
      <c r="BD268" s="470">
        <v>4</v>
      </c>
      <c r="BE268" s="469">
        <v>0</v>
      </c>
      <c r="BF268" s="468">
        <v>0.2857142857142857</v>
      </c>
      <c r="BG268" s="469">
        <v>0</v>
      </c>
      <c r="BH268" s="469">
        <v>268.11293407886103</v>
      </c>
      <c r="BI268" s="469">
        <v>0</v>
      </c>
      <c r="BJ268" s="469">
        <v>0</v>
      </c>
      <c r="BK268" s="469">
        <v>0</v>
      </c>
      <c r="BL268" s="469">
        <v>0</v>
      </c>
      <c r="BM268" s="469">
        <v>2</v>
      </c>
      <c r="BN268" s="469">
        <v>0</v>
      </c>
      <c r="BO268" s="471">
        <v>2.5942183809600001</v>
      </c>
      <c r="BP268" s="469">
        <v>7</v>
      </c>
      <c r="BQ268" s="469">
        <v>0</v>
      </c>
      <c r="BR268" s="469">
        <v>0</v>
      </c>
      <c r="BS268" s="469">
        <v>1</v>
      </c>
      <c r="BT268" s="469">
        <v>0</v>
      </c>
      <c r="BU268" s="469">
        <v>0</v>
      </c>
      <c r="BV268" s="469">
        <v>0</v>
      </c>
      <c r="BW268" s="475">
        <v>0</v>
      </c>
      <c r="BX268" s="475">
        <v>107</v>
      </c>
      <c r="BY268" s="475">
        <v>6403</v>
      </c>
      <c r="BZ268" s="475">
        <v>889</v>
      </c>
      <c r="CA268" s="468">
        <v>0.6607142857142857</v>
      </c>
      <c r="CB268" s="469">
        <v>0</v>
      </c>
      <c r="CC268" s="476">
        <v>0</v>
      </c>
      <c r="CD268" s="476">
        <v>0</v>
      </c>
      <c r="CE268" s="476">
        <v>14.30465696726</v>
      </c>
      <c r="CF268" s="476">
        <v>290.70590092287796</v>
      </c>
      <c r="CG268" s="476">
        <v>0</v>
      </c>
      <c r="CH268" s="476">
        <v>0</v>
      </c>
      <c r="CI268" s="476">
        <v>251.12555614908149</v>
      </c>
      <c r="CJ268" s="485">
        <v>0</v>
      </c>
      <c r="CK268" s="469">
        <v>1</v>
      </c>
      <c r="CL268" s="469">
        <v>0</v>
      </c>
      <c r="CM268" s="469">
        <v>0</v>
      </c>
      <c r="CN268" s="477">
        <v>526.26009493944184</v>
      </c>
      <c r="CO268" s="469">
        <v>21</v>
      </c>
      <c r="CP268" s="469">
        <v>1</v>
      </c>
      <c r="CQ268" s="469" t="s">
        <v>514</v>
      </c>
      <c r="CR268" s="469" t="s">
        <v>514</v>
      </c>
      <c r="CS268" s="469" t="s">
        <v>514</v>
      </c>
      <c r="CT268" s="469">
        <v>0</v>
      </c>
      <c r="CU268" s="469">
        <v>0</v>
      </c>
      <c r="CV268" s="469">
        <v>2</v>
      </c>
      <c r="CW268" s="469">
        <v>0</v>
      </c>
      <c r="CX268" s="475">
        <v>0</v>
      </c>
      <c r="CY268" s="475">
        <v>0</v>
      </c>
      <c r="CZ268" s="475">
        <v>0</v>
      </c>
      <c r="DA268" s="475">
        <v>0</v>
      </c>
      <c r="DB268" s="478">
        <v>10</v>
      </c>
      <c r="DC268" s="472">
        <v>0.96178615766604592</v>
      </c>
      <c r="DD268" s="469">
        <v>3</v>
      </c>
      <c r="DE268" s="475">
        <v>52700</v>
      </c>
      <c r="DF268" s="470">
        <v>2</v>
      </c>
      <c r="DG268" s="474">
        <v>0</v>
      </c>
      <c r="DH268" s="469">
        <v>22</v>
      </c>
      <c r="DI268" s="470">
        <v>0</v>
      </c>
      <c r="DJ268" s="469">
        <v>0</v>
      </c>
      <c r="DK268" s="469">
        <v>0</v>
      </c>
      <c r="DL268" s="476">
        <v>16.666666666666668</v>
      </c>
      <c r="DM268" s="465">
        <v>180.33333333333334</v>
      </c>
      <c r="DN268" s="466">
        <v>41418333.333333336</v>
      </c>
      <c r="DO268" s="467">
        <v>77477.777777777781</v>
      </c>
      <c r="DP268" s="469">
        <v>1</v>
      </c>
      <c r="DQ268" s="469">
        <v>1</v>
      </c>
      <c r="DR268" s="469">
        <v>1</v>
      </c>
      <c r="DS268" s="475">
        <v>424</v>
      </c>
      <c r="DT268" s="475">
        <v>622</v>
      </c>
      <c r="DU268" s="475">
        <v>0</v>
      </c>
    </row>
    <row r="269" spans="1:125" s="469" customFormat="1" ht="15" customHeight="1" x14ac:dyDescent="0.25">
      <c r="A269" s="474" t="s">
        <v>276</v>
      </c>
      <c r="B269" s="469">
        <v>7</v>
      </c>
      <c r="C269" s="469">
        <v>0</v>
      </c>
      <c r="D269" s="469">
        <v>38</v>
      </c>
      <c r="E269" s="469">
        <v>1</v>
      </c>
      <c r="F269" s="469">
        <v>421</v>
      </c>
      <c r="G269" s="469">
        <v>0</v>
      </c>
      <c r="H269" s="469">
        <v>9</v>
      </c>
      <c r="I269" s="469">
        <v>1</v>
      </c>
      <c r="J269" s="469">
        <v>0</v>
      </c>
      <c r="K269" s="469">
        <v>11</v>
      </c>
      <c r="L269" s="469">
        <v>0</v>
      </c>
      <c r="M269" s="469">
        <v>0</v>
      </c>
      <c r="N269" s="469">
        <v>0</v>
      </c>
      <c r="O269" s="469">
        <v>0</v>
      </c>
      <c r="P269" s="469">
        <v>56</v>
      </c>
      <c r="Q269" s="469">
        <v>4</v>
      </c>
      <c r="R269" s="475">
        <v>4880500</v>
      </c>
      <c r="S269" s="475">
        <v>0</v>
      </c>
      <c r="T269" s="475">
        <v>3</v>
      </c>
      <c r="U269" s="468">
        <v>0.61111111111111116</v>
      </c>
      <c r="V269" s="469">
        <v>1</v>
      </c>
      <c r="W269" s="469">
        <v>0</v>
      </c>
      <c r="X269" s="469">
        <v>0.4</v>
      </c>
      <c r="Y269" s="469">
        <v>2062</v>
      </c>
      <c r="Z269" s="469">
        <v>545</v>
      </c>
      <c r="AA269" s="473">
        <v>1</v>
      </c>
      <c r="AB269" s="474">
        <f t="shared" si="9"/>
        <v>0</v>
      </c>
      <c r="AC269" s="469">
        <v>1</v>
      </c>
      <c r="AD269" s="469">
        <v>0</v>
      </c>
      <c r="AE269" s="469">
        <v>147</v>
      </c>
      <c r="AF269" s="469">
        <v>136</v>
      </c>
      <c r="AG269" s="469">
        <v>0</v>
      </c>
      <c r="AH269" s="469">
        <v>4</v>
      </c>
      <c r="AI269" s="475">
        <v>85100</v>
      </c>
      <c r="AJ269" s="475">
        <v>0</v>
      </c>
      <c r="AK269" s="475">
        <v>76920</v>
      </c>
      <c r="AL269" s="475">
        <v>1130</v>
      </c>
      <c r="AM269" s="475">
        <v>163</v>
      </c>
      <c r="AN269" s="469">
        <v>0</v>
      </c>
      <c r="AO269" s="469">
        <v>0</v>
      </c>
      <c r="AP269" s="469">
        <v>0</v>
      </c>
      <c r="AQ269" s="468">
        <v>0.45833333333333331</v>
      </c>
      <c r="AR269" s="468">
        <v>4.1666666666666664E-2</v>
      </c>
      <c r="AS269" s="469">
        <v>0</v>
      </c>
      <c r="AT269" s="469">
        <v>21629.516923923999</v>
      </c>
      <c r="AU269" s="469">
        <v>25</v>
      </c>
      <c r="AV269" s="469">
        <v>0</v>
      </c>
      <c r="AW269" s="469">
        <v>7</v>
      </c>
      <c r="AX269" s="469">
        <v>0</v>
      </c>
      <c r="AY269" s="469">
        <v>0</v>
      </c>
      <c r="AZ269" s="469">
        <v>0</v>
      </c>
      <c r="BA269" s="469">
        <v>0</v>
      </c>
      <c r="BB269" s="475">
        <v>0</v>
      </c>
      <c r="BC269" s="470">
        <v>0</v>
      </c>
      <c r="BD269" s="470">
        <v>4</v>
      </c>
      <c r="BE269" s="469">
        <v>0</v>
      </c>
      <c r="BF269" s="468">
        <v>0.2361111111111111</v>
      </c>
      <c r="BG269" s="469">
        <v>0</v>
      </c>
      <c r="BH269" s="469">
        <v>274.9394250592</v>
      </c>
      <c r="BI269" s="469">
        <v>0</v>
      </c>
      <c r="BJ269" s="469">
        <v>0</v>
      </c>
      <c r="BK269" s="469">
        <v>2</v>
      </c>
      <c r="BL269" s="469">
        <v>0</v>
      </c>
      <c r="BM269" s="469">
        <v>0</v>
      </c>
      <c r="BN269" s="469">
        <v>0</v>
      </c>
      <c r="BO269" s="471">
        <v>4.3816497198500004</v>
      </c>
      <c r="BP269" s="469">
        <v>0</v>
      </c>
      <c r="BQ269" s="469">
        <v>0</v>
      </c>
      <c r="BR269" s="469">
        <v>1</v>
      </c>
      <c r="BS269" s="469">
        <v>0</v>
      </c>
      <c r="BT269" s="469">
        <v>0</v>
      </c>
      <c r="BU269" s="469">
        <v>0</v>
      </c>
      <c r="BV269" s="469">
        <v>0</v>
      </c>
      <c r="BW269" s="475">
        <v>0</v>
      </c>
      <c r="BX269" s="475">
        <v>952</v>
      </c>
      <c r="BY269" s="475">
        <v>1511</v>
      </c>
      <c r="BZ269" s="475">
        <v>73</v>
      </c>
      <c r="CA269" s="468">
        <v>0.51388888888888884</v>
      </c>
      <c r="CB269" s="469">
        <v>0</v>
      </c>
      <c r="CC269" s="476">
        <v>0</v>
      </c>
      <c r="CD269" s="476">
        <v>447.48926599063009</v>
      </c>
      <c r="CE269" s="476">
        <v>499.99362054058008</v>
      </c>
      <c r="CF269" s="476">
        <v>179.154187344245</v>
      </c>
      <c r="CG269" s="476">
        <v>179.87391355673</v>
      </c>
      <c r="CH269" s="476">
        <v>446.98003085182006</v>
      </c>
      <c r="CI269" s="476">
        <v>175.7250110783728</v>
      </c>
      <c r="CJ269" s="485">
        <v>0</v>
      </c>
      <c r="CK269" s="469">
        <v>6</v>
      </c>
      <c r="CL269" s="469">
        <v>0</v>
      </c>
      <c r="CM269" s="469">
        <v>0</v>
      </c>
      <c r="CN269" s="477">
        <v>653.37482658562556</v>
      </c>
      <c r="CO269" s="469">
        <v>5</v>
      </c>
      <c r="CP269" s="469">
        <v>0</v>
      </c>
      <c r="CQ269" s="469" t="s">
        <v>514</v>
      </c>
      <c r="CR269" s="469" t="s">
        <v>514</v>
      </c>
      <c r="CS269" s="469" t="s">
        <v>514</v>
      </c>
      <c r="CT269" s="469">
        <v>0</v>
      </c>
      <c r="CU269" s="469">
        <v>0</v>
      </c>
      <c r="CV269" s="469">
        <v>0</v>
      </c>
      <c r="CW269" s="469">
        <v>1</v>
      </c>
      <c r="CX269" s="475">
        <v>24000</v>
      </c>
      <c r="CY269" s="475">
        <v>13</v>
      </c>
      <c r="CZ269" s="475">
        <v>335</v>
      </c>
      <c r="DA269" s="475">
        <v>54</v>
      </c>
      <c r="DB269" s="478">
        <v>4</v>
      </c>
      <c r="DC269" s="472">
        <v>0.96939304602894771</v>
      </c>
      <c r="DD269" s="469">
        <v>7</v>
      </c>
      <c r="DE269" s="475">
        <v>169400</v>
      </c>
      <c r="DF269" s="470">
        <v>0</v>
      </c>
      <c r="DG269" s="474">
        <v>0</v>
      </c>
      <c r="DH269" s="469">
        <v>3</v>
      </c>
      <c r="DI269" s="470">
        <v>1</v>
      </c>
      <c r="DJ269" s="469">
        <v>0</v>
      </c>
      <c r="DK269" s="469">
        <v>0</v>
      </c>
      <c r="DL269" s="476">
        <v>33.333333333333336</v>
      </c>
      <c r="DM269" s="465" t="s">
        <v>640</v>
      </c>
      <c r="DN269" s="466" t="s">
        <v>640</v>
      </c>
      <c r="DO269" s="467">
        <v>107381.48148148149</v>
      </c>
      <c r="DP269" s="469">
        <v>0</v>
      </c>
      <c r="DQ269" s="469">
        <v>0</v>
      </c>
      <c r="DR269" s="469">
        <v>1</v>
      </c>
      <c r="DS269" s="475">
        <v>182</v>
      </c>
      <c r="DT269" s="475">
        <v>81</v>
      </c>
      <c r="DU269" s="475">
        <v>8</v>
      </c>
    </row>
    <row r="270" spans="1:125" s="469" customFormat="1" ht="15" customHeight="1" x14ac:dyDescent="0.25">
      <c r="A270" s="474" t="s">
        <v>135</v>
      </c>
      <c r="B270" s="469">
        <v>1</v>
      </c>
      <c r="C270" s="469">
        <v>1</v>
      </c>
      <c r="D270" s="469">
        <v>17</v>
      </c>
      <c r="E270" s="469">
        <v>4</v>
      </c>
      <c r="F270" s="469">
        <v>185</v>
      </c>
      <c r="G270" s="469">
        <v>4</v>
      </c>
      <c r="H270" s="469">
        <v>5</v>
      </c>
      <c r="I270" s="469">
        <v>2</v>
      </c>
      <c r="J270" s="469">
        <v>4</v>
      </c>
      <c r="K270" s="469">
        <v>23</v>
      </c>
      <c r="L270" s="469">
        <v>5</v>
      </c>
      <c r="M270" s="469">
        <v>0</v>
      </c>
      <c r="N270" s="469">
        <v>0</v>
      </c>
      <c r="O270" s="469">
        <v>0</v>
      </c>
      <c r="P270" s="469">
        <v>106</v>
      </c>
      <c r="Q270" s="469">
        <v>6</v>
      </c>
      <c r="R270" s="475">
        <v>4609500</v>
      </c>
      <c r="S270" s="475">
        <v>306</v>
      </c>
      <c r="T270" s="475">
        <v>0</v>
      </c>
      <c r="U270" s="468">
        <v>0.66666666666666663</v>
      </c>
      <c r="V270" s="469">
        <v>5</v>
      </c>
      <c r="W270" s="469">
        <v>1</v>
      </c>
      <c r="X270" s="469">
        <v>0.2</v>
      </c>
      <c r="Y270" s="469" t="s">
        <v>568</v>
      </c>
      <c r="Z270" s="469" t="s">
        <v>568</v>
      </c>
      <c r="AA270" s="473">
        <v>5</v>
      </c>
      <c r="AB270" s="474">
        <f t="shared" si="9"/>
        <v>2</v>
      </c>
      <c r="AC270" s="469">
        <v>8</v>
      </c>
      <c r="AD270" s="469">
        <v>5</v>
      </c>
      <c r="AE270" s="469">
        <v>35</v>
      </c>
      <c r="AF270" s="469">
        <v>778</v>
      </c>
      <c r="AG270" s="469">
        <v>1</v>
      </c>
      <c r="AH270" s="469">
        <v>3</v>
      </c>
      <c r="AI270" s="475">
        <v>5090000</v>
      </c>
      <c r="AJ270" s="475">
        <v>0</v>
      </c>
      <c r="AK270" s="475">
        <v>90000</v>
      </c>
      <c r="AL270" s="475">
        <v>3520</v>
      </c>
      <c r="AM270" s="475">
        <v>413</v>
      </c>
      <c r="AN270" s="469">
        <v>0</v>
      </c>
      <c r="AO270" s="469">
        <v>7</v>
      </c>
      <c r="AP270" s="469">
        <v>0</v>
      </c>
      <c r="AQ270" s="468">
        <v>0.65</v>
      </c>
      <c r="AR270" s="468">
        <v>2.5000000000000001E-2</v>
      </c>
      <c r="AS270" s="469">
        <v>4</v>
      </c>
      <c r="AT270" s="469">
        <v>25880.241973855998</v>
      </c>
      <c r="AU270" s="469">
        <v>92</v>
      </c>
      <c r="AV270" s="469">
        <v>0</v>
      </c>
      <c r="AW270" s="469">
        <v>3</v>
      </c>
      <c r="AX270" s="469">
        <v>0</v>
      </c>
      <c r="AY270" s="469">
        <v>0</v>
      </c>
      <c r="AZ270" s="469">
        <v>0</v>
      </c>
      <c r="BA270" s="469">
        <v>0</v>
      </c>
      <c r="BB270" s="475">
        <v>0</v>
      </c>
      <c r="BC270" s="470">
        <v>0</v>
      </c>
      <c r="BD270" s="470">
        <v>10</v>
      </c>
      <c r="BE270" s="469">
        <v>10309.480350075999</v>
      </c>
      <c r="BF270" s="468">
        <v>0.25</v>
      </c>
      <c r="BG270" s="469">
        <v>0</v>
      </c>
      <c r="BH270" s="469">
        <v>79.099465788900005</v>
      </c>
      <c r="BI270" s="469">
        <v>0</v>
      </c>
      <c r="BJ270" s="469">
        <v>0</v>
      </c>
      <c r="BK270" s="469">
        <v>3</v>
      </c>
      <c r="BL270" s="469">
        <v>0</v>
      </c>
      <c r="BM270" s="469">
        <v>2</v>
      </c>
      <c r="BN270" s="469">
        <v>0</v>
      </c>
      <c r="BO270" s="471">
        <v>0.39266624797900002</v>
      </c>
      <c r="BP270" s="469">
        <v>0</v>
      </c>
      <c r="BQ270" s="469">
        <v>0</v>
      </c>
      <c r="BR270" s="469">
        <v>0</v>
      </c>
      <c r="BS270" s="469">
        <v>0</v>
      </c>
      <c r="BT270" s="469">
        <v>0</v>
      </c>
      <c r="BU270" s="469">
        <v>0</v>
      </c>
      <c r="BV270" s="469">
        <v>2</v>
      </c>
      <c r="BW270" s="475">
        <v>5009100</v>
      </c>
      <c r="BX270" s="475">
        <v>605</v>
      </c>
      <c r="BY270" s="475">
        <v>6412</v>
      </c>
      <c r="BZ270" s="475">
        <v>462</v>
      </c>
      <c r="CA270" s="468">
        <v>0.42499999999999999</v>
      </c>
      <c r="CB270" s="469">
        <v>0</v>
      </c>
      <c r="CC270" s="476">
        <v>0</v>
      </c>
      <c r="CD270" s="476">
        <v>0</v>
      </c>
      <c r="CE270" s="476">
        <v>34.056194007510001</v>
      </c>
      <c r="CF270" s="476">
        <v>253.1602529543411</v>
      </c>
      <c r="CG270" s="476">
        <v>28.476104451800001</v>
      </c>
      <c r="CH270" s="476">
        <v>0</v>
      </c>
      <c r="CI270" s="476">
        <v>7.8655840800099996</v>
      </c>
      <c r="CJ270" s="485">
        <v>0</v>
      </c>
      <c r="CK270" s="469">
        <v>1</v>
      </c>
      <c r="CL270" s="469">
        <v>0</v>
      </c>
      <c r="CM270" s="469">
        <v>0</v>
      </c>
      <c r="CN270" s="477">
        <v>207.57793515305184</v>
      </c>
      <c r="CO270" s="469">
        <v>8</v>
      </c>
      <c r="CP270" s="469">
        <v>0</v>
      </c>
      <c r="CQ270" s="469" t="s">
        <v>514</v>
      </c>
      <c r="CR270" s="469" t="s">
        <v>514</v>
      </c>
      <c r="CS270" s="469" t="s">
        <v>514</v>
      </c>
      <c r="CT270" s="469">
        <v>0</v>
      </c>
      <c r="CU270" s="469">
        <v>3</v>
      </c>
      <c r="CV270" s="469">
        <v>0</v>
      </c>
      <c r="CW270" s="469">
        <v>0</v>
      </c>
      <c r="CX270" s="475">
        <v>0</v>
      </c>
      <c r="CY270" s="475">
        <v>0</v>
      </c>
      <c r="CZ270" s="475">
        <v>285</v>
      </c>
      <c r="DA270" s="475">
        <v>0</v>
      </c>
      <c r="DB270" s="478">
        <v>3</v>
      </c>
      <c r="DC270" s="472">
        <v>0.96639161985018729</v>
      </c>
      <c r="DD270" s="469">
        <v>17</v>
      </c>
      <c r="DE270" s="475">
        <v>305300</v>
      </c>
      <c r="DF270" s="470">
        <v>4</v>
      </c>
      <c r="DG270" s="474">
        <v>0</v>
      </c>
      <c r="DH270" s="469">
        <v>5</v>
      </c>
      <c r="DI270" s="470">
        <v>0</v>
      </c>
      <c r="DJ270" s="469">
        <v>1</v>
      </c>
      <c r="DK270" s="469">
        <v>1</v>
      </c>
      <c r="DL270" s="476">
        <v>11.666666666666666</v>
      </c>
      <c r="DM270" s="465" t="s">
        <v>640</v>
      </c>
      <c r="DN270" s="466" t="s">
        <v>640</v>
      </c>
      <c r="DO270" s="467">
        <v>167188.88888888891</v>
      </c>
      <c r="DP270" s="469">
        <v>1</v>
      </c>
      <c r="DQ270" s="469">
        <v>1</v>
      </c>
      <c r="DR270" s="469">
        <v>1</v>
      </c>
      <c r="DS270" s="475">
        <v>0</v>
      </c>
      <c r="DT270" s="475">
        <v>377</v>
      </c>
      <c r="DU270" s="475">
        <v>105</v>
      </c>
    </row>
    <row r="271" spans="1:125" s="469" customFormat="1" ht="15" customHeight="1" x14ac:dyDescent="0.25">
      <c r="A271" s="474" t="s">
        <v>94</v>
      </c>
      <c r="B271" s="469">
        <v>65</v>
      </c>
      <c r="C271" s="469">
        <v>2</v>
      </c>
      <c r="D271" s="469">
        <v>167</v>
      </c>
      <c r="E271" s="469">
        <v>5</v>
      </c>
      <c r="F271" s="469">
        <v>3096</v>
      </c>
      <c r="G271" s="469">
        <v>2</v>
      </c>
      <c r="H271" s="469">
        <v>84</v>
      </c>
      <c r="I271" s="469">
        <v>16</v>
      </c>
      <c r="J271" s="469">
        <v>25</v>
      </c>
      <c r="K271" s="469">
        <v>75</v>
      </c>
      <c r="L271" s="469">
        <v>2</v>
      </c>
      <c r="M271" s="469">
        <v>0</v>
      </c>
      <c r="N271" s="469">
        <v>1</v>
      </c>
      <c r="O271" s="469">
        <v>0</v>
      </c>
      <c r="P271" s="469">
        <v>161</v>
      </c>
      <c r="Q271" s="469">
        <v>15</v>
      </c>
      <c r="R271" s="475">
        <v>8129600</v>
      </c>
      <c r="S271" s="475">
        <v>100</v>
      </c>
      <c r="T271" s="475">
        <v>0</v>
      </c>
      <c r="U271" s="468">
        <v>0.5730337078651685</v>
      </c>
      <c r="V271" s="469">
        <v>11</v>
      </c>
      <c r="W271" s="469">
        <v>15</v>
      </c>
      <c r="X271" s="469">
        <v>9</v>
      </c>
      <c r="Y271" s="469">
        <v>11092</v>
      </c>
      <c r="Z271" s="469">
        <v>2082</v>
      </c>
      <c r="AA271" s="473">
        <v>10</v>
      </c>
      <c r="AB271" s="474">
        <f t="shared" si="9"/>
        <v>5</v>
      </c>
      <c r="AC271" s="469">
        <v>5</v>
      </c>
      <c r="AD271" s="469">
        <v>8</v>
      </c>
      <c r="AE271" s="469">
        <v>9925</v>
      </c>
      <c r="AF271" s="469">
        <v>166</v>
      </c>
      <c r="AG271" s="469">
        <v>0</v>
      </c>
      <c r="AH271" s="469">
        <v>3</v>
      </c>
      <c r="AI271" s="475">
        <v>1554200</v>
      </c>
      <c r="AJ271" s="475">
        <v>0</v>
      </c>
      <c r="AK271" s="475">
        <v>1222536</v>
      </c>
      <c r="AL271" s="475">
        <v>0</v>
      </c>
      <c r="AM271" s="475">
        <v>0</v>
      </c>
      <c r="AN271" s="469">
        <v>0</v>
      </c>
      <c r="AO271" s="469">
        <v>3</v>
      </c>
      <c r="AP271" s="469">
        <v>0</v>
      </c>
      <c r="AQ271" s="468">
        <v>0.42622950819672129</v>
      </c>
      <c r="AR271" s="468">
        <v>5.737704918032787E-2</v>
      </c>
      <c r="AS271" s="469">
        <v>1</v>
      </c>
      <c r="AT271" s="469">
        <v>50543.953927423005</v>
      </c>
      <c r="AU271" s="469">
        <v>164</v>
      </c>
      <c r="AV271" s="469">
        <v>0</v>
      </c>
      <c r="AW271" s="469">
        <v>2</v>
      </c>
      <c r="AX271" s="469">
        <v>0</v>
      </c>
      <c r="AY271" s="469">
        <v>0</v>
      </c>
      <c r="AZ271" s="469">
        <v>0</v>
      </c>
      <c r="BA271" s="469">
        <v>0</v>
      </c>
      <c r="BB271" s="475">
        <v>0</v>
      </c>
      <c r="BC271" s="470">
        <v>0</v>
      </c>
      <c r="BD271" s="470">
        <v>11</v>
      </c>
      <c r="BE271" s="469">
        <v>6365.3468235700002</v>
      </c>
      <c r="BF271" s="468">
        <v>0.15573770491803279</v>
      </c>
      <c r="BG271" s="469">
        <v>0</v>
      </c>
      <c r="BH271" s="469">
        <v>40.351978612677001</v>
      </c>
      <c r="BI271" s="469">
        <v>1</v>
      </c>
      <c r="BJ271" s="469">
        <v>0</v>
      </c>
      <c r="BK271" s="469">
        <v>6</v>
      </c>
      <c r="BL271" s="469">
        <v>0</v>
      </c>
      <c r="BM271" s="469">
        <v>4</v>
      </c>
      <c r="BN271" s="469">
        <v>0</v>
      </c>
      <c r="BO271" s="471">
        <v>190.31796447399998</v>
      </c>
      <c r="BP271" s="469">
        <v>12</v>
      </c>
      <c r="BQ271" s="469">
        <v>0</v>
      </c>
      <c r="BR271" s="469">
        <v>0</v>
      </c>
      <c r="BS271" s="469">
        <v>0</v>
      </c>
      <c r="BT271" s="469">
        <v>0</v>
      </c>
      <c r="BU271" s="469">
        <v>0</v>
      </c>
      <c r="BV271" s="469">
        <v>0</v>
      </c>
      <c r="BW271" s="475">
        <v>0</v>
      </c>
      <c r="BX271" s="475">
        <v>132</v>
      </c>
      <c r="BY271" s="475">
        <v>675</v>
      </c>
      <c r="BZ271" s="475">
        <v>0</v>
      </c>
      <c r="CA271" s="468">
        <v>0.39344262295081966</v>
      </c>
      <c r="CB271" s="469">
        <v>10342.354600000001</v>
      </c>
      <c r="CC271" s="476">
        <v>0</v>
      </c>
      <c r="CD271" s="476">
        <v>0</v>
      </c>
      <c r="CE271" s="476">
        <v>661.07939698327971</v>
      </c>
      <c r="CF271" s="476">
        <v>94.290465367286899</v>
      </c>
      <c r="CG271" s="476">
        <v>0</v>
      </c>
      <c r="CH271" s="476">
        <v>0</v>
      </c>
      <c r="CI271" s="476">
        <v>1937.9910030611934</v>
      </c>
      <c r="CJ271" s="485">
        <v>0</v>
      </c>
      <c r="CK271" s="469">
        <v>16</v>
      </c>
      <c r="CL271" s="469">
        <v>0</v>
      </c>
      <c r="CM271" s="469">
        <v>0</v>
      </c>
      <c r="CN271" s="477">
        <v>7521.7296198711701</v>
      </c>
      <c r="CO271" s="469">
        <v>495</v>
      </c>
      <c r="CP271" s="469">
        <v>7</v>
      </c>
      <c r="CQ271" s="469" t="s">
        <v>514</v>
      </c>
      <c r="CR271" s="469" t="s">
        <v>514</v>
      </c>
      <c r="CS271" s="469" t="s">
        <v>514</v>
      </c>
      <c r="CT271" s="469">
        <v>1</v>
      </c>
      <c r="CU271" s="469">
        <v>0</v>
      </c>
      <c r="CV271" s="469">
        <v>2</v>
      </c>
      <c r="CW271" s="469">
        <v>3</v>
      </c>
      <c r="CX271" s="475">
        <v>105700</v>
      </c>
      <c r="CY271" s="475">
        <v>13</v>
      </c>
      <c r="CZ271" s="475">
        <v>47</v>
      </c>
      <c r="DA271" s="475">
        <v>0</v>
      </c>
      <c r="DB271" s="478">
        <v>22</v>
      </c>
      <c r="DC271" s="472">
        <v>0.94941548738683312</v>
      </c>
      <c r="DD271" s="469">
        <v>10</v>
      </c>
      <c r="DE271" s="475">
        <v>138100</v>
      </c>
      <c r="DF271" s="470">
        <v>2</v>
      </c>
      <c r="DG271" s="474">
        <v>0</v>
      </c>
      <c r="DH271" s="469">
        <v>8</v>
      </c>
      <c r="DI271" s="470">
        <v>0</v>
      </c>
      <c r="DJ271" s="469">
        <v>0</v>
      </c>
      <c r="DK271" s="469">
        <v>0</v>
      </c>
      <c r="DL271" s="476">
        <v>23.333333333333332</v>
      </c>
      <c r="DM271" s="465">
        <v>538</v>
      </c>
      <c r="DN271" s="466">
        <v>34286000</v>
      </c>
      <c r="DO271" s="467">
        <v>757107.40740740742</v>
      </c>
      <c r="DP271" s="469">
        <v>1</v>
      </c>
      <c r="DQ271" s="469">
        <v>0</v>
      </c>
      <c r="DR271" s="469">
        <v>1</v>
      </c>
      <c r="DS271" s="475">
        <v>0</v>
      </c>
      <c r="DT271" s="475">
        <v>311</v>
      </c>
      <c r="DU271" s="475">
        <v>0</v>
      </c>
    </row>
    <row r="272" spans="1:125" s="469" customFormat="1" ht="15" customHeight="1" x14ac:dyDescent="0.25">
      <c r="A272" s="474" t="s">
        <v>207</v>
      </c>
      <c r="B272" s="469">
        <v>43</v>
      </c>
      <c r="C272" s="469">
        <v>3</v>
      </c>
      <c r="D272" s="469">
        <v>203</v>
      </c>
      <c r="E272" s="469">
        <v>6</v>
      </c>
      <c r="F272" s="469">
        <v>3045</v>
      </c>
      <c r="G272" s="469">
        <v>2</v>
      </c>
      <c r="H272" s="469">
        <v>69</v>
      </c>
      <c r="I272" s="469">
        <v>5</v>
      </c>
      <c r="J272" s="469">
        <v>41</v>
      </c>
      <c r="K272" s="469">
        <v>42</v>
      </c>
      <c r="L272" s="469">
        <v>0</v>
      </c>
      <c r="M272" s="469">
        <v>0</v>
      </c>
      <c r="N272" s="469">
        <v>0</v>
      </c>
      <c r="O272" s="469">
        <v>0</v>
      </c>
      <c r="P272" s="469">
        <v>110</v>
      </c>
      <c r="Q272" s="469">
        <v>3</v>
      </c>
      <c r="R272" s="475">
        <v>169600</v>
      </c>
      <c r="S272" s="475">
        <v>75</v>
      </c>
      <c r="T272" s="475">
        <v>0</v>
      </c>
      <c r="U272" s="468">
        <v>0.77922077922077926</v>
      </c>
      <c r="V272" s="469">
        <v>3</v>
      </c>
      <c r="W272" s="469">
        <v>3</v>
      </c>
      <c r="X272" s="469">
        <v>6.5000000000000018</v>
      </c>
      <c r="Y272" s="469">
        <v>7456</v>
      </c>
      <c r="Z272" s="469">
        <v>925</v>
      </c>
      <c r="AA272" s="473">
        <v>3</v>
      </c>
      <c r="AB272" s="474">
        <f t="shared" si="9"/>
        <v>9</v>
      </c>
      <c r="AC272" s="469">
        <v>4</v>
      </c>
      <c r="AD272" s="469">
        <v>0</v>
      </c>
      <c r="AE272" s="469">
        <v>925</v>
      </c>
      <c r="AF272" s="469">
        <v>38</v>
      </c>
      <c r="AG272" s="469">
        <v>2</v>
      </c>
      <c r="AH272" s="469">
        <v>0</v>
      </c>
      <c r="AI272" s="475">
        <v>0</v>
      </c>
      <c r="AJ272" s="475">
        <v>0</v>
      </c>
      <c r="AK272" s="475">
        <v>69302.512499999997</v>
      </c>
      <c r="AL272" s="475">
        <v>510</v>
      </c>
      <c r="AM272" s="475">
        <v>70</v>
      </c>
      <c r="AN272" s="469">
        <v>0</v>
      </c>
      <c r="AO272" s="469">
        <v>1</v>
      </c>
      <c r="AP272" s="469">
        <v>0</v>
      </c>
      <c r="AQ272" s="468">
        <v>0.67289719626168221</v>
      </c>
      <c r="AR272" s="468">
        <v>5.6074766355140186E-2</v>
      </c>
      <c r="AS272" s="469">
        <v>0</v>
      </c>
      <c r="AT272" s="469">
        <v>43368.273292150006</v>
      </c>
      <c r="AU272" s="469">
        <v>28</v>
      </c>
      <c r="AV272" s="469">
        <v>0</v>
      </c>
      <c r="AW272" s="469">
        <v>6</v>
      </c>
      <c r="AX272" s="469">
        <v>0</v>
      </c>
      <c r="AY272" s="469">
        <v>0</v>
      </c>
      <c r="AZ272" s="469">
        <v>1</v>
      </c>
      <c r="BA272" s="469">
        <v>0</v>
      </c>
      <c r="BB272" s="475">
        <v>0</v>
      </c>
      <c r="BC272" s="470">
        <v>0</v>
      </c>
      <c r="BD272" s="470">
        <v>6</v>
      </c>
      <c r="BE272" s="469">
        <v>22427.971079700001</v>
      </c>
      <c r="BF272" s="468">
        <v>0.22429906542056074</v>
      </c>
      <c r="BG272" s="469">
        <v>0</v>
      </c>
      <c r="BH272" s="469">
        <v>0</v>
      </c>
      <c r="BI272" s="469">
        <v>1</v>
      </c>
      <c r="BJ272" s="469">
        <v>0</v>
      </c>
      <c r="BK272" s="469">
        <v>5</v>
      </c>
      <c r="BL272" s="469">
        <v>0</v>
      </c>
      <c r="BM272" s="469">
        <v>8</v>
      </c>
      <c r="BN272" s="469">
        <v>0</v>
      </c>
      <c r="BO272" s="471">
        <v>348.15796820700001</v>
      </c>
      <c r="BP272" s="469">
        <v>15</v>
      </c>
      <c r="BQ272" s="469">
        <v>760.49810362738413</v>
      </c>
      <c r="BR272" s="469">
        <v>0</v>
      </c>
      <c r="BS272" s="469">
        <v>0</v>
      </c>
      <c r="BT272" s="469">
        <v>0</v>
      </c>
      <c r="BU272" s="469">
        <v>0</v>
      </c>
      <c r="BV272" s="469">
        <v>0</v>
      </c>
      <c r="BW272" s="475">
        <v>0</v>
      </c>
      <c r="BX272" s="475">
        <v>0</v>
      </c>
      <c r="BY272" s="475">
        <v>569</v>
      </c>
      <c r="BZ272" s="475">
        <v>28</v>
      </c>
      <c r="CA272" s="468">
        <v>0.45794392523364486</v>
      </c>
      <c r="CB272" s="469">
        <v>23487.593571000001</v>
      </c>
      <c r="CC272" s="476">
        <v>1798.431713861296</v>
      </c>
      <c r="CD272" s="476">
        <v>1411.77204641</v>
      </c>
      <c r="CE272" s="476">
        <v>2904.5943631883674</v>
      </c>
      <c r="CF272" s="476">
        <v>25.967439753692901</v>
      </c>
      <c r="CG272" s="476">
        <v>409.52690146226297</v>
      </c>
      <c r="CH272" s="476">
        <v>1411.7719998600001</v>
      </c>
      <c r="CI272" s="476">
        <v>2585.1154655482524</v>
      </c>
      <c r="CJ272" s="485">
        <v>0</v>
      </c>
      <c r="CK272" s="469">
        <v>15</v>
      </c>
      <c r="CL272" s="469">
        <v>0</v>
      </c>
      <c r="CM272" s="469">
        <v>0</v>
      </c>
      <c r="CN272" s="477">
        <v>3305.982298881735</v>
      </c>
      <c r="CO272" s="469">
        <v>377</v>
      </c>
      <c r="CP272" s="469">
        <v>10</v>
      </c>
      <c r="CQ272" s="469" t="s">
        <v>514</v>
      </c>
      <c r="CR272" s="469" t="s">
        <v>514</v>
      </c>
      <c r="CS272" s="469" t="s">
        <v>514</v>
      </c>
      <c r="CT272" s="469">
        <v>0</v>
      </c>
      <c r="CU272" s="469">
        <v>1</v>
      </c>
      <c r="CV272" s="469">
        <v>3</v>
      </c>
      <c r="CW272" s="469">
        <v>1</v>
      </c>
      <c r="CX272" s="475">
        <v>4414200</v>
      </c>
      <c r="CY272" s="475">
        <v>0</v>
      </c>
      <c r="CZ272" s="475">
        <v>144</v>
      </c>
      <c r="DA272" s="475">
        <v>66</v>
      </c>
      <c r="DB272" s="478">
        <v>3</v>
      </c>
      <c r="DC272" s="472">
        <v>0.94935697927065599</v>
      </c>
      <c r="DD272" s="469">
        <v>9</v>
      </c>
      <c r="DE272" s="475">
        <v>74300</v>
      </c>
      <c r="DF272" s="470">
        <v>0</v>
      </c>
      <c r="DG272" s="474">
        <v>0.5</v>
      </c>
      <c r="DH272" s="469">
        <v>4</v>
      </c>
      <c r="DI272" s="470">
        <v>0</v>
      </c>
      <c r="DJ272" s="469">
        <v>0</v>
      </c>
      <c r="DK272" s="469">
        <v>0</v>
      </c>
      <c r="DL272" s="476">
        <v>20</v>
      </c>
      <c r="DM272" s="465">
        <v>759.33333333333337</v>
      </c>
      <c r="DN272" s="466">
        <v>29365333.333333332</v>
      </c>
      <c r="DO272" s="467">
        <v>284085.18518518517</v>
      </c>
      <c r="DP272" s="469">
        <v>0</v>
      </c>
      <c r="DQ272" s="469">
        <v>2</v>
      </c>
      <c r="DR272" s="469">
        <v>1</v>
      </c>
      <c r="DS272" s="475">
        <v>1214</v>
      </c>
      <c r="DT272" s="475">
        <v>240</v>
      </c>
      <c r="DU272" s="475">
        <v>85</v>
      </c>
    </row>
    <row r="273" spans="1:125" s="469" customFormat="1" ht="15" customHeight="1" x14ac:dyDescent="0.25">
      <c r="A273" s="474" t="s">
        <v>113</v>
      </c>
      <c r="B273" s="469">
        <v>61</v>
      </c>
      <c r="C273" s="469">
        <v>3</v>
      </c>
      <c r="D273" s="469">
        <v>163</v>
      </c>
      <c r="E273" s="469">
        <v>6</v>
      </c>
      <c r="F273" s="469">
        <v>2023</v>
      </c>
      <c r="G273" s="469">
        <v>2</v>
      </c>
      <c r="H273" s="469">
        <v>117</v>
      </c>
      <c r="I273" s="469">
        <v>9</v>
      </c>
      <c r="J273" s="469">
        <v>10</v>
      </c>
      <c r="K273" s="469">
        <v>34</v>
      </c>
      <c r="L273" s="469">
        <v>1</v>
      </c>
      <c r="M273" s="469">
        <v>0</v>
      </c>
      <c r="N273" s="469">
        <v>0</v>
      </c>
      <c r="O273" s="469">
        <v>0</v>
      </c>
      <c r="P273" s="469">
        <v>323</v>
      </c>
      <c r="Q273" s="469">
        <v>9</v>
      </c>
      <c r="R273" s="475">
        <v>2361201</v>
      </c>
      <c r="S273" s="475">
        <v>-8</v>
      </c>
      <c r="T273" s="475">
        <v>0</v>
      </c>
      <c r="U273" s="468">
        <v>0.64500000000000002</v>
      </c>
      <c r="V273" s="469">
        <v>11</v>
      </c>
      <c r="W273" s="469">
        <v>6</v>
      </c>
      <c r="X273" s="469">
        <v>3.0000000000000004</v>
      </c>
      <c r="Y273" s="469">
        <v>9567</v>
      </c>
      <c r="Z273" s="469">
        <v>2705</v>
      </c>
      <c r="AA273" s="473">
        <v>8</v>
      </c>
      <c r="AB273" s="474">
        <f t="shared" si="9"/>
        <v>4</v>
      </c>
      <c r="AC273" s="469">
        <v>4</v>
      </c>
      <c r="AD273" s="469">
        <v>1</v>
      </c>
      <c r="AE273" s="469">
        <v>10336</v>
      </c>
      <c r="AF273" s="469">
        <v>65</v>
      </c>
      <c r="AG273" s="469">
        <v>0</v>
      </c>
      <c r="AH273" s="469">
        <v>4</v>
      </c>
      <c r="AI273" s="475">
        <v>218600</v>
      </c>
      <c r="AJ273" s="475">
        <v>0</v>
      </c>
      <c r="AK273" s="475">
        <v>60897</v>
      </c>
      <c r="AL273" s="475">
        <v>0</v>
      </c>
      <c r="AM273" s="475">
        <v>0</v>
      </c>
      <c r="AN273" s="469">
        <v>0</v>
      </c>
      <c r="AO273" s="469">
        <v>3</v>
      </c>
      <c r="AP273" s="469">
        <v>0</v>
      </c>
      <c r="AQ273" s="468">
        <v>0.25806451612903225</v>
      </c>
      <c r="AR273" s="468">
        <v>6.25E-2</v>
      </c>
      <c r="AS273" s="469">
        <v>2</v>
      </c>
      <c r="AT273" s="469">
        <v>11684.628613000001</v>
      </c>
      <c r="AU273" s="469">
        <v>0</v>
      </c>
      <c r="AV273" s="469">
        <v>0</v>
      </c>
      <c r="AW273" s="469">
        <v>19</v>
      </c>
      <c r="AX273" s="469">
        <v>250</v>
      </c>
      <c r="AY273" s="469">
        <v>1</v>
      </c>
      <c r="AZ273" s="469">
        <v>0</v>
      </c>
      <c r="BA273" s="469">
        <v>1</v>
      </c>
      <c r="BB273" s="475">
        <v>24.6</v>
      </c>
      <c r="BC273" s="470">
        <v>3</v>
      </c>
      <c r="BD273" s="470">
        <v>6</v>
      </c>
      <c r="BE273" s="469">
        <v>11684.629776100001</v>
      </c>
      <c r="BF273" s="468">
        <v>0.1875</v>
      </c>
      <c r="BG273" s="469">
        <v>0</v>
      </c>
      <c r="BH273" s="469">
        <v>69.278665151700011</v>
      </c>
      <c r="BI273" s="469">
        <v>0</v>
      </c>
      <c r="BJ273" s="469">
        <v>0</v>
      </c>
      <c r="BK273" s="469">
        <v>2</v>
      </c>
      <c r="BL273" s="469">
        <v>0</v>
      </c>
      <c r="BM273" s="469">
        <v>4</v>
      </c>
      <c r="BN273" s="469">
        <v>1</v>
      </c>
      <c r="BO273" s="471">
        <v>51.958237107000002</v>
      </c>
      <c r="BP273" s="469">
        <v>7</v>
      </c>
      <c r="BQ273" s="469">
        <v>100.90058996453</v>
      </c>
      <c r="BR273" s="469">
        <v>1</v>
      </c>
      <c r="BS273" s="469">
        <v>0</v>
      </c>
      <c r="BT273" s="469">
        <v>0</v>
      </c>
      <c r="BU273" s="469">
        <v>1</v>
      </c>
      <c r="BV273" s="469">
        <v>0</v>
      </c>
      <c r="BW273" s="475">
        <v>0</v>
      </c>
      <c r="BX273" s="475">
        <v>0</v>
      </c>
      <c r="BY273" s="475">
        <v>1085</v>
      </c>
      <c r="BZ273" s="475">
        <v>169</v>
      </c>
      <c r="CA273" s="468">
        <v>0.1875</v>
      </c>
      <c r="CB273" s="469">
        <v>32204.0784623</v>
      </c>
      <c r="CC273" s="476">
        <v>3850.92730518496</v>
      </c>
      <c r="CD273" s="476">
        <v>9488.4541452300546</v>
      </c>
      <c r="CE273" s="476">
        <v>10403.413945968283</v>
      </c>
      <c r="CF273" s="476">
        <v>76.795876535579993</v>
      </c>
      <c r="CG273" s="476">
        <v>1898.94772161225</v>
      </c>
      <c r="CH273" s="476">
        <v>6149.8606400539202</v>
      </c>
      <c r="CI273" s="476">
        <v>763.61941859811498</v>
      </c>
      <c r="CJ273" s="485">
        <v>0</v>
      </c>
      <c r="CK273" s="469">
        <v>20</v>
      </c>
      <c r="CL273" s="469">
        <v>10999.307731000001</v>
      </c>
      <c r="CM273" s="469">
        <v>0</v>
      </c>
      <c r="CN273" s="477">
        <v>2389.7255162361466</v>
      </c>
      <c r="CO273" s="469">
        <v>577</v>
      </c>
      <c r="CP273" s="469">
        <v>6</v>
      </c>
      <c r="CQ273" s="469" t="s">
        <v>514</v>
      </c>
      <c r="CR273" s="469" t="s">
        <v>514</v>
      </c>
      <c r="CS273" s="469" t="s">
        <v>514</v>
      </c>
      <c r="CT273" s="469">
        <v>1</v>
      </c>
      <c r="CU273" s="469">
        <v>2</v>
      </c>
      <c r="CV273" s="469">
        <v>1</v>
      </c>
      <c r="CW273" s="469">
        <v>0</v>
      </c>
      <c r="CX273" s="475">
        <v>0</v>
      </c>
      <c r="CY273" s="475">
        <v>115</v>
      </c>
      <c r="CZ273" s="475">
        <v>377</v>
      </c>
      <c r="DA273" s="475">
        <v>0</v>
      </c>
      <c r="DB273" s="478">
        <v>9</v>
      </c>
      <c r="DC273" s="472">
        <v>0.95332610539197271</v>
      </c>
      <c r="DD273" s="469">
        <v>8</v>
      </c>
      <c r="DE273" s="475">
        <v>1519800</v>
      </c>
      <c r="DF273" s="470">
        <v>29</v>
      </c>
      <c r="DG273" s="474">
        <v>0</v>
      </c>
      <c r="DH273" s="469">
        <v>2</v>
      </c>
      <c r="DI273" s="470">
        <v>0</v>
      </c>
      <c r="DJ273" s="469">
        <v>0</v>
      </c>
      <c r="DK273" s="469">
        <v>0</v>
      </c>
      <c r="DL273" s="476">
        <v>1.6666666666666667</v>
      </c>
      <c r="DM273" s="465">
        <v>104.33333333333333</v>
      </c>
      <c r="DN273" s="466">
        <v>9302000</v>
      </c>
      <c r="DO273" s="467">
        <v>712251.8518518518</v>
      </c>
      <c r="DP273" s="469">
        <v>1</v>
      </c>
      <c r="DQ273" s="469">
        <v>1</v>
      </c>
      <c r="DR273" s="469">
        <v>3</v>
      </c>
      <c r="DS273" s="475">
        <v>0</v>
      </c>
      <c r="DT273" s="475">
        <v>328</v>
      </c>
      <c r="DU273" s="475">
        <v>38</v>
      </c>
    </row>
    <row r="274" spans="1:125" s="469" customFormat="1" ht="15" customHeight="1" x14ac:dyDescent="0.25">
      <c r="A274" s="474" t="s">
        <v>300</v>
      </c>
      <c r="B274" s="469">
        <v>10</v>
      </c>
      <c r="C274" s="469">
        <v>2</v>
      </c>
      <c r="D274" s="469">
        <v>16</v>
      </c>
      <c r="E274" s="469">
        <v>4</v>
      </c>
      <c r="F274" s="469">
        <v>339</v>
      </c>
      <c r="G274" s="469">
        <v>1</v>
      </c>
      <c r="H274" s="469">
        <v>10</v>
      </c>
      <c r="I274" s="469">
        <v>3</v>
      </c>
      <c r="J274" s="469">
        <v>0</v>
      </c>
      <c r="K274" s="469">
        <v>14</v>
      </c>
      <c r="L274" s="469">
        <v>2</v>
      </c>
      <c r="M274" s="469">
        <v>0</v>
      </c>
      <c r="N274" s="469">
        <v>0</v>
      </c>
      <c r="O274" s="469">
        <v>0</v>
      </c>
      <c r="P274" s="469">
        <v>24</v>
      </c>
      <c r="Q274" s="469">
        <v>11</v>
      </c>
      <c r="R274" s="475">
        <v>9972433</v>
      </c>
      <c r="S274" s="475">
        <v>0</v>
      </c>
      <c r="T274" s="475">
        <v>0</v>
      </c>
      <c r="U274" s="468">
        <v>0.64500000000000002</v>
      </c>
      <c r="V274" s="469">
        <v>13</v>
      </c>
      <c r="W274" s="469">
        <v>2</v>
      </c>
      <c r="X274" s="469">
        <v>0</v>
      </c>
      <c r="Y274" s="469" t="s">
        <v>568</v>
      </c>
      <c r="Z274" s="469" t="s">
        <v>568</v>
      </c>
      <c r="AA274" s="473">
        <v>6</v>
      </c>
      <c r="AB274" s="474">
        <f t="shared" si="9"/>
        <v>2</v>
      </c>
      <c r="AC274" s="469">
        <v>6</v>
      </c>
      <c r="AD274" s="469">
        <v>3</v>
      </c>
      <c r="AE274" s="469">
        <v>20</v>
      </c>
      <c r="AF274" s="469">
        <v>253</v>
      </c>
      <c r="AG274" s="469">
        <v>0</v>
      </c>
      <c r="AH274" s="469">
        <v>7</v>
      </c>
      <c r="AI274" s="475">
        <v>491200</v>
      </c>
      <c r="AJ274" s="475">
        <v>0</v>
      </c>
      <c r="AK274" s="475">
        <v>0</v>
      </c>
      <c r="AL274" s="475">
        <v>1637</v>
      </c>
      <c r="AM274" s="475">
        <v>91</v>
      </c>
      <c r="AN274" s="469">
        <v>0</v>
      </c>
      <c r="AO274" s="469">
        <v>8</v>
      </c>
      <c r="AP274" s="469">
        <v>0</v>
      </c>
      <c r="AQ274" s="468">
        <v>0.51700000000000002</v>
      </c>
      <c r="AR274" s="468">
        <v>4.8000000000000001E-2</v>
      </c>
      <c r="AS274" s="469">
        <v>1</v>
      </c>
      <c r="AT274" s="469">
        <v>0</v>
      </c>
      <c r="AU274" s="469">
        <v>0</v>
      </c>
      <c r="AV274" s="469">
        <v>1</v>
      </c>
      <c r="AW274" s="469">
        <v>6</v>
      </c>
      <c r="AX274" s="469">
        <v>47</v>
      </c>
      <c r="AY274" s="469">
        <v>0</v>
      </c>
      <c r="AZ274" s="469">
        <v>0</v>
      </c>
      <c r="BA274" s="469">
        <v>2</v>
      </c>
      <c r="BB274" s="475">
        <v>375.6</v>
      </c>
      <c r="BC274" s="470">
        <v>0</v>
      </c>
      <c r="BD274" s="470">
        <v>11</v>
      </c>
      <c r="BE274" s="469">
        <v>0</v>
      </c>
      <c r="BF274" s="468">
        <v>0.216</v>
      </c>
      <c r="BG274" s="469">
        <v>0</v>
      </c>
      <c r="BH274" s="469">
        <v>222.39321248509998</v>
      </c>
      <c r="BI274" s="469">
        <v>0</v>
      </c>
      <c r="BJ274" s="469">
        <v>0</v>
      </c>
      <c r="BK274" s="469">
        <v>0</v>
      </c>
      <c r="BL274" s="469">
        <v>0</v>
      </c>
      <c r="BM274" s="469">
        <v>2</v>
      </c>
      <c r="BN274" s="469">
        <v>0</v>
      </c>
      <c r="BO274" s="471">
        <v>0.105773828858</v>
      </c>
      <c r="BP274" s="469">
        <v>0</v>
      </c>
      <c r="BQ274" s="469">
        <v>0</v>
      </c>
      <c r="BR274" s="469">
        <v>1</v>
      </c>
      <c r="BS274" s="469">
        <v>1</v>
      </c>
      <c r="BT274" s="469">
        <v>2</v>
      </c>
      <c r="BU274" s="469">
        <v>0</v>
      </c>
      <c r="BV274" s="469">
        <v>0</v>
      </c>
      <c r="BW274" s="475">
        <v>0</v>
      </c>
      <c r="BX274" s="475">
        <v>488</v>
      </c>
      <c r="BY274" s="475">
        <v>2924</v>
      </c>
      <c r="BZ274" s="475">
        <v>1926</v>
      </c>
      <c r="CA274" s="468">
        <v>0.439</v>
      </c>
      <c r="CB274" s="469">
        <v>0</v>
      </c>
      <c r="CC274" s="476">
        <v>31.046825195379999</v>
      </c>
      <c r="CD274" s="476">
        <v>35.453259198170002</v>
      </c>
      <c r="CE274" s="476">
        <v>118.62397735016896</v>
      </c>
      <c r="CF274" s="476">
        <v>144.95707005306897</v>
      </c>
      <c r="CG274" s="476">
        <v>0</v>
      </c>
      <c r="CH274" s="476">
        <v>35.453266683149998</v>
      </c>
      <c r="CI274" s="476">
        <v>62.357880136237654</v>
      </c>
      <c r="CJ274" s="485">
        <v>0</v>
      </c>
      <c r="CK274" s="469">
        <v>2</v>
      </c>
      <c r="CL274" s="469">
        <v>72.332145613099996</v>
      </c>
      <c r="CM274" s="469">
        <v>0</v>
      </c>
      <c r="CN274" s="477">
        <v>560.03189450042953</v>
      </c>
      <c r="CO274" s="469">
        <v>45</v>
      </c>
      <c r="CP274" s="469">
        <v>0</v>
      </c>
      <c r="CQ274" s="469" t="s">
        <v>514</v>
      </c>
      <c r="CR274" s="469" t="s">
        <v>514</v>
      </c>
      <c r="CS274" s="469" t="s">
        <v>514</v>
      </c>
      <c r="CT274" s="469">
        <v>0</v>
      </c>
      <c r="CU274" s="469">
        <v>2</v>
      </c>
      <c r="CV274" s="469">
        <v>0</v>
      </c>
      <c r="CW274" s="469">
        <v>6</v>
      </c>
      <c r="CX274" s="475">
        <v>750000</v>
      </c>
      <c r="CY274" s="475">
        <v>1028</v>
      </c>
      <c r="CZ274" s="475">
        <v>119</v>
      </c>
      <c r="DA274" s="475">
        <v>0</v>
      </c>
      <c r="DB274" s="478">
        <v>9</v>
      </c>
      <c r="DC274" s="472">
        <v>0.97738752436249354</v>
      </c>
      <c r="DD274" s="469">
        <v>21</v>
      </c>
      <c r="DE274" s="475">
        <v>364900</v>
      </c>
      <c r="DF274" s="470">
        <v>11</v>
      </c>
      <c r="DG274" s="474">
        <v>0</v>
      </c>
      <c r="DH274" s="469">
        <v>7</v>
      </c>
      <c r="DI274" s="470">
        <v>0</v>
      </c>
      <c r="DJ274" s="469">
        <v>0</v>
      </c>
      <c r="DK274" s="469">
        <v>0</v>
      </c>
      <c r="DL274" s="476">
        <v>0</v>
      </c>
      <c r="DM274" s="465">
        <v>88</v>
      </c>
      <c r="DN274" s="466" t="s">
        <v>640</v>
      </c>
      <c r="DO274" s="467">
        <v>51651.851851851854</v>
      </c>
      <c r="DP274" s="469">
        <v>0</v>
      </c>
      <c r="DQ274" s="469">
        <v>0</v>
      </c>
      <c r="DR274" s="469">
        <v>0</v>
      </c>
      <c r="DS274" s="475">
        <v>1422</v>
      </c>
      <c r="DT274" s="475">
        <v>376</v>
      </c>
      <c r="DU274" s="475">
        <v>0</v>
      </c>
    </row>
    <row r="275" spans="1:125" s="469" customFormat="1" ht="15" customHeight="1" x14ac:dyDescent="0.25">
      <c r="A275" s="474" t="s">
        <v>186</v>
      </c>
      <c r="B275" s="469">
        <v>1</v>
      </c>
      <c r="C275" s="469">
        <v>0</v>
      </c>
      <c r="D275" s="469">
        <v>5</v>
      </c>
      <c r="E275" s="469">
        <v>0</v>
      </c>
      <c r="F275" s="469">
        <v>169</v>
      </c>
      <c r="G275" s="469">
        <v>0</v>
      </c>
      <c r="H275" s="469">
        <v>4</v>
      </c>
      <c r="I275" s="469">
        <v>0</v>
      </c>
      <c r="J275" s="469">
        <v>1</v>
      </c>
      <c r="K275" s="469">
        <v>9</v>
      </c>
      <c r="L275" s="469">
        <v>0</v>
      </c>
      <c r="M275" s="469">
        <v>0</v>
      </c>
      <c r="N275" s="469">
        <v>0</v>
      </c>
      <c r="O275" s="469">
        <v>0</v>
      </c>
      <c r="P275" s="469">
        <v>73</v>
      </c>
      <c r="Q275" s="469">
        <v>0</v>
      </c>
      <c r="R275" s="475">
        <v>0</v>
      </c>
      <c r="S275" s="475">
        <v>0</v>
      </c>
      <c r="T275" s="475">
        <v>0</v>
      </c>
      <c r="U275" s="468">
        <v>0.7142857142857143</v>
      </c>
      <c r="V275" s="469">
        <v>1</v>
      </c>
      <c r="W275" s="469">
        <v>0</v>
      </c>
      <c r="X275" s="469">
        <v>0.60000000000000009</v>
      </c>
      <c r="Y275" s="469" t="s">
        <v>568</v>
      </c>
      <c r="Z275" s="469" t="s">
        <v>568</v>
      </c>
      <c r="AA275" s="473">
        <v>1</v>
      </c>
      <c r="AB275" s="474">
        <f t="shared" si="9"/>
        <v>2</v>
      </c>
      <c r="AC275" s="469">
        <v>2</v>
      </c>
      <c r="AD275" s="469">
        <v>0</v>
      </c>
      <c r="AE275" s="469">
        <v>17</v>
      </c>
      <c r="AF275" s="469">
        <v>31</v>
      </c>
      <c r="AG275" s="469">
        <v>0</v>
      </c>
      <c r="AH275" s="469">
        <v>0</v>
      </c>
      <c r="AI275" s="475">
        <v>0</v>
      </c>
      <c r="AJ275" s="475">
        <v>0</v>
      </c>
      <c r="AK275" s="475">
        <v>0</v>
      </c>
      <c r="AL275" s="475">
        <v>205</v>
      </c>
      <c r="AM275" s="475">
        <v>22</v>
      </c>
      <c r="AN275" s="469">
        <v>0</v>
      </c>
      <c r="AO275" s="469">
        <v>0</v>
      </c>
      <c r="AP275" s="469">
        <v>1</v>
      </c>
      <c r="AQ275" s="468">
        <v>0.53448275862068961</v>
      </c>
      <c r="AR275" s="468">
        <v>5.1724137931034482E-2</v>
      </c>
      <c r="AS275" s="469">
        <v>0</v>
      </c>
      <c r="AT275" s="469">
        <v>0</v>
      </c>
      <c r="AU275" s="469">
        <v>0</v>
      </c>
      <c r="AV275" s="469">
        <v>0</v>
      </c>
      <c r="AW275" s="469">
        <v>1</v>
      </c>
      <c r="AX275" s="469">
        <v>0</v>
      </c>
      <c r="AY275" s="469">
        <v>0</v>
      </c>
      <c r="AZ275" s="469">
        <v>0</v>
      </c>
      <c r="BA275" s="469">
        <v>0</v>
      </c>
      <c r="BB275" s="475">
        <v>0</v>
      </c>
      <c r="BC275" s="470">
        <v>1</v>
      </c>
      <c r="BD275" s="470">
        <v>4</v>
      </c>
      <c r="BE275" s="469">
        <v>0</v>
      </c>
      <c r="BF275" s="468">
        <v>0.22413793103448276</v>
      </c>
      <c r="BG275" s="469">
        <v>0</v>
      </c>
      <c r="BH275" s="469">
        <v>53.2068922152</v>
      </c>
      <c r="BI275" s="469">
        <v>0</v>
      </c>
      <c r="BJ275" s="469">
        <v>0</v>
      </c>
      <c r="BK275" s="469">
        <v>0</v>
      </c>
      <c r="BL275" s="469">
        <v>0</v>
      </c>
      <c r="BM275" s="469">
        <v>2</v>
      </c>
      <c r="BN275" s="469">
        <v>0</v>
      </c>
      <c r="BO275" s="471">
        <v>6.3821870841499999</v>
      </c>
      <c r="BP275" s="469">
        <v>0</v>
      </c>
      <c r="BQ275" s="469">
        <v>0</v>
      </c>
      <c r="BR275" s="469">
        <v>0</v>
      </c>
      <c r="BS275" s="469">
        <v>0</v>
      </c>
      <c r="BT275" s="469">
        <v>0</v>
      </c>
      <c r="BU275" s="469">
        <v>1</v>
      </c>
      <c r="BV275" s="469">
        <v>0</v>
      </c>
      <c r="BW275" s="475">
        <v>0</v>
      </c>
      <c r="BX275" s="475">
        <v>106</v>
      </c>
      <c r="BY275" s="475">
        <v>1348</v>
      </c>
      <c r="BZ275" s="475">
        <v>218</v>
      </c>
      <c r="CA275" s="468">
        <v>0.44827586206896552</v>
      </c>
      <c r="CB275" s="469">
        <v>0</v>
      </c>
      <c r="CC275" s="476">
        <v>1682.8581037218069</v>
      </c>
      <c r="CD275" s="476">
        <v>2156.0403418740302</v>
      </c>
      <c r="CE275" s="476">
        <v>2171.8984315797411</v>
      </c>
      <c r="CF275" s="476">
        <v>65.756946781353804</v>
      </c>
      <c r="CG275" s="476">
        <v>518.98655907060004</v>
      </c>
      <c r="CH275" s="476">
        <v>0</v>
      </c>
      <c r="CI275" s="476">
        <v>75.830147257181196</v>
      </c>
      <c r="CJ275" s="485">
        <v>0</v>
      </c>
      <c r="CK275" s="469">
        <v>6</v>
      </c>
      <c r="CL275" s="469">
        <v>0</v>
      </c>
      <c r="CM275" s="469">
        <v>0</v>
      </c>
      <c r="CN275" s="477">
        <v>310.08914029259756</v>
      </c>
      <c r="CO275" s="469">
        <v>18</v>
      </c>
      <c r="CP275" s="469">
        <v>0</v>
      </c>
      <c r="CQ275" s="469" t="s">
        <v>514</v>
      </c>
      <c r="CR275" s="469" t="s">
        <v>514</v>
      </c>
      <c r="CS275" s="469" t="s">
        <v>514</v>
      </c>
      <c r="CT275" s="469">
        <v>0</v>
      </c>
      <c r="CU275" s="469">
        <v>0</v>
      </c>
      <c r="CV275" s="469">
        <v>2</v>
      </c>
      <c r="CW275" s="469">
        <v>0</v>
      </c>
      <c r="CX275" s="475">
        <v>0</v>
      </c>
      <c r="CY275" s="475">
        <v>0</v>
      </c>
      <c r="CZ275" s="475">
        <v>294</v>
      </c>
      <c r="DA275" s="475">
        <v>0</v>
      </c>
      <c r="DB275" s="478">
        <v>1</v>
      </c>
      <c r="DC275" s="472">
        <v>0.94010499522748969</v>
      </c>
      <c r="DD275" s="469">
        <v>1</v>
      </c>
      <c r="DE275" s="475">
        <v>8600</v>
      </c>
      <c r="DF275" s="470">
        <v>0</v>
      </c>
      <c r="DG275" s="474">
        <v>0</v>
      </c>
      <c r="DH275" s="469">
        <v>1</v>
      </c>
      <c r="DI275" s="470">
        <v>0</v>
      </c>
      <c r="DJ275" s="469">
        <v>0</v>
      </c>
      <c r="DK275" s="469">
        <v>0</v>
      </c>
      <c r="DL275" s="476">
        <v>10</v>
      </c>
      <c r="DM275" s="465">
        <v>27</v>
      </c>
      <c r="DN275" s="466" t="s">
        <v>640</v>
      </c>
      <c r="DO275" s="467">
        <v>70681.481481481489</v>
      </c>
      <c r="DP275" s="469">
        <v>0</v>
      </c>
      <c r="DQ275" s="469">
        <v>0</v>
      </c>
      <c r="DR275" s="469">
        <v>0</v>
      </c>
      <c r="DS275" s="475">
        <v>41</v>
      </c>
      <c r="DT275" s="475">
        <v>0</v>
      </c>
      <c r="DU275" s="475">
        <v>0</v>
      </c>
    </row>
    <row r="276" spans="1:125" s="469" customFormat="1" ht="15" customHeight="1" x14ac:dyDescent="0.25">
      <c r="A276" s="474" t="s">
        <v>199</v>
      </c>
      <c r="B276" s="469">
        <v>1</v>
      </c>
      <c r="C276" s="469">
        <v>0</v>
      </c>
      <c r="D276" s="469">
        <v>11</v>
      </c>
      <c r="E276" s="469">
        <v>0</v>
      </c>
      <c r="F276" s="469">
        <v>162</v>
      </c>
      <c r="G276" s="469">
        <v>5</v>
      </c>
      <c r="H276" s="469">
        <v>6</v>
      </c>
      <c r="I276" s="469">
        <v>0</v>
      </c>
      <c r="J276" s="469">
        <v>0</v>
      </c>
      <c r="K276" s="469">
        <v>15</v>
      </c>
      <c r="L276" s="469">
        <v>0</v>
      </c>
      <c r="M276" s="469">
        <v>0</v>
      </c>
      <c r="N276" s="469">
        <v>0</v>
      </c>
      <c r="O276" s="469">
        <v>0</v>
      </c>
      <c r="P276" s="469">
        <v>110</v>
      </c>
      <c r="Q276" s="469">
        <v>1</v>
      </c>
      <c r="R276" s="475">
        <v>486000</v>
      </c>
      <c r="S276" s="475">
        <v>0</v>
      </c>
      <c r="T276" s="475">
        <v>0</v>
      </c>
      <c r="U276" s="468">
        <v>0.64500000000000002</v>
      </c>
      <c r="V276" s="469">
        <v>9</v>
      </c>
      <c r="W276" s="469">
        <v>0</v>
      </c>
      <c r="X276" s="469">
        <v>0.70000000000000007</v>
      </c>
      <c r="Y276" s="469">
        <v>857</v>
      </c>
      <c r="Z276" s="469">
        <v>357</v>
      </c>
      <c r="AA276" s="473">
        <v>3</v>
      </c>
      <c r="AB276" s="474">
        <f t="shared" si="9"/>
        <v>1</v>
      </c>
      <c r="AC276" s="469">
        <v>1</v>
      </c>
      <c r="AD276" s="469">
        <v>0</v>
      </c>
      <c r="AE276" s="469">
        <v>27</v>
      </c>
      <c r="AF276" s="469">
        <v>87</v>
      </c>
      <c r="AG276" s="469">
        <v>0</v>
      </c>
      <c r="AH276" s="469">
        <v>2</v>
      </c>
      <c r="AI276" s="475">
        <v>104700</v>
      </c>
      <c r="AJ276" s="475">
        <v>0</v>
      </c>
      <c r="AK276" s="475">
        <v>0</v>
      </c>
      <c r="AL276" s="475">
        <v>387</v>
      </c>
      <c r="AM276" s="475">
        <v>33</v>
      </c>
      <c r="AN276" s="469">
        <v>0</v>
      </c>
      <c r="AO276" s="469">
        <v>1</v>
      </c>
      <c r="AP276" s="469">
        <v>0</v>
      </c>
      <c r="AQ276" s="468">
        <v>0.51700000000000002</v>
      </c>
      <c r="AR276" s="468">
        <v>4.8000000000000001E-2</v>
      </c>
      <c r="AS276" s="469">
        <v>0</v>
      </c>
      <c r="AT276" s="469">
        <v>0</v>
      </c>
      <c r="AU276" s="469">
        <v>0</v>
      </c>
      <c r="AV276" s="469">
        <v>0</v>
      </c>
      <c r="AW276" s="469">
        <v>0</v>
      </c>
      <c r="AX276" s="469">
        <v>0</v>
      </c>
      <c r="AY276" s="469">
        <v>0</v>
      </c>
      <c r="AZ276" s="469">
        <v>0</v>
      </c>
      <c r="BA276" s="469">
        <v>0</v>
      </c>
      <c r="BB276" s="475">
        <v>0</v>
      </c>
      <c r="BC276" s="470">
        <v>0</v>
      </c>
      <c r="BD276" s="470">
        <v>0</v>
      </c>
      <c r="BE276" s="469">
        <v>0</v>
      </c>
      <c r="BF276" s="468">
        <v>0.216</v>
      </c>
      <c r="BG276" s="469">
        <v>0</v>
      </c>
      <c r="BH276" s="469">
        <v>0</v>
      </c>
      <c r="BI276" s="469">
        <v>0</v>
      </c>
      <c r="BJ276" s="469">
        <v>0</v>
      </c>
      <c r="BK276" s="469">
        <v>0</v>
      </c>
      <c r="BL276" s="469">
        <v>0</v>
      </c>
      <c r="BM276" s="469">
        <v>1</v>
      </c>
      <c r="BN276" s="469">
        <v>0</v>
      </c>
      <c r="BO276" s="471">
        <v>0.78811028492599999</v>
      </c>
      <c r="BP276" s="469">
        <v>0</v>
      </c>
      <c r="BQ276" s="469">
        <v>0</v>
      </c>
      <c r="BR276" s="469">
        <v>0</v>
      </c>
      <c r="BS276" s="469">
        <v>0</v>
      </c>
      <c r="BT276" s="469">
        <v>0</v>
      </c>
      <c r="BU276" s="469">
        <v>0</v>
      </c>
      <c r="BV276" s="469">
        <v>1</v>
      </c>
      <c r="BW276" s="475">
        <v>3203900</v>
      </c>
      <c r="BX276" s="475">
        <v>786</v>
      </c>
      <c r="BY276" s="475">
        <v>4609</v>
      </c>
      <c r="BZ276" s="475">
        <v>721</v>
      </c>
      <c r="CA276" s="468">
        <v>0.439</v>
      </c>
      <c r="CB276" s="469">
        <v>0</v>
      </c>
      <c r="CC276" s="476">
        <v>0</v>
      </c>
      <c r="CD276" s="476">
        <v>0</v>
      </c>
      <c r="CE276" s="476">
        <v>0.74245419709099991</v>
      </c>
      <c r="CF276" s="476">
        <v>36.809876768617599</v>
      </c>
      <c r="CG276" s="476">
        <v>0</v>
      </c>
      <c r="CH276" s="476">
        <v>0</v>
      </c>
      <c r="CI276" s="476">
        <v>0</v>
      </c>
      <c r="CJ276" s="485">
        <v>0</v>
      </c>
      <c r="CK276" s="469">
        <v>2</v>
      </c>
      <c r="CL276" s="469">
        <v>0</v>
      </c>
      <c r="CM276" s="469">
        <v>0</v>
      </c>
      <c r="CN276" s="477">
        <v>109.09048457183329</v>
      </c>
      <c r="CO276" s="469">
        <v>18</v>
      </c>
      <c r="CP276" s="469">
        <v>0</v>
      </c>
      <c r="CQ276" s="469" t="s">
        <v>514</v>
      </c>
      <c r="CR276" s="469" t="s">
        <v>514</v>
      </c>
      <c r="CS276" s="469" t="s">
        <v>514</v>
      </c>
      <c r="CT276" s="469">
        <v>0</v>
      </c>
      <c r="CU276" s="469">
        <v>0</v>
      </c>
      <c r="CV276" s="469">
        <v>1</v>
      </c>
      <c r="CW276" s="469">
        <v>0</v>
      </c>
      <c r="CX276" s="475">
        <v>0</v>
      </c>
      <c r="CY276" s="475">
        <v>71</v>
      </c>
      <c r="CZ276" s="475">
        <v>55</v>
      </c>
      <c r="DA276" s="475">
        <v>0</v>
      </c>
      <c r="DB276" s="478">
        <v>14</v>
      </c>
      <c r="DC276" s="472">
        <v>0.94328614328614324</v>
      </c>
      <c r="DD276" s="469">
        <v>5</v>
      </c>
      <c r="DE276" s="475">
        <v>1711500</v>
      </c>
      <c r="DF276" s="470">
        <v>0</v>
      </c>
      <c r="DG276" s="474">
        <v>0</v>
      </c>
      <c r="DH276" s="469">
        <v>7</v>
      </c>
      <c r="DI276" s="470">
        <v>0</v>
      </c>
      <c r="DJ276" s="469">
        <v>0</v>
      </c>
      <c r="DK276" s="469">
        <v>1</v>
      </c>
      <c r="DL276" s="476">
        <v>5</v>
      </c>
      <c r="DM276" s="465">
        <v>251</v>
      </c>
      <c r="DN276" s="466" t="s">
        <v>640</v>
      </c>
      <c r="DO276" s="467">
        <v>34981.963927855708</v>
      </c>
      <c r="DP276" s="469">
        <v>0</v>
      </c>
      <c r="DQ276" s="469">
        <v>0</v>
      </c>
      <c r="DR276" s="469">
        <v>0</v>
      </c>
      <c r="DS276" s="475">
        <v>155</v>
      </c>
      <c r="DT276" s="475">
        <v>0</v>
      </c>
      <c r="DU276" s="475">
        <v>0</v>
      </c>
    </row>
    <row r="277" spans="1:125" s="469" customFormat="1" ht="15" customHeight="1" x14ac:dyDescent="0.25">
      <c r="A277" s="474" t="s">
        <v>137</v>
      </c>
      <c r="B277" s="469">
        <v>37</v>
      </c>
      <c r="C277" s="469">
        <v>4</v>
      </c>
      <c r="D277" s="469">
        <v>88</v>
      </c>
      <c r="E277" s="469">
        <v>7</v>
      </c>
      <c r="F277" s="469">
        <v>1312</v>
      </c>
      <c r="G277" s="469">
        <v>0</v>
      </c>
      <c r="H277" s="469">
        <v>22</v>
      </c>
      <c r="I277" s="469">
        <v>2</v>
      </c>
      <c r="J277" s="469">
        <v>8</v>
      </c>
      <c r="K277" s="469">
        <v>50</v>
      </c>
      <c r="L277" s="469">
        <v>5</v>
      </c>
      <c r="M277" s="469">
        <v>0</v>
      </c>
      <c r="N277" s="469">
        <v>0</v>
      </c>
      <c r="O277" s="469">
        <v>0</v>
      </c>
      <c r="P277" s="469">
        <v>165</v>
      </c>
      <c r="Q277" s="469">
        <v>3</v>
      </c>
      <c r="R277" s="475">
        <v>299000</v>
      </c>
      <c r="S277" s="475">
        <v>136</v>
      </c>
      <c r="T277" s="475">
        <v>0</v>
      </c>
      <c r="U277" s="468">
        <v>0.64500000000000002</v>
      </c>
      <c r="V277" s="469">
        <v>2</v>
      </c>
      <c r="W277" s="469">
        <v>2</v>
      </c>
      <c r="X277" s="469">
        <v>1</v>
      </c>
      <c r="Y277" s="469">
        <v>6498</v>
      </c>
      <c r="Z277" s="469">
        <v>759</v>
      </c>
      <c r="AA277" s="473">
        <v>1</v>
      </c>
      <c r="AB277" s="474">
        <f t="shared" si="9"/>
        <v>4</v>
      </c>
      <c r="AC277" s="469">
        <v>0</v>
      </c>
      <c r="AD277" s="469">
        <v>0</v>
      </c>
      <c r="AE277" s="469">
        <v>995</v>
      </c>
      <c r="AF277" s="469">
        <v>40</v>
      </c>
      <c r="AG277" s="469">
        <v>1</v>
      </c>
      <c r="AH277" s="469">
        <v>0</v>
      </c>
      <c r="AI277" s="475">
        <v>0</v>
      </c>
      <c r="AJ277" s="475">
        <v>0</v>
      </c>
      <c r="AK277" s="475">
        <v>0</v>
      </c>
      <c r="AL277" s="475">
        <v>33</v>
      </c>
      <c r="AM277" s="475">
        <v>0</v>
      </c>
      <c r="AN277" s="469">
        <v>0</v>
      </c>
      <c r="AO277" s="469">
        <v>1</v>
      </c>
      <c r="AP277" s="469">
        <v>0</v>
      </c>
      <c r="AQ277" s="468">
        <v>0.51700000000000002</v>
      </c>
      <c r="AR277" s="468">
        <v>4.8000000000000001E-2</v>
      </c>
      <c r="AS277" s="469">
        <v>0</v>
      </c>
      <c r="AT277" s="469">
        <v>0</v>
      </c>
      <c r="AU277" s="469">
        <v>0</v>
      </c>
      <c r="AV277" s="469">
        <v>2</v>
      </c>
      <c r="AW277" s="469">
        <v>22</v>
      </c>
      <c r="AX277" s="469">
        <v>292</v>
      </c>
      <c r="AY277" s="469">
        <v>0</v>
      </c>
      <c r="AZ277" s="469">
        <v>0</v>
      </c>
      <c r="BA277" s="469">
        <v>2</v>
      </c>
      <c r="BB277" s="475">
        <v>13.8</v>
      </c>
      <c r="BC277" s="470">
        <v>0</v>
      </c>
      <c r="BD277" s="470">
        <v>16</v>
      </c>
      <c r="BE277" s="469">
        <v>0</v>
      </c>
      <c r="BF277" s="468">
        <v>0.216</v>
      </c>
      <c r="BG277" s="469">
        <v>0</v>
      </c>
      <c r="BH277" s="469">
        <v>118.4469254695</v>
      </c>
      <c r="BI277" s="469">
        <v>0</v>
      </c>
      <c r="BJ277" s="469">
        <v>0</v>
      </c>
      <c r="BK277" s="469">
        <v>0</v>
      </c>
      <c r="BL277" s="469">
        <v>0</v>
      </c>
      <c r="BM277" s="469">
        <v>4</v>
      </c>
      <c r="BN277" s="469">
        <v>0</v>
      </c>
      <c r="BO277" s="471">
        <v>367.08773653399999</v>
      </c>
      <c r="BP277" s="469">
        <v>1</v>
      </c>
      <c r="BQ277" s="469">
        <v>0</v>
      </c>
      <c r="BR277" s="469">
        <v>0</v>
      </c>
      <c r="BS277" s="469">
        <v>0</v>
      </c>
      <c r="BT277" s="469">
        <v>3</v>
      </c>
      <c r="BU277" s="469">
        <v>0</v>
      </c>
      <c r="BV277" s="469">
        <v>0</v>
      </c>
      <c r="BW277" s="475">
        <v>0</v>
      </c>
      <c r="BX277" s="475">
        <v>236</v>
      </c>
      <c r="BY277" s="475">
        <v>2173</v>
      </c>
      <c r="BZ277" s="475">
        <v>27</v>
      </c>
      <c r="CA277" s="468">
        <v>0.439</v>
      </c>
      <c r="CB277" s="469">
        <v>8630.4503428400003</v>
      </c>
      <c r="CC277" s="476">
        <v>47.867336488799999</v>
      </c>
      <c r="CD277" s="476">
        <v>7686.4644880680744</v>
      </c>
      <c r="CE277" s="476">
        <v>8204.2723930528191</v>
      </c>
      <c r="CF277" s="476">
        <v>301.90263298330001</v>
      </c>
      <c r="CG277" s="476">
        <v>1607.3534924606199</v>
      </c>
      <c r="CH277" s="476">
        <v>7680.7379401286044</v>
      </c>
      <c r="CI277" s="476">
        <v>1874.7384684973686</v>
      </c>
      <c r="CJ277" s="485">
        <v>0</v>
      </c>
      <c r="CK277" s="469">
        <v>5</v>
      </c>
      <c r="CL277" s="469">
        <v>0</v>
      </c>
      <c r="CM277" s="469">
        <v>0</v>
      </c>
      <c r="CN277" s="477">
        <v>1935.5402651625279</v>
      </c>
      <c r="CO277" s="469">
        <v>36</v>
      </c>
      <c r="CP277" s="469">
        <v>0</v>
      </c>
      <c r="CQ277" s="469" t="s">
        <v>514</v>
      </c>
      <c r="CR277" s="469" t="s">
        <v>514</v>
      </c>
      <c r="CS277" s="469" t="s">
        <v>514</v>
      </c>
      <c r="CT277" s="469">
        <v>0</v>
      </c>
      <c r="CU277" s="469">
        <v>0</v>
      </c>
      <c r="CV277" s="469">
        <v>2</v>
      </c>
      <c r="CW277" s="469">
        <v>2</v>
      </c>
      <c r="CX277" s="475">
        <v>102600</v>
      </c>
      <c r="CY277" s="475">
        <v>0</v>
      </c>
      <c r="CZ277" s="475">
        <v>55</v>
      </c>
      <c r="DA277" s="475">
        <v>0</v>
      </c>
      <c r="DB277" s="478">
        <v>54</v>
      </c>
      <c r="DC277" s="472">
        <v>0.95460925587454182</v>
      </c>
      <c r="DD277" s="469">
        <v>6</v>
      </c>
      <c r="DE277" s="475">
        <v>159900</v>
      </c>
      <c r="DF277" s="470">
        <v>1</v>
      </c>
      <c r="DG277" s="474">
        <f>3/12</f>
        <v>0.25</v>
      </c>
      <c r="DH277" s="469">
        <v>6</v>
      </c>
      <c r="DI277" s="470">
        <v>0</v>
      </c>
      <c r="DJ277" s="469">
        <v>1</v>
      </c>
      <c r="DK277" s="469">
        <v>0</v>
      </c>
      <c r="DL277" s="476">
        <v>5</v>
      </c>
      <c r="DM277" s="465">
        <v>75</v>
      </c>
      <c r="DN277" s="466">
        <v>3029000</v>
      </c>
      <c r="DO277" s="467">
        <v>304474.0740740741</v>
      </c>
      <c r="DP277" s="469">
        <v>0</v>
      </c>
      <c r="DQ277" s="469">
        <v>0</v>
      </c>
      <c r="DR277" s="469">
        <v>1</v>
      </c>
      <c r="DS277" s="475">
        <v>16</v>
      </c>
      <c r="DT277" s="475">
        <v>133</v>
      </c>
      <c r="DU277" s="475">
        <v>0</v>
      </c>
    </row>
    <row r="278" spans="1:125" s="469" customFormat="1" ht="15" customHeight="1" x14ac:dyDescent="0.25">
      <c r="A278" s="474" t="s">
        <v>217</v>
      </c>
      <c r="B278" s="469">
        <v>14</v>
      </c>
      <c r="C278" s="469">
        <v>0</v>
      </c>
      <c r="D278" s="469">
        <v>28</v>
      </c>
      <c r="E278" s="469">
        <v>2</v>
      </c>
      <c r="F278" s="469">
        <v>615</v>
      </c>
      <c r="G278" s="469">
        <v>0</v>
      </c>
      <c r="H278" s="469">
        <v>53</v>
      </c>
      <c r="I278" s="469">
        <v>10</v>
      </c>
      <c r="J278" s="469">
        <v>4</v>
      </c>
      <c r="K278" s="469">
        <v>28</v>
      </c>
      <c r="L278" s="469">
        <v>0</v>
      </c>
      <c r="M278" s="469">
        <v>0</v>
      </c>
      <c r="N278" s="469">
        <v>0</v>
      </c>
      <c r="O278" s="469">
        <v>0</v>
      </c>
      <c r="P278" s="469">
        <v>23</v>
      </c>
      <c r="Q278" s="469">
        <v>2</v>
      </c>
      <c r="R278" s="475">
        <v>69900</v>
      </c>
      <c r="S278" s="475">
        <v>0</v>
      </c>
      <c r="T278" s="475">
        <v>0</v>
      </c>
      <c r="U278" s="468">
        <v>0.64</v>
      </c>
      <c r="V278" s="469">
        <v>1</v>
      </c>
      <c r="W278" s="469">
        <v>0</v>
      </c>
      <c r="X278" s="469">
        <v>2.5000000000000004</v>
      </c>
      <c r="Y278" s="479">
        <v>3817</v>
      </c>
      <c r="Z278" s="479">
        <v>567</v>
      </c>
      <c r="AA278" s="473">
        <v>5</v>
      </c>
      <c r="AB278" s="474">
        <f t="shared" si="9"/>
        <v>2</v>
      </c>
      <c r="AC278" s="469">
        <v>7</v>
      </c>
      <c r="AD278" s="469">
        <v>0</v>
      </c>
      <c r="AE278" s="469">
        <v>1148</v>
      </c>
      <c r="AF278" s="469">
        <v>200</v>
      </c>
      <c r="AG278" s="469">
        <v>1</v>
      </c>
      <c r="AH278" s="469">
        <v>4</v>
      </c>
      <c r="AI278" s="475">
        <v>188900</v>
      </c>
      <c r="AJ278" s="475">
        <v>0</v>
      </c>
      <c r="AK278" s="475">
        <v>0</v>
      </c>
      <c r="AL278" s="475">
        <v>2014</v>
      </c>
      <c r="AM278" s="475">
        <v>1060</v>
      </c>
      <c r="AN278" s="469">
        <v>0</v>
      </c>
      <c r="AO278" s="469">
        <v>0</v>
      </c>
      <c r="AP278" s="469">
        <v>1</v>
      </c>
      <c r="AQ278" s="468">
        <v>0.47619047619047616</v>
      </c>
      <c r="AR278" s="468">
        <v>1.9047619047619049E-2</v>
      </c>
      <c r="AS278" s="469">
        <v>2</v>
      </c>
      <c r="AT278" s="469">
        <v>25567.978646969997</v>
      </c>
      <c r="AU278" s="469">
        <v>0</v>
      </c>
      <c r="AV278" s="469">
        <v>1</v>
      </c>
      <c r="AW278" s="469">
        <v>3</v>
      </c>
      <c r="AX278" s="469">
        <v>0</v>
      </c>
      <c r="AY278" s="469">
        <v>0</v>
      </c>
      <c r="AZ278" s="469">
        <v>0</v>
      </c>
      <c r="BA278" s="469">
        <v>0</v>
      </c>
      <c r="BB278" s="475">
        <v>0</v>
      </c>
      <c r="BC278" s="470">
        <v>0</v>
      </c>
      <c r="BD278" s="470">
        <v>6</v>
      </c>
      <c r="BE278" s="469">
        <v>18084.441545019999</v>
      </c>
      <c r="BF278" s="468">
        <v>0.23809523809523808</v>
      </c>
      <c r="BG278" s="469">
        <v>0</v>
      </c>
      <c r="BH278" s="469">
        <v>325.3658776012</v>
      </c>
      <c r="BI278" s="469">
        <v>0</v>
      </c>
      <c r="BJ278" s="469">
        <v>0</v>
      </c>
      <c r="BK278" s="469">
        <v>0</v>
      </c>
      <c r="BL278" s="469">
        <v>0</v>
      </c>
      <c r="BM278" s="469">
        <v>2</v>
      </c>
      <c r="BN278" s="469">
        <v>0</v>
      </c>
      <c r="BO278" s="471">
        <v>7.8500245828800006</v>
      </c>
      <c r="BP278" s="469">
        <v>1</v>
      </c>
      <c r="BQ278" s="469">
        <v>15.9780020235</v>
      </c>
      <c r="BR278" s="469">
        <v>0</v>
      </c>
      <c r="BS278" s="469">
        <v>0</v>
      </c>
      <c r="BT278" s="469">
        <v>0</v>
      </c>
      <c r="BU278" s="469">
        <v>0</v>
      </c>
      <c r="BV278" s="469">
        <v>0</v>
      </c>
      <c r="BW278" s="475">
        <v>0</v>
      </c>
      <c r="BX278" s="475">
        <v>2096</v>
      </c>
      <c r="BY278" s="475">
        <v>5847</v>
      </c>
      <c r="BZ278" s="475">
        <v>705</v>
      </c>
      <c r="CA278" s="468">
        <v>0.55238095238095242</v>
      </c>
      <c r="CB278" s="469">
        <v>6415.2525553799996</v>
      </c>
      <c r="CC278" s="476">
        <v>0</v>
      </c>
      <c r="CD278" s="476">
        <v>0</v>
      </c>
      <c r="CE278" s="476">
        <v>137.69838077164886</v>
      </c>
      <c r="CF278" s="476">
        <v>174.91530340432698</v>
      </c>
      <c r="CG278" s="476">
        <v>0</v>
      </c>
      <c r="CH278" s="476">
        <v>0</v>
      </c>
      <c r="CI278" s="476">
        <v>162.98492169466402</v>
      </c>
      <c r="CJ278" s="485">
        <v>0</v>
      </c>
      <c r="CK278" s="469">
        <v>3</v>
      </c>
      <c r="CL278" s="469">
        <v>0</v>
      </c>
      <c r="CM278" s="469">
        <v>0</v>
      </c>
      <c r="CN278" s="477">
        <v>1012.3280490494443</v>
      </c>
      <c r="CO278" s="469">
        <v>142</v>
      </c>
      <c r="CP278" s="469">
        <v>0</v>
      </c>
      <c r="CQ278" s="469" t="s">
        <v>514</v>
      </c>
      <c r="CR278" s="469" t="s">
        <v>514</v>
      </c>
      <c r="CS278" s="469" t="s">
        <v>514</v>
      </c>
      <c r="CT278" s="469">
        <v>0</v>
      </c>
      <c r="CU278" s="469">
        <v>1</v>
      </c>
      <c r="CV278" s="469">
        <v>1</v>
      </c>
      <c r="CW278" s="469">
        <v>1</v>
      </c>
      <c r="CX278" s="475">
        <v>47200</v>
      </c>
      <c r="CY278" s="475">
        <v>2140</v>
      </c>
      <c r="CZ278" s="475">
        <v>0</v>
      </c>
      <c r="DA278" s="475">
        <v>0</v>
      </c>
      <c r="DB278" s="478">
        <v>1</v>
      </c>
      <c r="DC278" s="472">
        <v>0.96211168261536739</v>
      </c>
      <c r="DD278" s="469">
        <v>10</v>
      </c>
      <c r="DE278" s="475">
        <v>623900</v>
      </c>
      <c r="DF278" s="470">
        <v>0</v>
      </c>
      <c r="DG278" s="474">
        <v>0</v>
      </c>
      <c r="DH278" s="469">
        <v>5</v>
      </c>
      <c r="DI278" s="470">
        <v>0</v>
      </c>
      <c r="DJ278" s="469">
        <v>0</v>
      </c>
      <c r="DK278" s="469">
        <v>0</v>
      </c>
      <c r="DL278" s="476">
        <v>0</v>
      </c>
      <c r="DM278" s="465" t="s">
        <v>640</v>
      </c>
      <c r="DN278" s="466" t="s">
        <v>640</v>
      </c>
      <c r="DO278" s="467">
        <v>280007.40740740742</v>
      </c>
      <c r="DP278" s="469">
        <v>0</v>
      </c>
      <c r="DQ278" s="469">
        <v>1</v>
      </c>
      <c r="DR278" s="469">
        <v>1</v>
      </c>
      <c r="DS278" s="475">
        <v>50</v>
      </c>
      <c r="DT278" s="475">
        <v>1418</v>
      </c>
      <c r="DU278" s="475">
        <v>719</v>
      </c>
    </row>
    <row r="279" spans="1:125" s="469" customFormat="1" ht="15" customHeight="1" x14ac:dyDescent="0.25">
      <c r="A279" s="474" t="s">
        <v>265</v>
      </c>
      <c r="B279" s="469">
        <v>2</v>
      </c>
      <c r="C279" s="469">
        <v>0</v>
      </c>
      <c r="D279" s="469">
        <v>20</v>
      </c>
      <c r="E279" s="469">
        <v>5</v>
      </c>
      <c r="F279" s="469">
        <v>295</v>
      </c>
      <c r="G279" s="469">
        <v>6</v>
      </c>
      <c r="H279" s="469">
        <v>4</v>
      </c>
      <c r="I279" s="469">
        <v>0</v>
      </c>
      <c r="J279" s="469">
        <v>2</v>
      </c>
      <c r="K279" s="469">
        <v>9</v>
      </c>
      <c r="L279" s="469">
        <v>2</v>
      </c>
      <c r="M279" s="469">
        <v>0</v>
      </c>
      <c r="N279" s="469">
        <v>0</v>
      </c>
      <c r="O279" s="469">
        <v>0</v>
      </c>
      <c r="P279" s="469">
        <v>162</v>
      </c>
      <c r="Q279" s="469">
        <v>11</v>
      </c>
      <c r="R279" s="475">
        <v>3611200</v>
      </c>
      <c r="S279" s="475">
        <v>6</v>
      </c>
      <c r="T279" s="475">
        <v>0</v>
      </c>
      <c r="U279" s="468">
        <v>0.5</v>
      </c>
      <c r="V279" s="469">
        <v>14</v>
      </c>
      <c r="W279" s="469">
        <v>3</v>
      </c>
      <c r="X279" s="469">
        <v>0</v>
      </c>
      <c r="Y279" s="469">
        <v>1485</v>
      </c>
      <c r="Z279" s="469">
        <v>309</v>
      </c>
      <c r="AA279" s="473">
        <v>4</v>
      </c>
      <c r="AB279" s="474">
        <f t="shared" si="9"/>
        <v>1</v>
      </c>
      <c r="AC279" s="469">
        <v>1</v>
      </c>
      <c r="AD279" s="469">
        <v>0</v>
      </c>
      <c r="AE279" s="469">
        <v>6</v>
      </c>
      <c r="AF279" s="469">
        <v>52</v>
      </c>
      <c r="AG279" s="469">
        <v>0</v>
      </c>
      <c r="AH279" s="469">
        <v>1</v>
      </c>
      <c r="AI279" s="475">
        <v>22000</v>
      </c>
      <c r="AJ279" s="475">
        <v>0</v>
      </c>
      <c r="AK279" s="475">
        <v>0</v>
      </c>
      <c r="AL279" s="475">
        <v>807</v>
      </c>
      <c r="AM279" s="475">
        <v>52</v>
      </c>
      <c r="AN279" s="469">
        <v>0</v>
      </c>
      <c r="AO279" s="469">
        <v>1</v>
      </c>
      <c r="AP279" s="469">
        <v>0</v>
      </c>
      <c r="AQ279" s="468">
        <v>0.41791044776119401</v>
      </c>
      <c r="AR279" s="468">
        <v>4.4776119402985072E-2</v>
      </c>
      <c r="AS279" s="469">
        <v>2</v>
      </c>
      <c r="AT279" s="469">
        <v>23624.375656920001</v>
      </c>
      <c r="AU279" s="469">
        <v>96</v>
      </c>
      <c r="AV279" s="469">
        <v>0</v>
      </c>
      <c r="AW279" s="469">
        <v>5</v>
      </c>
      <c r="AX279" s="469">
        <v>0</v>
      </c>
      <c r="AY279" s="469">
        <v>0</v>
      </c>
      <c r="AZ279" s="469">
        <v>0</v>
      </c>
      <c r="BA279" s="469">
        <v>0</v>
      </c>
      <c r="BB279" s="475">
        <v>0</v>
      </c>
      <c r="BC279" s="470">
        <v>1</v>
      </c>
      <c r="BD279" s="470">
        <v>7</v>
      </c>
      <c r="BE279" s="469">
        <v>9297.0407723400003</v>
      </c>
      <c r="BF279" s="468">
        <v>0.2537313432835821</v>
      </c>
      <c r="BG279" s="469">
        <v>0</v>
      </c>
      <c r="BH279" s="469">
        <v>151.98532307289162</v>
      </c>
      <c r="BI279" s="469">
        <v>0</v>
      </c>
      <c r="BJ279" s="469">
        <v>0</v>
      </c>
      <c r="BK279" s="469">
        <v>0</v>
      </c>
      <c r="BL279" s="469">
        <v>0</v>
      </c>
      <c r="BM279" s="469">
        <v>1</v>
      </c>
      <c r="BN279" s="469">
        <v>0</v>
      </c>
      <c r="BO279" s="471">
        <v>0.69310978802699996</v>
      </c>
      <c r="BP279" s="469">
        <v>0</v>
      </c>
      <c r="BQ279" s="469">
        <v>0</v>
      </c>
      <c r="BR279" s="469">
        <v>0</v>
      </c>
      <c r="BS279" s="469">
        <v>0</v>
      </c>
      <c r="BT279" s="469">
        <v>0</v>
      </c>
      <c r="BU279" s="469">
        <v>0</v>
      </c>
      <c r="BV279" s="469">
        <v>1</v>
      </c>
      <c r="BW279" s="475">
        <v>45300</v>
      </c>
      <c r="BX279" s="475">
        <v>228</v>
      </c>
      <c r="BY279" s="475">
        <v>3748</v>
      </c>
      <c r="BZ279" s="475">
        <v>341</v>
      </c>
      <c r="CA279" s="468">
        <v>0.55223880597014929</v>
      </c>
      <c r="CB279" s="469">
        <v>0</v>
      </c>
      <c r="CC279" s="476">
        <v>106.27353019100001</v>
      </c>
      <c r="CD279" s="476">
        <v>106.273515097</v>
      </c>
      <c r="CE279" s="476">
        <v>120.34426446633</v>
      </c>
      <c r="CF279" s="476">
        <v>257.7391065155237</v>
      </c>
      <c r="CG279" s="476">
        <v>0</v>
      </c>
      <c r="CH279" s="476">
        <v>0</v>
      </c>
      <c r="CI279" s="476">
        <v>122.23319796953922</v>
      </c>
      <c r="CJ279" s="485">
        <v>0</v>
      </c>
      <c r="CK279" s="469">
        <v>1</v>
      </c>
      <c r="CL279" s="469">
        <v>0</v>
      </c>
      <c r="CM279" s="469">
        <v>0</v>
      </c>
      <c r="CN279" s="477">
        <v>330.2055954300489</v>
      </c>
      <c r="CO279" s="469">
        <v>1</v>
      </c>
      <c r="CP279" s="469">
        <v>0</v>
      </c>
      <c r="CQ279" s="469" t="s">
        <v>514</v>
      </c>
      <c r="CR279" s="469" t="s">
        <v>514</v>
      </c>
      <c r="CS279" s="469" t="s">
        <v>514</v>
      </c>
      <c r="CT279" s="469">
        <v>1</v>
      </c>
      <c r="CU279" s="469">
        <v>0</v>
      </c>
      <c r="CV279" s="469">
        <v>1</v>
      </c>
      <c r="CW279" s="469">
        <v>1</v>
      </c>
      <c r="CX279" s="475">
        <v>48300</v>
      </c>
      <c r="CY279" s="475">
        <v>0</v>
      </c>
      <c r="CZ279" s="475">
        <v>43</v>
      </c>
      <c r="DA279" s="475">
        <v>0</v>
      </c>
      <c r="DB279" s="478">
        <v>79</v>
      </c>
      <c r="DC279" s="472">
        <v>0.96965230096848853</v>
      </c>
      <c r="DD279" s="469">
        <v>6</v>
      </c>
      <c r="DE279" s="475">
        <v>195400</v>
      </c>
      <c r="DF279" s="470">
        <v>4</v>
      </c>
      <c r="DG279" s="474">
        <v>0</v>
      </c>
      <c r="DH279" s="469">
        <v>9</v>
      </c>
      <c r="DI279" s="470">
        <v>0</v>
      </c>
      <c r="DJ279" s="469">
        <v>0</v>
      </c>
      <c r="DK279" s="469">
        <v>0</v>
      </c>
      <c r="DL279" s="476">
        <v>13.333333333333334</v>
      </c>
      <c r="DM279" s="465">
        <v>11</v>
      </c>
      <c r="DN279" s="466">
        <v>1227000</v>
      </c>
      <c r="DO279" s="467">
        <v>5437.0370370370365</v>
      </c>
      <c r="DP279" s="469">
        <v>2</v>
      </c>
      <c r="DQ279" s="469">
        <v>1</v>
      </c>
      <c r="DR279" s="469">
        <v>0</v>
      </c>
      <c r="DS279" s="475">
        <v>3915</v>
      </c>
      <c r="DT279" s="475">
        <v>256</v>
      </c>
      <c r="DU279" s="475">
        <v>0</v>
      </c>
    </row>
    <row r="280" spans="1:125" s="469" customFormat="1" ht="15" customHeight="1" x14ac:dyDescent="0.25">
      <c r="A280" s="474" t="s">
        <v>235</v>
      </c>
      <c r="B280" s="469">
        <v>3</v>
      </c>
      <c r="C280" s="469">
        <v>0</v>
      </c>
      <c r="D280" s="469">
        <v>5</v>
      </c>
      <c r="E280" s="469">
        <v>1</v>
      </c>
      <c r="F280" s="469">
        <v>130</v>
      </c>
      <c r="G280" s="469">
        <v>0</v>
      </c>
      <c r="H280" s="469">
        <v>3</v>
      </c>
      <c r="I280" s="469">
        <v>2</v>
      </c>
      <c r="J280" s="469">
        <v>1</v>
      </c>
      <c r="K280" s="469">
        <v>7</v>
      </c>
      <c r="L280" s="469">
        <v>0</v>
      </c>
      <c r="M280" s="469">
        <v>0</v>
      </c>
      <c r="N280" s="469">
        <v>0</v>
      </c>
      <c r="O280" s="469">
        <v>0</v>
      </c>
      <c r="P280" s="469">
        <v>42</v>
      </c>
      <c r="Q280" s="469">
        <v>2</v>
      </c>
      <c r="R280" s="475">
        <v>999800</v>
      </c>
      <c r="S280" s="475">
        <v>65</v>
      </c>
      <c r="T280" s="475">
        <v>0</v>
      </c>
      <c r="U280" s="468">
        <v>0.82692307692307687</v>
      </c>
      <c r="V280" s="469">
        <v>0</v>
      </c>
      <c r="W280" s="469">
        <v>0</v>
      </c>
      <c r="X280" s="469">
        <v>0</v>
      </c>
      <c r="Y280" s="469">
        <v>399</v>
      </c>
      <c r="Z280" s="469">
        <v>66</v>
      </c>
      <c r="AA280" s="473">
        <v>1</v>
      </c>
      <c r="AB280" s="474">
        <f t="shared" si="9"/>
        <v>0</v>
      </c>
      <c r="AC280" s="469">
        <v>2</v>
      </c>
      <c r="AD280" s="469">
        <v>0</v>
      </c>
      <c r="AE280" s="469">
        <v>62</v>
      </c>
      <c r="AF280" s="469">
        <v>1</v>
      </c>
      <c r="AG280" s="469">
        <v>0</v>
      </c>
      <c r="AH280" s="469">
        <v>1</v>
      </c>
      <c r="AI280" s="475">
        <v>519600</v>
      </c>
      <c r="AJ280" s="475">
        <v>0</v>
      </c>
      <c r="AK280" s="475">
        <v>0</v>
      </c>
      <c r="AL280" s="475">
        <v>489</v>
      </c>
      <c r="AM280" s="475">
        <v>211</v>
      </c>
      <c r="AN280" s="469">
        <v>0</v>
      </c>
      <c r="AO280" s="469">
        <v>0</v>
      </c>
      <c r="AP280" s="469">
        <v>0</v>
      </c>
      <c r="AQ280" s="468">
        <v>0.54929577464788737</v>
      </c>
      <c r="AR280" s="468">
        <v>4.2253521126760563E-2</v>
      </c>
      <c r="AS280" s="469">
        <v>0</v>
      </c>
      <c r="AT280" s="469">
        <v>4823.6588610600002</v>
      </c>
      <c r="AU280" s="469">
        <v>26</v>
      </c>
      <c r="AV280" s="469">
        <v>0</v>
      </c>
      <c r="AW280" s="469">
        <v>1</v>
      </c>
      <c r="AX280" s="469">
        <v>0</v>
      </c>
      <c r="AY280" s="469">
        <v>0</v>
      </c>
      <c r="AZ280" s="469">
        <v>0</v>
      </c>
      <c r="BA280" s="469">
        <v>0</v>
      </c>
      <c r="BB280" s="475">
        <v>0</v>
      </c>
      <c r="BC280" s="470">
        <v>2</v>
      </c>
      <c r="BD280" s="470">
        <v>1</v>
      </c>
      <c r="BE280" s="469">
        <v>0</v>
      </c>
      <c r="BF280" s="468">
        <v>0.21126760563380281</v>
      </c>
      <c r="BG280" s="469">
        <v>0</v>
      </c>
      <c r="BH280" s="469">
        <v>0</v>
      </c>
      <c r="BI280" s="469">
        <v>0</v>
      </c>
      <c r="BJ280" s="469">
        <v>0</v>
      </c>
      <c r="BK280" s="469">
        <v>0</v>
      </c>
      <c r="BL280" s="469">
        <v>0</v>
      </c>
      <c r="BM280" s="469">
        <v>0</v>
      </c>
      <c r="BN280" s="469">
        <v>0</v>
      </c>
      <c r="BO280" s="471">
        <v>0.396636926073</v>
      </c>
      <c r="BP280" s="469">
        <v>0</v>
      </c>
      <c r="BQ280" s="469">
        <v>0</v>
      </c>
      <c r="BR280" s="469">
        <v>0</v>
      </c>
      <c r="BS280" s="469">
        <v>0</v>
      </c>
      <c r="BT280" s="469">
        <v>0</v>
      </c>
      <c r="BU280" s="469">
        <v>0</v>
      </c>
      <c r="BV280" s="469">
        <v>0</v>
      </c>
      <c r="BW280" s="475">
        <v>0</v>
      </c>
      <c r="BX280" s="475">
        <v>124</v>
      </c>
      <c r="BY280" s="475">
        <v>1311</v>
      </c>
      <c r="BZ280" s="475">
        <v>28</v>
      </c>
      <c r="CA280" s="468">
        <v>0.352112676056338</v>
      </c>
      <c r="CB280" s="469">
        <v>0</v>
      </c>
      <c r="CC280" s="476">
        <v>0</v>
      </c>
      <c r="CD280" s="476">
        <v>0</v>
      </c>
      <c r="CE280" s="476">
        <v>37.387470064059997</v>
      </c>
      <c r="CF280" s="476">
        <v>125.40032495867999</v>
      </c>
      <c r="CG280" s="476">
        <v>0</v>
      </c>
      <c r="CH280" s="476">
        <v>0</v>
      </c>
      <c r="CI280" s="476">
        <v>5.2060741548799999E-2</v>
      </c>
      <c r="CJ280" s="485">
        <v>0</v>
      </c>
      <c r="CK280" s="469">
        <v>1</v>
      </c>
      <c r="CL280" s="469">
        <v>0</v>
      </c>
      <c r="CM280" s="469">
        <v>0</v>
      </c>
      <c r="CN280" s="477">
        <v>103.64999408430398</v>
      </c>
      <c r="CO280" s="469">
        <v>0</v>
      </c>
      <c r="CP280" s="469">
        <v>0</v>
      </c>
      <c r="CQ280" s="469" t="s">
        <v>514</v>
      </c>
      <c r="CR280" s="469" t="s">
        <v>514</v>
      </c>
      <c r="CS280" s="469" t="s">
        <v>514</v>
      </c>
      <c r="CT280" s="469">
        <v>0</v>
      </c>
      <c r="CU280" s="469">
        <v>0</v>
      </c>
      <c r="CV280" s="469">
        <v>0</v>
      </c>
      <c r="CW280" s="469">
        <v>0</v>
      </c>
      <c r="CX280" s="475">
        <v>0</v>
      </c>
      <c r="CY280" s="475">
        <v>0</v>
      </c>
      <c r="CZ280" s="475">
        <v>82</v>
      </c>
      <c r="DA280" s="475">
        <v>0</v>
      </c>
      <c r="DB280" s="478">
        <v>3</v>
      </c>
      <c r="DC280" s="472">
        <v>0.96817575577949022</v>
      </c>
      <c r="DD280" s="469">
        <v>3</v>
      </c>
      <c r="DE280" s="475">
        <v>32500</v>
      </c>
      <c r="DF280" s="470">
        <v>0</v>
      </c>
      <c r="DG280" s="474">
        <f>1/8</f>
        <v>0.125</v>
      </c>
      <c r="DH280" s="469">
        <v>2</v>
      </c>
      <c r="DI280" s="470">
        <v>0</v>
      </c>
      <c r="DJ280" s="469">
        <v>0</v>
      </c>
      <c r="DK280" s="469">
        <v>0</v>
      </c>
      <c r="DL280" s="476">
        <v>5</v>
      </c>
      <c r="DM280" s="465" t="s">
        <v>640</v>
      </c>
      <c r="DN280" s="466" t="s">
        <v>640</v>
      </c>
      <c r="DO280" s="467">
        <v>114177.77777777778</v>
      </c>
      <c r="DP280" s="469">
        <v>1</v>
      </c>
      <c r="DQ280" s="469">
        <v>1</v>
      </c>
      <c r="DR280" s="469">
        <v>1</v>
      </c>
      <c r="DS280" s="475">
        <v>133</v>
      </c>
      <c r="DT280" s="475">
        <v>476</v>
      </c>
      <c r="DU280" s="475">
        <v>25</v>
      </c>
    </row>
    <row r="281" spans="1:125" s="469" customFormat="1" ht="15" customHeight="1" x14ac:dyDescent="0.25">
      <c r="A281" s="474" t="s">
        <v>312</v>
      </c>
      <c r="B281" s="469">
        <v>20</v>
      </c>
      <c r="C281" s="469">
        <v>1</v>
      </c>
      <c r="D281" s="469">
        <v>52</v>
      </c>
      <c r="E281" s="469">
        <v>0</v>
      </c>
      <c r="F281" s="469">
        <v>524</v>
      </c>
      <c r="G281" s="469">
        <v>0</v>
      </c>
      <c r="H281" s="469">
        <v>23</v>
      </c>
      <c r="I281" s="469">
        <v>2</v>
      </c>
      <c r="J281" s="469">
        <v>8</v>
      </c>
      <c r="K281" s="469">
        <v>19</v>
      </c>
      <c r="L281" s="469">
        <v>0</v>
      </c>
      <c r="M281" s="469">
        <v>0</v>
      </c>
      <c r="N281" s="469">
        <v>0</v>
      </c>
      <c r="O281" s="469">
        <v>0</v>
      </c>
      <c r="P281" s="469">
        <v>79</v>
      </c>
      <c r="Q281" s="469">
        <v>1</v>
      </c>
      <c r="R281" s="475">
        <v>93000</v>
      </c>
      <c r="S281" s="475">
        <v>0</v>
      </c>
      <c r="T281" s="475">
        <v>13</v>
      </c>
      <c r="U281" s="468">
        <v>0.66666666666666663</v>
      </c>
      <c r="V281" s="469">
        <v>0</v>
      </c>
      <c r="W281" s="469">
        <v>0</v>
      </c>
      <c r="X281" s="469">
        <v>2.1999999999999997</v>
      </c>
      <c r="Y281" s="469" t="s">
        <v>568</v>
      </c>
      <c r="Z281" s="469" t="s">
        <v>568</v>
      </c>
      <c r="AA281" s="473">
        <v>1</v>
      </c>
      <c r="AB281" s="474">
        <f t="shared" si="9"/>
        <v>2</v>
      </c>
      <c r="AC281" s="469">
        <v>3</v>
      </c>
      <c r="AD281" s="469">
        <v>0</v>
      </c>
      <c r="AE281" s="469">
        <v>1971</v>
      </c>
      <c r="AF281" s="469">
        <v>46</v>
      </c>
      <c r="AG281" s="469">
        <v>1</v>
      </c>
      <c r="AH281" s="469">
        <v>0</v>
      </c>
      <c r="AI281" s="475">
        <v>0</v>
      </c>
      <c r="AJ281" s="475">
        <v>0</v>
      </c>
      <c r="AK281" s="475">
        <v>0</v>
      </c>
      <c r="AL281" s="475">
        <v>0</v>
      </c>
      <c r="AM281" s="475">
        <v>0</v>
      </c>
      <c r="AN281" s="469">
        <v>0</v>
      </c>
      <c r="AO281" s="469">
        <v>0</v>
      </c>
      <c r="AP281" s="469">
        <v>0</v>
      </c>
      <c r="AQ281" s="468">
        <v>0.57731958762886593</v>
      </c>
      <c r="AR281" s="468">
        <v>7.2164948453608241E-2</v>
      </c>
      <c r="AS281" s="469">
        <v>0</v>
      </c>
      <c r="AT281" s="469">
        <v>0</v>
      </c>
      <c r="AU281" s="469">
        <v>0</v>
      </c>
      <c r="AV281" s="469">
        <v>0</v>
      </c>
      <c r="AW281" s="469">
        <v>0</v>
      </c>
      <c r="AX281" s="469">
        <v>0</v>
      </c>
      <c r="AY281" s="469">
        <v>0</v>
      </c>
      <c r="AZ281" s="469">
        <v>0</v>
      </c>
      <c r="BA281" s="469">
        <v>0</v>
      </c>
      <c r="BB281" s="475">
        <v>0</v>
      </c>
      <c r="BC281" s="470">
        <v>0</v>
      </c>
      <c r="BD281" s="470">
        <v>5</v>
      </c>
      <c r="BE281" s="469">
        <v>0</v>
      </c>
      <c r="BF281" s="468">
        <v>0.21649484536082475</v>
      </c>
      <c r="BG281" s="469">
        <v>0</v>
      </c>
      <c r="BH281" s="469">
        <v>0</v>
      </c>
      <c r="BI281" s="469">
        <v>0</v>
      </c>
      <c r="BJ281" s="469">
        <v>0</v>
      </c>
      <c r="BK281" s="469">
        <v>0</v>
      </c>
      <c r="BL281" s="469">
        <v>0</v>
      </c>
      <c r="BM281" s="469">
        <v>2</v>
      </c>
      <c r="BN281" s="469">
        <v>0</v>
      </c>
      <c r="BO281" s="471">
        <v>26.5118396437</v>
      </c>
      <c r="BP281" s="469">
        <v>4</v>
      </c>
      <c r="BQ281" s="469">
        <v>220.25586102941494</v>
      </c>
      <c r="BR281" s="469">
        <v>0</v>
      </c>
      <c r="BS281" s="469">
        <v>0</v>
      </c>
      <c r="BT281" s="469">
        <v>0</v>
      </c>
      <c r="BU281" s="469">
        <v>0</v>
      </c>
      <c r="BV281" s="469">
        <v>0</v>
      </c>
      <c r="BW281" s="475">
        <v>0</v>
      </c>
      <c r="BX281" s="475">
        <v>0</v>
      </c>
      <c r="BY281" s="475">
        <v>126</v>
      </c>
      <c r="BZ281" s="475">
        <v>0</v>
      </c>
      <c r="CA281" s="468">
        <v>0.50515463917525771</v>
      </c>
      <c r="CB281" s="469">
        <v>4016.071135865443</v>
      </c>
      <c r="CC281" s="476">
        <v>0</v>
      </c>
      <c r="CD281" s="476">
        <v>0</v>
      </c>
      <c r="CE281" s="476">
        <v>337.14960443676671</v>
      </c>
      <c r="CF281" s="476">
        <v>108.53257914769901</v>
      </c>
      <c r="CG281" s="476">
        <v>0</v>
      </c>
      <c r="CH281" s="476">
        <v>0</v>
      </c>
      <c r="CI281" s="476">
        <v>1769.7181674100202</v>
      </c>
      <c r="CJ281" s="485">
        <v>0</v>
      </c>
      <c r="CK281" s="469">
        <v>13</v>
      </c>
      <c r="CL281" s="469">
        <v>0</v>
      </c>
      <c r="CM281" s="469">
        <v>0</v>
      </c>
      <c r="CN281" s="477">
        <v>1167.4682604249294</v>
      </c>
      <c r="CO281" s="469">
        <v>143</v>
      </c>
      <c r="CP281" s="469">
        <v>1</v>
      </c>
      <c r="CQ281" s="469" t="s">
        <v>514</v>
      </c>
      <c r="CR281" s="469" t="s">
        <v>514</v>
      </c>
      <c r="CS281" s="469" t="s">
        <v>514</v>
      </c>
      <c r="CT281" s="469">
        <v>0</v>
      </c>
      <c r="CU281" s="469">
        <v>0</v>
      </c>
      <c r="CV281" s="469">
        <v>1</v>
      </c>
      <c r="CW281" s="469">
        <v>0</v>
      </c>
      <c r="CX281" s="475">
        <v>0</v>
      </c>
      <c r="CY281" s="475">
        <v>0</v>
      </c>
      <c r="CZ281" s="475">
        <v>25</v>
      </c>
      <c r="DA281" s="475">
        <v>0</v>
      </c>
      <c r="DB281" s="478">
        <v>9</v>
      </c>
      <c r="DC281" s="472">
        <v>0.93670272888745354</v>
      </c>
      <c r="DD281" s="469">
        <v>1</v>
      </c>
      <c r="DE281" s="475">
        <v>10000</v>
      </c>
      <c r="DF281" s="470">
        <v>1</v>
      </c>
      <c r="DG281" s="474">
        <v>0</v>
      </c>
      <c r="DH281" s="469">
        <v>6</v>
      </c>
      <c r="DI281" s="470">
        <v>0</v>
      </c>
      <c r="DJ281" s="469">
        <v>0</v>
      </c>
      <c r="DK281" s="469">
        <v>0</v>
      </c>
      <c r="DL281" s="476">
        <v>21.666666666666668</v>
      </c>
      <c r="DM281" s="465">
        <v>71.666666666666671</v>
      </c>
      <c r="DN281" s="466">
        <v>6644333.333333333</v>
      </c>
      <c r="DO281" s="467">
        <v>25825.925925925927</v>
      </c>
      <c r="DP281" s="469">
        <v>0</v>
      </c>
      <c r="DQ281" s="469">
        <v>0</v>
      </c>
      <c r="DR281" s="469">
        <v>0</v>
      </c>
      <c r="DS281" s="475">
        <v>0</v>
      </c>
      <c r="DT281" s="475">
        <v>0</v>
      </c>
      <c r="DU281" s="475">
        <v>0</v>
      </c>
    </row>
    <row r="282" spans="1:125" s="469" customFormat="1" ht="15" customHeight="1" x14ac:dyDescent="0.25">
      <c r="A282" s="474" t="s">
        <v>257</v>
      </c>
      <c r="B282" s="469">
        <v>37</v>
      </c>
      <c r="C282" s="469">
        <v>3</v>
      </c>
      <c r="D282" s="469">
        <v>116</v>
      </c>
      <c r="E282" s="469">
        <v>3</v>
      </c>
      <c r="F282" s="469">
        <v>1481</v>
      </c>
      <c r="G282" s="469">
        <v>0</v>
      </c>
      <c r="H282" s="469">
        <v>33</v>
      </c>
      <c r="I282" s="469">
        <v>9</v>
      </c>
      <c r="J282" s="469">
        <v>14</v>
      </c>
      <c r="K282" s="469">
        <v>41</v>
      </c>
      <c r="L282" s="469">
        <v>0</v>
      </c>
      <c r="M282" s="469">
        <v>0</v>
      </c>
      <c r="N282" s="469">
        <v>0</v>
      </c>
      <c r="O282" s="469">
        <v>0</v>
      </c>
      <c r="P282" s="469">
        <v>137</v>
      </c>
      <c r="Q282" s="469">
        <v>2</v>
      </c>
      <c r="R282" s="475">
        <v>202300</v>
      </c>
      <c r="S282" s="475">
        <v>289</v>
      </c>
      <c r="T282" s="475">
        <v>0</v>
      </c>
      <c r="U282" s="468">
        <v>0.64500000000000002</v>
      </c>
      <c r="V282" s="469">
        <v>1</v>
      </c>
      <c r="W282" s="469">
        <v>2</v>
      </c>
      <c r="X282" s="469">
        <v>2.5000000000000004</v>
      </c>
      <c r="Y282" s="469">
        <v>4533</v>
      </c>
      <c r="Z282" s="469">
        <v>512</v>
      </c>
      <c r="AA282" s="473">
        <v>3</v>
      </c>
      <c r="AB282" s="474">
        <f t="shared" si="9"/>
        <v>4</v>
      </c>
      <c r="AC282" s="469">
        <v>6</v>
      </c>
      <c r="AD282" s="469">
        <v>0</v>
      </c>
      <c r="AE282" s="469">
        <v>1172</v>
      </c>
      <c r="AF282" s="469">
        <v>68</v>
      </c>
      <c r="AG282" s="469">
        <v>0</v>
      </c>
      <c r="AH282" s="469">
        <v>6</v>
      </c>
      <c r="AI282" s="475">
        <v>921600</v>
      </c>
      <c r="AJ282" s="475">
        <v>0</v>
      </c>
      <c r="AK282" s="475">
        <v>100374.0625</v>
      </c>
      <c r="AL282" s="475">
        <v>0</v>
      </c>
      <c r="AM282" s="475">
        <v>0</v>
      </c>
      <c r="AN282" s="469">
        <v>0</v>
      </c>
      <c r="AO282" s="469">
        <v>0</v>
      </c>
      <c r="AP282" s="469">
        <v>1</v>
      </c>
      <c r="AQ282" s="468">
        <v>0.51700000000000002</v>
      </c>
      <c r="AR282" s="468">
        <v>4.8000000000000001E-2</v>
      </c>
      <c r="AS282" s="469">
        <v>0</v>
      </c>
      <c r="AT282" s="469">
        <v>40243.307538610003</v>
      </c>
      <c r="AU282" s="469">
        <v>25</v>
      </c>
      <c r="AV282" s="469">
        <v>0</v>
      </c>
      <c r="AW282" s="469">
        <v>0</v>
      </c>
      <c r="AX282" s="469">
        <v>0</v>
      </c>
      <c r="AY282" s="469">
        <v>0</v>
      </c>
      <c r="AZ282" s="469">
        <v>0</v>
      </c>
      <c r="BA282" s="469">
        <v>0</v>
      </c>
      <c r="BB282" s="475">
        <v>0</v>
      </c>
      <c r="BC282" s="470">
        <v>0</v>
      </c>
      <c r="BD282" s="470">
        <v>3</v>
      </c>
      <c r="BE282" s="469">
        <v>29731.581221820001</v>
      </c>
      <c r="BF282" s="468">
        <v>0.216</v>
      </c>
      <c r="BG282" s="469">
        <v>0</v>
      </c>
      <c r="BH282" s="469">
        <v>0</v>
      </c>
      <c r="BI282" s="469">
        <v>1</v>
      </c>
      <c r="BJ282" s="469">
        <v>0</v>
      </c>
      <c r="BK282" s="469">
        <v>2</v>
      </c>
      <c r="BL282" s="469">
        <v>0</v>
      </c>
      <c r="BM282" s="469">
        <v>3</v>
      </c>
      <c r="BN282" s="469">
        <v>0</v>
      </c>
      <c r="BO282" s="471">
        <v>261.05286976799999</v>
      </c>
      <c r="BP282" s="469">
        <v>1</v>
      </c>
      <c r="BQ282" s="469">
        <v>44.181415570840002</v>
      </c>
      <c r="BR282" s="469">
        <v>0</v>
      </c>
      <c r="BS282" s="469">
        <v>0</v>
      </c>
      <c r="BT282" s="469">
        <v>0</v>
      </c>
      <c r="BU282" s="469">
        <v>1</v>
      </c>
      <c r="BV282" s="469">
        <v>1</v>
      </c>
      <c r="BW282" s="475">
        <v>60700</v>
      </c>
      <c r="BX282" s="475">
        <v>54</v>
      </c>
      <c r="BY282" s="475">
        <v>2548</v>
      </c>
      <c r="BZ282" s="475">
        <v>299</v>
      </c>
      <c r="CA282" s="468">
        <v>0.439</v>
      </c>
      <c r="CB282" s="469">
        <v>8921.1006552599993</v>
      </c>
      <c r="CC282" s="476">
        <v>27.996640268860801</v>
      </c>
      <c r="CD282" s="476">
        <v>1149.5141415860001</v>
      </c>
      <c r="CE282" s="476">
        <v>2005.6343778794674</v>
      </c>
      <c r="CF282" s="476">
        <v>100.6663220506</v>
      </c>
      <c r="CG282" s="476">
        <v>136.44002188245</v>
      </c>
      <c r="CH282" s="476">
        <v>1149.514164942</v>
      </c>
      <c r="CI282" s="476">
        <v>1068.7027415335913</v>
      </c>
      <c r="CJ282" s="485">
        <v>0</v>
      </c>
      <c r="CK282" s="469">
        <v>12</v>
      </c>
      <c r="CL282" s="469">
        <v>0</v>
      </c>
      <c r="CM282" s="469">
        <v>0</v>
      </c>
      <c r="CN282" s="477">
        <v>2310.1189374252936</v>
      </c>
      <c r="CO282" s="469">
        <v>81</v>
      </c>
      <c r="CP282" s="469">
        <v>4</v>
      </c>
      <c r="CQ282" s="469" t="s">
        <v>514</v>
      </c>
      <c r="CR282" s="469" t="s">
        <v>514</v>
      </c>
      <c r="CS282" s="469" t="s">
        <v>514</v>
      </c>
      <c r="CT282" s="469">
        <v>0</v>
      </c>
      <c r="CU282" s="469">
        <v>1</v>
      </c>
      <c r="CV282" s="469">
        <v>1</v>
      </c>
      <c r="CW282" s="469">
        <v>3</v>
      </c>
      <c r="CX282" s="475">
        <v>576400</v>
      </c>
      <c r="CY282" s="475">
        <v>0</v>
      </c>
      <c r="CZ282" s="475">
        <v>122</v>
      </c>
      <c r="DA282" s="475">
        <v>9</v>
      </c>
      <c r="DB282" s="478">
        <v>0</v>
      </c>
      <c r="DC282" s="472">
        <v>0.94713448309272352</v>
      </c>
      <c r="DD282" s="469">
        <v>7</v>
      </c>
      <c r="DE282" s="475">
        <v>66000</v>
      </c>
      <c r="DF282" s="470">
        <v>3</v>
      </c>
      <c r="DG282" s="474">
        <v>0</v>
      </c>
      <c r="DH282" s="469">
        <v>4</v>
      </c>
      <c r="DI282" s="470">
        <v>0</v>
      </c>
      <c r="DJ282" s="469">
        <v>0</v>
      </c>
      <c r="DK282" s="469">
        <v>0</v>
      </c>
      <c r="DL282" s="476">
        <v>21.666666666666668</v>
      </c>
      <c r="DM282" s="465">
        <v>151</v>
      </c>
      <c r="DN282" s="466">
        <v>6345333.333333333</v>
      </c>
      <c r="DO282" s="467">
        <v>161751.85185185185</v>
      </c>
      <c r="DP282" s="469">
        <v>0</v>
      </c>
      <c r="DQ282" s="469">
        <v>0</v>
      </c>
      <c r="DR282" s="469">
        <v>2</v>
      </c>
      <c r="DS282" s="475">
        <v>344</v>
      </c>
      <c r="DT282" s="475">
        <v>552</v>
      </c>
      <c r="DU282" s="475">
        <v>344</v>
      </c>
    </row>
    <row r="283" spans="1:125" s="469" customFormat="1" ht="15" customHeight="1" x14ac:dyDescent="0.25">
      <c r="A283" s="474" t="s">
        <v>138</v>
      </c>
      <c r="B283" s="469">
        <v>51</v>
      </c>
      <c r="C283" s="469">
        <v>2</v>
      </c>
      <c r="D283" s="469">
        <v>164</v>
      </c>
      <c r="E283" s="469">
        <v>5</v>
      </c>
      <c r="F283" s="469">
        <v>2685</v>
      </c>
      <c r="G283" s="469">
        <v>1</v>
      </c>
      <c r="H283" s="469">
        <v>125</v>
      </c>
      <c r="I283" s="469">
        <v>22</v>
      </c>
      <c r="J283" s="469">
        <v>26</v>
      </c>
      <c r="K283" s="469">
        <v>36</v>
      </c>
      <c r="L283" s="469">
        <v>2</v>
      </c>
      <c r="M283" s="469">
        <v>0</v>
      </c>
      <c r="N283" s="469">
        <v>0</v>
      </c>
      <c r="O283" s="469">
        <v>0</v>
      </c>
      <c r="P283" s="469">
        <v>88</v>
      </c>
      <c r="Q283" s="469">
        <v>1</v>
      </c>
      <c r="R283" s="475">
        <v>47700</v>
      </c>
      <c r="S283" s="475">
        <v>0</v>
      </c>
      <c r="T283" s="475">
        <v>0</v>
      </c>
      <c r="U283" s="468">
        <v>0.57446808510638303</v>
      </c>
      <c r="V283" s="469">
        <v>2</v>
      </c>
      <c r="W283" s="469">
        <v>2</v>
      </c>
      <c r="X283" s="469">
        <v>4.6000000000000014</v>
      </c>
      <c r="Y283" s="469">
        <v>12936</v>
      </c>
      <c r="Z283" s="469">
        <v>435</v>
      </c>
      <c r="AA283" s="473">
        <v>4</v>
      </c>
      <c r="AB283" s="474">
        <f t="shared" si="9"/>
        <v>6</v>
      </c>
      <c r="AC283" s="469">
        <v>7</v>
      </c>
      <c r="AD283" s="469">
        <v>0</v>
      </c>
      <c r="AE283" s="469">
        <v>427</v>
      </c>
      <c r="AF283" s="469">
        <v>59</v>
      </c>
      <c r="AG283" s="469">
        <v>1</v>
      </c>
      <c r="AH283" s="469">
        <v>3</v>
      </c>
      <c r="AI283" s="475">
        <v>66600</v>
      </c>
      <c r="AJ283" s="475">
        <v>0</v>
      </c>
      <c r="AK283" s="475">
        <v>0</v>
      </c>
      <c r="AL283" s="475">
        <v>3</v>
      </c>
      <c r="AM283" s="475">
        <v>3</v>
      </c>
      <c r="AN283" s="469">
        <v>0</v>
      </c>
      <c r="AO283" s="469">
        <v>1</v>
      </c>
      <c r="AP283" s="469">
        <v>0</v>
      </c>
      <c r="AQ283" s="468">
        <v>0.65151515151515149</v>
      </c>
      <c r="AR283" s="468">
        <v>0.12121212121212122</v>
      </c>
      <c r="AS283" s="469">
        <v>0</v>
      </c>
      <c r="AT283" s="469">
        <v>6300.79769648</v>
      </c>
      <c r="AU283" s="469">
        <v>0</v>
      </c>
      <c r="AV283" s="469">
        <v>1</v>
      </c>
      <c r="AW283" s="469">
        <v>0</v>
      </c>
      <c r="AX283" s="469">
        <v>11</v>
      </c>
      <c r="AY283" s="469">
        <v>1</v>
      </c>
      <c r="AZ283" s="469">
        <v>0</v>
      </c>
      <c r="BA283" s="469">
        <v>2</v>
      </c>
      <c r="BB283" s="475">
        <v>15.3</v>
      </c>
      <c r="BC283" s="470">
        <v>1</v>
      </c>
      <c r="BD283" s="470">
        <v>8</v>
      </c>
      <c r="BE283" s="469">
        <v>6300.7977016900004</v>
      </c>
      <c r="BF283" s="468">
        <v>0.18181818181818182</v>
      </c>
      <c r="BG283" s="469">
        <v>25670.239248000002</v>
      </c>
      <c r="BH283" s="469">
        <v>84.955085220100003</v>
      </c>
      <c r="BI283" s="469">
        <v>1</v>
      </c>
      <c r="BJ283" s="469">
        <v>0</v>
      </c>
      <c r="BK283" s="469">
        <v>3</v>
      </c>
      <c r="BL283" s="469">
        <v>0</v>
      </c>
      <c r="BM283" s="469">
        <v>5</v>
      </c>
      <c r="BN283" s="469">
        <v>2</v>
      </c>
      <c r="BO283" s="471">
        <v>231.08833317999998</v>
      </c>
      <c r="BP283" s="469">
        <v>1</v>
      </c>
      <c r="BQ283" s="469">
        <v>333.84921326530707</v>
      </c>
      <c r="BR283" s="469">
        <v>0</v>
      </c>
      <c r="BS283" s="469">
        <v>0</v>
      </c>
      <c r="BT283" s="469">
        <v>1</v>
      </c>
      <c r="BU283" s="469">
        <v>0</v>
      </c>
      <c r="BV283" s="469">
        <v>2</v>
      </c>
      <c r="BW283" s="475">
        <v>2325000</v>
      </c>
      <c r="BX283" s="475">
        <v>102</v>
      </c>
      <c r="BY283" s="475">
        <v>1649</v>
      </c>
      <c r="BZ283" s="475">
        <v>59</v>
      </c>
      <c r="CA283" s="468">
        <v>0.56060606060606055</v>
      </c>
      <c r="CB283" s="469">
        <v>0</v>
      </c>
      <c r="CC283" s="476">
        <v>2608.4797317911366</v>
      </c>
      <c r="CD283" s="476">
        <v>721.97812572099997</v>
      </c>
      <c r="CE283" s="476">
        <v>4970.4033897322252</v>
      </c>
      <c r="CF283" s="476">
        <v>129.7818727902532</v>
      </c>
      <c r="CG283" s="476">
        <v>567.03989684200008</v>
      </c>
      <c r="CH283" s="476">
        <v>721.97817583799997</v>
      </c>
      <c r="CI283" s="476">
        <v>2608.7042174232788</v>
      </c>
      <c r="CJ283" s="485">
        <v>0</v>
      </c>
      <c r="CK283" s="469">
        <v>15</v>
      </c>
      <c r="CL283" s="469">
        <v>0</v>
      </c>
      <c r="CM283" s="469">
        <v>0</v>
      </c>
      <c r="CN283" s="477">
        <v>4680.4218953578484</v>
      </c>
      <c r="CO283" s="469">
        <v>473</v>
      </c>
      <c r="CP283" s="469">
        <v>4</v>
      </c>
      <c r="CQ283" s="469" t="s">
        <v>514</v>
      </c>
      <c r="CR283" s="469" t="s">
        <v>514</v>
      </c>
      <c r="CS283" s="469" t="s">
        <v>514</v>
      </c>
      <c r="CT283" s="469">
        <v>0</v>
      </c>
      <c r="CU283" s="469">
        <v>1</v>
      </c>
      <c r="CV283" s="469">
        <v>2</v>
      </c>
      <c r="CW283" s="469">
        <v>2</v>
      </c>
      <c r="CX283" s="475">
        <v>824400</v>
      </c>
      <c r="CY283" s="475">
        <v>1178</v>
      </c>
      <c r="CZ283" s="475">
        <v>410</v>
      </c>
      <c r="DA283" s="475">
        <v>0</v>
      </c>
      <c r="DB283" s="478">
        <v>2</v>
      </c>
      <c r="DC283" s="472">
        <v>0.9456733156762126</v>
      </c>
      <c r="DD283" s="469">
        <v>13</v>
      </c>
      <c r="DE283" s="475">
        <v>146300</v>
      </c>
      <c r="DF283" s="470">
        <v>1</v>
      </c>
      <c r="DG283" s="474">
        <v>0</v>
      </c>
      <c r="DH283" s="469">
        <v>5</v>
      </c>
      <c r="DI283" s="470">
        <v>0</v>
      </c>
      <c r="DJ283" s="469">
        <v>1</v>
      </c>
      <c r="DK283" s="469">
        <v>0</v>
      </c>
      <c r="DL283" s="476">
        <v>31.666666666666668</v>
      </c>
      <c r="DM283" s="465">
        <v>214.66666666666666</v>
      </c>
      <c r="DN283" s="466">
        <v>21777000</v>
      </c>
      <c r="DO283" s="467">
        <v>1152651.8518518519</v>
      </c>
      <c r="DP283" s="469">
        <v>0</v>
      </c>
      <c r="DQ283" s="469">
        <v>1</v>
      </c>
      <c r="DR283" s="469">
        <v>3</v>
      </c>
      <c r="DS283" s="475">
        <v>0</v>
      </c>
      <c r="DT283" s="475">
        <v>296</v>
      </c>
      <c r="DU283" s="475">
        <v>103</v>
      </c>
    </row>
    <row r="284" spans="1:125" s="469" customFormat="1" ht="15" customHeight="1" x14ac:dyDescent="0.25">
      <c r="A284" s="474" t="s">
        <v>238</v>
      </c>
      <c r="B284" s="469">
        <v>12</v>
      </c>
      <c r="C284" s="469">
        <v>1</v>
      </c>
      <c r="D284" s="469">
        <v>51</v>
      </c>
      <c r="E284" s="469">
        <v>0</v>
      </c>
      <c r="F284" s="469">
        <v>728</v>
      </c>
      <c r="G284" s="469">
        <v>2</v>
      </c>
      <c r="H284" s="469">
        <v>29</v>
      </c>
      <c r="I284" s="469">
        <v>10</v>
      </c>
      <c r="J284" s="469">
        <v>3</v>
      </c>
      <c r="K284" s="469">
        <v>7</v>
      </c>
      <c r="L284" s="469">
        <v>0</v>
      </c>
      <c r="M284" s="469">
        <v>1</v>
      </c>
      <c r="N284" s="469">
        <v>0</v>
      </c>
      <c r="O284" s="469">
        <v>0</v>
      </c>
      <c r="P284" s="469">
        <v>59</v>
      </c>
      <c r="Q284" s="469">
        <v>6</v>
      </c>
      <c r="R284" s="475">
        <v>435000</v>
      </c>
      <c r="S284" s="475">
        <v>263</v>
      </c>
      <c r="T284" s="475">
        <v>0</v>
      </c>
      <c r="U284" s="468">
        <v>0.64500000000000002</v>
      </c>
      <c r="V284" s="469">
        <v>0</v>
      </c>
      <c r="W284" s="469">
        <v>1</v>
      </c>
      <c r="X284" s="469">
        <v>2.7000000000000006</v>
      </c>
      <c r="Y284" s="469">
        <v>3537</v>
      </c>
      <c r="Z284" s="469">
        <v>840</v>
      </c>
      <c r="AA284" s="473">
        <v>8</v>
      </c>
      <c r="AB284" s="474">
        <f t="shared" si="9"/>
        <v>2</v>
      </c>
      <c r="AC284" s="469">
        <v>1</v>
      </c>
      <c r="AD284" s="469">
        <v>6</v>
      </c>
      <c r="AE284" s="469">
        <v>538</v>
      </c>
      <c r="AF284" s="469">
        <v>97</v>
      </c>
      <c r="AG284" s="469">
        <v>0</v>
      </c>
      <c r="AH284" s="469">
        <v>0</v>
      </c>
      <c r="AI284" s="475">
        <v>0</v>
      </c>
      <c r="AJ284" s="475">
        <v>2384216</v>
      </c>
      <c r="AK284" s="475">
        <v>0</v>
      </c>
      <c r="AL284" s="475">
        <v>0</v>
      </c>
      <c r="AM284" s="475">
        <v>0</v>
      </c>
      <c r="AN284" s="469">
        <v>0</v>
      </c>
      <c r="AO284" s="469">
        <v>1</v>
      </c>
      <c r="AP284" s="469">
        <v>1</v>
      </c>
      <c r="AQ284" s="468">
        <v>0.51700000000000002</v>
      </c>
      <c r="AR284" s="468">
        <v>4.8000000000000001E-2</v>
      </c>
      <c r="AS284" s="469">
        <v>5</v>
      </c>
      <c r="AT284" s="469">
        <v>19888.574146539999</v>
      </c>
      <c r="AU284" s="469">
        <v>0</v>
      </c>
      <c r="AV284" s="469">
        <v>1</v>
      </c>
      <c r="AW284" s="469">
        <v>2</v>
      </c>
      <c r="AX284" s="469">
        <v>0</v>
      </c>
      <c r="AY284" s="469">
        <v>0</v>
      </c>
      <c r="AZ284" s="469">
        <v>0</v>
      </c>
      <c r="BA284" s="469">
        <v>1</v>
      </c>
      <c r="BB284" s="475">
        <v>981.9</v>
      </c>
      <c r="BC284" s="470">
        <v>0</v>
      </c>
      <c r="BD284" s="470">
        <v>2</v>
      </c>
      <c r="BE284" s="469">
        <v>19888.574146539999</v>
      </c>
      <c r="BF284" s="468">
        <v>0.216</v>
      </c>
      <c r="BG284" s="469">
        <v>0</v>
      </c>
      <c r="BH284" s="469">
        <v>26.309363862200001</v>
      </c>
      <c r="BI284" s="469">
        <v>0</v>
      </c>
      <c r="BJ284" s="469">
        <v>0</v>
      </c>
      <c r="BK284" s="469">
        <v>0</v>
      </c>
      <c r="BL284" s="469">
        <v>0</v>
      </c>
      <c r="BM284" s="469">
        <v>2</v>
      </c>
      <c r="BN284" s="469">
        <v>0</v>
      </c>
      <c r="BO284" s="471">
        <v>5.8503936247500006</v>
      </c>
      <c r="BP284" s="469">
        <v>0</v>
      </c>
      <c r="BQ284" s="469">
        <v>0</v>
      </c>
      <c r="BR284" s="469">
        <v>1</v>
      </c>
      <c r="BS284" s="469">
        <v>0</v>
      </c>
      <c r="BT284" s="469">
        <v>0</v>
      </c>
      <c r="BU284" s="469">
        <v>0</v>
      </c>
      <c r="BV284" s="469">
        <v>0</v>
      </c>
      <c r="BW284" s="475">
        <v>0</v>
      </c>
      <c r="BX284" s="475">
        <v>855</v>
      </c>
      <c r="BY284" s="475">
        <v>7901</v>
      </c>
      <c r="BZ284" s="475">
        <v>515</v>
      </c>
      <c r="CA284" s="468">
        <v>0.439</v>
      </c>
      <c r="CB284" s="469">
        <v>484.40585109599999</v>
      </c>
      <c r="CC284" s="476">
        <v>0</v>
      </c>
      <c r="CD284" s="476">
        <v>0</v>
      </c>
      <c r="CE284" s="476">
        <v>302.99589236123302</v>
      </c>
      <c r="CF284" s="476">
        <v>335.5216954094119</v>
      </c>
      <c r="CG284" s="476">
        <v>0</v>
      </c>
      <c r="CH284" s="476">
        <v>0</v>
      </c>
      <c r="CI284" s="476">
        <v>485.74199264788933</v>
      </c>
      <c r="CJ284" s="485">
        <v>0</v>
      </c>
      <c r="CK284" s="469">
        <v>2</v>
      </c>
      <c r="CL284" s="469">
        <v>0</v>
      </c>
      <c r="CM284" s="469">
        <v>0</v>
      </c>
      <c r="CN284" s="477">
        <v>1117.5222932254364</v>
      </c>
      <c r="CO284" s="469">
        <v>101</v>
      </c>
      <c r="CP284" s="469">
        <v>0</v>
      </c>
      <c r="CQ284" s="469" t="s">
        <v>514</v>
      </c>
      <c r="CR284" s="469" t="s">
        <v>514</v>
      </c>
      <c r="CS284" s="469" t="s">
        <v>514</v>
      </c>
      <c r="CT284" s="469">
        <v>0</v>
      </c>
      <c r="CU284" s="469">
        <v>0</v>
      </c>
      <c r="CV284" s="469">
        <v>0</v>
      </c>
      <c r="CW284" s="469">
        <v>0</v>
      </c>
      <c r="CX284" s="475">
        <v>0</v>
      </c>
      <c r="CY284" s="475">
        <v>0</v>
      </c>
      <c r="CZ284" s="475">
        <v>353</v>
      </c>
      <c r="DA284" s="475">
        <v>25</v>
      </c>
      <c r="DB284" s="478">
        <v>26</v>
      </c>
      <c r="DC284" s="472">
        <v>0.96372049817656369</v>
      </c>
      <c r="DD284" s="469">
        <v>10</v>
      </c>
      <c r="DE284" s="475">
        <v>231500</v>
      </c>
      <c r="DF284" s="470">
        <v>0</v>
      </c>
      <c r="DG284" s="474">
        <v>0</v>
      </c>
      <c r="DH284" s="469">
        <v>3</v>
      </c>
      <c r="DI284" s="470">
        <v>0</v>
      </c>
      <c r="DJ284" s="469">
        <v>0</v>
      </c>
      <c r="DK284" s="469">
        <v>0</v>
      </c>
      <c r="DL284" s="476">
        <v>10</v>
      </c>
      <c r="DM284" s="465" t="s">
        <v>640</v>
      </c>
      <c r="DN284" s="466">
        <v>5511000</v>
      </c>
      <c r="DO284" s="467">
        <v>144081.48148148149</v>
      </c>
      <c r="DP284" s="469">
        <v>0</v>
      </c>
      <c r="DQ284" s="469">
        <v>2</v>
      </c>
      <c r="DR284" s="469">
        <v>1</v>
      </c>
      <c r="DS284" s="475">
        <v>1</v>
      </c>
      <c r="DT284" s="475">
        <v>980</v>
      </c>
      <c r="DU284" s="475">
        <v>21</v>
      </c>
    </row>
    <row r="285" spans="1:125" s="469" customFormat="1" ht="15" customHeight="1" x14ac:dyDescent="0.25">
      <c r="A285" s="474" t="s">
        <v>172</v>
      </c>
      <c r="B285" s="469">
        <v>19</v>
      </c>
      <c r="C285" s="469">
        <v>1</v>
      </c>
      <c r="D285" s="469">
        <v>45</v>
      </c>
      <c r="E285" s="469">
        <v>3</v>
      </c>
      <c r="F285" s="469">
        <v>904</v>
      </c>
      <c r="G285" s="469">
        <v>0</v>
      </c>
      <c r="H285" s="469">
        <v>27</v>
      </c>
      <c r="I285" s="469">
        <v>7</v>
      </c>
      <c r="J285" s="469">
        <v>5</v>
      </c>
      <c r="K285" s="469">
        <v>20</v>
      </c>
      <c r="L285" s="469">
        <v>4</v>
      </c>
      <c r="M285" s="469">
        <v>0</v>
      </c>
      <c r="N285" s="469">
        <v>0</v>
      </c>
      <c r="O285" s="469">
        <v>0</v>
      </c>
      <c r="P285" s="469">
        <v>105</v>
      </c>
      <c r="Q285" s="469">
        <v>2</v>
      </c>
      <c r="R285" s="475">
        <v>119900</v>
      </c>
      <c r="S285" s="475">
        <v>95</v>
      </c>
      <c r="T285" s="475">
        <v>0</v>
      </c>
      <c r="U285" s="468">
        <v>0.64500000000000002</v>
      </c>
      <c r="V285" s="469">
        <v>2</v>
      </c>
      <c r="W285" s="469">
        <v>0</v>
      </c>
      <c r="X285" s="469">
        <v>0</v>
      </c>
      <c r="Y285" s="469" t="s">
        <v>568</v>
      </c>
      <c r="Z285" s="469" t="s">
        <v>568</v>
      </c>
      <c r="AA285" s="473">
        <v>1</v>
      </c>
      <c r="AB285" s="474">
        <f t="shared" si="9"/>
        <v>3</v>
      </c>
      <c r="AC285" s="469">
        <v>0</v>
      </c>
      <c r="AD285" s="469">
        <v>0</v>
      </c>
      <c r="AE285" s="469">
        <v>1396</v>
      </c>
      <c r="AF285" s="469">
        <v>79</v>
      </c>
      <c r="AG285" s="469">
        <v>0</v>
      </c>
      <c r="AH285" s="469">
        <v>1</v>
      </c>
      <c r="AI285" s="475">
        <v>10000</v>
      </c>
      <c r="AJ285" s="475">
        <v>0</v>
      </c>
      <c r="AK285" s="475">
        <v>0</v>
      </c>
      <c r="AL285" s="475">
        <v>0</v>
      </c>
      <c r="AM285" s="475">
        <v>0</v>
      </c>
      <c r="AN285" s="469">
        <v>0</v>
      </c>
      <c r="AO285" s="469">
        <v>6</v>
      </c>
      <c r="AP285" s="469">
        <v>0</v>
      </c>
      <c r="AQ285" s="468">
        <v>0.51700000000000002</v>
      </c>
      <c r="AR285" s="468">
        <v>4.8000000000000001E-2</v>
      </c>
      <c r="AS285" s="469">
        <v>2</v>
      </c>
      <c r="AT285" s="469">
        <v>4055.39617778</v>
      </c>
      <c r="AU285" s="469">
        <v>0</v>
      </c>
      <c r="AV285" s="469">
        <v>0</v>
      </c>
      <c r="AW285" s="469">
        <v>41</v>
      </c>
      <c r="AX285" s="469">
        <v>222</v>
      </c>
      <c r="AY285" s="469">
        <v>0</v>
      </c>
      <c r="AZ285" s="469">
        <v>0</v>
      </c>
      <c r="BA285" s="469">
        <v>1</v>
      </c>
      <c r="BB285" s="475">
        <v>783.4</v>
      </c>
      <c r="BC285" s="470">
        <v>1</v>
      </c>
      <c r="BD285" s="470">
        <v>5</v>
      </c>
      <c r="BE285" s="469">
        <v>4055.3985016500001</v>
      </c>
      <c r="BF285" s="468">
        <v>0.216</v>
      </c>
      <c r="BG285" s="469">
        <v>0</v>
      </c>
      <c r="BH285" s="469">
        <v>42.821195168000003</v>
      </c>
      <c r="BI285" s="469">
        <v>0</v>
      </c>
      <c r="BJ285" s="469">
        <v>0</v>
      </c>
      <c r="BK285" s="469">
        <v>0</v>
      </c>
      <c r="BL285" s="469">
        <v>0</v>
      </c>
      <c r="BM285" s="469">
        <v>3</v>
      </c>
      <c r="BN285" s="469">
        <v>0</v>
      </c>
      <c r="BO285" s="471">
        <v>20.2746361367</v>
      </c>
      <c r="BP285" s="469">
        <v>2</v>
      </c>
      <c r="BQ285" s="469">
        <v>0</v>
      </c>
      <c r="BR285" s="469">
        <v>0</v>
      </c>
      <c r="BS285" s="469">
        <v>0</v>
      </c>
      <c r="BT285" s="469">
        <v>3</v>
      </c>
      <c r="BU285" s="469">
        <v>1</v>
      </c>
      <c r="BV285" s="469">
        <v>0</v>
      </c>
      <c r="BW285" s="475">
        <v>0</v>
      </c>
      <c r="BX285" s="475">
        <v>210</v>
      </c>
      <c r="BY285" s="475">
        <v>1445</v>
      </c>
      <c r="BZ285" s="475">
        <v>28</v>
      </c>
      <c r="CA285" s="468">
        <v>0.439</v>
      </c>
      <c r="CB285" s="469">
        <v>402.993835714</v>
      </c>
      <c r="CC285" s="476">
        <v>1078.7489184958977</v>
      </c>
      <c r="CD285" s="476">
        <v>4325.00789191884</v>
      </c>
      <c r="CE285" s="476">
        <v>4885.0538772152986</v>
      </c>
      <c r="CF285" s="476">
        <v>50.885124094000005</v>
      </c>
      <c r="CG285" s="476">
        <v>1738.8291273683767</v>
      </c>
      <c r="CH285" s="476">
        <v>4325.06228354216</v>
      </c>
      <c r="CI285" s="476">
        <v>569.27118274302711</v>
      </c>
      <c r="CJ285" s="485">
        <v>0</v>
      </c>
      <c r="CK285" s="469">
        <v>8</v>
      </c>
      <c r="CL285" s="469">
        <v>0</v>
      </c>
      <c r="CM285" s="469">
        <v>0</v>
      </c>
      <c r="CN285" s="477">
        <v>1350.7306198247143</v>
      </c>
      <c r="CO285" s="469">
        <v>49</v>
      </c>
      <c r="CP285" s="469">
        <v>2</v>
      </c>
      <c r="CQ285" s="469" t="s">
        <v>514</v>
      </c>
      <c r="CR285" s="469" t="s">
        <v>514</v>
      </c>
      <c r="CS285" s="469" t="s">
        <v>514</v>
      </c>
      <c r="CT285" s="469">
        <v>0</v>
      </c>
      <c r="CU285" s="469">
        <v>0</v>
      </c>
      <c r="CV285" s="469">
        <v>0</v>
      </c>
      <c r="CW285" s="469">
        <v>1</v>
      </c>
      <c r="CX285" s="475">
        <v>66700</v>
      </c>
      <c r="CY285" s="475">
        <v>13673</v>
      </c>
      <c r="CZ285" s="475">
        <v>802</v>
      </c>
      <c r="DA285" s="475">
        <v>0</v>
      </c>
      <c r="DB285" s="478">
        <v>0</v>
      </c>
      <c r="DC285" s="472">
        <v>0.94956025671499877</v>
      </c>
      <c r="DD285" s="469">
        <v>4</v>
      </c>
      <c r="DE285" s="475">
        <v>52300</v>
      </c>
      <c r="DF285" s="470">
        <v>3</v>
      </c>
      <c r="DG285" s="474">
        <v>0</v>
      </c>
      <c r="DH285" s="469">
        <v>5</v>
      </c>
      <c r="DI285" s="470">
        <v>0</v>
      </c>
      <c r="DJ285" s="469">
        <v>0</v>
      </c>
      <c r="DK285" s="469">
        <v>0</v>
      </c>
      <c r="DL285" s="476">
        <v>30</v>
      </c>
      <c r="DM285" s="465">
        <v>37</v>
      </c>
      <c r="DN285" s="466">
        <v>2451000</v>
      </c>
      <c r="DO285" s="467">
        <v>618462.96296296292</v>
      </c>
      <c r="DP285" s="469">
        <v>0</v>
      </c>
      <c r="DQ285" s="469">
        <v>0</v>
      </c>
      <c r="DR285" s="469">
        <v>1</v>
      </c>
      <c r="DS285" s="475">
        <v>149</v>
      </c>
      <c r="DT285" s="475">
        <v>246</v>
      </c>
      <c r="DU285" s="475">
        <v>65</v>
      </c>
    </row>
    <row r="286" spans="1:125" s="469" customFormat="1" ht="15" customHeight="1" x14ac:dyDescent="0.25">
      <c r="A286" s="474" t="s">
        <v>101</v>
      </c>
      <c r="B286" s="469">
        <v>21</v>
      </c>
      <c r="C286" s="469">
        <v>1</v>
      </c>
      <c r="D286" s="469">
        <v>98</v>
      </c>
      <c r="E286" s="469">
        <v>0</v>
      </c>
      <c r="F286" s="469">
        <v>1970</v>
      </c>
      <c r="G286" s="469">
        <v>0</v>
      </c>
      <c r="H286" s="469">
        <v>96</v>
      </c>
      <c r="I286" s="469">
        <v>14</v>
      </c>
      <c r="J286" s="469">
        <v>14</v>
      </c>
      <c r="K286" s="469">
        <v>38</v>
      </c>
      <c r="L286" s="469">
        <v>0</v>
      </c>
      <c r="M286" s="469">
        <v>0</v>
      </c>
      <c r="N286" s="469">
        <v>0</v>
      </c>
      <c r="O286" s="469">
        <v>0</v>
      </c>
      <c r="P286" s="469">
        <v>56</v>
      </c>
      <c r="Q286" s="469">
        <v>4</v>
      </c>
      <c r="R286" s="475">
        <v>339400</v>
      </c>
      <c r="S286" s="475">
        <v>0</v>
      </c>
      <c r="T286" s="475">
        <v>0</v>
      </c>
      <c r="U286" s="468">
        <v>0.64500000000000002</v>
      </c>
      <c r="V286" s="469">
        <v>1</v>
      </c>
      <c r="W286" s="469">
        <v>2</v>
      </c>
      <c r="X286" s="469">
        <v>1.1000000000000001</v>
      </c>
      <c r="Y286" s="469" t="s">
        <v>568</v>
      </c>
      <c r="Z286" s="469" t="s">
        <v>568</v>
      </c>
      <c r="AA286" s="473">
        <v>4</v>
      </c>
      <c r="AB286" s="474">
        <f t="shared" si="9"/>
        <v>5</v>
      </c>
      <c r="AC286" s="469">
        <v>3</v>
      </c>
      <c r="AD286" s="469">
        <v>0</v>
      </c>
      <c r="AE286" s="469">
        <v>7253</v>
      </c>
      <c r="AF286" s="469">
        <v>39</v>
      </c>
      <c r="AG286" s="469">
        <v>0</v>
      </c>
      <c r="AH286" s="469">
        <v>0</v>
      </c>
      <c r="AI286" s="475">
        <v>0</v>
      </c>
      <c r="AJ286" s="475">
        <v>0</v>
      </c>
      <c r="AK286" s="475">
        <v>0</v>
      </c>
      <c r="AL286" s="475">
        <v>86</v>
      </c>
      <c r="AM286" s="475">
        <v>0</v>
      </c>
      <c r="AN286" s="469">
        <v>0</v>
      </c>
      <c r="AO286" s="469">
        <v>1</v>
      </c>
      <c r="AP286" s="469">
        <v>1</v>
      </c>
      <c r="AQ286" s="468">
        <v>0.55882352941176472</v>
      </c>
      <c r="AR286" s="468">
        <v>0.14705882352941177</v>
      </c>
      <c r="AS286" s="469">
        <v>0</v>
      </c>
      <c r="AT286" s="469">
        <v>0</v>
      </c>
      <c r="AU286" s="469">
        <v>0</v>
      </c>
      <c r="AV286" s="469">
        <v>0</v>
      </c>
      <c r="AW286" s="469">
        <v>1</v>
      </c>
      <c r="AX286" s="469">
        <v>0</v>
      </c>
      <c r="AY286" s="469">
        <v>0</v>
      </c>
      <c r="AZ286" s="469">
        <v>0</v>
      </c>
      <c r="BA286" s="469">
        <v>1</v>
      </c>
      <c r="BB286" s="475">
        <v>10</v>
      </c>
      <c r="BC286" s="470">
        <v>1</v>
      </c>
      <c r="BD286" s="470">
        <v>9</v>
      </c>
      <c r="BE286" s="469">
        <v>0</v>
      </c>
      <c r="BF286" s="468">
        <v>0.26470588235294118</v>
      </c>
      <c r="BG286" s="469">
        <v>444.61861946300002</v>
      </c>
      <c r="BH286" s="469">
        <v>4.18115350323</v>
      </c>
      <c r="BI286" s="469">
        <v>0</v>
      </c>
      <c r="BJ286" s="469">
        <v>0</v>
      </c>
      <c r="BK286" s="469">
        <v>3</v>
      </c>
      <c r="BL286" s="469">
        <v>0</v>
      </c>
      <c r="BM286" s="469">
        <v>5</v>
      </c>
      <c r="BN286" s="469">
        <v>1</v>
      </c>
      <c r="BO286" s="471">
        <v>26.000405072299998</v>
      </c>
      <c r="BP286" s="469">
        <v>0</v>
      </c>
      <c r="BQ286" s="469">
        <v>269.89952243086003</v>
      </c>
      <c r="BR286" s="469">
        <v>0</v>
      </c>
      <c r="BS286" s="469">
        <v>0</v>
      </c>
      <c r="BT286" s="469">
        <v>0</v>
      </c>
      <c r="BU286" s="469">
        <v>0</v>
      </c>
      <c r="BV286" s="469">
        <v>0</v>
      </c>
      <c r="BW286" s="475">
        <v>0</v>
      </c>
      <c r="BX286" s="475">
        <v>81</v>
      </c>
      <c r="BY286" s="475">
        <v>1706</v>
      </c>
      <c r="BZ286" s="475">
        <v>453</v>
      </c>
      <c r="CA286" s="468">
        <v>0.52941176470588236</v>
      </c>
      <c r="CB286" s="469">
        <v>6643.3839472299996</v>
      </c>
      <c r="CC286" s="476">
        <v>1061.1730049410501</v>
      </c>
      <c r="CD286" s="476">
        <v>869.64152968308997</v>
      </c>
      <c r="CE286" s="476">
        <v>2141.0805048213206</v>
      </c>
      <c r="CF286" s="476">
        <v>101.97328585676999</v>
      </c>
      <c r="CG286" s="476">
        <v>0</v>
      </c>
      <c r="CH286" s="476">
        <v>323.69476205870001</v>
      </c>
      <c r="CI286" s="476">
        <v>4131.4743045788455</v>
      </c>
      <c r="CJ286" s="485">
        <v>0</v>
      </c>
      <c r="CK286" s="469">
        <v>2</v>
      </c>
      <c r="CL286" s="469">
        <v>0</v>
      </c>
      <c r="CM286" s="469">
        <v>0</v>
      </c>
      <c r="CN286" s="477">
        <v>2952.0869954836207</v>
      </c>
      <c r="CO286" s="469">
        <v>112</v>
      </c>
      <c r="CP286" s="469">
        <v>5</v>
      </c>
      <c r="CQ286" s="469" t="s">
        <v>514</v>
      </c>
      <c r="CR286" s="469" t="s">
        <v>514</v>
      </c>
      <c r="CS286" s="469" t="s">
        <v>514</v>
      </c>
      <c r="CT286" s="469">
        <v>1</v>
      </c>
      <c r="CU286" s="469">
        <v>0</v>
      </c>
      <c r="CV286" s="469">
        <v>1</v>
      </c>
      <c r="CW286" s="469">
        <v>0</v>
      </c>
      <c r="CX286" s="475">
        <v>0</v>
      </c>
      <c r="CY286" s="475">
        <v>0</v>
      </c>
      <c r="CZ286" s="475">
        <v>0</v>
      </c>
      <c r="DA286" s="475">
        <v>0</v>
      </c>
      <c r="DB286" s="478">
        <v>12</v>
      </c>
      <c r="DC286" s="472">
        <v>0.94663349650910844</v>
      </c>
      <c r="DD286" s="469">
        <v>2</v>
      </c>
      <c r="DE286" s="475">
        <v>13000</v>
      </c>
      <c r="DF286" s="470">
        <v>1</v>
      </c>
      <c r="DG286" s="474">
        <v>0</v>
      </c>
      <c r="DH286" s="469">
        <v>6</v>
      </c>
      <c r="DI286" s="470">
        <v>0</v>
      </c>
      <c r="DJ286" s="469">
        <v>0</v>
      </c>
      <c r="DK286" s="469">
        <v>0</v>
      </c>
      <c r="DL286" s="476">
        <v>23.333333333333332</v>
      </c>
      <c r="DM286" s="465">
        <v>168.66666666666666</v>
      </c>
      <c r="DN286" s="466">
        <v>9841333.333333334</v>
      </c>
      <c r="DO286" s="467">
        <v>148159.25925925927</v>
      </c>
      <c r="DP286" s="469">
        <v>1</v>
      </c>
      <c r="DQ286" s="469">
        <v>0</v>
      </c>
      <c r="DR286" s="469">
        <v>1</v>
      </c>
      <c r="DS286" s="475">
        <v>239</v>
      </c>
      <c r="DT286" s="475">
        <v>150</v>
      </c>
      <c r="DU286" s="475">
        <v>0</v>
      </c>
    </row>
    <row r="287" spans="1:125" s="469" customFormat="1" ht="15" customHeight="1" x14ac:dyDescent="0.25">
      <c r="A287" s="474" t="s">
        <v>130</v>
      </c>
      <c r="B287" s="469">
        <v>48</v>
      </c>
      <c r="C287" s="469">
        <v>3</v>
      </c>
      <c r="D287" s="469">
        <v>112</v>
      </c>
      <c r="E287" s="469">
        <v>6</v>
      </c>
      <c r="F287" s="469">
        <v>1418</v>
      </c>
      <c r="G287" s="469">
        <v>1</v>
      </c>
      <c r="H287" s="469">
        <v>56</v>
      </c>
      <c r="I287" s="469">
        <v>6</v>
      </c>
      <c r="J287" s="469">
        <v>17</v>
      </c>
      <c r="K287" s="469">
        <v>14</v>
      </c>
      <c r="L287" s="469">
        <v>1</v>
      </c>
      <c r="M287" s="469">
        <v>0</v>
      </c>
      <c r="N287" s="469">
        <v>1</v>
      </c>
      <c r="O287" s="469">
        <v>0</v>
      </c>
      <c r="P287" s="469">
        <v>76</v>
      </c>
      <c r="Q287" s="469">
        <v>1</v>
      </c>
      <c r="R287" s="475">
        <v>193400</v>
      </c>
      <c r="S287" s="475">
        <v>0</v>
      </c>
      <c r="T287" s="475">
        <v>52</v>
      </c>
      <c r="U287" s="468">
        <v>0.70149253731343286</v>
      </c>
      <c r="V287" s="469">
        <v>3</v>
      </c>
      <c r="W287" s="469">
        <v>6</v>
      </c>
      <c r="X287" s="469">
        <v>3.4000000000000008</v>
      </c>
      <c r="Y287" s="469">
        <v>4416</v>
      </c>
      <c r="Z287" s="469">
        <v>1091</v>
      </c>
      <c r="AA287" s="473">
        <v>6</v>
      </c>
      <c r="AB287" s="474">
        <f t="shared" si="9"/>
        <v>4</v>
      </c>
      <c r="AC287" s="469">
        <v>2</v>
      </c>
      <c r="AD287" s="469">
        <v>0</v>
      </c>
      <c r="AE287" s="469">
        <v>2674</v>
      </c>
      <c r="AF287" s="469">
        <v>49</v>
      </c>
      <c r="AG287" s="469">
        <v>0</v>
      </c>
      <c r="AH287" s="469">
        <v>0</v>
      </c>
      <c r="AI287" s="475">
        <v>0</v>
      </c>
      <c r="AJ287" s="475">
        <v>0</v>
      </c>
      <c r="AK287" s="475">
        <v>7324.0625</v>
      </c>
      <c r="AL287" s="475">
        <v>1</v>
      </c>
      <c r="AM287" s="475">
        <v>0</v>
      </c>
      <c r="AN287" s="469">
        <v>0</v>
      </c>
      <c r="AO287" s="469">
        <v>3</v>
      </c>
      <c r="AP287" s="469">
        <v>0</v>
      </c>
      <c r="AQ287" s="468">
        <v>0.53333333333333333</v>
      </c>
      <c r="AR287" s="468">
        <v>7.7777777777777779E-2</v>
      </c>
      <c r="AS287" s="469">
        <v>0</v>
      </c>
      <c r="AT287" s="469">
        <v>26522.426814210001</v>
      </c>
      <c r="AU287" s="469">
        <v>8</v>
      </c>
      <c r="AV287" s="469">
        <v>2</v>
      </c>
      <c r="AW287" s="469">
        <v>0</v>
      </c>
      <c r="AX287" s="469">
        <v>0</v>
      </c>
      <c r="AY287" s="469">
        <v>0</v>
      </c>
      <c r="AZ287" s="469">
        <v>0</v>
      </c>
      <c r="BA287" s="469">
        <v>0</v>
      </c>
      <c r="BB287" s="475">
        <v>0</v>
      </c>
      <c r="BC287" s="470">
        <v>0</v>
      </c>
      <c r="BD287" s="470">
        <v>10</v>
      </c>
      <c r="BE287" s="469">
        <v>4758.4710017099997</v>
      </c>
      <c r="BF287" s="468">
        <v>0.24444444444444444</v>
      </c>
      <c r="BG287" s="469">
        <v>0</v>
      </c>
      <c r="BH287" s="469">
        <v>19.472557161499999</v>
      </c>
      <c r="BI287" s="469">
        <v>1</v>
      </c>
      <c r="BJ287" s="469">
        <v>0</v>
      </c>
      <c r="BK287" s="469">
        <v>2</v>
      </c>
      <c r="BL287" s="469">
        <v>0</v>
      </c>
      <c r="BM287" s="469">
        <v>3</v>
      </c>
      <c r="BN287" s="469">
        <v>0</v>
      </c>
      <c r="BO287" s="471">
        <v>359.05575088800003</v>
      </c>
      <c r="BP287" s="469">
        <v>2</v>
      </c>
      <c r="BQ287" s="469">
        <v>20.701850604197901</v>
      </c>
      <c r="BR287" s="469">
        <v>0</v>
      </c>
      <c r="BS287" s="469">
        <v>0</v>
      </c>
      <c r="BT287" s="469">
        <v>0</v>
      </c>
      <c r="BU287" s="469">
        <v>0</v>
      </c>
      <c r="BV287" s="469">
        <v>0</v>
      </c>
      <c r="BW287" s="475">
        <v>0</v>
      </c>
      <c r="BX287" s="475">
        <v>42</v>
      </c>
      <c r="BY287" s="475">
        <v>640</v>
      </c>
      <c r="BZ287" s="475">
        <v>62</v>
      </c>
      <c r="CA287" s="468">
        <v>0.45555555555555555</v>
      </c>
      <c r="CB287" s="469">
        <v>14946.617248799999</v>
      </c>
      <c r="CC287" s="476">
        <v>145.07323324719999</v>
      </c>
      <c r="CD287" s="476">
        <v>0</v>
      </c>
      <c r="CE287" s="476">
        <v>1011.2037696910414</v>
      </c>
      <c r="CF287" s="476">
        <v>34.782919233260998</v>
      </c>
      <c r="CG287" s="476">
        <v>4.8701302371899997E-3</v>
      </c>
      <c r="CH287" s="476">
        <v>0</v>
      </c>
      <c r="CI287" s="476">
        <v>785.63363552888518</v>
      </c>
      <c r="CJ287" s="485">
        <v>0</v>
      </c>
      <c r="CK287" s="469">
        <v>7</v>
      </c>
      <c r="CL287" s="469">
        <v>0</v>
      </c>
      <c r="CM287" s="469">
        <v>0</v>
      </c>
      <c r="CN287" s="477">
        <v>3237.0479964050878</v>
      </c>
      <c r="CO287" s="469">
        <v>902</v>
      </c>
      <c r="CP287" s="469">
        <v>4</v>
      </c>
      <c r="CQ287" s="469" t="s">
        <v>514</v>
      </c>
      <c r="CR287" s="469" t="s">
        <v>514</v>
      </c>
      <c r="CS287" s="469" t="s">
        <v>514</v>
      </c>
      <c r="CT287" s="469">
        <v>0</v>
      </c>
      <c r="CU287" s="469">
        <v>0</v>
      </c>
      <c r="CV287" s="469">
        <v>1</v>
      </c>
      <c r="CW287" s="469">
        <v>1</v>
      </c>
      <c r="CX287" s="475">
        <v>18700</v>
      </c>
      <c r="CY287" s="475">
        <v>397</v>
      </c>
      <c r="CZ287" s="475">
        <v>161</v>
      </c>
      <c r="DA287" s="475">
        <v>58</v>
      </c>
      <c r="DB287" s="478">
        <v>1</v>
      </c>
      <c r="DC287" s="472">
        <v>0.93693043682848409</v>
      </c>
      <c r="DD287" s="469">
        <v>5</v>
      </c>
      <c r="DE287" s="475">
        <v>49900</v>
      </c>
      <c r="DF287" s="470">
        <v>1</v>
      </c>
      <c r="DG287" s="474">
        <v>0.5</v>
      </c>
      <c r="DH287" s="469">
        <v>4</v>
      </c>
      <c r="DI287" s="470">
        <v>1</v>
      </c>
      <c r="DJ287" s="469">
        <v>0</v>
      </c>
      <c r="DK287" s="469">
        <v>0</v>
      </c>
      <c r="DL287" s="476">
        <v>15</v>
      </c>
      <c r="DM287" s="465">
        <v>105.33333333333333</v>
      </c>
      <c r="DN287" s="466">
        <v>6822000</v>
      </c>
      <c r="DO287" s="467">
        <v>275929.62962962961</v>
      </c>
      <c r="DP287" s="469">
        <v>1</v>
      </c>
      <c r="DQ287" s="469">
        <v>1</v>
      </c>
      <c r="DR287" s="469">
        <v>2</v>
      </c>
      <c r="DS287" s="475">
        <v>9</v>
      </c>
      <c r="DT287" s="475">
        <v>220</v>
      </c>
      <c r="DU287" s="475">
        <v>64</v>
      </c>
    </row>
    <row r="288" spans="1:125" s="469" customFormat="1" ht="15" customHeight="1" x14ac:dyDescent="0.25">
      <c r="A288" s="474" t="s">
        <v>185</v>
      </c>
      <c r="B288" s="469">
        <v>11</v>
      </c>
      <c r="C288" s="469">
        <v>2</v>
      </c>
      <c r="D288" s="469">
        <v>27</v>
      </c>
      <c r="E288" s="469">
        <v>3</v>
      </c>
      <c r="F288" s="469">
        <v>990</v>
      </c>
      <c r="G288" s="469">
        <v>0</v>
      </c>
      <c r="H288" s="469">
        <v>13</v>
      </c>
      <c r="I288" s="469">
        <v>6</v>
      </c>
      <c r="J288" s="469">
        <v>9</v>
      </c>
      <c r="K288" s="469">
        <v>22</v>
      </c>
      <c r="L288" s="469">
        <v>2</v>
      </c>
      <c r="M288" s="469">
        <v>0</v>
      </c>
      <c r="N288" s="469">
        <v>0</v>
      </c>
      <c r="O288" s="469">
        <v>0</v>
      </c>
      <c r="P288" s="469">
        <v>165</v>
      </c>
      <c r="Q288" s="469">
        <v>7</v>
      </c>
      <c r="R288" s="475">
        <v>1314900</v>
      </c>
      <c r="S288" s="475">
        <v>314</v>
      </c>
      <c r="T288" s="475">
        <v>0</v>
      </c>
      <c r="U288" s="468">
        <v>0.61702127659574468</v>
      </c>
      <c r="V288" s="469">
        <v>8</v>
      </c>
      <c r="W288" s="469">
        <v>1</v>
      </c>
      <c r="X288" s="469">
        <v>0.8</v>
      </c>
      <c r="Y288" s="469">
        <v>5930</v>
      </c>
      <c r="Z288" s="469">
        <v>760</v>
      </c>
      <c r="AA288" s="473">
        <v>2</v>
      </c>
      <c r="AB288" s="474">
        <f t="shared" si="9"/>
        <v>1</v>
      </c>
      <c r="AC288" s="469">
        <v>4</v>
      </c>
      <c r="AD288" s="469">
        <v>0</v>
      </c>
      <c r="AE288" s="469">
        <v>950</v>
      </c>
      <c r="AF288" s="469">
        <v>67</v>
      </c>
      <c r="AG288" s="469">
        <v>2</v>
      </c>
      <c r="AH288" s="469">
        <v>2</v>
      </c>
      <c r="AI288" s="475">
        <v>19800</v>
      </c>
      <c r="AJ288" s="475">
        <v>0</v>
      </c>
      <c r="AK288" s="475">
        <v>0</v>
      </c>
      <c r="AL288" s="475">
        <v>83</v>
      </c>
      <c r="AM288" s="475">
        <v>26</v>
      </c>
      <c r="AN288" s="469">
        <v>0</v>
      </c>
      <c r="AO288" s="469">
        <v>12</v>
      </c>
      <c r="AP288" s="469">
        <v>0</v>
      </c>
      <c r="AQ288" s="468">
        <v>0.73228346456692917</v>
      </c>
      <c r="AR288" s="468">
        <v>3.90625E-2</v>
      </c>
      <c r="AS288" s="469">
        <v>1</v>
      </c>
      <c r="AT288" s="469">
        <v>0</v>
      </c>
      <c r="AU288" s="469">
        <v>0</v>
      </c>
      <c r="AV288" s="469">
        <v>0</v>
      </c>
      <c r="AW288" s="469">
        <v>9</v>
      </c>
      <c r="AX288" s="469">
        <v>228</v>
      </c>
      <c r="AY288" s="469">
        <v>0</v>
      </c>
      <c r="AZ288" s="469">
        <v>0</v>
      </c>
      <c r="BA288" s="469">
        <v>0</v>
      </c>
      <c r="BB288" s="475">
        <v>0</v>
      </c>
      <c r="BC288" s="470">
        <v>0</v>
      </c>
      <c r="BD288" s="470">
        <v>6</v>
      </c>
      <c r="BE288" s="469">
        <v>0</v>
      </c>
      <c r="BF288" s="468">
        <v>0.140625</v>
      </c>
      <c r="BG288" s="469">
        <v>0</v>
      </c>
      <c r="BH288" s="469">
        <v>29.0674851731</v>
      </c>
      <c r="BI288" s="469">
        <v>0</v>
      </c>
      <c r="BJ288" s="469">
        <v>0</v>
      </c>
      <c r="BK288" s="469">
        <v>0</v>
      </c>
      <c r="BL288" s="469">
        <v>0</v>
      </c>
      <c r="BM288" s="469">
        <v>1</v>
      </c>
      <c r="BN288" s="469">
        <v>0</v>
      </c>
      <c r="BO288" s="471">
        <v>4.0339987192499995</v>
      </c>
      <c r="BP288" s="469">
        <v>7</v>
      </c>
      <c r="BQ288" s="469">
        <v>0</v>
      </c>
      <c r="BR288" s="469">
        <v>0</v>
      </c>
      <c r="BS288" s="469">
        <v>1</v>
      </c>
      <c r="BT288" s="469">
        <v>7</v>
      </c>
      <c r="BU288" s="469">
        <v>1</v>
      </c>
      <c r="BV288" s="469">
        <v>0</v>
      </c>
      <c r="BW288" s="475">
        <v>0</v>
      </c>
      <c r="BX288" s="475">
        <v>39</v>
      </c>
      <c r="BY288" s="475">
        <v>2625</v>
      </c>
      <c r="BZ288" s="475">
        <v>28</v>
      </c>
      <c r="CA288" s="468">
        <v>0.46875</v>
      </c>
      <c r="CB288" s="469">
        <v>0</v>
      </c>
      <c r="CC288" s="476">
        <v>842.83550281920009</v>
      </c>
      <c r="CD288" s="476">
        <v>807.56727425816734</v>
      </c>
      <c r="CE288" s="476">
        <v>836.59236243468592</v>
      </c>
      <c r="CF288" s="476">
        <v>0</v>
      </c>
      <c r="CG288" s="476">
        <v>295.75088777799999</v>
      </c>
      <c r="CH288" s="476">
        <v>803.32638306733043</v>
      </c>
      <c r="CI288" s="476">
        <v>0</v>
      </c>
      <c r="CJ288" s="485">
        <v>0</v>
      </c>
      <c r="CK288" s="469">
        <v>1</v>
      </c>
      <c r="CL288" s="469">
        <v>0</v>
      </c>
      <c r="CM288" s="469">
        <v>0</v>
      </c>
      <c r="CN288" s="477">
        <v>413.35199501845557</v>
      </c>
      <c r="CO288" s="469">
        <v>6</v>
      </c>
      <c r="CP288" s="469">
        <v>1</v>
      </c>
      <c r="CQ288" s="469" t="s">
        <v>514</v>
      </c>
      <c r="CR288" s="469" t="s">
        <v>514</v>
      </c>
      <c r="CS288" s="469" t="s">
        <v>514</v>
      </c>
      <c r="CT288" s="469">
        <v>0</v>
      </c>
      <c r="CU288" s="469">
        <v>0</v>
      </c>
      <c r="CV288" s="469">
        <v>2</v>
      </c>
      <c r="CW288" s="469">
        <v>0</v>
      </c>
      <c r="CX288" s="475">
        <v>0</v>
      </c>
      <c r="CY288" s="475">
        <v>160</v>
      </c>
      <c r="CZ288" s="475">
        <v>196</v>
      </c>
      <c r="DA288" s="475">
        <v>71</v>
      </c>
      <c r="DB288" s="478">
        <v>41</v>
      </c>
      <c r="DC288" s="472">
        <v>0.95460903764672489</v>
      </c>
      <c r="DD288" s="469">
        <v>21</v>
      </c>
      <c r="DE288" s="475">
        <v>1220600</v>
      </c>
      <c r="DF288" s="470">
        <v>1</v>
      </c>
      <c r="DG288" s="474">
        <f>3/12</f>
        <v>0.25</v>
      </c>
      <c r="DH288" s="469">
        <v>3</v>
      </c>
      <c r="DI288" s="470">
        <v>0</v>
      </c>
      <c r="DJ288" s="469">
        <v>0</v>
      </c>
      <c r="DK288" s="469">
        <v>0</v>
      </c>
      <c r="DL288" s="476">
        <v>26.666666666666668</v>
      </c>
      <c r="DM288" s="465">
        <v>59</v>
      </c>
      <c r="DN288" s="466">
        <v>3016000</v>
      </c>
      <c r="DO288" s="467">
        <v>434962.96296296292</v>
      </c>
      <c r="DP288" s="469">
        <v>3</v>
      </c>
      <c r="DQ288" s="469">
        <v>2</v>
      </c>
      <c r="DR288" s="469">
        <v>1</v>
      </c>
      <c r="DS288" s="475">
        <v>4511</v>
      </c>
      <c r="DT288" s="475">
        <v>646</v>
      </c>
      <c r="DU288" s="475">
        <v>98</v>
      </c>
    </row>
    <row r="289" spans="1:125" s="469" customFormat="1" ht="15" customHeight="1" x14ac:dyDescent="0.25">
      <c r="A289" s="474" t="s">
        <v>108</v>
      </c>
      <c r="B289" s="469">
        <v>3</v>
      </c>
      <c r="C289" s="469">
        <v>0</v>
      </c>
      <c r="D289" s="469">
        <v>14</v>
      </c>
      <c r="E289" s="469">
        <v>1</v>
      </c>
      <c r="F289" s="469">
        <v>332</v>
      </c>
      <c r="G289" s="469">
        <v>0</v>
      </c>
      <c r="H289" s="469">
        <v>3</v>
      </c>
      <c r="I289" s="469">
        <v>0</v>
      </c>
      <c r="J289" s="469">
        <v>1</v>
      </c>
      <c r="K289" s="469">
        <v>21</v>
      </c>
      <c r="L289" s="469">
        <v>0</v>
      </c>
      <c r="M289" s="469">
        <v>0</v>
      </c>
      <c r="N289" s="469">
        <v>0</v>
      </c>
      <c r="O289" s="469">
        <v>0</v>
      </c>
      <c r="P289" s="469">
        <v>34</v>
      </c>
      <c r="Q289" s="469">
        <v>1</v>
      </c>
      <c r="R289" s="475">
        <v>4100</v>
      </c>
      <c r="S289" s="475">
        <v>0</v>
      </c>
      <c r="T289" s="475">
        <v>0</v>
      </c>
      <c r="U289" s="468">
        <v>0.64500000000000002</v>
      </c>
      <c r="V289" s="469">
        <v>0</v>
      </c>
      <c r="W289" s="469">
        <v>0</v>
      </c>
      <c r="X289" s="469">
        <v>0.8</v>
      </c>
      <c r="Y289" s="469" t="s">
        <v>568</v>
      </c>
      <c r="Z289" s="469" t="s">
        <v>568</v>
      </c>
      <c r="AA289" s="473">
        <v>0</v>
      </c>
      <c r="AB289" s="474">
        <f t="shared" si="9"/>
        <v>0</v>
      </c>
      <c r="AC289" s="469">
        <v>1</v>
      </c>
      <c r="AD289" s="469">
        <v>0</v>
      </c>
      <c r="AE289" s="469">
        <v>193</v>
      </c>
      <c r="AF289" s="469">
        <v>31</v>
      </c>
      <c r="AG289" s="469">
        <v>2</v>
      </c>
      <c r="AH289" s="469">
        <v>0</v>
      </c>
      <c r="AI289" s="475">
        <v>0</v>
      </c>
      <c r="AJ289" s="475">
        <v>0</v>
      </c>
      <c r="AK289" s="475">
        <v>0</v>
      </c>
      <c r="AL289" s="475">
        <v>6</v>
      </c>
      <c r="AM289" s="475">
        <v>0</v>
      </c>
      <c r="AN289" s="469">
        <v>0</v>
      </c>
      <c r="AO289" s="469">
        <v>0</v>
      </c>
      <c r="AP289" s="469">
        <v>0</v>
      </c>
      <c r="AQ289" s="468">
        <v>0.51700000000000002</v>
      </c>
      <c r="AR289" s="468">
        <v>4.8000000000000001E-2</v>
      </c>
      <c r="AS289" s="469">
        <v>0</v>
      </c>
      <c r="AT289" s="469">
        <v>11097.966577514</v>
      </c>
      <c r="AU289" s="469">
        <v>41</v>
      </c>
      <c r="AV289" s="469">
        <v>0</v>
      </c>
      <c r="AW289" s="469">
        <v>2</v>
      </c>
      <c r="AX289" s="469">
        <v>0</v>
      </c>
      <c r="AY289" s="469">
        <v>0</v>
      </c>
      <c r="AZ289" s="469">
        <v>0</v>
      </c>
      <c r="BA289" s="469">
        <v>1</v>
      </c>
      <c r="BB289" s="475">
        <v>13.9</v>
      </c>
      <c r="BC289" s="470">
        <v>5</v>
      </c>
      <c r="BD289" s="470">
        <v>7</v>
      </c>
      <c r="BE289" s="469">
        <v>0</v>
      </c>
      <c r="BF289" s="468">
        <v>0.216</v>
      </c>
      <c r="BG289" s="469">
        <v>0</v>
      </c>
      <c r="BH289" s="469">
        <v>42.229084165700002</v>
      </c>
      <c r="BI289" s="469">
        <v>0</v>
      </c>
      <c r="BJ289" s="469">
        <v>0</v>
      </c>
      <c r="BK289" s="469">
        <v>1</v>
      </c>
      <c r="BL289" s="469">
        <v>0</v>
      </c>
      <c r="BM289" s="469">
        <v>0</v>
      </c>
      <c r="BN289" s="469">
        <v>0</v>
      </c>
      <c r="BO289" s="471">
        <v>34.498376471699999</v>
      </c>
      <c r="BP289" s="469">
        <v>0</v>
      </c>
      <c r="BQ289" s="469">
        <v>0</v>
      </c>
      <c r="BR289" s="469">
        <v>0</v>
      </c>
      <c r="BS289" s="469">
        <v>0</v>
      </c>
      <c r="BT289" s="469">
        <v>0</v>
      </c>
      <c r="BU289" s="469">
        <v>0</v>
      </c>
      <c r="BV289" s="469">
        <v>0</v>
      </c>
      <c r="BW289" s="475">
        <v>0</v>
      </c>
      <c r="BX289" s="475">
        <v>481</v>
      </c>
      <c r="BY289" s="475">
        <v>1418</v>
      </c>
      <c r="BZ289" s="475">
        <v>46</v>
      </c>
      <c r="CA289" s="468">
        <v>0.439</v>
      </c>
      <c r="CB289" s="469">
        <v>539.16980060499998</v>
      </c>
      <c r="CC289" s="476">
        <v>0</v>
      </c>
      <c r="CD289" s="476">
        <v>0</v>
      </c>
      <c r="CE289" s="476">
        <v>111.67641088835879</v>
      </c>
      <c r="CF289" s="476">
        <v>366.81949453258574</v>
      </c>
      <c r="CG289" s="476">
        <v>0</v>
      </c>
      <c r="CH289" s="476">
        <v>0</v>
      </c>
      <c r="CI289" s="476">
        <v>409.56638738307356</v>
      </c>
      <c r="CJ289" s="485">
        <v>0</v>
      </c>
      <c r="CK289" s="469">
        <v>2</v>
      </c>
      <c r="CL289" s="469">
        <v>0</v>
      </c>
      <c r="CM289" s="469">
        <v>0</v>
      </c>
      <c r="CN289" s="477">
        <v>417.78509379043169</v>
      </c>
      <c r="CO289" s="469">
        <v>305</v>
      </c>
      <c r="CP289" s="469">
        <v>0</v>
      </c>
      <c r="CQ289" s="469" t="s">
        <v>514</v>
      </c>
      <c r="CR289" s="469" t="s">
        <v>514</v>
      </c>
      <c r="CS289" s="469" t="s">
        <v>514</v>
      </c>
      <c r="CT289" s="469">
        <v>0</v>
      </c>
      <c r="CU289" s="469">
        <v>0</v>
      </c>
      <c r="CV289" s="469">
        <v>3</v>
      </c>
      <c r="CW289" s="469">
        <v>1</v>
      </c>
      <c r="CX289" s="475">
        <v>46200</v>
      </c>
      <c r="CY289" s="475">
        <v>0</v>
      </c>
      <c r="CZ289" s="475">
        <v>5</v>
      </c>
      <c r="DA289" s="475">
        <v>0</v>
      </c>
      <c r="DB289" s="478">
        <v>1</v>
      </c>
      <c r="DC289" s="472">
        <v>0.93420034061000157</v>
      </c>
      <c r="DD289" s="469">
        <v>2</v>
      </c>
      <c r="DE289" s="475">
        <v>15700</v>
      </c>
      <c r="DF289" s="470">
        <v>0</v>
      </c>
      <c r="DG289" s="474">
        <v>0</v>
      </c>
      <c r="DH289" s="469">
        <v>5</v>
      </c>
      <c r="DI289" s="470">
        <v>0</v>
      </c>
      <c r="DJ289" s="469">
        <v>0</v>
      </c>
      <c r="DK289" s="469">
        <v>1</v>
      </c>
      <c r="DL289" s="476">
        <v>13.333333333333334</v>
      </c>
      <c r="DM289" s="465">
        <v>27</v>
      </c>
      <c r="DN289" s="466" t="s">
        <v>640</v>
      </c>
      <c r="DO289" s="467">
        <v>25825.925925925927</v>
      </c>
      <c r="DP289" s="469">
        <v>0</v>
      </c>
      <c r="DQ289" s="469">
        <v>0</v>
      </c>
      <c r="DR289" s="469">
        <v>0</v>
      </c>
      <c r="DS289" s="475">
        <v>45</v>
      </c>
      <c r="DT289" s="475">
        <v>0</v>
      </c>
      <c r="DU289" s="475">
        <v>0</v>
      </c>
    </row>
    <row r="290" spans="1:125" s="469" customFormat="1" ht="15" customHeight="1" x14ac:dyDescent="0.25">
      <c r="A290" s="474" t="s">
        <v>322</v>
      </c>
      <c r="B290" s="469">
        <v>13</v>
      </c>
      <c r="C290" s="469">
        <v>0</v>
      </c>
      <c r="D290" s="469">
        <v>19</v>
      </c>
      <c r="E290" s="469">
        <v>1</v>
      </c>
      <c r="F290" s="469">
        <v>209</v>
      </c>
      <c r="G290" s="469">
        <v>0</v>
      </c>
      <c r="H290" s="469">
        <v>17</v>
      </c>
      <c r="I290" s="469">
        <v>2</v>
      </c>
      <c r="J290" s="469">
        <v>1</v>
      </c>
      <c r="K290" s="469">
        <v>7</v>
      </c>
      <c r="L290" s="469">
        <v>1</v>
      </c>
      <c r="M290" s="469">
        <v>0</v>
      </c>
      <c r="N290" s="469">
        <v>0</v>
      </c>
      <c r="O290" s="469">
        <v>0</v>
      </c>
      <c r="P290" s="469">
        <v>29</v>
      </c>
      <c r="Q290" s="469">
        <v>1</v>
      </c>
      <c r="R290" s="475">
        <v>812500</v>
      </c>
      <c r="S290" s="475">
        <v>0</v>
      </c>
      <c r="T290" s="475">
        <v>0</v>
      </c>
      <c r="U290" s="468">
        <v>0.64500000000000002</v>
      </c>
      <c r="V290" s="469">
        <v>0</v>
      </c>
      <c r="W290" s="469">
        <v>0</v>
      </c>
      <c r="X290" s="469">
        <v>0.2</v>
      </c>
      <c r="Y290" s="469" t="s">
        <v>568</v>
      </c>
      <c r="Z290" s="469" t="s">
        <v>568</v>
      </c>
      <c r="AA290" s="473">
        <v>1</v>
      </c>
      <c r="AB290" s="474">
        <f t="shared" ref="AB290:AB321" si="10">BI290+BM290</f>
        <v>1</v>
      </c>
      <c r="AC290" s="469">
        <v>2</v>
      </c>
      <c r="AD290" s="469">
        <v>0</v>
      </c>
      <c r="AE290" s="469">
        <v>314</v>
      </c>
      <c r="AF290" s="469">
        <v>167</v>
      </c>
      <c r="AG290" s="469">
        <v>1</v>
      </c>
      <c r="AH290" s="469">
        <v>2</v>
      </c>
      <c r="AI290" s="475">
        <v>89100</v>
      </c>
      <c r="AJ290" s="475">
        <v>0</v>
      </c>
      <c r="AK290" s="475">
        <v>0</v>
      </c>
      <c r="AL290" s="475">
        <v>234</v>
      </c>
      <c r="AM290" s="475">
        <v>0</v>
      </c>
      <c r="AN290" s="469">
        <v>0</v>
      </c>
      <c r="AO290" s="469">
        <v>1</v>
      </c>
      <c r="AP290" s="469">
        <v>0</v>
      </c>
      <c r="AQ290" s="468">
        <v>0.66666666666666663</v>
      </c>
      <c r="AR290" s="468">
        <v>4.8000000000000001E-2</v>
      </c>
      <c r="AS290" s="469">
        <v>1</v>
      </c>
      <c r="AT290" s="469">
        <v>0</v>
      </c>
      <c r="AU290" s="469">
        <v>0</v>
      </c>
      <c r="AV290" s="469">
        <v>0</v>
      </c>
      <c r="AW290" s="469">
        <v>4</v>
      </c>
      <c r="AX290" s="469">
        <v>0</v>
      </c>
      <c r="AY290" s="469">
        <v>0</v>
      </c>
      <c r="AZ290" s="469">
        <v>0</v>
      </c>
      <c r="BA290" s="469">
        <v>0</v>
      </c>
      <c r="BB290" s="475">
        <v>0</v>
      </c>
      <c r="BC290" s="470">
        <v>0</v>
      </c>
      <c r="BD290" s="470">
        <v>4</v>
      </c>
      <c r="BE290" s="469">
        <v>0</v>
      </c>
      <c r="BF290" s="468">
        <v>0.3888888888888889</v>
      </c>
      <c r="BG290" s="469">
        <v>0</v>
      </c>
      <c r="BH290" s="469">
        <v>275.91353852970525</v>
      </c>
      <c r="BI290" s="469">
        <v>0</v>
      </c>
      <c r="BJ290" s="469">
        <v>0</v>
      </c>
      <c r="BK290" s="469">
        <v>0</v>
      </c>
      <c r="BL290" s="469">
        <v>0</v>
      </c>
      <c r="BM290" s="469">
        <v>1</v>
      </c>
      <c r="BN290" s="469">
        <v>0</v>
      </c>
      <c r="BO290" s="471">
        <v>10.624898994200001</v>
      </c>
      <c r="BP290" s="469">
        <v>1</v>
      </c>
      <c r="BQ290" s="469">
        <v>0</v>
      </c>
      <c r="BR290" s="469">
        <v>0</v>
      </c>
      <c r="BS290" s="469">
        <v>0</v>
      </c>
      <c r="BT290" s="469">
        <v>0</v>
      </c>
      <c r="BU290" s="469">
        <v>0</v>
      </c>
      <c r="BV290" s="469">
        <v>2</v>
      </c>
      <c r="BW290" s="475">
        <v>18100</v>
      </c>
      <c r="BX290" s="475">
        <v>382</v>
      </c>
      <c r="BY290" s="475">
        <v>5546</v>
      </c>
      <c r="BZ290" s="475">
        <v>257</v>
      </c>
      <c r="CA290" s="468">
        <v>0.55555555555555558</v>
      </c>
      <c r="CB290" s="469">
        <v>0</v>
      </c>
      <c r="CC290" s="476">
        <v>0</v>
      </c>
      <c r="CD290" s="476">
        <v>294.345502458</v>
      </c>
      <c r="CE290" s="476">
        <v>859.77538678133169</v>
      </c>
      <c r="CF290" s="476">
        <v>5.7047438555100003</v>
      </c>
      <c r="CG290" s="476">
        <v>0</v>
      </c>
      <c r="CH290" s="476">
        <v>294.345502458</v>
      </c>
      <c r="CI290" s="476">
        <v>88.851107652907956</v>
      </c>
      <c r="CJ290" s="485">
        <v>0</v>
      </c>
      <c r="CK290" s="469">
        <v>4</v>
      </c>
      <c r="CL290" s="469">
        <v>0</v>
      </c>
      <c r="CM290" s="469">
        <v>0</v>
      </c>
      <c r="CN290" s="477">
        <v>815.89128951292548</v>
      </c>
      <c r="CO290" s="469">
        <v>18</v>
      </c>
      <c r="CP290" s="469">
        <v>0</v>
      </c>
      <c r="CQ290" s="469" t="s">
        <v>514</v>
      </c>
      <c r="CR290" s="469" t="s">
        <v>514</v>
      </c>
      <c r="CS290" s="469" t="s">
        <v>514</v>
      </c>
      <c r="CT290" s="469">
        <v>0</v>
      </c>
      <c r="CU290" s="469">
        <v>1</v>
      </c>
      <c r="CV290" s="469">
        <v>1</v>
      </c>
      <c r="CW290" s="469">
        <v>2</v>
      </c>
      <c r="CX290" s="475">
        <v>103800</v>
      </c>
      <c r="CY290" s="475">
        <v>0</v>
      </c>
      <c r="CZ290" s="475">
        <v>0</v>
      </c>
      <c r="DA290" s="475">
        <v>0</v>
      </c>
      <c r="DB290" s="478">
        <v>5</v>
      </c>
      <c r="DC290" s="472">
        <v>0.95491294092226808</v>
      </c>
      <c r="DD290" s="469">
        <v>10</v>
      </c>
      <c r="DE290" s="475">
        <v>244000</v>
      </c>
      <c r="DF290" s="470">
        <v>0</v>
      </c>
      <c r="DG290" s="474">
        <v>0</v>
      </c>
      <c r="DH290" s="469">
        <v>3</v>
      </c>
      <c r="DI290" s="470">
        <v>0</v>
      </c>
      <c r="DJ290" s="469">
        <v>0</v>
      </c>
      <c r="DK290" s="469">
        <v>0</v>
      </c>
      <c r="DL290" s="476">
        <v>6.666666666666667</v>
      </c>
      <c r="DM290" s="465">
        <v>183</v>
      </c>
      <c r="DN290" s="466" t="s">
        <v>640</v>
      </c>
      <c r="DO290" s="467">
        <v>14951.851851851852</v>
      </c>
      <c r="DP290" s="469">
        <v>0</v>
      </c>
      <c r="DQ290" s="469">
        <v>1</v>
      </c>
      <c r="DR290" s="469">
        <v>0</v>
      </c>
      <c r="DS290" s="475">
        <v>0</v>
      </c>
      <c r="DT290" s="475">
        <v>1</v>
      </c>
      <c r="DU290" s="475">
        <v>0</v>
      </c>
    </row>
    <row r="291" spans="1:125" s="469" customFormat="1" ht="15" customHeight="1" x14ac:dyDescent="0.25">
      <c r="A291" s="474" t="s">
        <v>158</v>
      </c>
      <c r="B291" s="469">
        <v>38</v>
      </c>
      <c r="C291" s="469">
        <v>2</v>
      </c>
      <c r="D291" s="469">
        <v>75</v>
      </c>
      <c r="E291" s="469">
        <v>1</v>
      </c>
      <c r="F291" s="469">
        <v>1198</v>
      </c>
      <c r="G291" s="469">
        <v>1</v>
      </c>
      <c r="H291" s="469">
        <v>25</v>
      </c>
      <c r="I291" s="469">
        <v>3</v>
      </c>
      <c r="J291" s="469">
        <v>12</v>
      </c>
      <c r="K291" s="469">
        <v>63</v>
      </c>
      <c r="L291" s="469">
        <v>0</v>
      </c>
      <c r="M291" s="469">
        <v>0</v>
      </c>
      <c r="N291" s="469">
        <v>0</v>
      </c>
      <c r="O291" s="469">
        <v>0</v>
      </c>
      <c r="P291" s="469">
        <v>119</v>
      </c>
      <c r="Q291" s="469">
        <v>7</v>
      </c>
      <c r="R291" s="475">
        <v>757100</v>
      </c>
      <c r="S291" s="475">
        <v>63</v>
      </c>
      <c r="T291" s="475">
        <v>0</v>
      </c>
      <c r="U291" s="468">
        <v>0.73404255319148937</v>
      </c>
      <c r="V291" s="469">
        <v>2</v>
      </c>
      <c r="W291" s="469">
        <v>1</v>
      </c>
      <c r="X291" s="469">
        <v>0</v>
      </c>
      <c r="Y291" s="469">
        <v>3972</v>
      </c>
      <c r="Z291" s="469">
        <v>519</v>
      </c>
      <c r="AA291" s="473">
        <v>1</v>
      </c>
      <c r="AB291" s="474">
        <f t="shared" si="10"/>
        <v>2</v>
      </c>
      <c r="AC291" s="469">
        <v>2</v>
      </c>
      <c r="AD291" s="469">
        <v>0</v>
      </c>
      <c r="AE291" s="469">
        <v>939</v>
      </c>
      <c r="AF291" s="469">
        <v>98</v>
      </c>
      <c r="AG291" s="469">
        <v>0</v>
      </c>
      <c r="AH291" s="469">
        <v>0</v>
      </c>
      <c r="AI291" s="475">
        <v>0</v>
      </c>
      <c r="AJ291" s="475">
        <v>0</v>
      </c>
      <c r="AK291" s="475">
        <v>0</v>
      </c>
      <c r="AL291" s="475">
        <v>0</v>
      </c>
      <c r="AM291" s="475">
        <v>0</v>
      </c>
      <c r="AN291" s="469">
        <v>0</v>
      </c>
      <c r="AO291" s="469">
        <v>1</v>
      </c>
      <c r="AP291" s="469">
        <v>0</v>
      </c>
      <c r="AQ291" s="468">
        <v>0.73484848484848486</v>
      </c>
      <c r="AR291" s="468">
        <v>6.8181818181818177E-2</v>
      </c>
      <c r="AS291" s="469">
        <v>0</v>
      </c>
      <c r="AT291" s="469">
        <v>0</v>
      </c>
      <c r="AU291" s="469">
        <v>0</v>
      </c>
      <c r="AV291" s="469">
        <v>0</v>
      </c>
      <c r="AW291" s="469">
        <v>1</v>
      </c>
      <c r="AX291" s="469">
        <v>0</v>
      </c>
      <c r="AY291" s="469">
        <v>0</v>
      </c>
      <c r="AZ291" s="469">
        <v>0</v>
      </c>
      <c r="BA291" s="469">
        <v>1</v>
      </c>
      <c r="BB291" s="475">
        <v>89.8</v>
      </c>
      <c r="BC291" s="470">
        <v>2</v>
      </c>
      <c r="BD291" s="470">
        <v>6</v>
      </c>
      <c r="BE291" s="469">
        <v>0</v>
      </c>
      <c r="BF291" s="468">
        <v>0.23484848484848486</v>
      </c>
      <c r="BG291" s="469">
        <v>0</v>
      </c>
      <c r="BH291" s="469">
        <v>216.5937209999</v>
      </c>
      <c r="BI291" s="469">
        <v>0</v>
      </c>
      <c r="BJ291" s="469">
        <v>0</v>
      </c>
      <c r="BK291" s="469">
        <v>2</v>
      </c>
      <c r="BL291" s="469">
        <v>0</v>
      </c>
      <c r="BM291" s="469">
        <v>2</v>
      </c>
      <c r="BN291" s="469">
        <v>0</v>
      </c>
      <c r="BO291" s="471">
        <v>217.616698837</v>
      </c>
      <c r="BP291" s="469">
        <v>17</v>
      </c>
      <c r="BQ291" s="469">
        <v>61.239422959250092</v>
      </c>
      <c r="BR291" s="469">
        <v>0</v>
      </c>
      <c r="BS291" s="469">
        <v>0</v>
      </c>
      <c r="BT291" s="469">
        <v>0</v>
      </c>
      <c r="BU291" s="469">
        <v>0</v>
      </c>
      <c r="BV291" s="469">
        <v>0</v>
      </c>
      <c r="BW291" s="475">
        <v>0</v>
      </c>
      <c r="BX291" s="475">
        <v>508</v>
      </c>
      <c r="BY291" s="475">
        <v>985</v>
      </c>
      <c r="BZ291" s="475">
        <v>107</v>
      </c>
      <c r="CA291" s="468">
        <v>0.59090909090909094</v>
      </c>
      <c r="CB291" s="469">
        <v>6442.9724482526999</v>
      </c>
      <c r="CC291" s="476">
        <v>130.47305503445</v>
      </c>
      <c r="CD291" s="476">
        <v>0</v>
      </c>
      <c r="CE291" s="476">
        <v>723.10763295218101</v>
      </c>
      <c r="CF291" s="476">
        <v>5.8299234767670001</v>
      </c>
      <c r="CG291" s="476">
        <v>0</v>
      </c>
      <c r="CH291" s="476">
        <v>0</v>
      </c>
      <c r="CI291" s="476">
        <v>2619.9243471264135</v>
      </c>
      <c r="CJ291" s="485">
        <v>0</v>
      </c>
      <c r="CK291" s="469">
        <v>5</v>
      </c>
      <c r="CL291" s="469">
        <v>0</v>
      </c>
      <c r="CM291" s="469">
        <v>0</v>
      </c>
      <c r="CN291" s="477">
        <v>1198.3122294947566</v>
      </c>
      <c r="CO291" s="469">
        <v>127</v>
      </c>
      <c r="CP291" s="469">
        <v>5</v>
      </c>
      <c r="CQ291" s="469" t="s">
        <v>514</v>
      </c>
      <c r="CR291" s="469" t="s">
        <v>514</v>
      </c>
      <c r="CS291" s="469" t="s">
        <v>514</v>
      </c>
      <c r="CT291" s="469">
        <v>0</v>
      </c>
      <c r="CU291" s="469">
        <v>0</v>
      </c>
      <c r="CV291" s="469">
        <v>1</v>
      </c>
      <c r="CW291" s="469">
        <v>0</v>
      </c>
      <c r="CX291" s="475">
        <v>0</v>
      </c>
      <c r="CY291" s="475">
        <v>402</v>
      </c>
      <c r="CZ291" s="475">
        <v>56</v>
      </c>
      <c r="DA291" s="475">
        <v>0</v>
      </c>
      <c r="DB291" s="478">
        <v>3</v>
      </c>
      <c r="DC291" s="472">
        <v>0.9400095929834178</v>
      </c>
      <c r="DD291" s="469">
        <v>3</v>
      </c>
      <c r="DE291" s="475">
        <v>144800</v>
      </c>
      <c r="DF291" s="470">
        <v>8</v>
      </c>
      <c r="DG291" s="474">
        <f>1/12</f>
        <v>8.3333333333333329E-2</v>
      </c>
      <c r="DH291" s="469">
        <v>6</v>
      </c>
      <c r="DI291" s="470">
        <v>0</v>
      </c>
      <c r="DJ291" s="469">
        <v>0</v>
      </c>
      <c r="DK291" s="469">
        <v>0</v>
      </c>
      <c r="DL291" s="476">
        <v>1.6666666666666667</v>
      </c>
      <c r="DM291" s="465">
        <v>142.33333333333334</v>
      </c>
      <c r="DN291" s="466">
        <v>41023500</v>
      </c>
      <c r="DO291" s="467">
        <v>84274.074074074073</v>
      </c>
      <c r="DP291" s="469">
        <v>0</v>
      </c>
      <c r="DQ291" s="469">
        <v>0</v>
      </c>
      <c r="DR291" s="469">
        <v>1</v>
      </c>
      <c r="DS291" s="475">
        <v>0</v>
      </c>
      <c r="DT291" s="475">
        <v>124</v>
      </c>
      <c r="DU291" s="475">
        <v>36</v>
      </c>
    </row>
    <row r="292" spans="1:125" s="469" customFormat="1" ht="15" customHeight="1" x14ac:dyDescent="0.25">
      <c r="A292" s="474" t="s">
        <v>40</v>
      </c>
      <c r="B292" s="469">
        <v>6</v>
      </c>
      <c r="C292" s="469">
        <v>0</v>
      </c>
      <c r="D292" s="469">
        <v>29</v>
      </c>
      <c r="E292" s="469">
        <v>4</v>
      </c>
      <c r="F292" s="469">
        <v>829</v>
      </c>
      <c r="G292" s="469">
        <v>0</v>
      </c>
      <c r="H292" s="469">
        <v>13</v>
      </c>
      <c r="I292" s="469">
        <v>2</v>
      </c>
      <c r="J292" s="469">
        <v>2</v>
      </c>
      <c r="K292" s="469">
        <v>24</v>
      </c>
      <c r="L292" s="469">
        <v>1</v>
      </c>
      <c r="M292" s="469">
        <v>0</v>
      </c>
      <c r="N292" s="469">
        <v>0</v>
      </c>
      <c r="O292" s="469">
        <v>0</v>
      </c>
      <c r="P292" s="469">
        <v>53</v>
      </c>
      <c r="Q292" s="469">
        <v>1</v>
      </c>
      <c r="R292" s="475">
        <v>42000</v>
      </c>
      <c r="S292" s="475">
        <v>100</v>
      </c>
      <c r="T292" s="475">
        <v>1</v>
      </c>
      <c r="U292" s="468">
        <v>0.65909090909090906</v>
      </c>
      <c r="V292" s="469">
        <v>1</v>
      </c>
      <c r="W292" s="469">
        <v>2</v>
      </c>
      <c r="X292" s="469">
        <v>0.60000000000000009</v>
      </c>
      <c r="Y292" s="469">
        <v>700</v>
      </c>
      <c r="Z292" s="469">
        <v>350</v>
      </c>
      <c r="AA292" s="473">
        <v>3</v>
      </c>
      <c r="AB292" s="474">
        <f t="shared" si="10"/>
        <v>5</v>
      </c>
      <c r="AC292" s="469">
        <v>5</v>
      </c>
      <c r="AD292" s="469">
        <v>0</v>
      </c>
      <c r="AE292" s="469">
        <v>18</v>
      </c>
      <c r="AF292" s="469">
        <v>140</v>
      </c>
      <c r="AG292" s="469">
        <v>0</v>
      </c>
      <c r="AH292" s="469">
        <v>3</v>
      </c>
      <c r="AI292" s="475">
        <v>148600</v>
      </c>
      <c r="AJ292" s="475">
        <v>0</v>
      </c>
      <c r="AK292" s="475">
        <v>0</v>
      </c>
      <c r="AL292" s="475">
        <v>897</v>
      </c>
      <c r="AM292" s="475">
        <v>97</v>
      </c>
      <c r="AN292" s="469">
        <v>0</v>
      </c>
      <c r="AO292" s="469">
        <v>0</v>
      </c>
      <c r="AP292" s="469">
        <v>1</v>
      </c>
      <c r="AQ292" s="468">
        <v>0.57627118644067798</v>
      </c>
      <c r="AR292" s="468">
        <v>5.0847457627118647E-2</v>
      </c>
      <c r="AS292" s="469">
        <v>0</v>
      </c>
      <c r="AT292" s="469">
        <v>0</v>
      </c>
      <c r="AU292" s="469">
        <v>0</v>
      </c>
      <c r="AV292" s="469">
        <v>1</v>
      </c>
      <c r="AW292" s="469">
        <v>14</v>
      </c>
      <c r="AX292" s="469">
        <v>16</v>
      </c>
      <c r="AY292" s="469">
        <v>0</v>
      </c>
      <c r="AZ292" s="469">
        <v>0</v>
      </c>
      <c r="BA292" s="469">
        <v>4</v>
      </c>
      <c r="BB292" s="475">
        <v>353.4</v>
      </c>
      <c r="BC292" s="470">
        <v>9</v>
      </c>
      <c r="BD292" s="470">
        <v>3</v>
      </c>
      <c r="BE292" s="469">
        <v>0</v>
      </c>
      <c r="BF292" s="468">
        <v>0.20338983050847459</v>
      </c>
      <c r="BG292" s="469">
        <v>0</v>
      </c>
      <c r="BH292" s="469">
        <v>181.63066919919999</v>
      </c>
      <c r="BI292" s="469">
        <v>0</v>
      </c>
      <c r="BJ292" s="469">
        <v>0</v>
      </c>
      <c r="BK292" s="469">
        <v>1</v>
      </c>
      <c r="BL292" s="469">
        <v>1</v>
      </c>
      <c r="BM292" s="469">
        <v>5</v>
      </c>
      <c r="BN292" s="469">
        <v>2</v>
      </c>
      <c r="BO292" s="471">
        <v>15.7857045908</v>
      </c>
      <c r="BP292" s="469">
        <v>0</v>
      </c>
      <c r="BQ292" s="469">
        <v>3.7733683546200001</v>
      </c>
      <c r="BR292" s="469">
        <v>0</v>
      </c>
      <c r="BS292" s="469">
        <v>0</v>
      </c>
      <c r="BT292" s="469">
        <v>3</v>
      </c>
      <c r="BU292" s="469">
        <v>0</v>
      </c>
      <c r="BV292" s="469">
        <v>1</v>
      </c>
      <c r="BW292" s="475">
        <v>1005300</v>
      </c>
      <c r="BX292" s="475">
        <v>1779</v>
      </c>
      <c r="BY292" s="475">
        <v>2604</v>
      </c>
      <c r="BZ292" s="475">
        <v>91</v>
      </c>
      <c r="CA292" s="468">
        <v>0.55932203389830504</v>
      </c>
      <c r="CB292" s="469">
        <v>684.10757965200003</v>
      </c>
      <c r="CC292" s="476">
        <v>1725.7619501558986</v>
      </c>
      <c r="CD292" s="476">
        <v>0</v>
      </c>
      <c r="CE292" s="476">
        <v>189.43615998770417</v>
      </c>
      <c r="CF292" s="476">
        <v>211.92738445490107</v>
      </c>
      <c r="CG292" s="476">
        <v>61.407325743818795</v>
      </c>
      <c r="CH292" s="476">
        <v>0</v>
      </c>
      <c r="CI292" s="476">
        <v>50.310673726690005</v>
      </c>
      <c r="CJ292" s="485">
        <v>0</v>
      </c>
      <c r="CK292" s="469">
        <v>0</v>
      </c>
      <c r="CL292" s="469">
        <v>0.44492764951500002</v>
      </c>
      <c r="CM292" s="469">
        <v>10400</v>
      </c>
      <c r="CN292" s="477">
        <v>228.25239070709767</v>
      </c>
      <c r="CO292" s="469">
        <v>43</v>
      </c>
      <c r="CP292" s="469">
        <v>0</v>
      </c>
      <c r="CQ292" s="469" t="s">
        <v>514</v>
      </c>
      <c r="CR292" s="469" t="s">
        <v>514</v>
      </c>
      <c r="CS292" s="469" t="s">
        <v>514</v>
      </c>
      <c r="CT292" s="469">
        <v>0</v>
      </c>
      <c r="CU292" s="469">
        <v>0</v>
      </c>
      <c r="CV292" s="469">
        <v>0</v>
      </c>
      <c r="CW292" s="469">
        <v>1</v>
      </c>
      <c r="CX292" s="475">
        <v>28800</v>
      </c>
      <c r="CY292" s="475">
        <v>719</v>
      </c>
      <c r="CZ292" s="475">
        <v>380</v>
      </c>
      <c r="DA292" s="475">
        <v>64</v>
      </c>
      <c r="DB292" s="478">
        <v>42</v>
      </c>
      <c r="DC292" s="472">
        <v>0.95172609342879422</v>
      </c>
      <c r="DD292" s="469">
        <v>11</v>
      </c>
      <c r="DE292" s="475">
        <v>243700</v>
      </c>
      <c r="DF292" s="470">
        <v>1</v>
      </c>
      <c r="DG292" s="474">
        <v>0</v>
      </c>
      <c r="DH292" s="469">
        <v>5</v>
      </c>
      <c r="DI292" s="470">
        <v>0</v>
      </c>
      <c r="DJ292" s="469">
        <v>0</v>
      </c>
      <c r="DK292" s="469">
        <v>0</v>
      </c>
      <c r="DL292" s="476">
        <v>10</v>
      </c>
      <c r="DM292" s="465">
        <v>424.33333333333331</v>
      </c>
      <c r="DN292" s="466">
        <v>14540666.666666666</v>
      </c>
      <c r="DO292" s="467">
        <v>2859881.4814814813</v>
      </c>
      <c r="DP292" s="469">
        <v>0</v>
      </c>
      <c r="DQ292" s="469">
        <v>0</v>
      </c>
      <c r="DR292" s="469">
        <v>2</v>
      </c>
      <c r="DS292" s="475">
        <v>346</v>
      </c>
      <c r="DT292" s="475">
        <v>1251</v>
      </c>
      <c r="DU292" s="475">
        <v>0</v>
      </c>
    </row>
    <row r="293" spans="1:125" s="469" customFormat="1" ht="15" customHeight="1" x14ac:dyDescent="0.25">
      <c r="A293" s="474" t="s">
        <v>116</v>
      </c>
      <c r="B293" s="469">
        <v>28</v>
      </c>
      <c r="C293" s="469">
        <v>6</v>
      </c>
      <c r="D293" s="469">
        <v>98</v>
      </c>
      <c r="E293" s="469">
        <v>8</v>
      </c>
      <c r="F293" s="469">
        <v>1715</v>
      </c>
      <c r="G293" s="469">
        <v>1</v>
      </c>
      <c r="H293" s="469">
        <v>144</v>
      </c>
      <c r="I293" s="469">
        <v>46</v>
      </c>
      <c r="J293" s="469">
        <v>5</v>
      </c>
      <c r="K293" s="469">
        <v>20</v>
      </c>
      <c r="L293" s="469">
        <v>1</v>
      </c>
      <c r="M293" s="469">
        <v>0</v>
      </c>
      <c r="N293" s="469">
        <v>0</v>
      </c>
      <c r="O293" s="469">
        <v>0</v>
      </c>
      <c r="P293" s="469">
        <v>183</v>
      </c>
      <c r="Q293" s="469">
        <v>5</v>
      </c>
      <c r="R293" s="475">
        <v>1568200</v>
      </c>
      <c r="S293" s="475">
        <v>39</v>
      </c>
      <c r="T293" s="475">
        <v>0</v>
      </c>
      <c r="U293" s="468">
        <v>0.60139860139860135</v>
      </c>
      <c r="V293" s="469">
        <v>0</v>
      </c>
      <c r="W293" s="469">
        <v>2</v>
      </c>
      <c r="X293" s="469">
        <v>0.2</v>
      </c>
      <c r="Y293" s="469">
        <v>8572</v>
      </c>
      <c r="Z293" s="469">
        <v>308</v>
      </c>
      <c r="AA293" s="473">
        <v>3</v>
      </c>
      <c r="AB293" s="474">
        <f t="shared" si="10"/>
        <v>1</v>
      </c>
      <c r="AC293" s="469">
        <v>6</v>
      </c>
      <c r="AD293" s="469">
        <v>0</v>
      </c>
      <c r="AE293" s="469">
        <v>58</v>
      </c>
      <c r="AF293" s="469">
        <v>52</v>
      </c>
      <c r="AG293" s="469">
        <v>1</v>
      </c>
      <c r="AH293" s="469">
        <v>0</v>
      </c>
      <c r="AI293" s="475">
        <v>0</v>
      </c>
      <c r="AJ293" s="475">
        <v>0</v>
      </c>
      <c r="AK293" s="475">
        <v>33000</v>
      </c>
      <c r="AL293" s="475">
        <v>514</v>
      </c>
      <c r="AM293" s="475">
        <v>275</v>
      </c>
      <c r="AN293" s="469">
        <v>0</v>
      </c>
      <c r="AO293" s="469">
        <v>0</v>
      </c>
      <c r="AP293" s="469">
        <v>0</v>
      </c>
      <c r="AQ293" s="468">
        <v>0.45918367346938777</v>
      </c>
      <c r="AR293" s="468">
        <v>4.060913705583756E-2</v>
      </c>
      <c r="AS293" s="469">
        <v>0</v>
      </c>
      <c r="AT293" s="469">
        <v>34087.95573057</v>
      </c>
      <c r="AU293" s="469">
        <v>0</v>
      </c>
      <c r="AV293" s="469">
        <v>0</v>
      </c>
      <c r="AW293" s="469">
        <v>3</v>
      </c>
      <c r="AX293" s="469">
        <v>65</v>
      </c>
      <c r="AY293" s="469">
        <v>2</v>
      </c>
      <c r="AZ293" s="469">
        <v>0</v>
      </c>
      <c r="BA293" s="469">
        <v>0</v>
      </c>
      <c r="BB293" s="475">
        <v>0</v>
      </c>
      <c r="BC293" s="470">
        <v>5</v>
      </c>
      <c r="BD293" s="470">
        <v>32</v>
      </c>
      <c r="BE293" s="469">
        <v>34087.955730499998</v>
      </c>
      <c r="BF293" s="468">
        <v>0.14213197969543148</v>
      </c>
      <c r="BG293" s="469">
        <v>0</v>
      </c>
      <c r="BH293" s="469">
        <v>259.22267003000002</v>
      </c>
      <c r="BI293" s="469">
        <v>0</v>
      </c>
      <c r="BJ293" s="469">
        <v>0</v>
      </c>
      <c r="BK293" s="469">
        <v>0</v>
      </c>
      <c r="BL293" s="469">
        <v>0</v>
      </c>
      <c r="BM293" s="469">
        <v>1</v>
      </c>
      <c r="BN293" s="469">
        <v>0</v>
      </c>
      <c r="BO293" s="471">
        <v>92.925794663699989</v>
      </c>
      <c r="BP293" s="469">
        <v>0</v>
      </c>
      <c r="BQ293" s="469">
        <v>477.17259032731607</v>
      </c>
      <c r="BR293" s="469">
        <v>0</v>
      </c>
      <c r="BS293" s="469">
        <v>0</v>
      </c>
      <c r="BT293" s="469">
        <v>0</v>
      </c>
      <c r="BU293" s="469">
        <v>0</v>
      </c>
      <c r="BV293" s="469">
        <v>1</v>
      </c>
      <c r="BW293" s="475">
        <v>10000</v>
      </c>
      <c r="BX293" s="475">
        <v>225</v>
      </c>
      <c r="BY293" s="475">
        <v>789</v>
      </c>
      <c r="BZ293" s="475">
        <v>167</v>
      </c>
      <c r="CA293" s="468">
        <v>0.31472081218274112</v>
      </c>
      <c r="CB293" s="469">
        <v>9355.045868791356</v>
      </c>
      <c r="CC293" s="476">
        <v>1537.2381139986901</v>
      </c>
      <c r="CD293" s="476">
        <v>0</v>
      </c>
      <c r="CE293" s="476">
        <v>3024.2327573466655</v>
      </c>
      <c r="CF293" s="476">
        <v>49.789328700570003</v>
      </c>
      <c r="CG293" s="476">
        <v>57.098240475499999</v>
      </c>
      <c r="CH293" s="476">
        <v>0</v>
      </c>
      <c r="CI293" s="476">
        <v>2318.7635229907123</v>
      </c>
      <c r="CJ293" s="485">
        <v>0</v>
      </c>
      <c r="CK293" s="469">
        <v>11</v>
      </c>
      <c r="CL293" s="469">
        <v>5734.1109894780529</v>
      </c>
      <c r="CM293" s="469">
        <v>0</v>
      </c>
      <c r="CN293" s="477">
        <v>2497.0325249331077</v>
      </c>
      <c r="CO293" s="469">
        <v>16</v>
      </c>
      <c r="CP293" s="469">
        <v>1</v>
      </c>
      <c r="CQ293" s="469" t="s">
        <v>514</v>
      </c>
      <c r="CR293" s="469" t="s">
        <v>514</v>
      </c>
      <c r="CS293" s="469" t="s">
        <v>514</v>
      </c>
      <c r="CT293" s="469">
        <v>0</v>
      </c>
      <c r="CU293" s="469">
        <v>0</v>
      </c>
      <c r="CV293" s="469">
        <v>0</v>
      </c>
      <c r="CW293" s="469">
        <v>1</v>
      </c>
      <c r="CX293" s="475">
        <v>9800</v>
      </c>
      <c r="CY293" s="475">
        <v>254</v>
      </c>
      <c r="CZ293" s="475">
        <v>277</v>
      </c>
      <c r="DA293" s="475">
        <v>0</v>
      </c>
      <c r="DB293" s="478">
        <v>2</v>
      </c>
      <c r="DC293" s="472">
        <v>0.94074595355383528</v>
      </c>
      <c r="DD293" s="469">
        <v>5</v>
      </c>
      <c r="DE293" s="475">
        <v>60600</v>
      </c>
      <c r="DF293" s="470">
        <v>0</v>
      </c>
      <c r="DG293" s="474">
        <v>0</v>
      </c>
      <c r="DH293" s="469">
        <v>1</v>
      </c>
      <c r="DI293" s="470">
        <v>1</v>
      </c>
      <c r="DJ293" s="469">
        <v>1</v>
      </c>
      <c r="DK293" s="469">
        <v>0</v>
      </c>
      <c r="DL293" s="476">
        <v>6.666666666666667</v>
      </c>
      <c r="DM293" s="465" t="s">
        <v>640</v>
      </c>
      <c r="DN293" s="466" t="s">
        <v>640</v>
      </c>
      <c r="DO293" s="467">
        <v>1347025.9259259261</v>
      </c>
      <c r="DP293" s="469">
        <v>2</v>
      </c>
      <c r="DQ293" s="469">
        <v>0</v>
      </c>
      <c r="DR293" s="469">
        <v>2</v>
      </c>
      <c r="DS293" s="475">
        <v>176</v>
      </c>
      <c r="DT293" s="475">
        <v>11</v>
      </c>
      <c r="DU293" s="475">
        <v>2</v>
      </c>
    </row>
    <row r="294" spans="1:125" s="469" customFormat="1" ht="15" customHeight="1" x14ac:dyDescent="0.25">
      <c r="A294" s="474" t="s">
        <v>61</v>
      </c>
      <c r="B294" s="469">
        <v>20</v>
      </c>
      <c r="C294" s="469">
        <v>1</v>
      </c>
      <c r="D294" s="469">
        <v>36</v>
      </c>
      <c r="E294" s="469">
        <v>4</v>
      </c>
      <c r="F294" s="469">
        <v>841</v>
      </c>
      <c r="G294" s="469">
        <v>24</v>
      </c>
      <c r="H294" s="469">
        <v>8</v>
      </c>
      <c r="I294" s="469">
        <v>1</v>
      </c>
      <c r="J294" s="469">
        <v>6</v>
      </c>
      <c r="K294" s="469">
        <v>58</v>
      </c>
      <c r="L294" s="469">
        <v>5</v>
      </c>
      <c r="M294" s="469">
        <v>1</v>
      </c>
      <c r="N294" s="469">
        <v>0</v>
      </c>
      <c r="O294" s="469">
        <v>0</v>
      </c>
      <c r="P294" s="469">
        <v>189</v>
      </c>
      <c r="Q294" s="469">
        <v>13</v>
      </c>
      <c r="R294" s="475">
        <v>6409101</v>
      </c>
      <c r="S294" s="475">
        <v>441</v>
      </c>
      <c r="T294" s="475">
        <v>0</v>
      </c>
      <c r="U294" s="468">
        <v>0.69444444444444442</v>
      </c>
      <c r="V294" s="469">
        <v>28</v>
      </c>
      <c r="W294" s="469">
        <v>8</v>
      </c>
      <c r="X294" s="469">
        <v>1.1000000000000001</v>
      </c>
      <c r="Y294" s="469">
        <v>2826</v>
      </c>
      <c r="Z294" s="469">
        <v>901</v>
      </c>
      <c r="AA294" s="473">
        <v>7</v>
      </c>
      <c r="AB294" s="474">
        <f t="shared" si="10"/>
        <v>4</v>
      </c>
      <c r="AC294" s="469">
        <v>29</v>
      </c>
      <c r="AD294" s="469">
        <v>1</v>
      </c>
      <c r="AE294" s="469">
        <v>1206</v>
      </c>
      <c r="AF294" s="469">
        <v>1018</v>
      </c>
      <c r="AG294" s="469">
        <v>0</v>
      </c>
      <c r="AH294" s="469">
        <v>7</v>
      </c>
      <c r="AI294" s="475">
        <v>481100</v>
      </c>
      <c r="AJ294" s="475">
        <v>0</v>
      </c>
      <c r="AK294" s="475">
        <v>73100</v>
      </c>
      <c r="AL294" s="475">
        <v>0</v>
      </c>
      <c r="AM294" s="475">
        <v>0</v>
      </c>
      <c r="AN294" s="469">
        <v>1</v>
      </c>
      <c r="AO294" s="469">
        <v>0</v>
      </c>
      <c r="AP294" s="469">
        <v>0</v>
      </c>
      <c r="AQ294" s="468">
        <v>0.46938775510204084</v>
      </c>
      <c r="AR294" s="468">
        <v>2.0408163265306121E-2</v>
      </c>
      <c r="AS294" s="469">
        <v>0</v>
      </c>
      <c r="AT294" s="469">
        <v>13555.179628990152</v>
      </c>
      <c r="AU294" s="469">
        <v>92</v>
      </c>
      <c r="AV294" s="469">
        <v>0</v>
      </c>
      <c r="AW294" s="469">
        <v>10</v>
      </c>
      <c r="AX294" s="469">
        <v>0</v>
      </c>
      <c r="AY294" s="469">
        <v>0</v>
      </c>
      <c r="AZ294" s="469">
        <v>0</v>
      </c>
      <c r="BA294" s="469">
        <v>0</v>
      </c>
      <c r="BB294" s="475">
        <v>0</v>
      </c>
      <c r="BC294" s="470">
        <v>2</v>
      </c>
      <c r="BD294" s="470">
        <v>4</v>
      </c>
      <c r="BE294" s="469">
        <v>0</v>
      </c>
      <c r="BF294" s="468">
        <v>0.14285714285714285</v>
      </c>
      <c r="BG294" s="469">
        <v>0</v>
      </c>
      <c r="BH294" s="469">
        <v>0</v>
      </c>
      <c r="BI294" s="469">
        <v>0</v>
      </c>
      <c r="BJ294" s="469">
        <v>0</v>
      </c>
      <c r="BK294" s="469">
        <v>1</v>
      </c>
      <c r="BL294" s="469">
        <v>0</v>
      </c>
      <c r="BM294" s="469">
        <v>4</v>
      </c>
      <c r="BN294" s="469">
        <v>0</v>
      </c>
      <c r="BO294" s="471">
        <v>0</v>
      </c>
      <c r="BP294" s="469">
        <v>0</v>
      </c>
      <c r="BQ294" s="469">
        <v>0</v>
      </c>
      <c r="BR294" s="469">
        <v>0</v>
      </c>
      <c r="BS294" s="469">
        <v>1</v>
      </c>
      <c r="BT294" s="469">
        <v>0</v>
      </c>
      <c r="BU294" s="469">
        <v>0</v>
      </c>
      <c r="BV294" s="469">
        <v>1</v>
      </c>
      <c r="BW294" s="475">
        <v>40100</v>
      </c>
      <c r="BX294" s="475">
        <v>3544</v>
      </c>
      <c r="BY294" s="475">
        <v>6588</v>
      </c>
      <c r="BZ294" s="475">
        <v>276</v>
      </c>
      <c r="CA294" s="468">
        <v>0.40816326530612246</v>
      </c>
      <c r="CB294" s="469">
        <v>0</v>
      </c>
      <c r="CC294" s="476">
        <v>0</v>
      </c>
      <c r="CD294" s="476">
        <v>0</v>
      </c>
      <c r="CE294" s="476">
        <v>0</v>
      </c>
      <c r="CF294" s="476">
        <v>25.780790956352</v>
      </c>
      <c r="CG294" s="476">
        <v>0</v>
      </c>
      <c r="CH294" s="476">
        <v>0</v>
      </c>
      <c r="CI294" s="476">
        <v>0</v>
      </c>
      <c r="CJ294" s="485">
        <v>0</v>
      </c>
      <c r="CK294" s="469">
        <v>0</v>
      </c>
      <c r="CL294" s="469">
        <v>0</v>
      </c>
      <c r="CM294" s="469">
        <v>0</v>
      </c>
      <c r="CN294" s="477">
        <v>28.783845842479089</v>
      </c>
      <c r="CO294" s="469">
        <v>6</v>
      </c>
      <c r="CP294" s="469">
        <v>0</v>
      </c>
      <c r="CQ294" s="469" t="s">
        <v>514</v>
      </c>
      <c r="CR294" s="469" t="s">
        <v>514</v>
      </c>
      <c r="CS294" s="469" t="s">
        <v>514</v>
      </c>
      <c r="CT294" s="469">
        <v>0</v>
      </c>
      <c r="CU294" s="469">
        <v>0</v>
      </c>
      <c r="CV294" s="469">
        <v>0</v>
      </c>
      <c r="CW294" s="469">
        <v>1</v>
      </c>
      <c r="CX294" s="475">
        <v>9900</v>
      </c>
      <c r="CY294" s="475">
        <v>0</v>
      </c>
      <c r="CZ294" s="475">
        <v>0</v>
      </c>
      <c r="DA294" s="475">
        <v>0</v>
      </c>
      <c r="DB294" s="478">
        <v>71</v>
      </c>
      <c r="DC294" s="472">
        <v>0.88226919230062661</v>
      </c>
      <c r="DD294" s="469">
        <v>37</v>
      </c>
      <c r="DE294" s="475">
        <v>2739500</v>
      </c>
      <c r="DF294" s="470">
        <v>0</v>
      </c>
      <c r="DG294" s="474">
        <v>0</v>
      </c>
      <c r="DH294" s="469">
        <v>14</v>
      </c>
      <c r="DI294" s="470">
        <v>1</v>
      </c>
      <c r="DJ294" s="469">
        <v>0</v>
      </c>
      <c r="DK294" s="469">
        <v>0</v>
      </c>
      <c r="DL294" s="476">
        <v>10</v>
      </c>
      <c r="DM294" s="465">
        <v>368.66666666666669</v>
      </c>
      <c r="DN294" s="466">
        <v>61252333.333333336</v>
      </c>
      <c r="DO294" s="467">
        <v>1022602.7397260272</v>
      </c>
      <c r="DP294" s="469">
        <v>0</v>
      </c>
      <c r="DQ294" s="469">
        <v>0</v>
      </c>
      <c r="DR294" s="469">
        <v>0</v>
      </c>
      <c r="DS294" s="475">
        <v>15</v>
      </c>
      <c r="DT294" s="475">
        <v>0</v>
      </c>
      <c r="DU294" s="475">
        <v>0</v>
      </c>
    </row>
    <row r="295" spans="1:125" s="469" customFormat="1" ht="15" customHeight="1" x14ac:dyDescent="0.25">
      <c r="A295" s="474" t="s">
        <v>295</v>
      </c>
      <c r="B295" s="469">
        <v>6</v>
      </c>
      <c r="C295" s="469">
        <v>0</v>
      </c>
      <c r="D295" s="469">
        <v>10</v>
      </c>
      <c r="E295" s="469">
        <v>0</v>
      </c>
      <c r="F295" s="469">
        <v>235</v>
      </c>
      <c r="G295" s="469">
        <v>1</v>
      </c>
      <c r="H295" s="469">
        <v>1</v>
      </c>
      <c r="I295" s="469">
        <v>0</v>
      </c>
      <c r="J295" s="469">
        <v>1</v>
      </c>
      <c r="K295" s="469">
        <v>21</v>
      </c>
      <c r="L295" s="469">
        <v>3</v>
      </c>
      <c r="M295" s="469">
        <v>0</v>
      </c>
      <c r="N295" s="469">
        <v>0</v>
      </c>
      <c r="O295" s="469">
        <v>0</v>
      </c>
      <c r="P295" s="469">
        <v>327</v>
      </c>
      <c r="Q295" s="469">
        <v>4</v>
      </c>
      <c r="R295" s="475">
        <v>418600</v>
      </c>
      <c r="S295" s="475">
        <v>0</v>
      </c>
      <c r="T295" s="475">
        <v>0</v>
      </c>
      <c r="U295" s="468">
        <v>0.64500000000000002</v>
      </c>
      <c r="V295" s="469">
        <v>7</v>
      </c>
      <c r="W295" s="469">
        <v>3</v>
      </c>
      <c r="X295" s="469">
        <v>0.60000000000000009</v>
      </c>
      <c r="Y295" s="469">
        <v>1174</v>
      </c>
      <c r="Z295" s="469">
        <v>75</v>
      </c>
      <c r="AA295" s="473">
        <v>2</v>
      </c>
      <c r="AB295" s="474">
        <f t="shared" si="10"/>
        <v>2</v>
      </c>
      <c r="AC295" s="469">
        <v>3</v>
      </c>
      <c r="AD295" s="469">
        <v>0</v>
      </c>
      <c r="AE295" s="469">
        <v>175</v>
      </c>
      <c r="AF295" s="469">
        <v>197</v>
      </c>
      <c r="AG295" s="469">
        <v>0</v>
      </c>
      <c r="AH295" s="469">
        <v>2</v>
      </c>
      <c r="AI295" s="475">
        <v>101700</v>
      </c>
      <c r="AJ295" s="475">
        <v>0</v>
      </c>
      <c r="AK295" s="475">
        <v>0</v>
      </c>
      <c r="AL295" s="475">
        <v>85</v>
      </c>
      <c r="AM295" s="475">
        <v>10</v>
      </c>
      <c r="AN295" s="469">
        <v>0</v>
      </c>
      <c r="AO295" s="469">
        <v>0</v>
      </c>
      <c r="AP295" s="469">
        <v>0</v>
      </c>
      <c r="AQ295" s="468">
        <v>0.51700000000000002</v>
      </c>
      <c r="AR295" s="468">
        <v>4.8000000000000001E-2</v>
      </c>
      <c r="AS295" s="469">
        <v>0</v>
      </c>
      <c r="AT295" s="469">
        <v>0</v>
      </c>
      <c r="AU295" s="469">
        <v>0</v>
      </c>
      <c r="AV295" s="469">
        <v>0</v>
      </c>
      <c r="AW295" s="469">
        <v>0</v>
      </c>
      <c r="AX295" s="469">
        <v>0</v>
      </c>
      <c r="AY295" s="469">
        <v>0</v>
      </c>
      <c r="AZ295" s="469">
        <v>0</v>
      </c>
      <c r="BA295" s="469">
        <v>1</v>
      </c>
      <c r="BB295" s="475">
        <v>9.6999999999999993</v>
      </c>
      <c r="BC295" s="470">
        <v>1</v>
      </c>
      <c r="BD295" s="470">
        <v>24</v>
      </c>
      <c r="BE295" s="469">
        <v>0</v>
      </c>
      <c r="BF295" s="468">
        <v>0.216</v>
      </c>
      <c r="BG295" s="469">
        <v>0</v>
      </c>
      <c r="BH295" s="469">
        <v>0</v>
      </c>
      <c r="BI295" s="469">
        <v>0</v>
      </c>
      <c r="BJ295" s="469">
        <v>0</v>
      </c>
      <c r="BK295" s="469">
        <v>1</v>
      </c>
      <c r="BL295" s="469">
        <v>0</v>
      </c>
      <c r="BM295" s="469">
        <v>2</v>
      </c>
      <c r="BN295" s="469">
        <v>0</v>
      </c>
      <c r="BO295" s="471">
        <v>6.6066436920299996</v>
      </c>
      <c r="BP295" s="469">
        <v>0</v>
      </c>
      <c r="BQ295" s="469">
        <v>0</v>
      </c>
      <c r="BR295" s="469">
        <v>0</v>
      </c>
      <c r="BS295" s="469">
        <v>0</v>
      </c>
      <c r="BT295" s="469">
        <v>0</v>
      </c>
      <c r="BU295" s="469">
        <v>0</v>
      </c>
      <c r="BV295" s="469">
        <v>1</v>
      </c>
      <c r="BW295" s="475">
        <v>9800</v>
      </c>
      <c r="BX295" s="475">
        <v>203</v>
      </c>
      <c r="BY295" s="475">
        <v>3357</v>
      </c>
      <c r="BZ295" s="475">
        <v>19</v>
      </c>
      <c r="CA295" s="468">
        <v>0.439</v>
      </c>
      <c r="CB295" s="469">
        <v>0</v>
      </c>
      <c r="CC295" s="476">
        <v>0</v>
      </c>
      <c r="CD295" s="476">
        <v>0</v>
      </c>
      <c r="CE295" s="476">
        <v>81.556774727559997</v>
      </c>
      <c r="CF295" s="476">
        <v>13.17909334945</v>
      </c>
      <c r="CG295" s="476">
        <v>0</v>
      </c>
      <c r="CH295" s="476">
        <v>0</v>
      </c>
      <c r="CI295" s="476">
        <v>19.785618908875001</v>
      </c>
      <c r="CJ295" s="485">
        <v>0</v>
      </c>
      <c r="CK295" s="469">
        <v>6</v>
      </c>
      <c r="CL295" s="469">
        <v>0</v>
      </c>
      <c r="CM295" s="469">
        <v>0</v>
      </c>
      <c r="CN295" s="477">
        <v>94.015495968749278</v>
      </c>
      <c r="CO295" s="469">
        <v>31</v>
      </c>
      <c r="CP295" s="469">
        <v>0</v>
      </c>
      <c r="CQ295" s="469" t="s">
        <v>514</v>
      </c>
      <c r="CR295" s="469" t="s">
        <v>514</v>
      </c>
      <c r="CS295" s="469" t="s">
        <v>514</v>
      </c>
      <c r="CT295" s="469">
        <v>0</v>
      </c>
      <c r="CU295" s="469">
        <v>0</v>
      </c>
      <c r="CV295" s="469">
        <v>1</v>
      </c>
      <c r="CW295" s="469">
        <v>0</v>
      </c>
      <c r="CX295" s="475">
        <v>0</v>
      </c>
      <c r="CY295" s="475">
        <v>0</v>
      </c>
      <c r="CZ295" s="475">
        <v>21</v>
      </c>
      <c r="DA295" s="475">
        <v>0</v>
      </c>
      <c r="DB295" s="478">
        <v>8</v>
      </c>
      <c r="DC295" s="472">
        <v>0.95466297435394742</v>
      </c>
      <c r="DD295" s="469">
        <v>16</v>
      </c>
      <c r="DE295" s="475">
        <v>842400</v>
      </c>
      <c r="DF295" s="470">
        <v>0</v>
      </c>
      <c r="DG295" s="474">
        <v>0</v>
      </c>
      <c r="DH295" s="469">
        <v>21</v>
      </c>
      <c r="DI295" s="470">
        <v>0</v>
      </c>
      <c r="DJ295" s="469">
        <v>1</v>
      </c>
      <c r="DK295" s="469">
        <v>0</v>
      </c>
      <c r="DL295" s="476">
        <v>6.666666666666667</v>
      </c>
      <c r="DM295" s="465">
        <v>251</v>
      </c>
      <c r="DN295" s="466" t="s">
        <v>640</v>
      </c>
      <c r="DO295" s="467">
        <v>63885.18518518519</v>
      </c>
      <c r="DP295" s="469">
        <v>0</v>
      </c>
      <c r="DQ295" s="469">
        <v>5</v>
      </c>
      <c r="DR295" s="469">
        <v>1</v>
      </c>
      <c r="DS295" s="475">
        <v>584</v>
      </c>
      <c r="DT295" s="475">
        <v>86</v>
      </c>
      <c r="DU295" s="475">
        <v>2</v>
      </c>
    </row>
    <row r="296" spans="1:125" s="469" customFormat="1" ht="15" customHeight="1" x14ac:dyDescent="0.25">
      <c r="A296" s="474" t="s">
        <v>34</v>
      </c>
      <c r="B296" s="469">
        <v>28</v>
      </c>
      <c r="C296" s="469">
        <v>1</v>
      </c>
      <c r="D296" s="469">
        <v>133</v>
      </c>
      <c r="E296" s="469">
        <v>1</v>
      </c>
      <c r="F296" s="469">
        <v>2082</v>
      </c>
      <c r="G296" s="469">
        <v>0</v>
      </c>
      <c r="H296" s="469">
        <v>13</v>
      </c>
      <c r="I296" s="469">
        <v>1</v>
      </c>
      <c r="J296" s="469">
        <v>4</v>
      </c>
      <c r="K296" s="469">
        <v>25</v>
      </c>
      <c r="L296" s="469">
        <v>1</v>
      </c>
      <c r="M296" s="469">
        <v>0</v>
      </c>
      <c r="N296" s="469">
        <v>0</v>
      </c>
      <c r="O296" s="469">
        <v>0</v>
      </c>
      <c r="P296" s="469">
        <v>133</v>
      </c>
      <c r="Q296" s="469">
        <v>2</v>
      </c>
      <c r="R296" s="475">
        <v>308200</v>
      </c>
      <c r="S296" s="475">
        <v>0</v>
      </c>
      <c r="T296" s="475">
        <v>0</v>
      </c>
      <c r="U296" s="468">
        <v>0.67647058823529416</v>
      </c>
      <c r="V296" s="469">
        <v>19</v>
      </c>
      <c r="W296" s="469">
        <v>4</v>
      </c>
      <c r="X296" s="469">
        <v>0.2</v>
      </c>
      <c r="Y296" s="469">
        <v>4467</v>
      </c>
      <c r="Z296" s="469">
        <v>237</v>
      </c>
      <c r="AA296" s="473">
        <v>6</v>
      </c>
      <c r="AB296" s="474">
        <f t="shared" si="10"/>
        <v>11</v>
      </c>
      <c r="AC296" s="469">
        <v>3</v>
      </c>
      <c r="AD296" s="469">
        <v>0</v>
      </c>
      <c r="AE296" s="469">
        <v>768</v>
      </c>
      <c r="AF296" s="469">
        <v>180</v>
      </c>
      <c r="AG296" s="469">
        <v>0</v>
      </c>
      <c r="AH296" s="469">
        <v>2</v>
      </c>
      <c r="AI296" s="475">
        <v>4279000</v>
      </c>
      <c r="AJ296" s="475">
        <v>0</v>
      </c>
      <c r="AK296" s="475">
        <v>0</v>
      </c>
      <c r="AL296" s="475">
        <v>812</v>
      </c>
      <c r="AM296" s="475">
        <v>16</v>
      </c>
      <c r="AN296" s="469">
        <v>0</v>
      </c>
      <c r="AO296" s="469">
        <v>7</v>
      </c>
      <c r="AP296" s="469">
        <v>0</v>
      </c>
      <c r="AQ296" s="468">
        <v>0.54166666666666663</v>
      </c>
      <c r="AR296" s="468">
        <v>6.25E-2</v>
      </c>
      <c r="AS296" s="469">
        <v>0</v>
      </c>
      <c r="AT296" s="469">
        <v>0</v>
      </c>
      <c r="AU296" s="469">
        <v>0</v>
      </c>
      <c r="AV296" s="469">
        <v>1</v>
      </c>
      <c r="AW296" s="469">
        <v>0</v>
      </c>
      <c r="AX296" s="469">
        <v>0</v>
      </c>
      <c r="AY296" s="469">
        <v>0</v>
      </c>
      <c r="AZ296" s="469">
        <v>0</v>
      </c>
      <c r="BA296" s="469">
        <v>0</v>
      </c>
      <c r="BB296" s="475">
        <v>0</v>
      </c>
      <c r="BC296" s="470">
        <v>0</v>
      </c>
      <c r="BD296" s="470">
        <v>4</v>
      </c>
      <c r="BE296" s="469">
        <v>0</v>
      </c>
      <c r="BF296" s="468">
        <v>0.16666666666666666</v>
      </c>
      <c r="BG296" s="469">
        <v>0</v>
      </c>
      <c r="BH296" s="469">
        <v>0</v>
      </c>
      <c r="BI296" s="469">
        <v>2</v>
      </c>
      <c r="BJ296" s="469">
        <v>0</v>
      </c>
      <c r="BK296" s="469">
        <v>1</v>
      </c>
      <c r="BL296" s="469">
        <v>0</v>
      </c>
      <c r="BM296" s="469">
        <v>9</v>
      </c>
      <c r="BN296" s="469">
        <v>1</v>
      </c>
      <c r="BO296" s="471">
        <v>320.97600723700003</v>
      </c>
      <c r="BP296" s="469">
        <v>1</v>
      </c>
      <c r="BQ296" s="469">
        <v>61.259359280829997</v>
      </c>
      <c r="BR296" s="469">
        <v>0</v>
      </c>
      <c r="BS296" s="469">
        <v>2</v>
      </c>
      <c r="BT296" s="469">
        <v>0</v>
      </c>
      <c r="BU296" s="469">
        <v>5</v>
      </c>
      <c r="BV296" s="469">
        <v>1</v>
      </c>
      <c r="BW296" s="475">
        <v>2506900</v>
      </c>
      <c r="BX296" s="475">
        <v>242</v>
      </c>
      <c r="BY296" s="475">
        <v>2598</v>
      </c>
      <c r="BZ296" s="475">
        <v>147</v>
      </c>
      <c r="CA296" s="468">
        <v>0.29166666666666669</v>
      </c>
      <c r="CB296" s="469">
        <v>22825.363615599999</v>
      </c>
      <c r="CC296" s="476">
        <v>0</v>
      </c>
      <c r="CD296" s="476">
        <v>0</v>
      </c>
      <c r="CE296" s="476">
        <v>331.94238198664038</v>
      </c>
      <c r="CF296" s="476">
        <v>40.392840778207997</v>
      </c>
      <c r="CG296" s="476">
        <v>0</v>
      </c>
      <c r="CH296" s="476">
        <v>0</v>
      </c>
      <c r="CI296" s="476">
        <v>5373.5346230470013</v>
      </c>
      <c r="CJ296" s="485">
        <v>0</v>
      </c>
      <c r="CK296" s="469">
        <v>4</v>
      </c>
      <c r="CL296" s="469">
        <v>0</v>
      </c>
      <c r="CM296" s="469">
        <v>0</v>
      </c>
      <c r="CN296" s="477">
        <v>1558.5190556788298</v>
      </c>
      <c r="CO296" s="469">
        <v>551</v>
      </c>
      <c r="CP296" s="469">
        <v>2</v>
      </c>
      <c r="CQ296" s="469" t="s">
        <v>514</v>
      </c>
      <c r="CR296" s="469" t="s">
        <v>514</v>
      </c>
      <c r="CS296" s="469" t="s">
        <v>514</v>
      </c>
      <c r="CT296" s="469">
        <v>4</v>
      </c>
      <c r="CU296" s="469">
        <v>0</v>
      </c>
      <c r="CV296" s="469">
        <v>0</v>
      </c>
      <c r="CW296" s="469">
        <v>0</v>
      </c>
      <c r="CX296" s="475">
        <v>0</v>
      </c>
      <c r="CY296" s="475">
        <v>77</v>
      </c>
      <c r="CZ296" s="475">
        <v>2</v>
      </c>
      <c r="DA296" s="475">
        <v>0</v>
      </c>
      <c r="DB296" s="478">
        <v>59</v>
      </c>
      <c r="DC296" s="472">
        <v>0.94495390557627135</v>
      </c>
      <c r="DD296" s="469">
        <v>3</v>
      </c>
      <c r="DE296" s="475">
        <v>52800</v>
      </c>
      <c r="DF296" s="470">
        <v>17</v>
      </c>
      <c r="DG296" s="474">
        <f>1/12</f>
        <v>8.3333333333333329E-2</v>
      </c>
      <c r="DH296" s="469">
        <v>12</v>
      </c>
      <c r="DI296" s="470">
        <v>0</v>
      </c>
      <c r="DJ296" s="469">
        <v>0</v>
      </c>
      <c r="DK296" s="469">
        <v>1</v>
      </c>
      <c r="DL296" s="476">
        <v>5</v>
      </c>
      <c r="DM296" s="465">
        <v>156</v>
      </c>
      <c r="DN296" s="466">
        <v>41574333.333333336</v>
      </c>
      <c r="DO296" s="467">
        <v>171266.66666666666</v>
      </c>
      <c r="DP296" s="469">
        <v>0</v>
      </c>
      <c r="DQ296" s="469">
        <v>1</v>
      </c>
      <c r="DR296" s="469">
        <v>1</v>
      </c>
      <c r="DS296" s="475">
        <v>126</v>
      </c>
      <c r="DT296" s="475">
        <v>80</v>
      </c>
      <c r="DU296" s="475">
        <v>5</v>
      </c>
    </row>
    <row r="297" spans="1:125" s="469" customFormat="1" ht="15" customHeight="1" x14ac:dyDescent="0.25">
      <c r="A297" s="474" t="s">
        <v>88</v>
      </c>
      <c r="B297" s="469">
        <v>65</v>
      </c>
      <c r="C297" s="469">
        <v>0</v>
      </c>
      <c r="D297" s="469">
        <v>172</v>
      </c>
      <c r="E297" s="469">
        <v>3</v>
      </c>
      <c r="F297" s="469">
        <v>3484</v>
      </c>
      <c r="G297" s="469">
        <v>0</v>
      </c>
      <c r="H297" s="469">
        <v>73</v>
      </c>
      <c r="I297" s="469">
        <v>5</v>
      </c>
      <c r="J297" s="469">
        <v>120</v>
      </c>
      <c r="K297" s="469">
        <v>36</v>
      </c>
      <c r="L297" s="469">
        <v>0</v>
      </c>
      <c r="M297" s="469">
        <v>0</v>
      </c>
      <c r="N297" s="469">
        <v>0</v>
      </c>
      <c r="O297" s="469">
        <v>0</v>
      </c>
      <c r="P297" s="469">
        <v>90</v>
      </c>
      <c r="Q297" s="469">
        <v>1</v>
      </c>
      <c r="R297" s="475">
        <v>7300</v>
      </c>
      <c r="S297" s="475">
        <v>0</v>
      </c>
      <c r="T297" s="475">
        <v>0</v>
      </c>
      <c r="U297" s="468">
        <v>0.71875</v>
      </c>
      <c r="V297" s="469">
        <v>3</v>
      </c>
      <c r="W297" s="469">
        <v>10</v>
      </c>
      <c r="X297" s="469">
        <v>1.7999999999999998</v>
      </c>
      <c r="Y297" s="469" t="s">
        <v>568</v>
      </c>
      <c r="Z297" s="469" t="s">
        <v>568</v>
      </c>
      <c r="AA297" s="473">
        <v>3</v>
      </c>
      <c r="AB297" s="474">
        <f t="shared" si="10"/>
        <v>6</v>
      </c>
      <c r="AC297" s="469">
        <v>6</v>
      </c>
      <c r="AD297" s="469">
        <v>0</v>
      </c>
      <c r="AE297" s="469">
        <v>2779</v>
      </c>
      <c r="AF297" s="469">
        <v>53</v>
      </c>
      <c r="AG297" s="469">
        <v>1</v>
      </c>
      <c r="AH297" s="469">
        <v>2</v>
      </c>
      <c r="AI297" s="475">
        <v>254500</v>
      </c>
      <c r="AJ297" s="475">
        <v>0</v>
      </c>
      <c r="AK297" s="475">
        <v>0</v>
      </c>
      <c r="AL297" s="475">
        <v>305</v>
      </c>
      <c r="AM297" s="475">
        <v>48</v>
      </c>
      <c r="AN297" s="469">
        <v>0</v>
      </c>
      <c r="AO297" s="469">
        <v>0</v>
      </c>
      <c r="AP297" s="469">
        <v>0</v>
      </c>
      <c r="AQ297" s="468">
        <v>0.73809523809523814</v>
      </c>
      <c r="AR297" s="468">
        <v>2.3809523809523808E-2</v>
      </c>
      <c r="AS297" s="469">
        <v>1</v>
      </c>
      <c r="AT297" s="469">
        <v>915.49146792299996</v>
      </c>
      <c r="AU297" s="469">
        <v>1</v>
      </c>
      <c r="AV297" s="469">
        <v>0</v>
      </c>
      <c r="AW297" s="469">
        <v>0</v>
      </c>
      <c r="AX297" s="469">
        <v>0</v>
      </c>
      <c r="AY297" s="469">
        <v>0</v>
      </c>
      <c r="AZ297" s="469">
        <v>2</v>
      </c>
      <c r="BA297" s="469">
        <v>0</v>
      </c>
      <c r="BB297" s="475">
        <v>0</v>
      </c>
      <c r="BC297" s="470">
        <v>0</v>
      </c>
      <c r="BD297" s="470">
        <v>4</v>
      </c>
      <c r="BE297" s="469">
        <v>0</v>
      </c>
      <c r="BF297" s="468">
        <v>0.33333333333333331</v>
      </c>
      <c r="BG297" s="469">
        <v>0</v>
      </c>
      <c r="BH297" s="469">
        <v>405.39676471333803</v>
      </c>
      <c r="BI297" s="469">
        <v>1</v>
      </c>
      <c r="BJ297" s="469">
        <v>0</v>
      </c>
      <c r="BK297" s="469">
        <v>1</v>
      </c>
      <c r="BL297" s="469">
        <v>0</v>
      </c>
      <c r="BM297" s="469">
        <v>5</v>
      </c>
      <c r="BN297" s="469">
        <v>1</v>
      </c>
      <c r="BO297" s="471">
        <v>50.170744636499997</v>
      </c>
      <c r="BP297" s="469">
        <v>50</v>
      </c>
      <c r="BQ297" s="469">
        <v>415.05709284519997</v>
      </c>
      <c r="BR297" s="469">
        <v>0</v>
      </c>
      <c r="BS297" s="469">
        <v>0</v>
      </c>
      <c r="BT297" s="469">
        <v>0</v>
      </c>
      <c r="BU297" s="469">
        <v>0</v>
      </c>
      <c r="BV297" s="469">
        <v>0</v>
      </c>
      <c r="BW297" s="475">
        <v>0</v>
      </c>
      <c r="BX297" s="475">
        <v>0</v>
      </c>
      <c r="BY297" s="475">
        <v>265</v>
      </c>
      <c r="BZ297" s="475">
        <v>0</v>
      </c>
      <c r="CA297" s="468">
        <v>0.47619047619047616</v>
      </c>
      <c r="CB297" s="469">
        <v>0</v>
      </c>
      <c r="CC297" s="476">
        <v>0</v>
      </c>
      <c r="CD297" s="476">
        <v>0</v>
      </c>
      <c r="CE297" s="476">
        <v>633.923906788252</v>
      </c>
      <c r="CF297" s="476">
        <v>0</v>
      </c>
      <c r="CG297" s="476">
        <v>400.81582193438999</v>
      </c>
      <c r="CH297" s="476">
        <v>0</v>
      </c>
      <c r="CI297" s="476">
        <v>1767.4736439151393</v>
      </c>
      <c r="CJ297" s="485">
        <v>0</v>
      </c>
      <c r="CK297" s="469">
        <v>4</v>
      </c>
      <c r="CL297" s="469">
        <v>0</v>
      </c>
      <c r="CM297" s="469">
        <v>0</v>
      </c>
      <c r="CN297" s="477">
        <v>2266.58648113359</v>
      </c>
      <c r="CO297" s="469">
        <v>973</v>
      </c>
      <c r="CP297" s="469">
        <v>26</v>
      </c>
      <c r="CQ297" s="469" t="s">
        <v>514</v>
      </c>
      <c r="CR297" s="469" t="s">
        <v>514</v>
      </c>
      <c r="CS297" s="469" t="s">
        <v>514</v>
      </c>
      <c r="CT297" s="469">
        <v>0</v>
      </c>
      <c r="CU297" s="469">
        <v>0</v>
      </c>
      <c r="CV297" s="469">
        <v>0</v>
      </c>
      <c r="CW297" s="469">
        <v>1</v>
      </c>
      <c r="CX297" s="475">
        <v>30800</v>
      </c>
      <c r="CY297" s="475">
        <v>96</v>
      </c>
      <c r="CZ297" s="475">
        <v>0</v>
      </c>
      <c r="DA297" s="475">
        <v>0</v>
      </c>
      <c r="DB297" s="478">
        <v>7</v>
      </c>
      <c r="DC297" s="472">
        <v>0.94022820750961922</v>
      </c>
      <c r="DD297" s="469">
        <v>2</v>
      </c>
      <c r="DE297" s="475">
        <v>13700</v>
      </c>
      <c r="DF297" s="470">
        <v>0</v>
      </c>
      <c r="DG297" s="474">
        <v>0</v>
      </c>
      <c r="DH297" s="469">
        <v>4</v>
      </c>
      <c r="DI297" s="470">
        <v>0</v>
      </c>
      <c r="DJ297" s="469">
        <v>0</v>
      </c>
      <c r="DK297" s="469">
        <v>0</v>
      </c>
      <c r="DL297" s="476">
        <v>5</v>
      </c>
      <c r="DM297" s="465">
        <v>136</v>
      </c>
      <c r="DN297" s="466">
        <v>8389000</v>
      </c>
      <c r="DO297" s="467">
        <v>78837.037037037036</v>
      </c>
      <c r="DP297" s="469">
        <v>1</v>
      </c>
      <c r="DQ297" s="469">
        <v>0</v>
      </c>
      <c r="DR297" s="469">
        <v>1</v>
      </c>
      <c r="DS297" s="475">
        <v>109</v>
      </c>
      <c r="DT297" s="475">
        <v>0</v>
      </c>
      <c r="DU297" s="475">
        <v>0</v>
      </c>
    </row>
    <row r="298" spans="1:125" s="469" customFormat="1" ht="15" customHeight="1" x14ac:dyDescent="0.25">
      <c r="A298" s="474" t="s">
        <v>151</v>
      </c>
      <c r="B298" s="469">
        <v>42</v>
      </c>
      <c r="C298" s="469">
        <v>1</v>
      </c>
      <c r="D298" s="469">
        <v>125</v>
      </c>
      <c r="E298" s="469">
        <v>2</v>
      </c>
      <c r="F298" s="469">
        <v>2009</v>
      </c>
      <c r="G298" s="469">
        <v>2</v>
      </c>
      <c r="H298" s="469">
        <v>75</v>
      </c>
      <c r="I298" s="469">
        <v>6</v>
      </c>
      <c r="J298" s="469">
        <v>11</v>
      </c>
      <c r="K298" s="469">
        <v>52</v>
      </c>
      <c r="L298" s="469">
        <v>0</v>
      </c>
      <c r="M298" s="469">
        <v>0</v>
      </c>
      <c r="N298" s="469">
        <v>0</v>
      </c>
      <c r="O298" s="469">
        <v>0</v>
      </c>
      <c r="P298" s="469">
        <v>120</v>
      </c>
      <c r="Q298" s="469">
        <v>5</v>
      </c>
      <c r="R298" s="475">
        <v>522900</v>
      </c>
      <c r="S298" s="475">
        <v>0</v>
      </c>
      <c r="T298" s="475">
        <v>0</v>
      </c>
      <c r="U298" s="468">
        <v>0.73913043478260865</v>
      </c>
      <c r="V298" s="469">
        <v>10</v>
      </c>
      <c r="W298" s="469">
        <v>1</v>
      </c>
      <c r="X298" s="469">
        <v>6.2000000000000011</v>
      </c>
      <c r="Y298" s="469">
        <v>4971</v>
      </c>
      <c r="Z298" s="469">
        <v>756</v>
      </c>
      <c r="AA298" s="473">
        <v>4</v>
      </c>
      <c r="AB298" s="474">
        <f t="shared" si="10"/>
        <v>5</v>
      </c>
      <c r="AC298" s="469">
        <v>8</v>
      </c>
      <c r="AD298" s="469">
        <v>0</v>
      </c>
      <c r="AE298" s="469">
        <v>6681</v>
      </c>
      <c r="AF298" s="469">
        <v>80</v>
      </c>
      <c r="AG298" s="469">
        <v>0</v>
      </c>
      <c r="AH298" s="469">
        <v>1</v>
      </c>
      <c r="AI298" s="475">
        <v>13900</v>
      </c>
      <c r="AJ298" s="475">
        <v>0</v>
      </c>
      <c r="AK298" s="475">
        <v>0</v>
      </c>
      <c r="AL298" s="475">
        <v>0</v>
      </c>
      <c r="AM298" s="475">
        <v>0</v>
      </c>
      <c r="AN298" s="469">
        <v>0</v>
      </c>
      <c r="AO298" s="469">
        <v>2</v>
      </c>
      <c r="AP298" s="469">
        <v>0</v>
      </c>
      <c r="AQ298" s="468">
        <v>0.42424242424242425</v>
      </c>
      <c r="AR298" s="468">
        <v>3.0303030303030304E-2</v>
      </c>
      <c r="AS298" s="469">
        <v>0</v>
      </c>
      <c r="AT298" s="469">
        <v>35107.750045020002</v>
      </c>
      <c r="AU298" s="469">
        <v>0</v>
      </c>
      <c r="AV298" s="469">
        <v>0</v>
      </c>
      <c r="AW298" s="469">
        <v>3</v>
      </c>
      <c r="AX298" s="469">
        <v>0</v>
      </c>
      <c r="AY298" s="469">
        <v>0</v>
      </c>
      <c r="AZ298" s="469">
        <v>0</v>
      </c>
      <c r="BA298" s="469">
        <v>0</v>
      </c>
      <c r="BB298" s="475">
        <v>0</v>
      </c>
      <c r="BC298" s="470">
        <v>0</v>
      </c>
      <c r="BD298" s="470">
        <v>0</v>
      </c>
      <c r="BE298" s="469">
        <v>35107.750041020001</v>
      </c>
      <c r="BF298" s="468">
        <v>0.19696969696969696</v>
      </c>
      <c r="BG298" s="469">
        <v>0</v>
      </c>
      <c r="BH298" s="469">
        <v>0</v>
      </c>
      <c r="BI298" s="469">
        <v>0</v>
      </c>
      <c r="BJ298" s="469">
        <v>0</v>
      </c>
      <c r="BK298" s="469">
        <v>3</v>
      </c>
      <c r="BL298" s="469">
        <v>0</v>
      </c>
      <c r="BM298" s="469">
        <v>5</v>
      </c>
      <c r="BN298" s="469">
        <v>0</v>
      </c>
      <c r="BO298" s="471">
        <v>61.884618313200001</v>
      </c>
      <c r="BP298" s="469">
        <v>1</v>
      </c>
      <c r="BQ298" s="469">
        <v>88.394656101831004</v>
      </c>
      <c r="BR298" s="469">
        <v>0</v>
      </c>
      <c r="BS298" s="469">
        <v>0</v>
      </c>
      <c r="BT298" s="469">
        <v>0</v>
      </c>
      <c r="BU298" s="469">
        <v>2</v>
      </c>
      <c r="BV298" s="469">
        <v>0</v>
      </c>
      <c r="BW298" s="475">
        <v>0</v>
      </c>
      <c r="BX298" s="475">
        <v>0</v>
      </c>
      <c r="BY298" s="475">
        <v>553</v>
      </c>
      <c r="BZ298" s="475">
        <v>47</v>
      </c>
      <c r="CA298" s="468">
        <v>0.43939393939393939</v>
      </c>
      <c r="CB298" s="469">
        <v>13503.99661</v>
      </c>
      <c r="CC298" s="476">
        <v>79.359481066213988</v>
      </c>
      <c r="CD298" s="476">
        <v>0</v>
      </c>
      <c r="CE298" s="476">
        <v>905.20139465436387</v>
      </c>
      <c r="CF298" s="476">
        <v>11.31298507829</v>
      </c>
      <c r="CG298" s="476">
        <v>1.8817679893320001</v>
      </c>
      <c r="CH298" s="476">
        <v>0</v>
      </c>
      <c r="CI298" s="476">
        <v>1599.8071155041362</v>
      </c>
      <c r="CJ298" s="485">
        <v>0</v>
      </c>
      <c r="CK298" s="469">
        <v>7</v>
      </c>
      <c r="CL298" s="469">
        <v>0</v>
      </c>
      <c r="CM298" s="469">
        <v>0</v>
      </c>
      <c r="CN298" s="477">
        <v>3944.2830866132872</v>
      </c>
      <c r="CO298" s="469">
        <v>951</v>
      </c>
      <c r="CP298" s="469">
        <v>0</v>
      </c>
      <c r="CQ298" s="469" t="s">
        <v>514</v>
      </c>
      <c r="CR298" s="469" t="s">
        <v>514</v>
      </c>
      <c r="CS298" s="469" t="s">
        <v>514</v>
      </c>
      <c r="CT298" s="469">
        <v>0</v>
      </c>
      <c r="CU298" s="469">
        <v>1</v>
      </c>
      <c r="CV298" s="469">
        <v>3</v>
      </c>
      <c r="CW298" s="469">
        <v>2</v>
      </c>
      <c r="CX298" s="475">
        <v>108200</v>
      </c>
      <c r="CY298" s="475">
        <v>45</v>
      </c>
      <c r="CZ298" s="475">
        <v>64</v>
      </c>
      <c r="DA298" s="475">
        <v>8</v>
      </c>
      <c r="DB298" s="478">
        <v>10</v>
      </c>
      <c r="DC298" s="472">
        <v>0.93991670970364916</v>
      </c>
      <c r="DD298" s="469">
        <v>2</v>
      </c>
      <c r="DE298" s="475">
        <v>27300</v>
      </c>
      <c r="DF298" s="470">
        <v>6</v>
      </c>
      <c r="DG298" s="474">
        <v>0</v>
      </c>
      <c r="DH298" s="469">
        <v>5</v>
      </c>
      <c r="DI298" s="470">
        <v>0</v>
      </c>
      <c r="DJ298" s="469">
        <v>0</v>
      </c>
      <c r="DK298" s="469">
        <v>0</v>
      </c>
      <c r="DL298" s="476">
        <v>5</v>
      </c>
      <c r="DM298" s="465">
        <v>98.666666666666671</v>
      </c>
      <c r="DN298" s="466">
        <v>16200000</v>
      </c>
      <c r="DO298" s="467">
        <v>122333.33333333334</v>
      </c>
      <c r="DP298" s="469">
        <v>2</v>
      </c>
      <c r="DQ298" s="469">
        <v>1</v>
      </c>
      <c r="DR298" s="469">
        <v>1</v>
      </c>
      <c r="DS298" s="475">
        <v>127</v>
      </c>
      <c r="DT298" s="475">
        <v>0</v>
      </c>
      <c r="DU298" s="475">
        <v>0</v>
      </c>
    </row>
    <row r="299" spans="1:125" s="469" customFormat="1" ht="15" customHeight="1" x14ac:dyDescent="0.25">
      <c r="A299" s="474" t="s">
        <v>332</v>
      </c>
      <c r="B299" s="469">
        <v>25</v>
      </c>
      <c r="C299" s="469">
        <v>1</v>
      </c>
      <c r="D299" s="469">
        <v>57</v>
      </c>
      <c r="E299" s="469">
        <v>6</v>
      </c>
      <c r="F299" s="469">
        <v>655</v>
      </c>
      <c r="G299" s="469">
        <v>1</v>
      </c>
      <c r="H299" s="469">
        <v>23</v>
      </c>
      <c r="I299" s="469">
        <v>6</v>
      </c>
      <c r="J299" s="469">
        <v>12</v>
      </c>
      <c r="K299" s="469">
        <v>29</v>
      </c>
      <c r="L299" s="469">
        <v>0</v>
      </c>
      <c r="M299" s="469">
        <v>0</v>
      </c>
      <c r="N299" s="469">
        <v>0</v>
      </c>
      <c r="O299" s="469">
        <v>0</v>
      </c>
      <c r="P299" s="469">
        <v>49</v>
      </c>
      <c r="Q299" s="469">
        <v>14</v>
      </c>
      <c r="R299" s="475">
        <v>6131901</v>
      </c>
      <c r="S299" s="475">
        <v>0</v>
      </c>
      <c r="T299" s="475">
        <v>0</v>
      </c>
      <c r="U299" s="468">
        <v>0.64500000000000002</v>
      </c>
      <c r="V299" s="469">
        <v>13</v>
      </c>
      <c r="W299" s="469">
        <v>0</v>
      </c>
      <c r="X299" s="469">
        <v>1.5999999999999999</v>
      </c>
      <c r="Y299" s="469" t="s">
        <v>568</v>
      </c>
      <c r="Z299" s="469" t="s">
        <v>568</v>
      </c>
      <c r="AA299" s="473">
        <v>7</v>
      </c>
      <c r="AB299" s="474">
        <f t="shared" si="10"/>
        <v>3</v>
      </c>
      <c r="AC299" s="469">
        <v>13</v>
      </c>
      <c r="AD299" s="469">
        <v>0</v>
      </c>
      <c r="AE299" s="469">
        <v>1597</v>
      </c>
      <c r="AF299" s="469">
        <v>186</v>
      </c>
      <c r="AG299" s="469">
        <v>0</v>
      </c>
      <c r="AH299" s="469">
        <v>3</v>
      </c>
      <c r="AI299" s="475">
        <v>43500</v>
      </c>
      <c r="AJ299" s="475">
        <v>0</v>
      </c>
      <c r="AK299" s="475">
        <v>111140</v>
      </c>
      <c r="AL299" s="475">
        <v>2731</v>
      </c>
      <c r="AM299" s="475">
        <v>5</v>
      </c>
      <c r="AN299" s="469">
        <v>0</v>
      </c>
      <c r="AO299" s="469">
        <v>1</v>
      </c>
      <c r="AP299" s="469">
        <v>1</v>
      </c>
      <c r="AQ299" s="468">
        <v>0.51700000000000002</v>
      </c>
      <c r="AR299" s="468">
        <v>4.8000000000000001E-2</v>
      </c>
      <c r="AS299" s="469">
        <v>1</v>
      </c>
      <c r="AT299" s="469">
        <v>47050.683769522999</v>
      </c>
      <c r="AU299" s="469">
        <v>88</v>
      </c>
      <c r="AV299" s="469">
        <v>0</v>
      </c>
      <c r="AW299" s="469">
        <v>7</v>
      </c>
      <c r="AX299" s="469">
        <v>0</v>
      </c>
      <c r="AY299" s="469">
        <v>0</v>
      </c>
      <c r="AZ299" s="469">
        <v>0</v>
      </c>
      <c r="BA299" s="469">
        <v>0</v>
      </c>
      <c r="BB299" s="475">
        <v>0</v>
      </c>
      <c r="BC299" s="470">
        <v>1</v>
      </c>
      <c r="BD299" s="470">
        <v>6</v>
      </c>
      <c r="BE299" s="469">
        <v>9244.3488285700005</v>
      </c>
      <c r="BF299" s="468">
        <v>0.216</v>
      </c>
      <c r="BG299" s="469">
        <v>0</v>
      </c>
      <c r="BH299" s="469">
        <v>417.04237257080001</v>
      </c>
      <c r="BI299" s="469">
        <v>0</v>
      </c>
      <c r="BJ299" s="469">
        <v>0</v>
      </c>
      <c r="BK299" s="469">
        <v>1</v>
      </c>
      <c r="BL299" s="469">
        <v>0</v>
      </c>
      <c r="BM299" s="469">
        <v>3</v>
      </c>
      <c r="BN299" s="469">
        <v>0</v>
      </c>
      <c r="BO299" s="471">
        <v>8.1753556776400007</v>
      </c>
      <c r="BP299" s="469">
        <v>3</v>
      </c>
      <c r="BQ299" s="469">
        <v>0</v>
      </c>
      <c r="BR299" s="469">
        <v>0</v>
      </c>
      <c r="BS299" s="469">
        <v>0</v>
      </c>
      <c r="BT299" s="469">
        <v>0</v>
      </c>
      <c r="BU299" s="469">
        <v>1</v>
      </c>
      <c r="BV299" s="469">
        <v>0</v>
      </c>
      <c r="BW299" s="475">
        <v>0</v>
      </c>
      <c r="BX299" s="475">
        <v>1519</v>
      </c>
      <c r="BY299" s="475">
        <v>12024</v>
      </c>
      <c r="BZ299" s="475">
        <v>726</v>
      </c>
      <c r="CA299" s="468">
        <v>0.439</v>
      </c>
      <c r="CB299" s="469">
        <v>0</v>
      </c>
      <c r="CC299" s="476">
        <v>18.527700622200001</v>
      </c>
      <c r="CD299" s="476">
        <v>0</v>
      </c>
      <c r="CE299" s="476">
        <v>82.566295872430004</v>
      </c>
      <c r="CF299" s="476">
        <v>613.84374572826403</v>
      </c>
      <c r="CG299" s="476">
        <v>0</v>
      </c>
      <c r="CH299" s="476">
        <v>0</v>
      </c>
      <c r="CI299" s="476">
        <v>507.90371108917304</v>
      </c>
      <c r="CJ299" s="485">
        <v>0</v>
      </c>
      <c r="CK299" s="469">
        <v>3</v>
      </c>
      <c r="CL299" s="469">
        <v>0</v>
      </c>
      <c r="CM299" s="469">
        <v>0</v>
      </c>
      <c r="CN299" s="477">
        <v>915.8324412543958</v>
      </c>
      <c r="CO299" s="469">
        <v>70</v>
      </c>
      <c r="CP299" s="469">
        <v>1</v>
      </c>
      <c r="CQ299" s="469" t="s">
        <v>514</v>
      </c>
      <c r="CR299" s="469" t="s">
        <v>514</v>
      </c>
      <c r="CS299" s="469" t="s">
        <v>514</v>
      </c>
      <c r="CT299" s="469">
        <v>0</v>
      </c>
      <c r="CU299" s="469">
        <v>0</v>
      </c>
      <c r="CV299" s="469">
        <v>3</v>
      </c>
      <c r="CW299" s="469">
        <v>0</v>
      </c>
      <c r="CX299" s="475">
        <v>0</v>
      </c>
      <c r="CY299" s="475">
        <v>459</v>
      </c>
      <c r="CZ299" s="475">
        <v>821</v>
      </c>
      <c r="DA299" s="475">
        <v>4</v>
      </c>
      <c r="DB299" s="478">
        <v>74</v>
      </c>
      <c r="DC299" s="472">
        <v>0.96930298229616219</v>
      </c>
      <c r="DD299" s="469">
        <v>21</v>
      </c>
      <c r="DE299" s="475">
        <v>656600</v>
      </c>
      <c r="DF299" s="470">
        <v>6</v>
      </c>
      <c r="DG299" s="474">
        <v>0.25</v>
      </c>
      <c r="DH299" s="469">
        <v>7</v>
      </c>
      <c r="DI299" s="470">
        <v>0</v>
      </c>
      <c r="DJ299" s="469">
        <v>1</v>
      </c>
      <c r="DK299" s="469">
        <v>0</v>
      </c>
      <c r="DL299" s="476">
        <v>16.666666666666668</v>
      </c>
      <c r="DM299" s="465">
        <v>140</v>
      </c>
      <c r="DN299" s="466">
        <v>4710666.666666667</v>
      </c>
      <c r="DO299" s="467">
        <v>180781.48148148149</v>
      </c>
      <c r="DP299" s="469">
        <v>1</v>
      </c>
      <c r="DQ299" s="469">
        <v>9</v>
      </c>
      <c r="DR299" s="469">
        <v>1</v>
      </c>
      <c r="DS299" s="475">
        <v>351</v>
      </c>
      <c r="DT299" s="475">
        <v>1453</v>
      </c>
      <c r="DU299" s="475">
        <v>162</v>
      </c>
    </row>
    <row r="300" spans="1:125" s="469" customFormat="1" ht="15" customHeight="1" x14ac:dyDescent="0.25">
      <c r="A300" s="474" t="s">
        <v>269</v>
      </c>
      <c r="B300" s="469">
        <v>0</v>
      </c>
      <c r="C300" s="469">
        <v>0</v>
      </c>
      <c r="D300" s="469">
        <v>6</v>
      </c>
      <c r="E300" s="469">
        <v>2</v>
      </c>
      <c r="F300" s="469">
        <v>145</v>
      </c>
      <c r="G300" s="469">
        <v>1</v>
      </c>
      <c r="H300" s="469">
        <v>5</v>
      </c>
      <c r="I300" s="469">
        <v>0</v>
      </c>
      <c r="J300" s="469">
        <v>6</v>
      </c>
      <c r="K300" s="469">
        <v>18</v>
      </c>
      <c r="L300" s="469">
        <v>7</v>
      </c>
      <c r="M300" s="469">
        <v>0</v>
      </c>
      <c r="N300" s="469">
        <v>0</v>
      </c>
      <c r="O300" s="469">
        <v>0</v>
      </c>
      <c r="P300" s="469">
        <v>59</v>
      </c>
      <c r="Q300" s="469">
        <v>4</v>
      </c>
      <c r="R300" s="475">
        <v>381500</v>
      </c>
      <c r="S300" s="475">
        <v>0</v>
      </c>
      <c r="T300" s="475">
        <v>0</v>
      </c>
      <c r="U300" s="468">
        <v>0.64500000000000002</v>
      </c>
      <c r="V300" s="469">
        <v>1</v>
      </c>
      <c r="W300" s="469">
        <v>0</v>
      </c>
      <c r="X300" s="469">
        <v>0</v>
      </c>
      <c r="Y300" s="469">
        <v>1790</v>
      </c>
      <c r="Z300" s="469">
        <v>347</v>
      </c>
      <c r="AA300" s="473">
        <v>3</v>
      </c>
      <c r="AB300" s="474">
        <f t="shared" si="10"/>
        <v>3</v>
      </c>
      <c r="AC300" s="469">
        <v>7</v>
      </c>
      <c r="AD300" s="469">
        <v>0</v>
      </c>
      <c r="AE300" s="469">
        <v>78</v>
      </c>
      <c r="AF300" s="469">
        <v>45</v>
      </c>
      <c r="AG300" s="469">
        <v>0</v>
      </c>
      <c r="AH300" s="469">
        <v>1</v>
      </c>
      <c r="AI300" s="475">
        <v>35500</v>
      </c>
      <c r="AJ300" s="475">
        <v>0</v>
      </c>
      <c r="AK300" s="475">
        <v>0</v>
      </c>
      <c r="AL300" s="475">
        <v>2762</v>
      </c>
      <c r="AM300" s="475">
        <v>115</v>
      </c>
      <c r="AN300" s="469">
        <v>0</v>
      </c>
      <c r="AO300" s="469">
        <v>1</v>
      </c>
      <c r="AP300" s="469">
        <v>0</v>
      </c>
      <c r="AQ300" s="468">
        <v>0.51700000000000002</v>
      </c>
      <c r="AR300" s="468">
        <v>4.8000000000000001E-2</v>
      </c>
      <c r="AS300" s="469">
        <v>1</v>
      </c>
      <c r="AT300" s="469">
        <v>46086.773669055459</v>
      </c>
      <c r="AU300" s="469">
        <v>137</v>
      </c>
      <c r="AV300" s="469">
        <v>0</v>
      </c>
      <c r="AW300" s="469">
        <v>1</v>
      </c>
      <c r="AX300" s="469">
        <v>0</v>
      </c>
      <c r="AY300" s="469">
        <v>0</v>
      </c>
      <c r="AZ300" s="469">
        <v>0</v>
      </c>
      <c r="BA300" s="469">
        <v>0</v>
      </c>
      <c r="BB300" s="475">
        <v>0</v>
      </c>
      <c r="BC300" s="470">
        <v>1</v>
      </c>
      <c r="BD300" s="470">
        <v>2</v>
      </c>
      <c r="BE300" s="469">
        <v>167.60960399699999</v>
      </c>
      <c r="BF300" s="468">
        <v>0.216</v>
      </c>
      <c r="BG300" s="469">
        <v>0</v>
      </c>
      <c r="BH300" s="469">
        <v>101.15844328366019</v>
      </c>
      <c r="BI300" s="469">
        <v>0</v>
      </c>
      <c r="BJ300" s="469">
        <v>0</v>
      </c>
      <c r="BK300" s="469">
        <v>0</v>
      </c>
      <c r="BL300" s="469">
        <v>0</v>
      </c>
      <c r="BM300" s="469">
        <v>3</v>
      </c>
      <c r="BN300" s="469">
        <v>0.5</v>
      </c>
      <c r="BO300" s="471">
        <v>2.5424759954100002</v>
      </c>
      <c r="BP300" s="469">
        <v>1</v>
      </c>
      <c r="BQ300" s="469">
        <v>0</v>
      </c>
      <c r="BR300" s="469">
        <v>0</v>
      </c>
      <c r="BS300" s="469">
        <v>0</v>
      </c>
      <c r="BT300" s="469">
        <v>0</v>
      </c>
      <c r="BU300" s="469">
        <v>0</v>
      </c>
      <c r="BV300" s="469">
        <v>1</v>
      </c>
      <c r="BW300" s="475">
        <v>71900</v>
      </c>
      <c r="BX300" s="475">
        <v>3608</v>
      </c>
      <c r="BY300" s="475">
        <v>5700</v>
      </c>
      <c r="BZ300" s="475">
        <v>238</v>
      </c>
      <c r="CA300" s="468">
        <v>0.439</v>
      </c>
      <c r="CB300" s="469">
        <v>0</v>
      </c>
      <c r="CC300" s="476">
        <v>0.59896663983800003</v>
      </c>
      <c r="CD300" s="476">
        <v>0</v>
      </c>
      <c r="CE300" s="476">
        <v>101.25585424703019</v>
      </c>
      <c r="CF300" s="476">
        <v>264.06501081246097</v>
      </c>
      <c r="CG300" s="476">
        <v>6.3166591390299995E-2</v>
      </c>
      <c r="CH300" s="476">
        <v>0</v>
      </c>
      <c r="CI300" s="476">
        <v>47.865162495990134</v>
      </c>
      <c r="CJ300" s="485">
        <v>0</v>
      </c>
      <c r="CK300" s="469">
        <v>2</v>
      </c>
      <c r="CL300" s="469">
        <v>0</v>
      </c>
      <c r="CM300" s="469">
        <v>0</v>
      </c>
      <c r="CN300" s="477">
        <v>230.95634223451933</v>
      </c>
      <c r="CO300" s="469">
        <v>5</v>
      </c>
      <c r="CP300" s="469">
        <v>0</v>
      </c>
      <c r="CQ300" s="469" t="s">
        <v>514</v>
      </c>
      <c r="CR300" s="469" t="s">
        <v>514</v>
      </c>
      <c r="CS300" s="469" t="s">
        <v>514</v>
      </c>
      <c r="CT300" s="469">
        <v>0</v>
      </c>
      <c r="CU300" s="469">
        <v>0</v>
      </c>
      <c r="CV300" s="469">
        <v>0</v>
      </c>
      <c r="CW300" s="469">
        <v>0</v>
      </c>
      <c r="CX300" s="475">
        <v>0</v>
      </c>
      <c r="CY300" s="475">
        <v>0</v>
      </c>
      <c r="CZ300" s="475">
        <v>0</v>
      </c>
      <c r="DA300" s="475">
        <v>0</v>
      </c>
      <c r="DB300" s="478">
        <v>15</v>
      </c>
      <c r="DC300" s="472">
        <v>0.96592900495811251</v>
      </c>
      <c r="DD300" s="469">
        <v>7</v>
      </c>
      <c r="DE300" s="475">
        <v>255400</v>
      </c>
      <c r="DF300" s="470">
        <v>0</v>
      </c>
      <c r="DG300" s="474">
        <v>0</v>
      </c>
      <c r="DH300" s="469">
        <v>10</v>
      </c>
      <c r="DI300" s="470">
        <v>0</v>
      </c>
      <c r="DJ300" s="469">
        <v>0</v>
      </c>
      <c r="DK300" s="469">
        <v>0</v>
      </c>
      <c r="DL300" s="476">
        <v>8.3333333333333339</v>
      </c>
      <c r="DM300" s="465">
        <v>21.5</v>
      </c>
      <c r="DN300" s="466">
        <v>2055000</v>
      </c>
      <c r="DO300" s="467">
        <v>59807.407407407409</v>
      </c>
      <c r="DP300" s="469">
        <v>0</v>
      </c>
      <c r="DQ300" s="469">
        <v>0</v>
      </c>
      <c r="DR300" s="469">
        <v>0</v>
      </c>
      <c r="DS300" s="475">
        <v>451</v>
      </c>
      <c r="DT300" s="475">
        <v>262</v>
      </c>
      <c r="DU300" s="475">
        <v>0</v>
      </c>
    </row>
    <row r="301" spans="1:125" s="469" customFormat="1" ht="15" customHeight="1" x14ac:dyDescent="0.25">
      <c r="A301" s="474" t="s">
        <v>243</v>
      </c>
      <c r="B301" s="469">
        <v>0</v>
      </c>
      <c r="C301" s="469">
        <v>0</v>
      </c>
      <c r="D301" s="469">
        <v>13</v>
      </c>
      <c r="E301" s="469">
        <v>2</v>
      </c>
      <c r="F301" s="469">
        <v>102</v>
      </c>
      <c r="G301" s="469">
        <v>11</v>
      </c>
      <c r="H301" s="469">
        <v>0</v>
      </c>
      <c r="I301" s="469">
        <v>0</v>
      </c>
      <c r="J301" s="469">
        <v>13</v>
      </c>
      <c r="K301" s="469">
        <v>12</v>
      </c>
      <c r="L301" s="469">
        <v>0</v>
      </c>
      <c r="M301" s="469">
        <v>0</v>
      </c>
      <c r="N301" s="469">
        <v>0</v>
      </c>
      <c r="O301" s="469">
        <v>0</v>
      </c>
      <c r="P301" s="469">
        <v>100</v>
      </c>
      <c r="Q301" s="469">
        <v>3</v>
      </c>
      <c r="R301" s="475">
        <v>1816500</v>
      </c>
      <c r="S301" s="475">
        <v>47</v>
      </c>
      <c r="T301" s="475">
        <v>0</v>
      </c>
      <c r="U301" s="468">
        <v>0.52500000000000002</v>
      </c>
      <c r="V301" s="469">
        <v>10</v>
      </c>
      <c r="W301" s="469">
        <v>0</v>
      </c>
      <c r="X301" s="469">
        <v>0.2</v>
      </c>
      <c r="Y301" s="469">
        <v>693</v>
      </c>
      <c r="Z301" s="469">
        <v>179</v>
      </c>
      <c r="AA301" s="473">
        <v>2</v>
      </c>
      <c r="AB301" s="474">
        <f t="shared" si="10"/>
        <v>0</v>
      </c>
      <c r="AC301" s="469">
        <v>3</v>
      </c>
      <c r="AD301" s="469">
        <v>0</v>
      </c>
      <c r="AE301" s="469">
        <v>5</v>
      </c>
      <c r="AF301" s="469">
        <v>159</v>
      </c>
      <c r="AG301" s="469">
        <v>0</v>
      </c>
      <c r="AH301" s="469">
        <v>2</v>
      </c>
      <c r="AI301" s="475">
        <v>22300</v>
      </c>
      <c r="AJ301" s="475">
        <v>0</v>
      </c>
      <c r="AK301" s="475">
        <v>0</v>
      </c>
      <c r="AL301" s="475">
        <v>1014</v>
      </c>
      <c r="AM301" s="475">
        <v>332</v>
      </c>
      <c r="AN301" s="469">
        <v>0</v>
      </c>
      <c r="AO301" s="469">
        <v>0</v>
      </c>
      <c r="AP301" s="469">
        <v>0</v>
      </c>
      <c r="AQ301" s="468">
        <v>0.54716981132075471</v>
      </c>
      <c r="AR301" s="468">
        <v>5.6603773584905662E-2</v>
      </c>
      <c r="AS301" s="469">
        <v>0</v>
      </c>
      <c r="AT301" s="469">
        <v>639.28041697399999</v>
      </c>
      <c r="AU301" s="469">
        <v>0</v>
      </c>
      <c r="AV301" s="469">
        <v>0</v>
      </c>
      <c r="AW301" s="469">
        <v>0</v>
      </c>
      <c r="AX301" s="469">
        <v>0</v>
      </c>
      <c r="AY301" s="469">
        <v>0</v>
      </c>
      <c r="AZ301" s="469">
        <v>0</v>
      </c>
      <c r="BA301" s="469">
        <v>0</v>
      </c>
      <c r="BB301" s="475">
        <v>0</v>
      </c>
      <c r="BC301" s="470">
        <v>0</v>
      </c>
      <c r="BD301" s="470">
        <v>7</v>
      </c>
      <c r="BE301" s="469">
        <v>0</v>
      </c>
      <c r="BF301" s="468">
        <v>0.37735849056603776</v>
      </c>
      <c r="BG301" s="469">
        <v>0</v>
      </c>
      <c r="BH301" s="469">
        <v>0</v>
      </c>
      <c r="BI301" s="469">
        <v>0</v>
      </c>
      <c r="BJ301" s="469">
        <v>0</v>
      </c>
      <c r="BK301" s="469">
        <v>0</v>
      </c>
      <c r="BL301" s="469">
        <v>0</v>
      </c>
      <c r="BM301" s="469">
        <v>0</v>
      </c>
      <c r="BN301" s="469">
        <v>0</v>
      </c>
      <c r="BO301" s="471">
        <v>0</v>
      </c>
      <c r="BP301" s="469">
        <v>0</v>
      </c>
      <c r="BQ301" s="469">
        <v>0</v>
      </c>
      <c r="BR301" s="469">
        <v>0</v>
      </c>
      <c r="BS301" s="469">
        <v>0</v>
      </c>
      <c r="BT301" s="469">
        <v>0</v>
      </c>
      <c r="BU301" s="469">
        <v>0</v>
      </c>
      <c r="BV301" s="469">
        <v>1</v>
      </c>
      <c r="BW301" s="475">
        <v>8900</v>
      </c>
      <c r="BX301" s="475">
        <v>1438</v>
      </c>
      <c r="BY301" s="475">
        <v>3702</v>
      </c>
      <c r="BZ301" s="475">
        <v>360</v>
      </c>
      <c r="CA301" s="468">
        <v>0.41509433962264153</v>
      </c>
      <c r="CB301" s="469">
        <v>0</v>
      </c>
      <c r="CC301" s="476">
        <v>297.56476702213996</v>
      </c>
      <c r="CD301" s="476">
        <v>179.5118023494</v>
      </c>
      <c r="CE301" s="476">
        <v>525.40223264119595</v>
      </c>
      <c r="CF301" s="476">
        <v>2.0555234525300001</v>
      </c>
      <c r="CG301" s="476">
        <v>0</v>
      </c>
      <c r="CH301" s="476">
        <v>179.51180221279998</v>
      </c>
      <c r="CI301" s="476">
        <v>180.106278738181</v>
      </c>
      <c r="CJ301" s="485">
        <v>0</v>
      </c>
      <c r="CK301" s="469">
        <v>0</v>
      </c>
      <c r="CL301" s="469">
        <v>0</v>
      </c>
      <c r="CM301" s="469">
        <v>0</v>
      </c>
      <c r="CN301" s="477">
        <v>126.54896787837046</v>
      </c>
      <c r="CO301" s="469">
        <v>33</v>
      </c>
      <c r="CP301" s="469">
        <v>0</v>
      </c>
      <c r="CQ301" s="469" t="s">
        <v>514</v>
      </c>
      <c r="CR301" s="469" t="s">
        <v>514</v>
      </c>
      <c r="CS301" s="469" t="s">
        <v>514</v>
      </c>
      <c r="CT301" s="469">
        <v>0</v>
      </c>
      <c r="CU301" s="469">
        <v>0</v>
      </c>
      <c r="CV301" s="469">
        <v>1</v>
      </c>
      <c r="CW301" s="469">
        <v>2</v>
      </c>
      <c r="CX301" s="475">
        <v>4781200</v>
      </c>
      <c r="CY301" s="475">
        <v>0</v>
      </c>
      <c r="CZ301" s="475">
        <v>0</v>
      </c>
      <c r="DA301" s="475">
        <v>0</v>
      </c>
      <c r="DB301" s="478">
        <v>68</v>
      </c>
      <c r="DC301" s="472">
        <v>0.91473583114147572</v>
      </c>
      <c r="DD301" s="469">
        <v>16</v>
      </c>
      <c r="DE301" s="475">
        <v>413600</v>
      </c>
      <c r="DF301" s="470">
        <v>0</v>
      </c>
      <c r="DG301" s="474">
        <v>0</v>
      </c>
      <c r="DH301" s="469">
        <v>3</v>
      </c>
      <c r="DI301" s="470">
        <v>0</v>
      </c>
      <c r="DJ301" s="469">
        <v>0</v>
      </c>
      <c r="DK301" s="469">
        <v>0</v>
      </c>
      <c r="DL301" s="476">
        <v>5</v>
      </c>
      <c r="DM301" s="465">
        <v>19</v>
      </c>
      <c r="DN301" s="466" t="s">
        <v>640</v>
      </c>
      <c r="DO301" s="467">
        <v>84994.736842105252</v>
      </c>
      <c r="DP301" s="469">
        <v>1</v>
      </c>
      <c r="DQ301" s="469">
        <v>1</v>
      </c>
      <c r="DR301" s="469">
        <v>0</v>
      </c>
      <c r="DS301" s="475">
        <v>94</v>
      </c>
      <c r="DT301" s="475">
        <v>0</v>
      </c>
      <c r="DU301" s="475">
        <v>0</v>
      </c>
    </row>
    <row r="302" spans="1:125" s="469" customFormat="1" ht="15" customHeight="1" x14ac:dyDescent="0.25">
      <c r="A302" s="474" t="s">
        <v>191</v>
      </c>
      <c r="B302" s="469">
        <v>5</v>
      </c>
      <c r="C302" s="469">
        <v>0</v>
      </c>
      <c r="D302" s="469">
        <v>32</v>
      </c>
      <c r="E302" s="469">
        <v>2</v>
      </c>
      <c r="F302" s="469">
        <v>264</v>
      </c>
      <c r="G302" s="469">
        <v>14</v>
      </c>
      <c r="H302" s="469">
        <v>0</v>
      </c>
      <c r="I302" s="469">
        <v>0</v>
      </c>
      <c r="J302" s="469">
        <v>10</v>
      </c>
      <c r="K302" s="469">
        <v>45</v>
      </c>
      <c r="L302" s="469">
        <v>1</v>
      </c>
      <c r="M302" s="469">
        <v>0</v>
      </c>
      <c r="N302" s="469">
        <v>0</v>
      </c>
      <c r="O302" s="469">
        <v>0</v>
      </c>
      <c r="P302" s="469">
        <v>299</v>
      </c>
      <c r="Q302" s="469">
        <v>0</v>
      </c>
      <c r="R302" s="475">
        <v>0</v>
      </c>
      <c r="S302" s="475">
        <v>0</v>
      </c>
      <c r="T302" s="475">
        <v>0</v>
      </c>
      <c r="U302" s="468">
        <v>0.64500000000000002</v>
      </c>
      <c r="V302" s="469">
        <v>11</v>
      </c>
      <c r="W302" s="469">
        <v>0</v>
      </c>
      <c r="X302" s="469">
        <v>0</v>
      </c>
      <c r="Y302" s="469">
        <v>1848</v>
      </c>
      <c r="Z302" s="469">
        <v>561</v>
      </c>
      <c r="AA302" s="473">
        <v>0</v>
      </c>
      <c r="AB302" s="474">
        <f t="shared" si="10"/>
        <v>4</v>
      </c>
      <c r="AC302" s="469">
        <v>18</v>
      </c>
      <c r="AD302" s="469">
        <v>0</v>
      </c>
      <c r="AE302" s="469">
        <v>256</v>
      </c>
      <c r="AF302" s="469">
        <v>329</v>
      </c>
      <c r="AG302" s="469">
        <v>0</v>
      </c>
      <c r="AH302" s="469">
        <v>2</v>
      </c>
      <c r="AI302" s="475">
        <v>55800</v>
      </c>
      <c r="AJ302" s="475">
        <v>0</v>
      </c>
      <c r="AK302" s="475">
        <v>235440</v>
      </c>
      <c r="AL302" s="475">
        <v>0</v>
      </c>
      <c r="AM302" s="475">
        <v>0</v>
      </c>
      <c r="AN302" s="469">
        <v>0</v>
      </c>
      <c r="AO302" s="469">
        <v>0</v>
      </c>
      <c r="AP302" s="469">
        <v>0</v>
      </c>
      <c r="AQ302" s="468">
        <v>0.5625</v>
      </c>
      <c r="AR302" s="468">
        <v>3.125E-2</v>
      </c>
      <c r="AS302" s="469">
        <v>0</v>
      </c>
      <c r="AT302" s="469">
        <v>0</v>
      </c>
      <c r="AU302" s="469">
        <v>0</v>
      </c>
      <c r="AV302" s="469">
        <v>0</v>
      </c>
      <c r="AW302" s="469">
        <v>1</v>
      </c>
      <c r="AX302" s="469">
        <v>0</v>
      </c>
      <c r="AY302" s="469">
        <v>0</v>
      </c>
      <c r="AZ302" s="469">
        <v>0</v>
      </c>
      <c r="BA302" s="469">
        <v>0</v>
      </c>
      <c r="BB302" s="475">
        <v>0</v>
      </c>
      <c r="BC302" s="470">
        <v>0</v>
      </c>
      <c r="BD302" s="470">
        <v>1</v>
      </c>
      <c r="BE302" s="469">
        <v>0</v>
      </c>
      <c r="BF302" s="468">
        <v>0.15625</v>
      </c>
      <c r="BG302" s="469">
        <v>0</v>
      </c>
      <c r="BH302" s="469">
        <v>0</v>
      </c>
      <c r="BI302" s="469">
        <v>0</v>
      </c>
      <c r="BJ302" s="469">
        <v>0</v>
      </c>
      <c r="BK302" s="469">
        <v>1</v>
      </c>
      <c r="BL302" s="469">
        <v>0</v>
      </c>
      <c r="BM302" s="469">
        <v>4</v>
      </c>
      <c r="BN302" s="469">
        <v>0</v>
      </c>
      <c r="BO302" s="471">
        <v>0.22574137488999999</v>
      </c>
      <c r="BP302" s="469">
        <v>1</v>
      </c>
      <c r="BQ302" s="469">
        <v>0</v>
      </c>
      <c r="BR302" s="469">
        <v>0</v>
      </c>
      <c r="BS302" s="469">
        <v>1</v>
      </c>
      <c r="BT302" s="469">
        <v>0</v>
      </c>
      <c r="BU302" s="469">
        <v>0</v>
      </c>
      <c r="BV302" s="469">
        <v>2</v>
      </c>
      <c r="BW302" s="475">
        <v>1681700</v>
      </c>
      <c r="BX302" s="475">
        <v>38</v>
      </c>
      <c r="BY302" s="475">
        <v>7066</v>
      </c>
      <c r="BZ302" s="475">
        <v>973</v>
      </c>
      <c r="CA302" s="468">
        <v>0.40625</v>
      </c>
      <c r="CB302" s="469">
        <v>0</v>
      </c>
      <c r="CC302" s="476">
        <v>104.38156661926389</v>
      </c>
      <c r="CD302" s="476">
        <v>0</v>
      </c>
      <c r="CE302" s="476">
        <v>104.381554250665</v>
      </c>
      <c r="CF302" s="476">
        <v>2.914530979888136</v>
      </c>
      <c r="CG302" s="476">
        <v>1.2673935665E-2</v>
      </c>
      <c r="CH302" s="476">
        <v>0</v>
      </c>
      <c r="CI302" s="476">
        <v>0</v>
      </c>
      <c r="CJ302" s="485">
        <v>0</v>
      </c>
      <c r="CK302" s="469">
        <v>0</v>
      </c>
      <c r="CL302" s="469">
        <v>0</v>
      </c>
      <c r="CM302" s="469">
        <v>0</v>
      </c>
      <c r="CN302" s="477">
        <v>76.349841937509183</v>
      </c>
      <c r="CO302" s="469">
        <v>27</v>
      </c>
      <c r="CP302" s="469">
        <v>0</v>
      </c>
      <c r="CQ302" s="469" t="s">
        <v>514</v>
      </c>
      <c r="CR302" s="469" t="s">
        <v>514</v>
      </c>
      <c r="CS302" s="469" t="s">
        <v>514</v>
      </c>
      <c r="CT302" s="469">
        <v>0</v>
      </c>
      <c r="CU302" s="469">
        <v>0</v>
      </c>
      <c r="CV302" s="469">
        <v>0</v>
      </c>
      <c r="CW302" s="469">
        <v>4</v>
      </c>
      <c r="CX302" s="475">
        <v>201500</v>
      </c>
      <c r="CY302" s="475">
        <v>0</v>
      </c>
      <c r="CZ302" s="475">
        <v>0</v>
      </c>
      <c r="DA302" s="475">
        <v>0</v>
      </c>
      <c r="DB302" s="478">
        <v>38</v>
      </c>
      <c r="DC302" s="472">
        <v>0.88652991586909879</v>
      </c>
      <c r="DD302" s="469">
        <v>9</v>
      </c>
      <c r="DE302" s="475">
        <v>161600</v>
      </c>
      <c r="DF302" s="470">
        <v>0</v>
      </c>
      <c r="DG302" s="474">
        <v>0</v>
      </c>
      <c r="DH302" s="469">
        <v>20</v>
      </c>
      <c r="DI302" s="470">
        <v>0</v>
      </c>
      <c r="DJ302" s="469">
        <v>0</v>
      </c>
      <c r="DK302" s="469">
        <v>0</v>
      </c>
      <c r="DL302" s="476">
        <v>20</v>
      </c>
      <c r="DM302" s="465">
        <v>431</v>
      </c>
      <c r="DN302" s="466">
        <v>144042666.66666666</v>
      </c>
      <c r="DO302" s="467">
        <v>1084211.5711854794</v>
      </c>
      <c r="DP302" s="469">
        <v>0</v>
      </c>
      <c r="DQ302" s="469">
        <v>1</v>
      </c>
      <c r="DR302" s="469">
        <v>0</v>
      </c>
      <c r="DS302" s="475">
        <v>35</v>
      </c>
      <c r="DT302" s="475">
        <v>170</v>
      </c>
      <c r="DU302" s="475">
        <v>20</v>
      </c>
    </row>
    <row r="303" spans="1:125" s="469" customFormat="1" ht="15" customHeight="1" x14ac:dyDescent="0.25">
      <c r="A303" s="474" t="s">
        <v>341</v>
      </c>
      <c r="B303" s="469">
        <v>7</v>
      </c>
      <c r="C303" s="469">
        <v>1</v>
      </c>
      <c r="D303" s="469">
        <v>18</v>
      </c>
      <c r="E303" s="469">
        <v>2</v>
      </c>
      <c r="F303" s="469">
        <v>350</v>
      </c>
      <c r="G303" s="469">
        <v>1</v>
      </c>
      <c r="H303" s="469">
        <v>13</v>
      </c>
      <c r="I303" s="469">
        <v>3</v>
      </c>
      <c r="J303" s="469">
        <v>4</v>
      </c>
      <c r="K303" s="469">
        <v>16</v>
      </c>
      <c r="L303" s="469">
        <v>4</v>
      </c>
      <c r="M303" s="469">
        <v>0</v>
      </c>
      <c r="N303" s="469">
        <v>0</v>
      </c>
      <c r="O303" s="469">
        <v>0</v>
      </c>
      <c r="P303" s="469">
        <v>79</v>
      </c>
      <c r="Q303" s="469">
        <v>3</v>
      </c>
      <c r="R303" s="475">
        <v>2601600</v>
      </c>
      <c r="S303" s="475">
        <v>0</v>
      </c>
      <c r="T303" s="475">
        <v>1</v>
      </c>
      <c r="U303" s="468">
        <v>0.64500000000000002</v>
      </c>
      <c r="V303" s="469">
        <v>7</v>
      </c>
      <c r="W303" s="469">
        <v>2</v>
      </c>
      <c r="X303" s="469">
        <v>0.4</v>
      </c>
      <c r="Y303" s="469">
        <v>848</v>
      </c>
      <c r="Z303" s="469">
        <v>459</v>
      </c>
      <c r="AA303" s="473">
        <v>2</v>
      </c>
      <c r="AB303" s="474">
        <f t="shared" si="10"/>
        <v>0</v>
      </c>
      <c r="AC303" s="469">
        <v>3</v>
      </c>
      <c r="AD303" s="469">
        <v>0</v>
      </c>
      <c r="AE303" s="469">
        <v>200</v>
      </c>
      <c r="AF303" s="469">
        <v>137</v>
      </c>
      <c r="AG303" s="469">
        <v>0</v>
      </c>
      <c r="AH303" s="469">
        <v>2</v>
      </c>
      <c r="AI303" s="475">
        <v>19900</v>
      </c>
      <c r="AJ303" s="475">
        <v>0</v>
      </c>
      <c r="AK303" s="475">
        <v>47562</v>
      </c>
      <c r="AL303" s="475">
        <v>610</v>
      </c>
      <c r="AM303" s="475">
        <v>0</v>
      </c>
      <c r="AN303" s="469">
        <v>0</v>
      </c>
      <c r="AO303" s="469">
        <v>6</v>
      </c>
      <c r="AP303" s="469">
        <v>0</v>
      </c>
      <c r="AQ303" s="468">
        <v>0.51700000000000002</v>
      </c>
      <c r="AR303" s="468">
        <v>4.8000000000000001E-2</v>
      </c>
      <c r="AS303" s="469">
        <v>0</v>
      </c>
      <c r="AT303" s="469">
        <v>41132.639881100004</v>
      </c>
      <c r="AU303" s="469">
        <v>0</v>
      </c>
      <c r="AV303" s="469">
        <v>0</v>
      </c>
      <c r="AW303" s="469">
        <v>5</v>
      </c>
      <c r="AX303" s="469">
        <v>0</v>
      </c>
      <c r="AY303" s="469">
        <v>0</v>
      </c>
      <c r="AZ303" s="469">
        <v>0</v>
      </c>
      <c r="BA303" s="469">
        <v>0</v>
      </c>
      <c r="BB303" s="475">
        <v>0</v>
      </c>
      <c r="BC303" s="470">
        <v>1</v>
      </c>
      <c r="BD303" s="470">
        <v>0</v>
      </c>
      <c r="BE303" s="469">
        <v>12132.639808</v>
      </c>
      <c r="BF303" s="468">
        <v>0.216</v>
      </c>
      <c r="BG303" s="469">
        <v>0</v>
      </c>
      <c r="BH303" s="469">
        <v>0.84300956874300004</v>
      </c>
      <c r="BI303" s="469">
        <v>0</v>
      </c>
      <c r="BJ303" s="469">
        <v>0</v>
      </c>
      <c r="BK303" s="469">
        <v>0</v>
      </c>
      <c r="BL303" s="469">
        <v>0</v>
      </c>
      <c r="BM303" s="469">
        <v>0</v>
      </c>
      <c r="BN303" s="469">
        <v>0</v>
      </c>
      <c r="BO303" s="471">
        <v>3.5073593227700002</v>
      </c>
      <c r="BP303" s="469">
        <v>0</v>
      </c>
      <c r="BQ303" s="469">
        <v>0</v>
      </c>
      <c r="BR303" s="469">
        <v>2</v>
      </c>
      <c r="BS303" s="469">
        <v>1</v>
      </c>
      <c r="BT303" s="469">
        <v>0</v>
      </c>
      <c r="BU303" s="469">
        <v>0</v>
      </c>
      <c r="BV303" s="469">
        <v>0</v>
      </c>
      <c r="BW303" s="475">
        <v>0</v>
      </c>
      <c r="BX303" s="475">
        <v>1355</v>
      </c>
      <c r="BY303" s="475">
        <v>6570</v>
      </c>
      <c r="BZ303" s="475">
        <v>1087</v>
      </c>
      <c r="CA303" s="468">
        <v>0.439</v>
      </c>
      <c r="CB303" s="469">
        <v>0</v>
      </c>
      <c r="CC303" s="476">
        <v>93.016407839959996</v>
      </c>
      <c r="CD303" s="476">
        <v>0</v>
      </c>
      <c r="CE303" s="476">
        <v>385.64811224525999</v>
      </c>
      <c r="CF303" s="476">
        <v>154.98164241016002</v>
      </c>
      <c r="CG303" s="476">
        <v>0</v>
      </c>
      <c r="CH303" s="476">
        <v>0</v>
      </c>
      <c r="CI303" s="476">
        <v>36.509798776756995</v>
      </c>
      <c r="CJ303" s="485">
        <v>0</v>
      </c>
      <c r="CK303" s="469">
        <v>1</v>
      </c>
      <c r="CL303" s="469">
        <v>0</v>
      </c>
      <c r="CM303" s="469">
        <v>0</v>
      </c>
      <c r="CN303" s="477">
        <v>244.17954417622138</v>
      </c>
      <c r="CO303" s="469">
        <v>27</v>
      </c>
      <c r="CP303" s="469">
        <v>0</v>
      </c>
      <c r="CQ303" s="469" t="s">
        <v>514</v>
      </c>
      <c r="CR303" s="469" t="s">
        <v>514</v>
      </c>
      <c r="CS303" s="469" t="s">
        <v>514</v>
      </c>
      <c r="CT303" s="469">
        <v>0</v>
      </c>
      <c r="CU303" s="469">
        <v>1</v>
      </c>
      <c r="CV303" s="469">
        <v>2</v>
      </c>
      <c r="CW303" s="469">
        <v>0</v>
      </c>
      <c r="CX303" s="475">
        <v>0</v>
      </c>
      <c r="CY303" s="475">
        <v>0</v>
      </c>
      <c r="CZ303" s="475">
        <v>429</v>
      </c>
      <c r="DA303" s="475">
        <v>1</v>
      </c>
      <c r="DB303" s="478">
        <v>18</v>
      </c>
      <c r="DC303" s="472">
        <v>0.96492241215316465</v>
      </c>
      <c r="DD303" s="469">
        <v>7</v>
      </c>
      <c r="DE303" s="475">
        <v>172700</v>
      </c>
      <c r="DF303" s="470">
        <v>0</v>
      </c>
      <c r="DG303" s="474">
        <v>0</v>
      </c>
      <c r="DH303" s="469">
        <v>10</v>
      </c>
      <c r="DI303" s="470">
        <v>1</v>
      </c>
      <c r="DJ303" s="469">
        <v>0</v>
      </c>
      <c r="DK303" s="469">
        <v>0</v>
      </c>
      <c r="DL303" s="476">
        <v>11.666666666666666</v>
      </c>
      <c r="DM303" s="465">
        <v>99</v>
      </c>
      <c r="DN303" s="466">
        <v>3319000</v>
      </c>
      <c r="DO303" s="467">
        <v>148159.25925925927</v>
      </c>
      <c r="DP303" s="469">
        <v>0</v>
      </c>
      <c r="DQ303" s="469">
        <v>1</v>
      </c>
      <c r="DR303" s="469">
        <v>0</v>
      </c>
      <c r="DS303" s="475">
        <v>1394</v>
      </c>
      <c r="DT303" s="475">
        <v>0</v>
      </c>
      <c r="DU303" s="475">
        <v>0</v>
      </c>
    </row>
    <row r="304" spans="1:125" s="469" customFormat="1" ht="15" customHeight="1" x14ac:dyDescent="0.25">
      <c r="A304" s="474" t="s">
        <v>78</v>
      </c>
      <c r="B304" s="469">
        <v>30</v>
      </c>
      <c r="C304" s="469">
        <v>2</v>
      </c>
      <c r="D304" s="469">
        <v>86</v>
      </c>
      <c r="E304" s="469">
        <v>1</v>
      </c>
      <c r="F304" s="469">
        <v>1367</v>
      </c>
      <c r="G304" s="469">
        <v>0</v>
      </c>
      <c r="H304" s="469">
        <v>41</v>
      </c>
      <c r="I304" s="469">
        <v>11</v>
      </c>
      <c r="J304" s="469">
        <v>16</v>
      </c>
      <c r="K304" s="469">
        <v>29</v>
      </c>
      <c r="L304" s="469">
        <v>0</v>
      </c>
      <c r="M304" s="469">
        <v>0</v>
      </c>
      <c r="N304" s="469">
        <v>0</v>
      </c>
      <c r="O304" s="469">
        <v>0</v>
      </c>
      <c r="P304" s="469">
        <v>73</v>
      </c>
      <c r="Q304" s="469">
        <v>3</v>
      </c>
      <c r="R304" s="475">
        <v>553200</v>
      </c>
      <c r="S304" s="475">
        <v>148</v>
      </c>
      <c r="T304" s="475">
        <v>0</v>
      </c>
      <c r="U304" s="468">
        <v>0.71951219512195119</v>
      </c>
      <c r="V304" s="469">
        <v>23</v>
      </c>
      <c r="W304" s="469">
        <v>2</v>
      </c>
      <c r="X304" s="469">
        <v>3.7000000000000011</v>
      </c>
      <c r="Y304" s="469">
        <v>4067</v>
      </c>
      <c r="Z304" s="469">
        <v>972</v>
      </c>
      <c r="AA304" s="473">
        <v>8</v>
      </c>
      <c r="AB304" s="474">
        <f t="shared" si="10"/>
        <v>7</v>
      </c>
      <c r="AC304" s="469">
        <v>5</v>
      </c>
      <c r="AD304" s="469">
        <v>0</v>
      </c>
      <c r="AE304" s="469">
        <v>2274</v>
      </c>
      <c r="AF304" s="469">
        <v>77</v>
      </c>
      <c r="AG304" s="469">
        <v>0</v>
      </c>
      <c r="AH304" s="469">
        <v>2</v>
      </c>
      <c r="AI304" s="475">
        <v>1044900</v>
      </c>
      <c r="AJ304" s="475">
        <v>0</v>
      </c>
      <c r="AK304" s="475">
        <v>0</v>
      </c>
      <c r="AL304" s="475">
        <v>860</v>
      </c>
      <c r="AM304" s="475">
        <v>7</v>
      </c>
      <c r="AN304" s="469">
        <v>1</v>
      </c>
      <c r="AO304" s="469">
        <v>8</v>
      </c>
      <c r="AP304" s="469">
        <v>0</v>
      </c>
      <c r="AQ304" s="468">
        <v>0.52631578947368418</v>
      </c>
      <c r="AR304" s="468">
        <v>6.0869565217391307E-2</v>
      </c>
      <c r="AS304" s="469">
        <v>0</v>
      </c>
      <c r="AT304" s="469">
        <v>37061.488507430004</v>
      </c>
      <c r="AU304" s="469">
        <v>178</v>
      </c>
      <c r="AV304" s="469">
        <v>1</v>
      </c>
      <c r="AW304" s="469">
        <v>0</v>
      </c>
      <c r="AX304" s="469">
        <v>0</v>
      </c>
      <c r="AY304" s="469">
        <v>0</v>
      </c>
      <c r="AZ304" s="469">
        <v>0</v>
      </c>
      <c r="BA304" s="469">
        <v>0</v>
      </c>
      <c r="BB304" s="475">
        <v>0</v>
      </c>
      <c r="BC304" s="470">
        <v>4</v>
      </c>
      <c r="BD304" s="470">
        <v>15</v>
      </c>
      <c r="BE304" s="469">
        <v>17847.452509399998</v>
      </c>
      <c r="BF304" s="468">
        <v>0.23478260869565218</v>
      </c>
      <c r="BG304" s="469">
        <v>0</v>
      </c>
      <c r="BH304" s="469">
        <v>73.190282894999996</v>
      </c>
      <c r="BI304" s="469">
        <v>1</v>
      </c>
      <c r="BJ304" s="469">
        <v>0</v>
      </c>
      <c r="BK304" s="469">
        <v>4</v>
      </c>
      <c r="BL304" s="469">
        <v>1</v>
      </c>
      <c r="BM304" s="469">
        <v>6</v>
      </c>
      <c r="BN304" s="469">
        <v>1</v>
      </c>
      <c r="BO304" s="471">
        <v>17.895328267099998</v>
      </c>
      <c r="BP304" s="469">
        <v>10</v>
      </c>
      <c r="BQ304" s="469">
        <v>0</v>
      </c>
      <c r="BR304" s="469">
        <v>0</v>
      </c>
      <c r="BS304" s="469">
        <v>0</v>
      </c>
      <c r="BT304" s="469">
        <v>0</v>
      </c>
      <c r="BU304" s="469">
        <v>4</v>
      </c>
      <c r="BV304" s="469">
        <v>1</v>
      </c>
      <c r="BW304" s="475">
        <v>1044400</v>
      </c>
      <c r="BX304" s="475">
        <v>783</v>
      </c>
      <c r="BY304" s="475">
        <v>3439</v>
      </c>
      <c r="BZ304" s="475">
        <v>318</v>
      </c>
      <c r="CA304" s="468">
        <v>0.4</v>
      </c>
      <c r="CB304" s="469">
        <v>0</v>
      </c>
      <c r="CC304" s="476">
        <v>0</v>
      </c>
      <c r="CD304" s="476">
        <v>0</v>
      </c>
      <c r="CE304" s="476">
        <v>11.969418738227603</v>
      </c>
      <c r="CF304" s="476">
        <v>108.8444542840995</v>
      </c>
      <c r="CG304" s="476">
        <v>0</v>
      </c>
      <c r="CH304" s="476">
        <v>0</v>
      </c>
      <c r="CI304" s="476">
        <v>753.28134138879966</v>
      </c>
      <c r="CJ304" s="485">
        <v>0</v>
      </c>
      <c r="CK304" s="469">
        <v>13</v>
      </c>
      <c r="CL304" s="469">
        <v>0</v>
      </c>
      <c r="CM304" s="469">
        <v>0</v>
      </c>
      <c r="CN304" s="477">
        <v>1468.3605395165412</v>
      </c>
      <c r="CO304" s="469">
        <v>299</v>
      </c>
      <c r="CP304" s="469">
        <v>4</v>
      </c>
      <c r="CQ304" s="469" t="s">
        <v>514</v>
      </c>
      <c r="CR304" s="469" t="s">
        <v>514</v>
      </c>
      <c r="CS304" s="469" t="s">
        <v>514</v>
      </c>
      <c r="CT304" s="469">
        <v>0</v>
      </c>
      <c r="CU304" s="469">
        <v>0</v>
      </c>
      <c r="CV304" s="469">
        <v>1</v>
      </c>
      <c r="CW304" s="469">
        <v>2</v>
      </c>
      <c r="CX304" s="475">
        <v>435400</v>
      </c>
      <c r="CY304" s="475">
        <v>388</v>
      </c>
      <c r="CZ304" s="475">
        <v>134</v>
      </c>
      <c r="DA304" s="475">
        <v>0</v>
      </c>
      <c r="DB304" s="478">
        <v>19</v>
      </c>
      <c r="DC304" s="472">
        <v>0.95342107431207779</v>
      </c>
      <c r="DD304" s="469">
        <v>9</v>
      </c>
      <c r="DE304" s="475">
        <v>221400</v>
      </c>
      <c r="DF304" s="470">
        <v>13</v>
      </c>
      <c r="DG304" s="474">
        <v>0</v>
      </c>
      <c r="DH304" s="469">
        <v>14</v>
      </c>
      <c r="DI304" s="470">
        <v>0</v>
      </c>
      <c r="DJ304" s="469">
        <v>0</v>
      </c>
      <c r="DK304" s="469">
        <v>0</v>
      </c>
      <c r="DL304" s="476">
        <v>28.333333333333332</v>
      </c>
      <c r="DM304" s="465">
        <v>83.666666666666671</v>
      </c>
      <c r="DN304" s="466">
        <v>5123666.666666667</v>
      </c>
      <c r="DO304" s="467">
        <v>376514.81481481483</v>
      </c>
      <c r="DP304" s="469">
        <v>0</v>
      </c>
      <c r="DQ304" s="469">
        <v>0</v>
      </c>
      <c r="DR304" s="469">
        <v>3</v>
      </c>
      <c r="DS304" s="475">
        <v>413</v>
      </c>
      <c r="DT304" s="475">
        <v>257</v>
      </c>
      <c r="DU304" s="475">
        <v>8</v>
      </c>
    </row>
    <row r="305" spans="1:125" s="469" customFormat="1" ht="15" customHeight="1" x14ac:dyDescent="0.25">
      <c r="A305" s="474" t="s">
        <v>25</v>
      </c>
      <c r="B305" s="469">
        <v>2</v>
      </c>
      <c r="C305" s="469">
        <v>0</v>
      </c>
      <c r="D305" s="469">
        <v>3</v>
      </c>
      <c r="E305" s="469">
        <v>2</v>
      </c>
      <c r="F305" s="469">
        <v>85</v>
      </c>
      <c r="G305" s="469">
        <v>0</v>
      </c>
      <c r="H305" s="469">
        <v>0</v>
      </c>
      <c r="I305" s="469">
        <v>0</v>
      </c>
      <c r="J305" s="469">
        <v>0</v>
      </c>
      <c r="K305" s="469">
        <v>10</v>
      </c>
      <c r="L305" s="469">
        <v>0</v>
      </c>
      <c r="M305" s="469">
        <v>0</v>
      </c>
      <c r="N305" s="469">
        <v>0</v>
      </c>
      <c r="O305" s="469">
        <v>0</v>
      </c>
      <c r="P305" s="469">
        <v>54</v>
      </c>
      <c r="Q305" s="469">
        <v>2</v>
      </c>
      <c r="R305" s="475">
        <v>189200</v>
      </c>
      <c r="S305" s="475">
        <v>0</v>
      </c>
      <c r="T305" s="475">
        <v>0</v>
      </c>
      <c r="U305" s="468">
        <v>0.5</v>
      </c>
      <c r="V305" s="469">
        <v>5</v>
      </c>
      <c r="W305" s="469">
        <v>2</v>
      </c>
      <c r="X305" s="469">
        <v>0</v>
      </c>
      <c r="Y305" s="469" t="s">
        <v>568</v>
      </c>
      <c r="Z305" s="469" t="s">
        <v>568</v>
      </c>
      <c r="AA305" s="473">
        <v>1</v>
      </c>
      <c r="AB305" s="474">
        <f t="shared" si="10"/>
        <v>1</v>
      </c>
      <c r="AC305" s="469">
        <v>2</v>
      </c>
      <c r="AD305" s="469">
        <v>0</v>
      </c>
      <c r="AE305" s="469">
        <v>35</v>
      </c>
      <c r="AF305" s="469">
        <v>34</v>
      </c>
      <c r="AG305" s="469">
        <v>0</v>
      </c>
      <c r="AH305" s="469">
        <v>1</v>
      </c>
      <c r="AI305" s="475">
        <v>10000</v>
      </c>
      <c r="AJ305" s="475">
        <v>0</v>
      </c>
      <c r="AK305" s="475">
        <v>0</v>
      </c>
      <c r="AL305" s="475">
        <v>265</v>
      </c>
      <c r="AM305" s="475">
        <v>13</v>
      </c>
      <c r="AN305" s="469">
        <v>0</v>
      </c>
      <c r="AO305" s="469">
        <v>2</v>
      </c>
      <c r="AP305" s="469">
        <v>0</v>
      </c>
      <c r="AQ305" s="468">
        <v>0.59259259259259256</v>
      </c>
      <c r="AR305" s="468">
        <v>4.9382716049382713E-2</v>
      </c>
      <c r="AS305" s="469">
        <v>0</v>
      </c>
      <c r="AT305" s="469">
        <v>2916.2786565900001</v>
      </c>
      <c r="AU305" s="469">
        <v>6</v>
      </c>
      <c r="AV305" s="469">
        <v>0</v>
      </c>
      <c r="AW305" s="469">
        <v>2</v>
      </c>
      <c r="AX305" s="469">
        <v>0</v>
      </c>
      <c r="AY305" s="469">
        <v>0</v>
      </c>
      <c r="AZ305" s="469">
        <v>0</v>
      </c>
      <c r="BA305" s="469">
        <v>0</v>
      </c>
      <c r="BB305" s="475">
        <v>0</v>
      </c>
      <c r="BC305" s="470">
        <v>0</v>
      </c>
      <c r="BD305" s="470">
        <v>10</v>
      </c>
      <c r="BE305" s="469">
        <v>0</v>
      </c>
      <c r="BF305" s="468">
        <v>0.13580246913580246</v>
      </c>
      <c r="BG305" s="469">
        <v>0</v>
      </c>
      <c r="BH305" s="469">
        <v>0</v>
      </c>
      <c r="BI305" s="469">
        <v>0</v>
      </c>
      <c r="BJ305" s="469">
        <v>0</v>
      </c>
      <c r="BK305" s="469">
        <v>0</v>
      </c>
      <c r="BL305" s="469">
        <v>0</v>
      </c>
      <c r="BM305" s="469">
        <v>1</v>
      </c>
      <c r="BN305" s="469">
        <v>0</v>
      </c>
      <c r="BO305" s="471">
        <v>0</v>
      </c>
      <c r="BP305" s="469">
        <v>0</v>
      </c>
      <c r="BQ305" s="469">
        <v>0</v>
      </c>
      <c r="BR305" s="469">
        <v>0</v>
      </c>
      <c r="BS305" s="469">
        <v>0</v>
      </c>
      <c r="BT305" s="469">
        <v>0</v>
      </c>
      <c r="BU305" s="469">
        <v>0</v>
      </c>
      <c r="BV305" s="469">
        <v>1</v>
      </c>
      <c r="BW305" s="475">
        <v>4953500</v>
      </c>
      <c r="BX305" s="475">
        <v>918</v>
      </c>
      <c r="BY305" s="475">
        <v>2558</v>
      </c>
      <c r="BZ305" s="475">
        <v>224</v>
      </c>
      <c r="CA305" s="468">
        <v>0.41975308641975306</v>
      </c>
      <c r="CB305" s="469">
        <v>0</v>
      </c>
      <c r="CC305" s="476">
        <v>0</v>
      </c>
      <c r="CD305" s="476">
        <v>0</v>
      </c>
      <c r="CE305" s="476">
        <v>0.19959318144300001</v>
      </c>
      <c r="CF305" s="476">
        <v>44.903229181299999</v>
      </c>
      <c r="CG305" s="476">
        <v>0</v>
      </c>
      <c r="CH305" s="476">
        <v>0</v>
      </c>
      <c r="CI305" s="476">
        <v>9.7101110714699992</v>
      </c>
      <c r="CJ305" s="485">
        <v>0</v>
      </c>
      <c r="CK305" s="469">
        <v>1</v>
      </c>
      <c r="CL305" s="469">
        <v>0</v>
      </c>
      <c r="CM305" s="469">
        <v>0</v>
      </c>
      <c r="CN305" s="477">
        <v>100.77939169795489</v>
      </c>
      <c r="CO305" s="469">
        <v>45</v>
      </c>
      <c r="CP305" s="469">
        <v>0</v>
      </c>
      <c r="CQ305" s="469" t="s">
        <v>514</v>
      </c>
      <c r="CR305" s="469" t="s">
        <v>514</v>
      </c>
      <c r="CS305" s="469" t="s">
        <v>514</v>
      </c>
      <c r="CT305" s="469">
        <v>0</v>
      </c>
      <c r="CU305" s="469">
        <v>0</v>
      </c>
      <c r="CV305" s="469">
        <v>1</v>
      </c>
      <c r="CW305" s="469">
        <v>0</v>
      </c>
      <c r="CX305" s="475">
        <v>0</v>
      </c>
      <c r="CY305" s="475">
        <v>0</v>
      </c>
      <c r="CZ305" s="475">
        <v>0</v>
      </c>
      <c r="DA305" s="475">
        <v>0</v>
      </c>
      <c r="DB305" s="478">
        <v>2</v>
      </c>
      <c r="DC305" s="472">
        <v>0.92536071871502468</v>
      </c>
      <c r="DD305" s="469">
        <v>7</v>
      </c>
      <c r="DE305" s="475">
        <v>103900</v>
      </c>
      <c r="DF305" s="470">
        <v>9</v>
      </c>
      <c r="DG305" s="474">
        <v>0</v>
      </c>
      <c r="DH305" s="469">
        <v>9</v>
      </c>
      <c r="DI305" s="470">
        <v>0</v>
      </c>
      <c r="DJ305" s="469">
        <v>0</v>
      </c>
      <c r="DK305" s="469">
        <v>0</v>
      </c>
      <c r="DL305" s="476">
        <v>11.666666666666666</v>
      </c>
      <c r="DM305" s="465">
        <v>6</v>
      </c>
      <c r="DN305" s="466">
        <v>721000</v>
      </c>
      <c r="DO305" s="467">
        <v>103303.70370370371</v>
      </c>
      <c r="DP305" s="469">
        <v>0</v>
      </c>
      <c r="DQ305" s="469">
        <v>0</v>
      </c>
      <c r="DR305" s="469">
        <v>0</v>
      </c>
      <c r="DS305" s="475">
        <v>24</v>
      </c>
      <c r="DT305" s="475">
        <v>0</v>
      </c>
      <c r="DU305" s="475">
        <v>0</v>
      </c>
    </row>
    <row r="306" spans="1:125" s="469" customFormat="1" ht="15" customHeight="1" x14ac:dyDescent="0.25">
      <c r="A306" s="474" t="s">
        <v>273</v>
      </c>
      <c r="B306" s="469">
        <v>55</v>
      </c>
      <c r="C306" s="469">
        <v>0</v>
      </c>
      <c r="D306" s="469">
        <v>68</v>
      </c>
      <c r="E306" s="469">
        <v>2</v>
      </c>
      <c r="F306" s="469">
        <v>1133</v>
      </c>
      <c r="G306" s="469">
        <v>0</v>
      </c>
      <c r="H306" s="469">
        <v>29</v>
      </c>
      <c r="I306" s="469">
        <v>2</v>
      </c>
      <c r="J306" s="469">
        <v>1</v>
      </c>
      <c r="K306" s="469">
        <v>11</v>
      </c>
      <c r="L306" s="469">
        <v>0</v>
      </c>
      <c r="M306" s="469">
        <v>0</v>
      </c>
      <c r="N306" s="469">
        <v>0</v>
      </c>
      <c r="O306" s="469">
        <v>0</v>
      </c>
      <c r="P306" s="469">
        <v>117</v>
      </c>
      <c r="Q306" s="469">
        <v>1</v>
      </c>
      <c r="R306" s="475">
        <v>60000</v>
      </c>
      <c r="S306" s="475">
        <v>0</v>
      </c>
      <c r="T306" s="475">
        <v>0</v>
      </c>
      <c r="U306" s="468">
        <v>0.64500000000000002</v>
      </c>
      <c r="V306" s="469">
        <v>1</v>
      </c>
      <c r="W306" s="469">
        <v>2</v>
      </c>
      <c r="X306" s="469">
        <v>1.2999999999999998</v>
      </c>
      <c r="Y306" s="469">
        <v>4064</v>
      </c>
      <c r="Z306" s="469">
        <v>798</v>
      </c>
      <c r="AA306" s="473">
        <v>7</v>
      </c>
      <c r="AB306" s="474">
        <f t="shared" si="10"/>
        <v>2</v>
      </c>
      <c r="AC306" s="469">
        <v>2</v>
      </c>
      <c r="AD306" s="469">
        <v>0</v>
      </c>
      <c r="AE306" s="469">
        <v>4170</v>
      </c>
      <c r="AF306" s="469">
        <v>54</v>
      </c>
      <c r="AG306" s="469">
        <v>0</v>
      </c>
      <c r="AH306" s="469">
        <v>3</v>
      </c>
      <c r="AI306" s="475">
        <v>93700</v>
      </c>
      <c r="AJ306" s="475">
        <v>0</v>
      </c>
      <c r="AK306" s="475">
        <v>0</v>
      </c>
      <c r="AL306" s="475">
        <v>39</v>
      </c>
      <c r="AM306" s="475">
        <v>0</v>
      </c>
      <c r="AN306" s="469">
        <v>0</v>
      </c>
      <c r="AO306" s="469">
        <v>1</v>
      </c>
      <c r="AP306" s="469">
        <v>0</v>
      </c>
      <c r="AQ306" s="468">
        <v>0.51700000000000002</v>
      </c>
      <c r="AR306" s="468">
        <v>4.8000000000000001E-2</v>
      </c>
      <c r="AS306" s="469">
        <v>0</v>
      </c>
      <c r="AT306" s="469">
        <v>6778.7995725300007</v>
      </c>
      <c r="AU306" s="469">
        <v>0</v>
      </c>
      <c r="AV306" s="469">
        <v>1</v>
      </c>
      <c r="AW306" s="469">
        <v>25</v>
      </c>
      <c r="AX306" s="469">
        <v>159</v>
      </c>
      <c r="AY306" s="469">
        <v>0</v>
      </c>
      <c r="AZ306" s="469">
        <v>0</v>
      </c>
      <c r="BA306" s="469">
        <v>1</v>
      </c>
      <c r="BB306" s="475">
        <v>10</v>
      </c>
      <c r="BC306" s="470">
        <v>1</v>
      </c>
      <c r="BD306" s="470">
        <v>5</v>
      </c>
      <c r="BE306" s="469">
        <v>6778.8042733000002</v>
      </c>
      <c r="BF306" s="468">
        <v>0.216</v>
      </c>
      <c r="BG306" s="469">
        <v>2953.5765501999999</v>
      </c>
      <c r="BH306" s="469">
        <v>130.01503306079999</v>
      </c>
      <c r="BI306" s="469">
        <v>0</v>
      </c>
      <c r="BJ306" s="469">
        <v>0</v>
      </c>
      <c r="BK306" s="469">
        <v>1</v>
      </c>
      <c r="BL306" s="469">
        <v>0</v>
      </c>
      <c r="BM306" s="469">
        <v>2</v>
      </c>
      <c r="BN306" s="469">
        <v>0</v>
      </c>
      <c r="BO306" s="471">
        <v>11.047671189500001</v>
      </c>
      <c r="BP306" s="469">
        <v>0</v>
      </c>
      <c r="BQ306" s="469">
        <v>0</v>
      </c>
      <c r="BR306" s="469">
        <v>0</v>
      </c>
      <c r="BS306" s="469">
        <v>0</v>
      </c>
      <c r="BT306" s="469">
        <v>2</v>
      </c>
      <c r="BU306" s="469">
        <v>0</v>
      </c>
      <c r="BV306" s="469">
        <v>0</v>
      </c>
      <c r="BW306" s="475">
        <v>0</v>
      </c>
      <c r="BX306" s="475">
        <v>0</v>
      </c>
      <c r="BY306" s="475">
        <v>2225</v>
      </c>
      <c r="BZ306" s="475">
        <v>592</v>
      </c>
      <c r="CA306" s="468">
        <v>0.439</v>
      </c>
      <c r="CB306" s="469">
        <v>4969.3090641199997</v>
      </c>
      <c r="CC306" s="476">
        <v>576.41173128749995</v>
      </c>
      <c r="CD306" s="476">
        <v>1044.88733061024</v>
      </c>
      <c r="CE306" s="476">
        <v>1263.0880482641739</v>
      </c>
      <c r="CF306" s="476">
        <v>40.728865183899991</v>
      </c>
      <c r="CG306" s="476">
        <v>406.01067775389998</v>
      </c>
      <c r="CH306" s="476">
        <v>286.66333836659999</v>
      </c>
      <c r="CI306" s="476">
        <v>355.15956254994757</v>
      </c>
      <c r="CJ306" s="485">
        <v>0</v>
      </c>
      <c r="CK306" s="469">
        <v>7</v>
      </c>
      <c r="CL306" s="469">
        <v>1161.70738237</v>
      </c>
      <c r="CM306" s="469">
        <v>0</v>
      </c>
      <c r="CN306" s="477">
        <v>991.44494202488158</v>
      </c>
      <c r="CO306" s="469">
        <v>188</v>
      </c>
      <c r="CP306" s="469">
        <v>1</v>
      </c>
      <c r="CQ306" s="469" t="s">
        <v>514</v>
      </c>
      <c r="CR306" s="469" t="s">
        <v>514</v>
      </c>
      <c r="CS306" s="469" t="s">
        <v>514</v>
      </c>
      <c r="CT306" s="469">
        <v>0</v>
      </c>
      <c r="CU306" s="469">
        <v>1</v>
      </c>
      <c r="CV306" s="469">
        <v>0</v>
      </c>
      <c r="CW306" s="469">
        <v>0</v>
      </c>
      <c r="CX306" s="475">
        <v>0</v>
      </c>
      <c r="CY306" s="475">
        <v>1385</v>
      </c>
      <c r="CZ306" s="475">
        <v>347</v>
      </c>
      <c r="DA306" s="475">
        <v>0</v>
      </c>
      <c r="DB306" s="478">
        <v>17</v>
      </c>
      <c r="DC306" s="472">
        <v>0.96305759358664822</v>
      </c>
      <c r="DD306" s="469">
        <v>7</v>
      </c>
      <c r="DE306" s="475">
        <v>232100</v>
      </c>
      <c r="DF306" s="470">
        <v>1</v>
      </c>
      <c r="DG306" s="474">
        <v>0</v>
      </c>
      <c r="DH306" s="469">
        <v>5</v>
      </c>
      <c r="DI306" s="470">
        <v>0</v>
      </c>
      <c r="DJ306" s="469">
        <v>0</v>
      </c>
      <c r="DK306" s="469">
        <v>0</v>
      </c>
      <c r="DL306" s="476">
        <v>20</v>
      </c>
      <c r="DM306" s="465">
        <v>71</v>
      </c>
      <c r="DN306" s="466">
        <v>3149333.3333333335</v>
      </c>
      <c r="DO306" s="467">
        <v>1461203.7037037036</v>
      </c>
      <c r="DP306" s="469">
        <v>0</v>
      </c>
      <c r="DQ306" s="469">
        <v>0</v>
      </c>
      <c r="DR306" s="469">
        <v>3</v>
      </c>
      <c r="DS306" s="475">
        <v>0</v>
      </c>
      <c r="DT306" s="475">
        <v>239</v>
      </c>
      <c r="DU306" s="475">
        <v>53</v>
      </c>
    </row>
    <row r="307" spans="1:125" s="469" customFormat="1" ht="15" customHeight="1" x14ac:dyDescent="0.25">
      <c r="A307" s="474" t="s">
        <v>129</v>
      </c>
      <c r="B307" s="469">
        <v>22</v>
      </c>
      <c r="C307" s="469">
        <v>0</v>
      </c>
      <c r="D307" s="469">
        <v>94</v>
      </c>
      <c r="E307" s="469">
        <v>0</v>
      </c>
      <c r="F307" s="469">
        <v>1595</v>
      </c>
      <c r="G307" s="469">
        <v>0</v>
      </c>
      <c r="H307" s="469">
        <v>29</v>
      </c>
      <c r="I307" s="469">
        <v>1</v>
      </c>
      <c r="J307" s="469">
        <v>10</v>
      </c>
      <c r="K307" s="469">
        <v>43</v>
      </c>
      <c r="L307" s="469">
        <v>0</v>
      </c>
      <c r="M307" s="469">
        <v>0</v>
      </c>
      <c r="N307" s="469">
        <v>0</v>
      </c>
      <c r="O307" s="469">
        <v>0</v>
      </c>
      <c r="P307" s="469">
        <v>105</v>
      </c>
      <c r="Q307" s="469">
        <v>1</v>
      </c>
      <c r="R307" s="475">
        <v>9900</v>
      </c>
      <c r="S307" s="475">
        <v>95</v>
      </c>
      <c r="T307" s="475">
        <v>0</v>
      </c>
      <c r="U307" s="468">
        <v>0.64500000000000002</v>
      </c>
      <c r="V307" s="469">
        <v>33</v>
      </c>
      <c r="W307" s="469">
        <v>2</v>
      </c>
      <c r="X307" s="469">
        <v>2.5000000000000004</v>
      </c>
      <c r="Y307" s="469" t="s">
        <v>568</v>
      </c>
      <c r="Z307" s="469" t="s">
        <v>568</v>
      </c>
      <c r="AA307" s="473">
        <v>5</v>
      </c>
      <c r="AB307" s="474">
        <f t="shared" si="10"/>
        <v>5</v>
      </c>
      <c r="AC307" s="469">
        <v>7</v>
      </c>
      <c r="AD307" s="469">
        <v>0</v>
      </c>
      <c r="AE307" s="469">
        <v>445</v>
      </c>
      <c r="AF307" s="469">
        <v>125</v>
      </c>
      <c r="AG307" s="469">
        <v>0</v>
      </c>
      <c r="AH307" s="469">
        <v>2</v>
      </c>
      <c r="AI307" s="475">
        <v>27900</v>
      </c>
      <c r="AJ307" s="475">
        <v>0</v>
      </c>
      <c r="AK307" s="475">
        <v>0</v>
      </c>
      <c r="AL307" s="475">
        <v>264</v>
      </c>
      <c r="AM307" s="475">
        <v>5</v>
      </c>
      <c r="AN307" s="469">
        <v>0</v>
      </c>
      <c r="AO307" s="469">
        <v>6</v>
      </c>
      <c r="AP307" s="469">
        <v>0</v>
      </c>
      <c r="AQ307" s="468">
        <v>0.51700000000000002</v>
      </c>
      <c r="AR307" s="468">
        <v>4.8000000000000001E-2</v>
      </c>
      <c r="AS307" s="469">
        <v>0</v>
      </c>
      <c r="AT307" s="469">
        <v>16863.586621400002</v>
      </c>
      <c r="AU307" s="469">
        <v>0</v>
      </c>
      <c r="AV307" s="469">
        <v>1</v>
      </c>
      <c r="AW307" s="469">
        <v>2</v>
      </c>
      <c r="AX307" s="469">
        <v>0</v>
      </c>
      <c r="AY307" s="469">
        <v>0</v>
      </c>
      <c r="AZ307" s="469">
        <v>0</v>
      </c>
      <c r="BA307" s="469">
        <v>0</v>
      </c>
      <c r="BB307" s="475">
        <v>0</v>
      </c>
      <c r="BC307" s="470">
        <v>0</v>
      </c>
      <c r="BD307" s="470">
        <v>3</v>
      </c>
      <c r="BE307" s="469">
        <v>16863.5865261</v>
      </c>
      <c r="BF307" s="468">
        <v>0.216</v>
      </c>
      <c r="BG307" s="469">
        <v>0</v>
      </c>
      <c r="BH307" s="469">
        <v>357.72661914700001</v>
      </c>
      <c r="BI307" s="469">
        <v>1</v>
      </c>
      <c r="BJ307" s="469">
        <v>0</v>
      </c>
      <c r="BK307" s="469">
        <v>3</v>
      </c>
      <c r="BL307" s="469">
        <v>0</v>
      </c>
      <c r="BM307" s="469">
        <v>4</v>
      </c>
      <c r="BN307" s="469">
        <v>0</v>
      </c>
      <c r="BO307" s="471">
        <v>32.398300270299998</v>
      </c>
      <c r="BP307" s="469">
        <v>1</v>
      </c>
      <c r="BQ307" s="469">
        <v>1146.9819347972543</v>
      </c>
      <c r="BR307" s="469">
        <v>0</v>
      </c>
      <c r="BS307" s="469">
        <v>0</v>
      </c>
      <c r="BT307" s="469">
        <v>0</v>
      </c>
      <c r="BU307" s="469">
        <v>4</v>
      </c>
      <c r="BV307" s="469">
        <v>0</v>
      </c>
      <c r="BW307" s="475">
        <v>0</v>
      </c>
      <c r="BX307" s="475">
        <v>33</v>
      </c>
      <c r="BY307" s="475">
        <v>2614</v>
      </c>
      <c r="BZ307" s="475">
        <v>245</v>
      </c>
      <c r="CA307" s="468">
        <v>0.439</v>
      </c>
      <c r="CB307" s="469">
        <v>18423.183084799999</v>
      </c>
      <c r="CC307" s="476">
        <v>1875.5319461425304</v>
      </c>
      <c r="CD307" s="476">
        <v>2240.692387126644</v>
      </c>
      <c r="CE307" s="476">
        <v>2822.2595803895815</v>
      </c>
      <c r="CF307" s="476">
        <v>352.82509846590943</v>
      </c>
      <c r="CG307" s="476">
        <v>322.56955752668</v>
      </c>
      <c r="CH307" s="476">
        <v>265.74875628400002</v>
      </c>
      <c r="CI307" s="476">
        <v>3943.4958721863295</v>
      </c>
      <c r="CJ307" s="485">
        <v>0</v>
      </c>
      <c r="CK307" s="469">
        <v>11</v>
      </c>
      <c r="CL307" s="469">
        <v>0</v>
      </c>
      <c r="CM307" s="469">
        <v>0</v>
      </c>
      <c r="CN307" s="477">
        <v>1623.626844851618</v>
      </c>
      <c r="CO307" s="469">
        <v>489</v>
      </c>
      <c r="CP307" s="469">
        <v>0</v>
      </c>
      <c r="CQ307" s="469" t="s">
        <v>514</v>
      </c>
      <c r="CR307" s="469" t="s">
        <v>514</v>
      </c>
      <c r="CS307" s="469" t="s">
        <v>514</v>
      </c>
      <c r="CT307" s="469">
        <v>1</v>
      </c>
      <c r="CU307" s="469">
        <v>0</v>
      </c>
      <c r="CV307" s="469">
        <v>2</v>
      </c>
      <c r="CW307" s="469">
        <v>1</v>
      </c>
      <c r="CX307" s="475">
        <v>11000</v>
      </c>
      <c r="CY307" s="475">
        <v>0</v>
      </c>
      <c r="CZ307" s="475">
        <v>186</v>
      </c>
      <c r="DA307" s="475">
        <v>0</v>
      </c>
      <c r="DB307" s="478">
        <v>13</v>
      </c>
      <c r="DC307" s="472">
        <v>0.94063438373658237</v>
      </c>
      <c r="DD307" s="469">
        <v>8</v>
      </c>
      <c r="DE307" s="475">
        <v>169800</v>
      </c>
      <c r="DF307" s="470">
        <v>17</v>
      </c>
      <c r="DG307" s="474">
        <v>0</v>
      </c>
      <c r="DH307" s="469">
        <v>15</v>
      </c>
      <c r="DI307" s="470">
        <v>0</v>
      </c>
      <c r="DJ307" s="469">
        <v>0</v>
      </c>
      <c r="DK307" s="469">
        <v>1</v>
      </c>
      <c r="DL307" s="476">
        <v>5</v>
      </c>
      <c r="DM307" s="465">
        <v>349.66666666666669</v>
      </c>
      <c r="DN307" s="466">
        <v>125498666.66666667</v>
      </c>
      <c r="DO307" s="467">
        <v>61166.666666666672</v>
      </c>
      <c r="DP307" s="469">
        <v>4</v>
      </c>
      <c r="DQ307" s="469">
        <v>2</v>
      </c>
      <c r="DR307" s="469">
        <v>0</v>
      </c>
      <c r="DS307" s="475">
        <v>85</v>
      </c>
      <c r="DT307" s="475">
        <v>0</v>
      </c>
      <c r="DU307" s="475">
        <v>0</v>
      </c>
    </row>
    <row r="308" spans="1:125" s="469" customFormat="1" ht="15" customHeight="1" x14ac:dyDescent="0.25">
      <c r="A308" s="474" t="s">
        <v>293</v>
      </c>
      <c r="B308" s="469">
        <v>51</v>
      </c>
      <c r="C308" s="469">
        <v>2</v>
      </c>
      <c r="D308" s="469">
        <v>107</v>
      </c>
      <c r="E308" s="469">
        <v>1</v>
      </c>
      <c r="F308" s="469">
        <v>2054</v>
      </c>
      <c r="G308" s="469">
        <v>0</v>
      </c>
      <c r="H308" s="469">
        <v>105</v>
      </c>
      <c r="I308" s="469">
        <v>2</v>
      </c>
      <c r="J308" s="469">
        <v>16</v>
      </c>
      <c r="K308" s="469">
        <v>26</v>
      </c>
      <c r="L308" s="469">
        <v>0</v>
      </c>
      <c r="M308" s="469">
        <v>0</v>
      </c>
      <c r="N308" s="469">
        <v>0</v>
      </c>
      <c r="O308" s="469">
        <v>0</v>
      </c>
      <c r="P308" s="469">
        <v>110</v>
      </c>
      <c r="Q308" s="469">
        <v>6</v>
      </c>
      <c r="R308" s="475">
        <v>1379700</v>
      </c>
      <c r="S308" s="475">
        <v>0</v>
      </c>
      <c r="T308" s="475">
        <v>0</v>
      </c>
      <c r="U308" s="468">
        <v>0.64500000000000002</v>
      </c>
      <c r="V308" s="469">
        <v>1</v>
      </c>
      <c r="W308" s="469">
        <v>6</v>
      </c>
      <c r="X308" s="469">
        <v>1.4</v>
      </c>
      <c r="Y308" s="469" t="s">
        <v>568</v>
      </c>
      <c r="Z308" s="469" t="s">
        <v>568</v>
      </c>
      <c r="AA308" s="473">
        <v>2</v>
      </c>
      <c r="AB308" s="474">
        <f t="shared" si="10"/>
        <v>8</v>
      </c>
      <c r="AC308" s="469">
        <v>4</v>
      </c>
      <c r="AD308" s="469">
        <v>0</v>
      </c>
      <c r="AE308" s="469">
        <v>3669</v>
      </c>
      <c r="AF308" s="469">
        <v>102</v>
      </c>
      <c r="AG308" s="469">
        <v>0</v>
      </c>
      <c r="AH308" s="469">
        <v>0</v>
      </c>
      <c r="AI308" s="475">
        <v>0</v>
      </c>
      <c r="AJ308" s="475">
        <v>0</v>
      </c>
      <c r="AK308" s="475">
        <v>0</v>
      </c>
      <c r="AL308" s="475">
        <v>0</v>
      </c>
      <c r="AM308" s="475">
        <v>0</v>
      </c>
      <c r="AN308" s="469">
        <v>0</v>
      </c>
      <c r="AO308" s="469">
        <v>2</v>
      </c>
      <c r="AP308" s="469">
        <v>0</v>
      </c>
      <c r="AQ308" s="468">
        <v>0.48717948717948717</v>
      </c>
      <c r="AR308" s="468">
        <v>4.8000000000000001E-2</v>
      </c>
      <c r="AS308" s="469">
        <v>0</v>
      </c>
      <c r="AT308" s="469">
        <v>5732.2346174300001</v>
      </c>
      <c r="AU308" s="469">
        <v>0</v>
      </c>
      <c r="AV308" s="469">
        <v>1</v>
      </c>
      <c r="AW308" s="469">
        <v>0</v>
      </c>
      <c r="AX308" s="469">
        <v>23</v>
      </c>
      <c r="AY308" s="469">
        <v>0</v>
      </c>
      <c r="AZ308" s="469">
        <v>0</v>
      </c>
      <c r="BA308" s="469">
        <v>1</v>
      </c>
      <c r="BB308" s="475">
        <v>6</v>
      </c>
      <c r="BC308" s="470">
        <v>1</v>
      </c>
      <c r="BD308" s="470">
        <v>3</v>
      </c>
      <c r="BE308" s="469">
        <v>5732.23257706</v>
      </c>
      <c r="BF308" s="468">
        <v>7.6923076923076927E-2</v>
      </c>
      <c r="BG308" s="469">
        <v>6087.4815104099998</v>
      </c>
      <c r="BH308" s="469">
        <v>309.72956125709294</v>
      </c>
      <c r="BI308" s="469">
        <v>1</v>
      </c>
      <c r="BJ308" s="469">
        <v>0</v>
      </c>
      <c r="BK308" s="469">
        <v>10</v>
      </c>
      <c r="BL308" s="469">
        <v>0</v>
      </c>
      <c r="BM308" s="469">
        <v>7</v>
      </c>
      <c r="BN308" s="469">
        <v>1.5</v>
      </c>
      <c r="BO308" s="471">
        <v>46.969057608500002</v>
      </c>
      <c r="BP308" s="469">
        <v>6</v>
      </c>
      <c r="BQ308" s="469">
        <v>71.677945218480005</v>
      </c>
      <c r="BR308" s="469">
        <v>0</v>
      </c>
      <c r="BS308" s="469">
        <v>0</v>
      </c>
      <c r="BT308" s="469">
        <v>0</v>
      </c>
      <c r="BU308" s="469">
        <v>1</v>
      </c>
      <c r="BV308" s="469">
        <v>1</v>
      </c>
      <c r="BW308" s="475">
        <v>18500</v>
      </c>
      <c r="BX308" s="475">
        <v>23</v>
      </c>
      <c r="BY308" s="475">
        <v>370</v>
      </c>
      <c r="BZ308" s="475">
        <v>0</v>
      </c>
      <c r="CA308" s="468">
        <v>0.25641025641025639</v>
      </c>
      <c r="CB308" s="469">
        <v>44625.264716700003</v>
      </c>
      <c r="CC308" s="476">
        <v>5827.9731781399996</v>
      </c>
      <c r="CD308" s="476">
        <v>3206.9714579586002</v>
      </c>
      <c r="CE308" s="476">
        <v>8233.3381993856019</v>
      </c>
      <c r="CF308" s="476">
        <v>256.58908459665605</v>
      </c>
      <c r="CG308" s="476">
        <v>239.41279468450003</v>
      </c>
      <c r="CH308" s="476">
        <v>3099.5118889700002</v>
      </c>
      <c r="CI308" s="476">
        <v>11529.854058832292</v>
      </c>
      <c r="CJ308" s="485">
        <v>0</v>
      </c>
      <c r="CK308" s="469">
        <v>5</v>
      </c>
      <c r="CL308" s="469">
        <v>946.81498496999995</v>
      </c>
      <c r="CM308" s="469">
        <v>0</v>
      </c>
      <c r="CN308" s="477">
        <v>4315.9406315828046</v>
      </c>
      <c r="CO308" s="469">
        <v>1385</v>
      </c>
      <c r="CP308" s="469">
        <v>3</v>
      </c>
      <c r="CQ308" s="469" t="s">
        <v>514</v>
      </c>
      <c r="CR308" s="469" t="s">
        <v>514</v>
      </c>
      <c r="CS308" s="469" t="s">
        <v>514</v>
      </c>
      <c r="CT308" s="469">
        <v>0</v>
      </c>
      <c r="CU308" s="469">
        <v>3</v>
      </c>
      <c r="CV308" s="469">
        <v>0</v>
      </c>
      <c r="CW308" s="469">
        <v>3</v>
      </c>
      <c r="CX308" s="475">
        <v>234800</v>
      </c>
      <c r="CY308" s="475">
        <v>0</v>
      </c>
      <c r="CZ308" s="475">
        <v>32</v>
      </c>
      <c r="DA308" s="475">
        <v>0</v>
      </c>
      <c r="DB308" s="478">
        <v>19</v>
      </c>
      <c r="DC308" s="472">
        <v>0.94404077929932173</v>
      </c>
      <c r="DD308" s="469">
        <v>9</v>
      </c>
      <c r="DE308" s="475">
        <v>119900</v>
      </c>
      <c r="DF308" s="470">
        <v>0</v>
      </c>
      <c r="DG308" s="474">
        <v>0</v>
      </c>
      <c r="DH308" s="469">
        <v>3</v>
      </c>
      <c r="DI308" s="470">
        <v>0</v>
      </c>
      <c r="DJ308" s="469">
        <v>0</v>
      </c>
      <c r="DK308" s="469">
        <v>0</v>
      </c>
      <c r="DL308" s="476">
        <v>26.666666666666668</v>
      </c>
      <c r="DM308" s="465">
        <v>253.33333333333334</v>
      </c>
      <c r="DN308" s="466">
        <v>13498000</v>
      </c>
      <c r="DO308" s="467">
        <v>315348.14814814815</v>
      </c>
      <c r="DP308" s="469">
        <v>1</v>
      </c>
      <c r="DQ308" s="469">
        <v>0</v>
      </c>
      <c r="DR308" s="469">
        <v>0</v>
      </c>
      <c r="DS308" s="475">
        <v>98</v>
      </c>
      <c r="DT308" s="475">
        <v>148</v>
      </c>
      <c r="DU308" s="475">
        <v>0</v>
      </c>
    </row>
    <row r="309" spans="1:125" s="469" customFormat="1" ht="15" customHeight="1" x14ac:dyDescent="0.25">
      <c r="A309" s="474" t="s">
        <v>262</v>
      </c>
      <c r="B309" s="469">
        <v>11</v>
      </c>
      <c r="C309" s="469">
        <v>0</v>
      </c>
      <c r="D309" s="469">
        <v>36</v>
      </c>
      <c r="E309" s="469">
        <v>1</v>
      </c>
      <c r="F309" s="469">
        <v>473</v>
      </c>
      <c r="G309" s="469">
        <v>0</v>
      </c>
      <c r="H309" s="469">
        <v>11</v>
      </c>
      <c r="I309" s="469">
        <v>2</v>
      </c>
      <c r="J309" s="469">
        <v>2</v>
      </c>
      <c r="K309" s="469">
        <v>13</v>
      </c>
      <c r="L309" s="469">
        <v>1</v>
      </c>
      <c r="M309" s="469">
        <v>0</v>
      </c>
      <c r="N309" s="469">
        <v>0</v>
      </c>
      <c r="O309" s="469">
        <v>0</v>
      </c>
      <c r="P309" s="469">
        <v>63</v>
      </c>
      <c r="Q309" s="469">
        <v>1</v>
      </c>
      <c r="R309" s="475">
        <v>4103000</v>
      </c>
      <c r="S309" s="475">
        <v>42</v>
      </c>
      <c r="T309" s="475">
        <v>0</v>
      </c>
      <c r="U309" s="468">
        <v>0.8</v>
      </c>
      <c r="V309" s="469">
        <v>0</v>
      </c>
      <c r="W309" s="469">
        <v>3</v>
      </c>
      <c r="X309" s="469">
        <v>2.3000000000000003</v>
      </c>
      <c r="Y309" s="469" t="s">
        <v>568</v>
      </c>
      <c r="Z309" s="469" t="s">
        <v>568</v>
      </c>
      <c r="AA309" s="473">
        <v>1</v>
      </c>
      <c r="AB309" s="474">
        <f t="shared" si="10"/>
        <v>0</v>
      </c>
      <c r="AC309" s="469">
        <v>1</v>
      </c>
      <c r="AD309" s="469">
        <v>0</v>
      </c>
      <c r="AE309" s="469">
        <v>342</v>
      </c>
      <c r="AF309" s="469">
        <v>21</v>
      </c>
      <c r="AG309" s="469">
        <v>0</v>
      </c>
      <c r="AH309" s="469">
        <v>1</v>
      </c>
      <c r="AI309" s="475">
        <v>43200</v>
      </c>
      <c r="AJ309" s="475">
        <v>0</v>
      </c>
      <c r="AK309" s="475">
        <v>0</v>
      </c>
      <c r="AL309" s="475">
        <v>10</v>
      </c>
      <c r="AM309" s="475">
        <v>0</v>
      </c>
      <c r="AN309" s="469">
        <v>0</v>
      </c>
      <c r="AO309" s="469">
        <v>0</v>
      </c>
      <c r="AP309" s="469">
        <v>0</v>
      </c>
      <c r="AQ309" s="468">
        <v>0.7</v>
      </c>
      <c r="AR309" s="468">
        <v>4.8000000000000001E-2</v>
      </c>
      <c r="AS309" s="469">
        <v>0</v>
      </c>
      <c r="AT309" s="469">
        <v>0</v>
      </c>
      <c r="AU309" s="469">
        <v>0</v>
      </c>
      <c r="AV309" s="469">
        <v>0</v>
      </c>
      <c r="AW309" s="469">
        <v>0</v>
      </c>
      <c r="AX309" s="469">
        <v>0</v>
      </c>
      <c r="AY309" s="469">
        <v>0</v>
      </c>
      <c r="AZ309" s="469">
        <v>0</v>
      </c>
      <c r="BA309" s="469">
        <v>1</v>
      </c>
      <c r="BB309" s="475">
        <v>89.6</v>
      </c>
      <c r="BC309" s="470">
        <v>2</v>
      </c>
      <c r="BD309" s="470">
        <v>2</v>
      </c>
      <c r="BE309" s="469">
        <v>0</v>
      </c>
      <c r="BF309" s="468">
        <v>0.27500000000000002</v>
      </c>
      <c r="BG309" s="469">
        <v>0</v>
      </c>
      <c r="BH309" s="469">
        <v>137.38734966340002</v>
      </c>
      <c r="BI309" s="469">
        <v>0</v>
      </c>
      <c r="BJ309" s="469">
        <v>0</v>
      </c>
      <c r="BK309" s="469">
        <v>1</v>
      </c>
      <c r="BL309" s="469">
        <v>0</v>
      </c>
      <c r="BM309" s="469">
        <v>0</v>
      </c>
      <c r="BN309" s="469">
        <v>0</v>
      </c>
      <c r="BO309" s="471">
        <v>21.051772311099999</v>
      </c>
      <c r="BP309" s="469">
        <v>0</v>
      </c>
      <c r="BQ309" s="469">
        <v>0</v>
      </c>
      <c r="BR309" s="469">
        <v>0</v>
      </c>
      <c r="BS309" s="469">
        <v>0</v>
      </c>
      <c r="BT309" s="469">
        <v>0</v>
      </c>
      <c r="BU309" s="469">
        <v>0</v>
      </c>
      <c r="BV309" s="469">
        <v>0</v>
      </c>
      <c r="BW309" s="475">
        <v>0</v>
      </c>
      <c r="BX309" s="475">
        <v>380</v>
      </c>
      <c r="BY309" s="475">
        <v>1120</v>
      </c>
      <c r="BZ309" s="475">
        <v>0</v>
      </c>
      <c r="CA309" s="468">
        <v>0.4</v>
      </c>
      <c r="CB309" s="469">
        <v>0</v>
      </c>
      <c r="CC309" s="476">
        <v>0</v>
      </c>
      <c r="CD309" s="476">
        <v>481.23425908058999</v>
      </c>
      <c r="CE309" s="476">
        <v>560.35979129427699</v>
      </c>
      <c r="CF309" s="476">
        <v>57.171554088730005</v>
      </c>
      <c r="CG309" s="476">
        <v>0</v>
      </c>
      <c r="CH309" s="476">
        <v>481.23425985919005</v>
      </c>
      <c r="CI309" s="476">
        <v>211.82508484642739</v>
      </c>
      <c r="CJ309" s="485">
        <v>0</v>
      </c>
      <c r="CK309" s="469">
        <v>2</v>
      </c>
      <c r="CL309" s="469">
        <v>0</v>
      </c>
      <c r="CM309" s="469">
        <v>0</v>
      </c>
      <c r="CN309" s="477">
        <v>185.65512234221046</v>
      </c>
      <c r="CO309" s="469">
        <v>2</v>
      </c>
      <c r="CP309" s="469">
        <v>0</v>
      </c>
      <c r="CQ309" s="469" t="s">
        <v>514</v>
      </c>
      <c r="CR309" s="469" t="s">
        <v>514</v>
      </c>
      <c r="CS309" s="469" t="s">
        <v>514</v>
      </c>
      <c r="CT309" s="469">
        <v>0</v>
      </c>
      <c r="CU309" s="469">
        <v>1</v>
      </c>
      <c r="CV309" s="469">
        <v>1</v>
      </c>
      <c r="CW309" s="469">
        <v>0</v>
      </c>
      <c r="CX309" s="475">
        <v>0</v>
      </c>
      <c r="CY309" s="475">
        <v>0</v>
      </c>
      <c r="CZ309" s="475">
        <v>10</v>
      </c>
      <c r="DA309" s="475">
        <v>0</v>
      </c>
      <c r="DB309" s="478">
        <v>0</v>
      </c>
      <c r="DC309" s="472">
        <v>0.94818097876269625</v>
      </c>
      <c r="DD309" s="469">
        <v>0</v>
      </c>
      <c r="DE309" s="475">
        <v>0</v>
      </c>
      <c r="DF309" s="470">
        <v>0</v>
      </c>
      <c r="DG309" s="474">
        <v>0</v>
      </c>
      <c r="DH309" s="469">
        <v>7</v>
      </c>
      <c r="DI309" s="470">
        <v>0</v>
      </c>
      <c r="DJ309" s="469">
        <v>0</v>
      </c>
      <c r="DK309" s="469">
        <v>0</v>
      </c>
      <c r="DL309" s="476">
        <v>20</v>
      </c>
      <c r="DM309" s="465">
        <v>0</v>
      </c>
      <c r="DN309" s="466">
        <v>0</v>
      </c>
      <c r="DO309" s="467">
        <v>16311.111111111109</v>
      </c>
      <c r="DP309" s="469">
        <v>0</v>
      </c>
      <c r="DQ309" s="469">
        <v>1</v>
      </c>
      <c r="DR309" s="469">
        <v>0</v>
      </c>
      <c r="DS309" s="475">
        <v>50</v>
      </c>
      <c r="DT309" s="475">
        <v>0</v>
      </c>
      <c r="DU309" s="475">
        <v>0</v>
      </c>
    </row>
    <row r="310" spans="1:125" s="469" customFormat="1" ht="15" customHeight="1" x14ac:dyDescent="0.25">
      <c r="A310" s="474" t="s">
        <v>233</v>
      </c>
      <c r="B310" s="469">
        <v>6</v>
      </c>
      <c r="C310" s="469">
        <v>0</v>
      </c>
      <c r="D310" s="469">
        <v>23</v>
      </c>
      <c r="E310" s="469">
        <v>1</v>
      </c>
      <c r="F310" s="469">
        <v>397</v>
      </c>
      <c r="G310" s="469">
        <v>0</v>
      </c>
      <c r="H310" s="469">
        <v>4</v>
      </c>
      <c r="I310" s="469">
        <v>0</v>
      </c>
      <c r="J310" s="469">
        <v>0</v>
      </c>
      <c r="K310" s="469">
        <v>8</v>
      </c>
      <c r="L310" s="469">
        <v>0</v>
      </c>
      <c r="M310" s="469">
        <v>0</v>
      </c>
      <c r="N310" s="469">
        <v>0</v>
      </c>
      <c r="O310" s="469">
        <v>0</v>
      </c>
      <c r="P310" s="469">
        <v>32</v>
      </c>
      <c r="Q310" s="469">
        <v>1</v>
      </c>
      <c r="R310" s="475">
        <v>99900</v>
      </c>
      <c r="S310" s="475">
        <v>0</v>
      </c>
      <c r="T310" s="475">
        <v>0</v>
      </c>
      <c r="U310" s="468">
        <v>0.77319587628865982</v>
      </c>
      <c r="V310" s="469">
        <v>1</v>
      </c>
      <c r="W310" s="469">
        <v>1</v>
      </c>
      <c r="X310" s="469">
        <v>0.2</v>
      </c>
      <c r="Y310" s="469" t="s">
        <v>568</v>
      </c>
      <c r="Z310" s="469" t="s">
        <v>568</v>
      </c>
      <c r="AA310" s="473">
        <v>3</v>
      </c>
      <c r="AB310" s="474">
        <f t="shared" si="10"/>
        <v>4</v>
      </c>
      <c r="AC310" s="469">
        <v>5</v>
      </c>
      <c r="AD310" s="469">
        <v>0</v>
      </c>
      <c r="AE310" s="469">
        <v>512</v>
      </c>
      <c r="AF310" s="469">
        <v>237</v>
      </c>
      <c r="AG310" s="469">
        <v>0</v>
      </c>
      <c r="AH310" s="469">
        <v>1</v>
      </c>
      <c r="AI310" s="475">
        <v>4000</v>
      </c>
      <c r="AJ310" s="475">
        <v>0</v>
      </c>
      <c r="AK310" s="475">
        <v>0</v>
      </c>
      <c r="AL310" s="475">
        <v>394</v>
      </c>
      <c r="AM310" s="475">
        <v>73</v>
      </c>
      <c r="AN310" s="469">
        <v>0</v>
      </c>
      <c r="AO310" s="469">
        <v>2</v>
      </c>
      <c r="AP310" s="469">
        <v>1</v>
      </c>
      <c r="AQ310" s="468">
        <v>0.56716417910447758</v>
      </c>
      <c r="AR310" s="468">
        <v>2.9850746268656716E-2</v>
      </c>
      <c r="AS310" s="469">
        <v>1</v>
      </c>
      <c r="AT310" s="469">
        <v>0</v>
      </c>
      <c r="AU310" s="469">
        <v>0</v>
      </c>
      <c r="AV310" s="469">
        <v>0</v>
      </c>
      <c r="AW310" s="469">
        <v>0</v>
      </c>
      <c r="AX310" s="469">
        <v>0</v>
      </c>
      <c r="AY310" s="469">
        <v>0</v>
      </c>
      <c r="AZ310" s="469">
        <v>0</v>
      </c>
      <c r="BA310" s="469">
        <v>0</v>
      </c>
      <c r="BB310" s="475">
        <v>0</v>
      </c>
      <c r="BC310" s="470">
        <v>0</v>
      </c>
      <c r="BD310" s="470">
        <v>1</v>
      </c>
      <c r="BE310" s="469">
        <v>0</v>
      </c>
      <c r="BF310" s="468">
        <v>0.30597014925373134</v>
      </c>
      <c r="BG310" s="469">
        <v>0</v>
      </c>
      <c r="BH310" s="469">
        <v>175.96206939109999</v>
      </c>
      <c r="BI310" s="469">
        <v>1</v>
      </c>
      <c r="BJ310" s="469">
        <v>0</v>
      </c>
      <c r="BK310" s="469">
        <v>0</v>
      </c>
      <c r="BL310" s="469">
        <v>0</v>
      </c>
      <c r="BM310" s="469">
        <v>3</v>
      </c>
      <c r="BN310" s="469">
        <v>0</v>
      </c>
      <c r="BO310" s="471">
        <v>7.1191741354600007</v>
      </c>
      <c r="BP310" s="469">
        <v>0</v>
      </c>
      <c r="BQ310" s="469">
        <v>3.6451964741</v>
      </c>
      <c r="BR310" s="469">
        <v>0</v>
      </c>
      <c r="BS310" s="469">
        <v>0</v>
      </c>
      <c r="BT310" s="469">
        <v>0</v>
      </c>
      <c r="BU310" s="469">
        <v>0</v>
      </c>
      <c r="BV310" s="469">
        <v>0</v>
      </c>
      <c r="BW310" s="475">
        <v>0</v>
      </c>
      <c r="BX310" s="475">
        <v>139</v>
      </c>
      <c r="BY310" s="475">
        <v>2788</v>
      </c>
      <c r="BZ310" s="475">
        <v>180</v>
      </c>
      <c r="CA310" s="468">
        <v>0.47761194029850745</v>
      </c>
      <c r="CB310" s="469">
        <v>0</v>
      </c>
      <c r="CC310" s="476">
        <v>6.7405610752399996</v>
      </c>
      <c r="CD310" s="476">
        <v>0</v>
      </c>
      <c r="CE310" s="476">
        <v>329.54133237089002</v>
      </c>
      <c r="CF310" s="476">
        <v>284.72795097726095</v>
      </c>
      <c r="CG310" s="476">
        <v>1.9447195052599999</v>
      </c>
      <c r="CH310" s="476">
        <v>0</v>
      </c>
      <c r="CI310" s="476">
        <v>823.83893960923126</v>
      </c>
      <c r="CJ310" s="485">
        <v>0</v>
      </c>
      <c r="CK310" s="469">
        <v>5</v>
      </c>
      <c r="CL310" s="469">
        <v>0</v>
      </c>
      <c r="CM310" s="469">
        <v>0</v>
      </c>
      <c r="CN310" s="477">
        <v>609.34303402305841</v>
      </c>
      <c r="CO310" s="469">
        <v>443</v>
      </c>
      <c r="CP310" s="469">
        <v>0</v>
      </c>
      <c r="CQ310" s="469" t="s">
        <v>514</v>
      </c>
      <c r="CR310" s="469" t="s">
        <v>514</v>
      </c>
      <c r="CS310" s="469" t="s">
        <v>514</v>
      </c>
      <c r="CT310" s="469">
        <v>0</v>
      </c>
      <c r="CU310" s="469">
        <v>0</v>
      </c>
      <c r="CV310" s="469">
        <v>1</v>
      </c>
      <c r="CW310" s="469">
        <v>1</v>
      </c>
      <c r="CX310" s="475">
        <v>22600</v>
      </c>
      <c r="CY310" s="475">
        <v>0</v>
      </c>
      <c r="CZ310" s="475">
        <v>0</v>
      </c>
      <c r="DA310" s="475">
        <v>0</v>
      </c>
      <c r="DB310" s="478">
        <v>1</v>
      </c>
      <c r="DC310" s="472">
        <v>0.93296973283080997</v>
      </c>
      <c r="DD310" s="469">
        <v>4</v>
      </c>
      <c r="DE310" s="475">
        <v>151900</v>
      </c>
      <c r="DF310" s="470">
        <v>0</v>
      </c>
      <c r="DG310" s="474">
        <v>0</v>
      </c>
      <c r="DH310" s="469">
        <v>7</v>
      </c>
      <c r="DI310" s="470">
        <v>0</v>
      </c>
      <c r="DJ310" s="469">
        <v>0</v>
      </c>
      <c r="DK310" s="469">
        <v>1</v>
      </c>
      <c r="DL310" s="476">
        <v>18.333333333333332</v>
      </c>
      <c r="DM310" s="465">
        <v>105.33333333333333</v>
      </c>
      <c r="DN310" s="466">
        <v>24818666.666666668</v>
      </c>
      <c r="DO310" s="467">
        <v>40777.777777777781</v>
      </c>
      <c r="DP310" s="469">
        <v>0</v>
      </c>
      <c r="DQ310" s="469">
        <v>0</v>
      </c>
      <c r="DR310" s="469">
        <v>0</v>
      </c>
      <c r="DS310" s="475">
        <v>0</v>
      </c>
      <c r="DT310" s="475">
        <v>19</v>
      </c>
      <c r="DU310" s="475">
        <v>0</v>
      </c>
    </row>
    <row r="311" spans="1:125" s="469" customFormat="1" ht="15" customHeight="1" x14ac:dyDescent="0.25">
      <c r="A311" s="474" t="s">
        <v>292</v>
      </c>
      <c r="B311" s="469">
        <v>42</v>
      </c>
      <c r="C311" s="469">
        <v>2</v>
      </c>
      <c r="D311" s="469">
        <v>107</v>
      </c>
      <c r="E311" s="469">
        <v>1</v>
      </c>
      <c r="F311" s="469">
        <v>1735</v>
      </c>
      <c r="G311" s="469">
        <v>0</v>
      </c>
      <c r="H311" s="469">
        <v>90</v>
      </c>
      <c r="I311" s="469">
        <v>6</v>
      </c>
      <c r="J311" s="469">
        <v>9</v>
      </c>
      <c r="K311" s="469">
        <v>53</v>
      </c>
      <c r="L311" s="469">
        <v>0</v>
      </c>
      <c r="M311" s="469">
        <v>0</v>
      </c>
      <c r="N311" s="469">
        <v>1</v>
      </c>
      <c r="O311" s="469">
        <v>1</v>
      </c>
      <c r="P311" s="469">
        <v>146</v>
      </c>
      <c r="Q311" s="469">
        <v>2</v>
      </c>
      <c r="R311" s="475">
        <v>88000</v>
      </c>
      <c r="S311" s="475">
        <v>0</v>
      </c>
      <c r="T311" s="475">
        <v>0</v>
      </c>
      <c r="U311" s="468">
        <v>0.64500000000000002</v>
      </c>
      <c r="V311" s="469">
        <v>2</v>
      </c>
      <c r="W311" s="469">
        <v>7</v>
      </c>
      <c r="X311" s="469">
        <v>0.7</v>
      </c>
      <c r="Y311" s="469">
        <v>10699</v>
      </c>
      <c r="Z311" s="469">
        <v>1368</v>
      </c>
      <c r="AA311" s="473">
        <v>1</v>
      </c>
      <c r="AB311" s="474">
        <f t="shared" si="10"/>
        <v>9</v>
      </c>
      <c r="AC311" s="469">
        <v>5</v>
      </c>
      <c r="AD311" s="469">
        <v>0</v>
      </c>
      <c r="AE311" s="469">
        <v>3752</v>
      </c>
      <c r="AF311" s="469">
        <v>967</v>
      </c>
      <c r="AG311" s="469">
        <v>0</v>
      </c>
      <c r="AH311" s="469">
        <v>0</v>
      </c>
      <c r="AI311" s="475">
        <v>0</v>
      </c>
      <c r="AJ311" s="475">
        <v>0</v>
      </c>
      <c r="AK311" s="475">
        <v>0</v>
      </c>
      <c r="AL311" s="475">
        <v>349</v>
      </c>
      <c r="AM311" s="475">
        <v>10</v>
      </c>
      <c r="AN311" s="469">
        <v>0</v>
      </c>
      <c r="AO311" s="469">
        <v>1</v>
      </c>
      <c r="AP311" s="469">
        <v>0</v>
      </c>
      <c r="AQ311" s="468">
        <v>0.59375</v>
      </c>
      <c r="AR311" s="468">
        <v>4.8000000000000001E-2</v>
      </c>
      <c r="AS311" s="469">
        <v>0</v>
      </c>
      <c r="AT311" s="469">
        <v>42836.801502399998</v>
      </c>
      <c r="AU311" s="469">
        <v>120</v>
      </c>
      <c r="AV311" s="469">
        <v>0</v>
      </c>
      <c r="AW311" s="469">
        <v>0</v>
      </c>
      <c r="AX311" s="469">
        <v>0</v>
      </c>
      <c r="AY311" s="469">
        <v>0</v>
      </c>
      <c r="AZ311" s="469">
        <v>0</v>
      </c>
      <c r="BA311" s="469">
        <v>0</v>
      </c>
      <c r="BB311" s="475">
        <v>0</v>
      </c>
      <c r="BC311" s="470">
        <v>0</v>
      </c>
      <c r="BD311" s="470">
        <v>8</v>
      </c>
      <c r="BE311" s="469">
        <v>8970.89515871</v>
      </c>
      <c r="BF311" s="468">
        <v>0.28125</v>
      </c>
      <c r="BG311" s="469">
        <v>0</v>
      </c>
      <c r="BH311" s="469">
        <v>56.081359877916</v>
      </c>
      <c r="BI311" s="469">
        <v>0</v>
      </c>
      <c r="BJ311" s="469">
        <v>0</v>
      </c>
      <c r="BK311" s="469">
        <v>3</v>
      </c>
      <c r="BL311" s="469">
        <v>0</v>
      </c>
      <c r="BM311" s="469">
        <v>9</v>
      </c>
      <c r="BN311" s="469">
        <v>3</v>
      </c>
      <c r="BO311" s="471">
        <v>53.249325471500008</v>
      </c>
      <c r="BP311" s="469">
        <v>0</v>
      </c>
      <c r="BQ311" s="469">
        <v>73.832546452121008</v>
      </c>
      <c r="BR311" s="469">
        <v>0</v>
      </c>
      <c r="BS311" s="469">
        <v>1</v>
      </c>
      <c r="BT311" s="469">
        <v>0</v>
      </c>
      <c r="BU311" s="469">
        <v>0</v>
      </c>
      <c r="BV311" s="469">
        <v>0</v>
      </c>
      <c r="BW311" s="475">
        <v>0</v>
      </c>
      <c r="BX311" s="475">
        <v>293</v>
      </c>
      <c r="BY311" s="475">
        <v>2286</v>
      </c>
      <c r="BZ311" s="475">
        <v>74</v>
      </c>
      <c r="CA311" s="468">
        <v>0.5</v>
      </c>
      <c r="CB311" s="469">
        <v>52018.676850851836</v>
      </c>
      <c r="CC311" s="476">
        <v>155.5011910911926</v>
      </c>
      <c r="CD311" s="476">
        <v>0</v>
      </c>
      <c r="CE311" s="476">
        <v>1349.8777873341128</v>
      </c>
      <c r="CF311" s="476">
        <v>67.772086177000006</v>
      </c>
      <c r="CG311" s="476">
        <v>0</v>
      </c>
      <c r="CH311" s="476">
        <v>0</v>
      </c>
      <c r="CI311" s="476">
        <v>3945.9352862382616</v>
      </c>
      <c r="CJ311" s="485">
        <v>0</v>
      </c>
      <c r="CK311" s="469">
        <v>13</v>
      </c>
      <c r="CL311" s="469">
        <v>0</v>
      </c>
      <c r="CM311" s="469">
        <v>0</v>
      </c>
      <c r="CN311" s="477">
        <v>2296.2311998724849</v>
      </c>
      <c r="CO311" s="469">
        <v>3310</v>
      </c>
      <c r="CP311" s="469">
        <v>0</v>
      </c>
      <c r="CQ311" s="469" t="s">
        <v>514</v>
      </c>
      <c r="CR311" s="469" t="s">
        <v>514</v>
      </c>
      <c r="CS311" s="469" t="s">
        <v>514</v>
      </c>
      <c r="CT311" s="469">
        <v>0</v>
      </c>
      <c r="CU311" s="469">
        <v>4</v>
      </c>
      <c r="CV311" s="469">
        <v>2</v>
      </c>
      <c r="CW311" s="469">
        <v>2</v>
      </c>
      <c r="CX311" s="475">
        <v>460600</v>
      </c>
      <c r="CY311" s="475">
        <v>3871</v>
      </c>
      <c r="CZ311" s="475">
        <v>297</v>
      </c>
      <c r="DA311" s="475">
        <v>0</v>
      </c>
      <c r="DB311" s="478">
        <v>1</v>
      </c>
      <c r="DC311" s="472">
        <v>0.94975249326636091</v>
      </c>
      <c r="DD311" s="469">
        <v>3</v>
      </c>
      <c r="DE311" s="475">
        <v>77100</v>
      </c>
      <c r="DF311" s="470">
        <v>1</v>
      </c>
      <c r="DG311" s="474">
        <v>0</v>
      </c>
      <c r="DH311" s="469">
        <v>10</v>
      </c>
      <c r="DI311" s="470">
        <v>0</v>
      </c>
      <c r="DJ311" s="469">
        <v>1</v>
      </c>
      <c r="DK311" s="469">
        <v>0</v>
      </c>
      <c r="DL311" s="476">
        <v>8.3333333333333339</v>
      </c>
      <c r="DM311" s="465">
        <v>104</v>
      </c>
      <c r="DN311" s="466">
        <v>12982666.666666666</v>
      </c>
      <c r="DO311" s="467">
        <v>207966.66666666666</v>
      </c>
      <c r="DP311" s="469">
        <v>1</v>
      </c>
      <c r="DQ311" s="469">
        <v>1</v>
      </c>
      <c r="DR311" s="469">
        <v>1</v>
      </c>
      <c r="DS311" s="475">
        <v>908</v>
      </c>
      <c r="DT311" s="475">
        <v>626</v>
      </c>
      <c r="DU311" s="475">
        <v>175</v>
      </c>
    </row>
    <row r="312" spans="1:125" s="469" customFormat="1" ht="15" customHeight="1" x14ac:dyDescent="0.25">
      <c r="A312" s="474" t="s">
        <v>89</v>
      </c>
      <c r="B312" s="469">
        <v>63</v>
      </c>
      <c r="C312" s="469">
        <v>2</v>
      </c>
      <c r="D312" s="469">
        <v>162</v>
      </c>
      <c r="E312" s="469">
        <v>5</v>
      </c>
      <c r="F312" s="469">
        <v>1995</v>
      </c>
      <c r="G312" s="469">
        <v>1</v>
      </c>
      <c r="H312" s="469">
        <v>730</v>
      </c>
      <c r="I312" s="469">
        <v>92</v>
      </c>
      <c r="J312" s="469">
        <v>4</v>
      </c>
      <c r="K312" s="469">
        <v>24</v>
      </c>
      <c r="L312" s="469">
        <v>0</v>
      </c>
      <c r="M312" s="469">
        <v>0.5</v>
      </c>
      <c r="N312" s="469">
        <v>0</v>
      </c>
      <c r="O312" s="469">
        <v>0</v>
      </c>
      <c r="P312" s="469">
        <v>72</v>
      </c>
      <c r="Q312" s="469">
        <v>9</v>
      </c>
      <c r="R312" s="475">
        <v>2415400</v>
      </c>
      <c r="S312" s="475">
        <v>0</v>
      </c>
      <c r="T312" s="475">
        <v>0</v>
      </c>
      <c r="U312" s="468">
        <v>0.64500000000000002</v>
      </c>
      <c r="V312" s="469">
        <v>3</v>
      </c>
      <c r="W312" s="469">
        <v>2</v>
      </c>
      <c r="X312" s="469">
        <v>2.0999999999999996</v>
      </c>
      <c r="Y312" s="469">
        <v>17690</v>
      </c>
      <c r="Z312" s="469">
        <v>380</v>
      </c>
      <c r="AA312" s="473">
        <v>4</v>
      </c>
      <c r="AB312" s="474">
        <f t="shared" si="10"/>
        <v>5</v>
      </c>
      <c r="AC312" s="469">
        <v>1</v>
      </c>
      <c r="AD312" s="469">
        <v>0</v>
      </c>
      <c r="AE312" s="469">
        <v>70</v>
      </c>
      <c r="AF312" s="469">
        <v>61</v>
      </c>
      <c r="AG312" s="469">
        <v>0</v>
      </c>
      <c r="AH312" s="469">
        <v>0</v>
      </c>
      <c r="AI312" s="475">
        <v>0</v>
      </c>
      <c r="AJ312" s="475">
        <v>0</v>
      </c>
      <c r="AK312" s="475">
        <v>0</v>
      </c>
      <c r="AL312" s="475">
        <v>0</v>
      </c>
      <c r="AM312" s="475">
        <v>0</v>
      </c>
      <c r="AN312" s="469">
        <v>0</v>
      </c>
      <c r="AO312" s="469">
        <v>3</v>
      </c>
      <c r="AP312" s="469">
        <v>0</v>
      </c>
      <c r="AQ312" s="468">
        <v>0.51700000000000002</v>
      </c>
      <c r="AR312" s="468">
        <v>4.8000000000000001E-2</v>
      </c>
      <c r="AS312" s="469">
        <v>2</v>
      </c>
      <c r="AT312" s="469">
        <v>0</v>
      </c>
      <c r="AU312" s="469">
        <v>0</v>
      </c>
      <c r="AV312" s="469">
        <v>1</v>
      </c>
      <c r="AW312" s="469">
        <v>2</v>
      </c>
      <c r="AX312" s="469">
        <v>0</v>
      </c>
      <c r="AY312" s="469">
        <v>0</v>
      </c>
      <c r="AZ312" s="469">
        <v>1</v>
      </c>
      <c r="BA312" s="469">
        <v>0</v>
      </c>
      <c r="BB312" s="475">
        <v>0</v>
      </c>
      <c r="BC312" s="470">
        <v>1</v>
      </c>
      <c r="BD312" s="470">
        <v>5</v>
      </c>
      <c r="BE312" s="469">
        <v>0</v>
      </c>
      <c r="BF312" s="468">
        <v>0.216</v>
      </c>
      <c r="BG312" s="469">
        <v>53093.572748600003</v>
      </c>
      <c r="BH312" s="469">
        <v>0</v>
      </c>
      <c r="BI312" s="469">
        <v>2</v>
      </c>
      <c r="BJ312" s="469">
        <v>0</v>
      </c>
      <c r="BK312" s="469">
        <v>1</v>
      </c>
      <c r="BL312" s="469">
        <v>0</v>
      </c>
      <c r="BM312" s="469">
        <v>3</v>
      </c>
      <c r="BN312" s="469">
        <v>0</v>
      </c>
      <c r="BO312" s="471">
        <v>107.031954402</v>
      </c>
      <c r="BP312" s="469">
        <v>0</v>
      </c>
      <c r="BQ312" s="469">
        <v>242.6584097257084</v>
      </c>
      <c r="BR312" s="469">
        <v>0</v>
      </c>
      <c r="BS312" s="469">
        <v>0</v>
      </c>
      <c r="BT312" s="469">
        <v>0</v>
      </c>
      <c r="BU312" s="469">
        <v>0</v>
      </c>
      <c r="BV312" s="469">
        <v>1</v>
      </c>
      <c r="BW312" s="475">
        <v>48800</v>
      </c>
      <c r="BX312" s="475">
        <v>0</v>
      </c>
      <c r="BY312" s="475">
        <v>195</v>
      </c>
      <c r="BZ312" s="475">
        <v>41</v>
      </c>
      <c r="CA312" s="468">
        <v>0.439</v>
      </c>
      <c r="CB312" s="469">
        <v>9100.6151983799991</v>
      </c>
      <c r="CC312" s="476">
        <v>18062.873238111697</v>
      </c>
      <c r="CD312" s="476">
        <v>405.95841486</v>
      </c>
      <c r="CE312" s="476">
        <v>18944.225807501629</v>
      </c>
      <c r="CF312" s="476">
        <v>48.169268061098009</v>
      </c>
      <c r="CG312" s="476">
        <v>199.61999766439999</v>
      </c>
      <c r="CH312" s="476">
        <v>0</v>
      </c>
      <c r="CI312" s="476">
        <v>2393.4408391180887</v>
      </c>
      <c r="CJ312" s="485">
        <v>0</v>
      </c>
      <c r="CK312" s="469">
        <v>1</v>
      </c>
      <c r="CL312" s="469">
        <v>0</v>
      </c>
      <c r="CM312" s="469">
        <v>0</v>
      </c>
      <c r="CN312" s="477">
        <v>5712.8063831131749</v>
      </c>
      <c r="CO312" s="469">
        <v>33</v>
      </c>
      <c r="CP312" s="469">
        <v>0</v>
      </c>
      <c r="CQ312" s="469" t="s">
        <v>514</v>
      </c>
      <c r="CR312" s="469" t="s">
        <v>514</v>
      </c>
      <c r="CS312" s="469" t="s">
        <v>514</v>
      </c>
      <c r="CT312" s="469">
        <v>0</v>
      </c>
      <c r="CU312" s="469">
        <v>1</v>
      </c>
      <c r="CV312" s="469">
        <v>4</v>
      </c>
      <c r="CW312" s="469">
        <v>1</v>
      </c>
      <c r="CX312" s="475">
        <v>338800</v>
      </c>
      <c r="CY312" s="475">
        <v>0</v>
      </c>
      <c r="CZ312" s="475">
        <v>122</v>
      </c>
      <c r="DA312" s="475">
        <v>74</v>
      </c>
      <c r="DB312" s="478">
        <v>2</v>
      </c>
      <c r="DC312" s="472">
        <v>0.94222943513225466</v>
      </c>
      <c r="DD312" s="469">
        <v>10</v>
      </c>
      <c r="DE312" s="475">
        <v>125000</v>
      </c>
      <c r="DF312" s="470">
        <v>2</v>
      </c>
      <c r="DG312" s="474">
        <v>0</v>
      </c>
      <c r="DH312" s="469">
        <v>1</v>
      </c>
      <c r="DI312" s="470">
        <v>0</v>
      </c>
      <c r="DJ312" s="469">
        <v>0</v>
      </c>
      <c r="DK312" s="469">
        <v>0</v>
      </c>
      <c r="DL312" s="476">
        <v>8.3333333333333339</v>
      </c>
      <c r="DM312" s="465">
        <v>48.666666666666664</v>
      </c>
      <c r="DN312" s="466">
        <v>2777000</v>
      </c>
      <c r="DO312" s="467">
        <v>797885.18518518528</v>
      </c>
      <c r="DP312" s="469">
        <v>0</v>
      </c>
      <c r="DQ312" s="469">
        <v>0</v>
      </c>
      <c r="DR312" s="469">
        <v>0</v>
      </c>
      <c r="DS312" s="475">
        <v>0</v>
      </c>
      <c r="DT312" s="475">
        <v>12</v>
      </c>
      <c r="DU312" s="475">
        <v>0</v>
      </c>
    </row>
    <row r="313" spans="1:125" s="469" customFormat="1" ht="15" customHeight="1" x14ac:dyDescent="0.25">
      <c r="A313" s="474" t="s">
        <v>43</v>
      </c>
      <c r="B313" s="469">
        <v>149</v>
      </c>
      <c r="C313" s="469">
        <v>2</v>
      </c>
      <c r="D313" s="469">
        <v>268</v>
      </c>
      <c r="E313" s="469">
        <v>6</v>
      </c>
      <c r="F313" s="469">
        <v>3849</v>
      </c>
      <c r="G313" s="469">
        <v>1</v>
      </c>
      <c r="H313" s="469">
        <v>434</v>
      </c>
      <c r="I313" s="469">
        <v>107</v>
      </c>
      <c r="J313" s="469">
        <v>19</v>
      </c>
      <c r="K313" s="469">
        <v>79</v>
      </c>
      <c r="L313" s="469">
        <v>0</v>
      </c>
      <c r="M313" s="469">
        <v>0</v>
      </c>
      <c r="N313" s="469">
        <v>0</v>
      </c>
      <c r="O313" s="469">
        <v>0</v>
      </c>
      <c r="P313" s="469">
        <v>281</v>
      </c>
      <c r="Q313" s="469">
        <v>5</v>
      </c>
      <c r="R313" s="475">
        <v>3149600</v>
      </c>
      <c r="S313" s="475">
        <v>0</v>
      </c>
      <c r="T313" s="475">
        <v>0</v>
      </c>
      <c r="U313" s="468">
        <v>0.51515151515151514</v>
      </c>
      <c r="V313" s="469">
        <v>5</v>
      </c>
      <c r="W313" s="469">
        <v>9</v>
      </c>
      <c r="X313" s="469">
        <v>5.4000000000000021</v>
      </c>
      <c r="Y313" s="469">
        <v>16325</v>
      </c>
      <c r="Z313" s="469">
        <v>2480</v>
      </c>
      <c r="AA313" s="473">
        <v>6</v>
      </c>
      <c r="AB313" s="474">
        <f t="shared" si="10"/>
        <v>10</v>
      </c>
      <c r="AC313" s="469">
        <v>9</v>
      </c>
      <c r="AD313" s="469">
        <v>0</v>
      </c>
      <c r="AE313" s="469">
        <v>3133</v>
      </c>
      <c r="AF313" s="469">
        <v>110</v>
      </c>
      <c r="AG313" s="469">
        <v>0</v>
      </c>
      <c r="AH313" s="469">
        <v>11</v>
      </c>
      <c r="AI313" s="475">
        <v>12709400</v>
      </c>
      <c r="AJ313" s="475">
        <v>0</v>
      </c>
      <c r="AK313" s="475">
        <v>0</v>
      </c>
      <c r="AL313" s="475">
        <v>0</v>
      </c>
      <c r="AM313" s="475">
        <v>0</v>
      </c>
      <c r="AN313" s="469">
        <v>0</v>
      </c>
      <c r="AO313" s="469">
        <v>0</v>
      </c>
      <c r="AP313" s="469">
        <v>1</v>
      </c>
      <c r="AQ313" s="468">
        <v>0.40425531914893614</v>
      </c>
      <c r="AR313" s="468">
        <v>0.10638297872340426</v>
      </c>
      <c r="AS313" s="469">
        <v>0</v>
      </c>
      <c r="AT313" s="469">
        <v>0</v>
      </c>
      <c r="AU313" s="469">
        <v>0</v>
      </c>
      <c r="AV313" s="469">
        <v>0</v>
      </c>
      <c r="AW313" s="469">
        <v>1</v>
      </c>
      <c r="AX313" s="469">
        <v>33</v>
      </c>
      <c r="AY313" s="469">
        <v>1</v>
      </c>
      <c r="AZ313" s="469">
        <v>0</v>
      </c>
      <c r="BA313" s="469">
        <v>2</v>
      </c>
      <c r="BB313" s="475">
        <v>33.799999999999997</v>
      </c>
      <c r="BC313" s="470">
        <v>0</v>
      </c>
      <c r="BD313" s="470">
        <v>4</v>
      </c>
      <c r="BE313" s="469">
        <v>0</v>
      </c>
      <c r="BF313" s="468">
        <v>0.23404255319148937</v>
      </c>
      <c r="BG313" s="469">
        <v>0</v>
      </c>
      <c r="BH313" s="469">
        <v>0.66319148615599999</v>
      </c>
      <c r="BI313" s="469">
        <v>3</v>
      </c>
      <c r="BJ313" s="469">
        <v>0</v>
      </c>
      <c r="BK313" s="469">
        <v>7</v>
      </c>
      <c r="BL313" s="469">
        <v>1</v>
      </c>
      <c r="BM313" s="469">
        <v>7</v>
      </c>
      <c r="BN313" s="469">
        <v>0</v>
      </c>
      <c r="BO313" s="471">
        <v>132.31585427100001</v>
      </c>
      <c r="BP313" s="469">
        <v>0</v>
      </c>
      <c r="BQ313" s="469">
        <v>286.90505842647502</v>
      </c>
      <c r="BR313" s="469">
        <v>0</v>
      </c>
      <c r="BS313" s="469">
        <v>0</v>
      </c>
      <c r="BT313" s="469">
        <v>0</v>
      </c>
      <c r="BU313" s="469">
        <v>1</v>
      </c>
      <c r="BV313" s="469">
        <v>1</v>
      </c>
      <c r="BW313" s="475">
        <v>2774000</v>
      </c>
      <c r="BX313" s="475">
        <v>0</v>
      </c>
      <c r="BY313" s="475">
        <v>20</v>
      </c>
      <c r="BZ313" s="475">
        <v>0</v>
      </c>
      <c r="CA313" s="468">
        <v>0.36170212765957449</v>
      </c>
      <c r="CB313" s="469">
        <v>77238.093865357514</v>
      </c>
      <c r="CC313" s="476">
        <v>2064.5904003855403</v>
      </c>
      <c r="CD313" s="476">
        <v>673.64057731975015</v>
      </c>
      <c r="CE313" s="476">
        <v>3641.7355242394601</v>
      </c>
      <c r="CF313" s="476">
        <v>76.659729137032997</v>
      </c>
      <c r="CG313" s="476">
        <v>188.84549421997087</v>
      </c>
      <c r="CH313" s="476">
        <v>674.00454491021003</v>
      </c>
      <c r="CI313" s="476">
        <v>2418.8239948954779</v>
      </c>
      <c r="CJ313" s="485">
        <v>0.25</v>
      </c>
      <c r="CK313" s="469">
        <v>15</v>
      </c>
      <c r="CL313" s="469">
        <v>7984.8292374404282</v>
      </c>
      <c r="CM313" s="469">
        <v>0</v>
      </c>
      <c r="CN313" s="477">
        <v>6563.7162795764852</v>
      </c>
      <c r="CO313" s="469">
        <v>268</v>
      </c>
      <c r="CP313" s="469">
        <v>0</v>
      </c>
      <c r="CQ313" s="469" t="s">
        <v>514</v>
      </c>
      <c r="CR313" s="469" t="s">
        <v>514</v>
      </c>
      <c r="CS313" s="469" t="s">
        <v>514</v>
      </c>
      <c r="CT313" s="469">
        <v>0</v>
      </c>
      <c r="CU313" s="469">
        <v>1</v>
      </c>
      <c r="CV313" s="469">
        <v>2</v>
      </c>
      <c r="CW313" s="469">
        <v>2</v>
      </c>
      <c r="CX313" s="475">
        <v>58300</v>
      </c>
      <c r="CY313" s="475">
        <v>6798</v>
      </c>
      <c r="CZ313" s="475">
        <v>3905</v>
      </c>
      <c r="DA313" s="475">
        <v>0</v>
      </c>
      <c r="DB313" s="478">
        <v>42</v>
      </c>
      <c r="DC313" s="472">
        <v>0.94225441870748738</v>
      </c>
      <c r="DD313" s="469">
        <v>15</v>
      </c>
      <c r="DE313" s="475">
        <v>212100</v>
      </c>
      <c r="DF313" s="470">
        <v>6</v>
      </c>
      <c r="DG313" s="474">
        <f>1/6</f>
        <v>0.16666666666666666</v>
      </c>
      <c r="DH313" s="469">
        <v>5</v>
      </c>
      <c r="DI313" s="470">
        <v>0</v>
      </c>
      <c r="DJ313" s="469">
        <v>2</v>
      </c>
      <c r="DK313" s="469">
        <v>0</v>
      </c>
      <c r="DL313" s="476">
        <v>5</v>
      </c>
      <c r="DM313" s="465">
        <v>485.33333333333331</v>
      </c>
      <c r="DN313" s="466">
        <v>24154666.666666668</v>
      </c>
      <c r="DO313" s="467">
        <v>2490162.9629629627</v>
      </c>
      <c r="DP313" s="469">
        <v>2</v>
      </c>
      <c r="DQ313" s="469">
        <v>1</v>
      </c>
      <c r="DR313" s="469">
        <v>4</v>
      </c>
      <c r="DS313" s="475">
        <v>45</v>
      </c>
      <c r="DT313" s="475">
        <v>4561</v>
      </c>
      <c r="DU313" s="475">
        <v>803</v>
      </c>
    </row>
    <row r="314" spans="1:125" s="469" customFormat="1" ht="15" customHeight="1" x14ac:dyDescent="0.25">
      <c r="A314" s="474" t="s">
        <v>93</v>
      </c>
      <c r="B314" s="469">
        <v>6</v>
      </c>
      <c r="C314" s="469">
        <v>2</v>
      </c>
      <c r="D314" s="469">
        <v>22</v>
      </c>
      <c r="E314" s="469">
        <v>3</v>
      </c>
      <c r="F314" s="469">
        <v>477</v>
      </c>
      <c r="G314" s="469">
        <v>0</v>
      </c>
      <c r="H314" s="469">
        <v>11</v>
      </c>
      <c r="I314" s="469">
        <v>6</v>
      </c>
      <c r="J314" s="469">
        <v>4</v>
      </c>
      <c r="K314" s="469">
        <v>28</v>
      </c>
      <c r="L314" s="469">
        <v>3</v>
      </c>
      <c r="M314" s="469">
        <v>0</v>
      </c>
      <c r="N314" s="469">
        <v>0</v>
      </c>
      <c r="O314" s="469">
        <v>0</v>
      </c>
      <c r="P314" s="469">
        <v>40</v>
      </c>
      <c r="Q314" s="469">
        <v>1</v>
      </c>
      <c r="R314" s="475">
        <v>247400</v>
      </c>
      <c r="S314" s="475">
        <v>172</v>
      </c>
      <c r="T314" s="475">
        <v>0</v>
      </c>
      <c r="U314" s="468">
        <v>0.73529411764705888</v>
      </c>
      <c r="V314" s="469">
        <v>1</v>
      </c>
      <c r="W314" s="469">
        <v>3</v>
      </c>
      <c r="X314" s="469">
        <v>0.2</v>
      </c>
      <c r="Y314" s="469">
        <v>2633</v>
      </c>
      <c r="Z314" s="469">
        <v>216</v>
      </c>
      <c r="AA314" s="473">
        <v>1</v>
      </c>
      <c r="AB314" s="474">
        <f t="shared" si="10"/>
        <v>1</v>
      </c>
      <c r="AC314" s="469">
        <v>1</v>
      </c>
      <c r="AD314" s="469">
        <v>0</v>
      </c>
      <c r="AE314" s="469">
        <v>314</v>
      </c>
      <c r="AF314" s="469">
        <v>84</v>
      </c>
      <c r="AG314" s="469">
        <v>1</v>
      </c>
      <c r="AH314" s="469">
        <v>0</v>
      </c>
      <c r="AI314" s="475">
        <v>0</v>
      </c>
      <c r="AJ314" s="475">
        <v>0</v>
      </c>
      <c r="AK314" s="475">
        <v>0</v>
      </c>
      <c r="AL314" s="475">
        <v>205</v>
      </c>
      <c r="AM314" s="475">
        <v>39</v>
      </c>
      <c r="AN314" s="469">
        <v>0</v>
      </c>
      <c r="AO314" s="469">
        <v>1</v>
      </c>
      <c r="AP314" s="469">
        <v>0</v>
      </c>
      <c r="AQ314" s="468">
        <v>0.65942028985507251</v>
      </c>
      <c r="AR314" s="468">
        <v>7.2463768115942032E-2</v>
      </c>
      <c r="AS314" s="469">
        <v>0</v>
      </c>
      <c r="AT314" s="469">
        <v>38954.266682280002</v>
      </c>
      <c r="AU314" s="469">
        <v>69</v>
      </c>
      <c r="AV314" s="469">
        <v>1</v>
      </c>
      <c r="AW314" s="469">
        <v>1</v>
      </c>
      <c r="AX314" s="469">
        <v>8</v>
      </c>
      <c r="AY314" s="469">
        <v>0</v>
      </c>
      <c r="AZ314" s="469">
        <v>0</v>
      </c>
      <c r="BA314" s="469">
        <v>0</v>
      </c>
      <c r="BB314" s="475">
        <v>0</v>
      </c>
      <c r="BC314" s="470">
        <v>0</v>
      </c>
      <c r="BD314" s="470">
        <v>21</v>
      </c>
      <c r="BE314" s="469">
        <v>0</v>
      </c>
      <c r="BF314" s="468">
        <v>0.18840579710144928</v>
      </c>
      <c r="BG314" s="469">
        <v>0</v>
      </c>
      <c r="BH314" s="469">
        <v>145.134496152</v>
      </c>
      <c r="BI314" s="469">
        <v>0</v>
      </c>
      <c r="BJ314" s="469">
        <v>0</v>
      </c>
      <c r="BK314" s="469">
        <v>0</v>
      </c>
      <c r="BL314" s="469">
        <v>0</v>
      </c>
      <c r="BM314" s="469">
        <v>1</v>
      </c>
      <c r="BN314" s="469">
        <v>1</v>
      </c>
      <c r="BO314" s="471">
        <v>6.3357560727099997</v>
      </c>
      <c r="BP314" s="469">
        <v>3</v>
      </c>
      <c r="BQ314" s="469">
        <v>0</v>
      </c>
      <c r="BR314" s="469">
        <v>0</v>
      </c>
      <c r="BS314" s="469">
        <v>0</v>
      </c>
      <c r="BT314" s="469">
        <v>0</v>
      </c>
      <c r="BU314" s="469">
        <v>0</v>
      </c>
      <c r="BV314" s="469">
        <v>0</v>
      </c>
      <c r="BW314" s="475">
        <v>0</v>
      </c>
      <c r="BX314" s="475">
        <v>0</v>
      </c>
      <c r="BY314" s="475">
        <v>1175</v>
      </c>
      <c r="BZ314" s="475">
        <v>17</v>
      </c>
      <c r="CA314" s="468">
        <v>0.58695652173913049</v>
      </c>
      <c r="CB314" s="469">
        <v>0</v>
      </c>
      <c r="CC314" s="476">
        <v>0</v>
      </c>
      <c r="CD314" s="476">
        <v>4601.8904937122816</v>
      </c>
      <c r="CE314" s="476">
        <v>4684.4397090274888</v>
      </c>
      <c r="CF314" s="476">
        <v>0.47035601426599999</v>
      </c>
      <c r="CG314" s="476">
        <v>3654.1092566033603</v>
      </c>
      <c r="CH314" s="476">
        <v>4586.9029555050001</v>
      </c>
      <c r="CI314" s="476">
        <v>71.286468759972195</v>
      </c>
      <c r="CJ314" s="485">
        <v>0</v>
      </c>
      <c r="CK314" s="469">
        <v>2</v>
      </c>
      <c r="CL314" s="469">
        <v>0</v>
      </c>
      <c r="CM314" s="469">
        <v>0</v>
      </c>
      <c r="CN314" s="477">
        <v>484.50096285308842</v>
      </c>
      <c r="CO314" s="469">
        <v>16</v>
      </c>
      <c r="CP314" s="469">
        <v>3</v>
      </c>
      <c r="CQ314" s="469" t="s">
        <v>514</v>
      </c>
      <c r="CR314" s="469" t="s">
        <v>514</v>
      </c>
      <c r="CS314" s="469" t="s">
        <v>514</v>
      </c>
      <c r="CT314" s="469">
        <v>0</v>
      </c>
      <c r="CU314" s="469">
        <v>1</v>
      </c>
      <c r="CV314" s="469">
        <v>0</v>
      </c>
      <c r="CW314" s="469">
        <v>1</v>
      </c>
      <c r="CX314" s="475">
        <v>10000</v>
      </c>
      <c r="CY314" s="475">
        <v>27</v>
      </c>
      <c r="CZ314" s="475">
        <v>120</v>
      </c>
      <c r="DA314" s="475">
        <v>0</v>
      </c>
      <c r="DB314" s="478">
        <v>0</v>
      </c>
      <c r="DC314" s="472">
        <v>0.96214027513443778</v>
      </c>
      <c r="DD314" s="469">
        <v>3</v>
      </c>
      <c r="DE314" s="475">
        <v>80800</v>
      </c>
      <c r="DF314" s="470">
        <v>0</v>
      </c>
      <c r="DG314" s="474">
        <v>0</v>
      </c>
      <c r="DH314" s="469">
        <v>3</v>
      </c>
      <c r="DI314" s="470">
        <v>0</v>
      </c>
      <c r="DJ314" s="469">
        <v>0</v>
      </c>
      <c r="DK314" s="469">
        <v>3</v>
      </c>
      <c r="DL314" s="476">
        <v>16.666666666666668</v>
      </c>
      <c r="DM314" s="465">
        <v>43</v>
      </c>
      <c r="DN314" s="466" t="s">
        <v>640</v>
      </c>
      <c r="DO314" s="467">
        <v>86992.592592592584</v>
      </c>
      <c r="DP314" s="469">
        <v>0</v>
      </c>
      <c r="DQ314" s="469">
        <v>1</v>
      </c>
      <c r="DR314" s="469">
        <v>0</v>
      </c>
      <c r="DS314" s="475">
        <v>360</v>
      </c>
      <c r="DT314" s="475">
        <v>5</v>
      </c>
      <c r="DU314" s="475">
        <v>0</v>
      </c>
    </row>
    <row r="315" spans="1:125" s="469" customFormat="1" ht="15" customHeight="1" x14ac:dyDescent="0.25">
      <c r="A315" s="474" t="s">
        <v>271</v>
      </c>
      <c r="B315" s="469">
        <v>60</v>
      </c>
      <c r="C315" s="469">
        <v>7</v>
      </c>
      <c r="D315" s="469">
        <v>77</v>
      </c>
      <c r="E315" s="469">
        <v>7</v>
      </c>
      <c r="F315" s="469">
        <v>810</v>
      </c>
      <c r="G315" s="469">
        <v>2</v>
      </c>
      <c r="H315" s="469">
        <v>101</v>
      </c>
      <c r="I315" s="469">
        <v>13</v>
      </c>
      <c r="J315" s="469">
        <v>11</v>
      </c>
      <c r="K315" s="469">
        <v>25</v>
      </c>
      <c r="L315" s="469">
        <v>2</v>
      </c>
      <c r="M315" s="469">
        <v>0</v>
      </c>
      <c r="N315" s="469">
        <v>0</v>
      </c>
      <c r="O315" s="469">
        <v>0</v>
      </c>
      <c r="P315" s="469">
        <v>191</v>
      </c>
      <c r="Q315" s="469">
        <v>3</v>
      </c>
      <c r="R315" s="475">
        <v>545100</v>
      </c>
      <c r="S315" s="475">
        <v>116</v>
      </c>
      <c r="T315" s="475">
        <v>0</v>
      </c>
      <c r="U315" s="468">
        <v>0.64500000000000002</v>
      </c>
      <c r="V315" s="469">
        <v>4</v>
      </c>
      <c r="W315" s="469">
        <v>3</v>
      </c>
      <c r="X315" s="469">
        <v>8.7000000000000011</v>
      </c>
      <c r="Y315" s="469">
        <v>13386</v>
      </c>
      <c r="Z315" s="469">
        <v>1659</v>
      </c>
      <c r="AA315" s="473">
        <v>1</v>
      </c>
      <c r="AB315" s="474">
        <f t="shared" si="10"/>
        <v>4</v>
      </c>
      <c r="AC315" s="469">
        <v>0</v>
      </c>
      <c r="AD315" s="469">
        <v>0</v>
      </c>
      <c r="AE315" s="469">
        <v>18616</v>
      </c>
      <c r="AF315" s="469">
        <v>178</v>
      </c>
      <c r="AG315" s="469">
        <v>0</v>
      </c>
      <c r="AH315" s="469">
        <v>4</v>
      </c>
      <c r="AI315" s="475">
        <v>48800</v>
      </c>
      <c r="AJ315" s="475">
        <v>0</v>
      </c>
      <c r="AK315" s="475">
        <v>17914.285714285714</v>
      </c>
      <c r="AL315" s="475">
        <v>0</v>
      </c>
      <c r="AM315" s="475">
        <v>0</v>
      </c>
      <c r="AN315" s="469">
        <v>0</v>
      </c>
      <c r="AO315" s="469">
        <v>1</v>
      </c>
      <c r="AP315" s="469">
        <v>0</v>
      </c>
      <c r="AQ315" s="468">
        <v>0.51700000000000002</v>
      </c>
      <c r="AR315" s="468">
        <v>4.8000000000000001E-2</v>
      </c>
      <c r="AS315" s="469">
        <v>0</v>
      </c>
      <c r="AT315" s="469">
        <v>26806.403289122456</v>
      </c>
      <c r="AU315" s="469">
        <v>11</v>
      </c>
      <c r="AV315" s="469">
        <v>0</v>
      </c>
      <c r="AW315" s="469">
        <v>0</v>
      </c>
      <c r="AX315" s="469">
        <v>0</v>
      </c>
      <c r="AY315" s="469">
        <v>0</v>
      </c>
      <c r="AZ315" s="469">
        <v>1</v>
      </c>
      <c r="BA315" s="469">
        <v>0</v>
      </c>
      <c r="BB315" s="475">
        <v>0</v>
      </c>
      <c r="BC315" s="470">
        <v>0</v>
      </c>
      <c r="BD315" s="470">
        <v>1</v>
      </c>
      <c r="BE315" s="469">
        <v>27704.282441700001</v>
      </c>
      <c r="BF315" s="468">
        <v>0.216</v>
      </c>
      <c r="BG315" s="469">
        <v>0</v>
      </c>
      <c r="BH315" s="469">
        <v>0</v>
      </c>
      <c r="BI315" s="469">
        <v>1</v>
      </c>
      <c r="BJ315" s="469">
        <v>1</v>
      </c>
      <c r="BK315" s="469">
        <v>0</v>
      </c>
      <c r="BL315" s="469">
        <v>0</v>
      </c>
      <c r="BM315" s="469">
        <v>3</v>
      </c>
      <c r="BN315" s="469">
        <v>0</v>
      </c>
      <c r="BO315" s="471">
        <v>24.477103986700001</v>
      </c>
      <c r="BP315" s="469">
        <v>3</v>
      </c>
      <c r="BQ315" s="469">
        <v>0</v>
      </c>
      <c r="BR315" s="469">
        <v>0</v>
      </c>
      <c r="BS315" s="469">
        <v>0</v>
      </c>
      <c r="BT315" s="469">
        <v>0</v>
      </c>
      <c r="BU315" s="469">
        <v>1</v>
      </c>
      <c r="BV315" s="469">
        <v>0</v>
      </c>
      <c r="BW315" s="475">
        <v>0</v>
      </c>
      <c r="BX315" s="475">
        <v>1</v>
      </c>
      <c r="BY315" s="475">
        <v>239</v>
      </c>
      <c r="BZ315" s="475">
        <v>0</v>
      </c>
      <c r="CA315" s="468">
        <v>0.439</v>
      </c>
      <c r="CB315" s="469">
        <v>11938.026453799999</v>
      </c>
      <c r="CC315" s="476">
        <v>0</v>
      </c>
      <c r="CD315" s="476">
        <v>0</v>
      </c>
      <c r="CE315" s="476">
        <v>771.24900030045978</v>
      </c>
      <c r="CF315" s="476">
        <v>52.538588343699999</v>
      </c>
      <c r="CG315" s="476">
        <v>330.32919775692091</v>
      </c>
      <c r="CH315" s="476">
        <v>0</v>
      </c>
      <c r="CI315" s="476">
        <v>1398.807937857212</v>
      </c>
      <c r="CJ315" s="485">
        <v>0</v>
      </c>
      <c r="CK315" s="469">
        <v>7</v>
      </c>
      <c r="CL315" s="469">
        <v>0</v>
      </c>
      <c r="CM315" s="469">
        <v>0</v>
      </c>
      <c r="CN315" s="477">
        <v>5114.2596391103034</v>
      </c>
      <c r="CO315" s="469">
        <v>50</v>
      </c>
      <c r="CP315" s="469">
        <v>7</v>
      </c>
      <c r="CQ315" s="469" t="s">
        <v>514</v>
      </c>
      <c r="CR315" s="469" t="s">
        <v>514</v>
      </c>
      <c r="CS315" s="469" t="s">
        <v>514</v>
      </c>
      <c r="CT315" s="469">
        <v>2</v>
      </c>
      <c r="CU315" s="469">
        <v>1</v>
      </c>
      <c r="CV315" s="469">
        <v>1</v>
      </c>
      <c r="CW315" s="469">
        <v>0</v>
      </c>
      <c r="CX315" s="475">
        <v>0</v>
      </c>
      <c r="CY315" s="475">
        <v>10</v>
      </c>
      <c r="CZ315" s="475">
        <v>16</v>
      </c>
      <c r="DA315" s="475">
        <v>0</v>
      </c>
      <c r="DB315" s="478">
        <v>2</v>
      </c>
      <c r="DC315" s="472">
        <v>0.94583412802042222</v>
      </c>
      <c r="DD315" s="469">
        <v>10</v>
      </c>
      <c r="DE315" s="475">
        <v>86400</v>
      </c>
      <c r="DF315" s="470">
        <v>4</v>
      </c>
      <c r="DG315" s="474">
        <v>0</v>
      </c>
      <c r="DH315" s="469">
        <v>3</v>
      </c>
      <c r="DI315" s="470">
        <v>0</v>
      </c>
      <c r="DJ315" s="469">
        <v>0</v>
      </c>
      <c r="DK315" s="469">
        <v>1</v>
      </c>
      <c r="DL315" s="476">
        <v>30</v>
      </c>
      <c r="DM315" s="465">
        <v>35.5</v>
      </c>
      <c r="DN315" s="466">
        <v>3194500</v>
      </c>
      <c r="DO315" s="467">
        <v>77477.777777777781</v>
      </c>
      <c r="DP315" s="469">
        <v>2</v>
      </c>
      <c r="DQ315" s="469">
        <v>2</v>
      </c>
      <c r="DR315" s="469">
        <v>0</v>
      </c>
      <c r="DS315" s="475">
        <v>32</v>
      </c>
      <c r="DT315" s="475">
        <v>47</v>
      </c>
      <c r="DU315" s="475">
        <v>0</v>
      </c>
    </row>
    <row r="316" spans="1:125" s="469" customFormat="1" ht="15" customHeight="1" x14ac:dyDescent="0.25">
      <c r="A316" s="474" t="s">
        <v>213</v>
      </c>
      <c r="B316" s="469">
        <v>40</v>
      </c>
      <c r="C316" s="469">
        <v>0</v>
      </c>
      <c r="D316" s="469">
        <v>213</v>
      </c>
      <c r="E316" s="469">
        <v>1</v>
      </c>
      <c r="F316" s="469">
        <v>2938</v>
      </c>
      <c r="G316" s="469">
        <v>0</v>
      </c>
      <c r="H316" s="469">
        <v>138</v>
      </c>
      <c r="I316" s="469">
        <v>14</v>
      </c>
      <c r="J316" s="469">
        <v>13</v>
      </c>
      <c r="K316" s="469">
        <v>51</v>
      </c>
      <c r="L316" s="469">
        <v>0</v>
      </c>
      <c r="M316" s="469">
        <v>1</v>
      </c>
      <c r="N316" s="469">
        <v>0</v>
      </c>
      <c r="O316" s="469">
        <v>0</v>
      </c>
      <c r="P316" s="469">
        <v>90</v>
      </c>
      <c r="Q316" s="469">
        <v>6</v>
      </c>
      <c r="R316" s="475">
        <v>535400</v>
      </c>
      <c r="S316" s="475">
        <v>114</v>
      </c>
      <c r="T316" s="475">
        <v>0</v>
      </c>
      <c r="U316" s="468">
        <v>0.4</v>
      </c>
      <c r="V316" s="469">
        <v>1</v>
      </c>
      <c r="W316" s="469">
        <v>8</v>
      </c>
      <c r="X316" s="469">
        <v>1.7999999999999998</v>
      </c>
      <c r="Y316" s="469">
        <v>6420</v>
      </c>
      <c r="Z316" s="469">
        <v>641</v>
      </c>
      <c r="AA316" s="473">
        <v>6</v>
      </c>
      <c r="AB316" s="474">
        <f t="shared" si="10"/>
        <v>10</v>
      </c>
      <c r="AC316" s="469">
        <v>5</v>
      </c>
      <c r="AD316" s="469">
        <v>0</v>
      </c>
      <c r="AE316" s="469">
        <v>2532</v>
      </c>
      <c r="AF316" s="469">
        <v>51</v>
      </c>
      <c r="AG316" s="469">
        <v>0</v>
      </c>
      <c r="AH316" s="469">
        <v>1</v>
      </c>
      <c r="AI316" s="475">
        <v>9700</v>
      </c>
      <c r="AJ316" s="475">
        <v>0</v>
      </c>
      <c r="AK316" s="475">
        <v>0</v>
      </c>
      <c r="AL316" s="475">
        <v>8</v>
      </c>
      <c r="AM316" s="475">
        <v>0</v>
      </c>
      <c r="AN316" s="469">
        <v>0</v>
      </c>
      <c r="AO316" s="469">
        <v>3</v>
      </c>
      <c r="AP316" s="469">
        <v>0</v>
      </c>
      <c r="AQ316" s="468">
        <v>0.47540983606557374</v>
      </c>
      <c r="AR316" s="468">
        <v>4.9180327868852458E-2</v>
      </c>
      <c r="AS316" s="469">
        <v>1</v>
      </c>
      <c r="AT316" s="469">
        <v>0</v>
      </c>
      <c r="AU316" s="469">
        <v>3</v>
      </c>
      <c r="AV316" s="469">
        <v>0</v>
      </c>
      <c r="AW316" s="469">
        <v>0</v>
      </c>
      <c r="AX316" s="469">
        <v>0</v>
      </c>
      <c r="AY316" s="469">
        <v>0</v>
      </c>
      <c r="AZ316" s="469">
        <v>0</v>
      </c>
      <c r="BA316" s="469">
        <v>1</v>
      </c>
      <c r="BB316" s="475">
        <v>840.7</v>
      </c>
      <c r="BC316" s="470">
        <v>0</v>
      </c>
      <c r="BD316" s="470">
        <v>4</v>
      </c>
      <c r="BE316" s="469">
        <v>0</v>
      </c>
      <c r="BF316" s="468">
        <v>0.21311475409836064</v>
      </c>
      <c r="BG316" s="469">
        <v>0</v>
      </c>
      <c r="BH316" s="469">
        <v>0</v>
      </c>
      <c r="BI316" s="469">
        <v>2</v>
      </c>
      <c r="BJ316" s="469">
        <v>0</v>
      </c>
      <c r="BK316" s="469">
        <v>7</v>
      </c>
      <c r="BL316" s="469">
        <v>0</v>
      </c>
      <c r="BM316" s="469">
        <v>8</v>
      </c>
      <c r="BN316" s="469">
        <v>0</v>
      </c>
      <c r="BO316" s="471">
        <v>53.383536367600001</v>
      </c>
      <c r="BP316" s="469">
        <v>2</v>
      </c>
      <c r="BQ316" s="469">
        <v>0</v>
      </c>
      <c r="BR316" s="469">
        <v>0</v>
      </c>
      <c r="BS316" s="469">
        <v>0</v>
      </c>
      <c r="BT316" s="469">
        <v>0</v>
      </c>
      <c r="BU316" s="469">
        <v>0</v>
      </c>
      <c r="BV316" s="469">
        <v>0</v>
      </c>
      <c r="BW316" s="475">
        <v>0</v>
      </c>
      <c r="BX316" s="475">
        <v>0</v>
      </c>
      <c r="BY316" s="475">
        <v>599</v>
      </c>
      <c r="BZ316" s="475">
        <v>201</v>
      </c>
      <c r="CA316" s="468">
        <v>0.32786885245901637</v>
      </c>
      <c r="CB316" s="469">
        <v>24381.180157700001</v>
      </c>
      <c r="CC316" s="476">
        <v>6.8913006569900004</v>
      </c>
      <c r="CD316" s="476">
        <v>0</v>
      </c>
      <c r="CE316" s="476">
        <v>1118.626135352057</v>
      </c>
      <c r="CF316" s="476">
        <v>2.8593547004839999</v>
      </c>
      <c r="CG316" s="476">
        <v>312.60597218819998</v>
      </c>
      <c r="CH316" s="476">
        <v>0</v>
      </c>
      <c r="CI316" s="476">
        <v>2248.7310001461901</v>
      </c>
      <c r="CJ316" s="485">
        <v>0</v>
      </c>
      <c r="CK316" s="469">
        <v>5</v>
      </c>
      <c r="CL316" s="469">
        <v>0</v>
      </c>
      <c r="CM316" s="469">
        <v>0</v>
      </c>
      <c r="CN316" s="477">
        <v>4730.1540000995783</v>
      </c>
      <c r="CO316" s="469">
        <v>530</v>
      </c>
      <c r="CP316" s="469">
        <v>0</v>
      </c>
      <c r="CQ316" s="469" t="s">
        <v>514</v>
      </c>
      <c r="CR316" s="469" t="s">
        <v>514</v>
      </c>
      <c r="CS316" s="469" t="s">
        <v>514</v>
      </c>
      <c r="CT316" s="469">
        <v>0</v>
      </c>
      <c r="CU316" s="469">
        <v>0</v>
      </c>
      <c r="CV316" s="469">
        <v>4</v>
      </c>
      <c r="CW316" s="469">
        <v>0</v>
      </c>
      <c r="CX316" s="475">
        <v>0</v>
      </c>
      <c r="CY316" s="475">
        <v>124</v>
      </c>
      <c r="CZ316" s="475">
        <v>309</v>
      </c>
      <c r="DA316" s="475">
        <v>44</v>
      </c>
      <c r="DB316" s="478">
        <v>18</v>
      </c>
      <c r="DC316" s="472">
        <v>0.95383365904418671</v>
      </c>
      <c r="DD316" s="469">
        <v>2</v>
      </c>
      <c r="DE316" s="475">
        <v>88300</v>
      </c>
      <c r="DF316" s="470">
        <v>0</v>
      </c>
      <c r="DG316" s="474">
        <v>0</v>
      </c>
      <c r="DH316" s="469">
        <v>5</v>
      </c>
      <c r="DI316" s="470">
        <v>0</v>
      </c>
      <c r="DJ316" s="469">
        <v>0</v>
      </c>
      <c r="DK316" s="469">
        <v>0</v>
      </c>
      <c r="DL316" s="476">
        <v>11.666666666666666</v>
      </c>
      <c r="DM316" s="465">
        <v>860.66666666666663</v>
      </c>
      <c r="DN316" s="466">
        <v>110370000</v>
      </c>
      <c r="DO316" s="467">
        <v>292240.74074074079</v>
      </c>
      <c r="DP316" s="469">
        <v>0</v>
      </c>
      <c r="DQ316" s="469">
        <v>0</v>
      </c>
      <c r="DR316" s="469">
        <v>2</v>
      </c>
      <c r="DS316" s="475">
        <v>297</v>
      </c>
      <c r="DT316" s="475">
        <v>506</v>
      </c>
      <c r="DU316" s="475">
        <v>131</v>
      </c>
    </row>
    <row r="317" spans="1:125" s="469" customFormat="1" ht="15" customHeight="1" x14ac:dyDescent="0.25">
      <c r="A317" s="474" t="s">
        <v>53</v>
      </c>
      <c r="B317" s="469">
        <v>34</v>
      </c>
      <c r="C317" s="469">
        <v>0</v>
      </c>
      <c r="D317" s="469">
        <v>100</v>
      </c>
      <c r="E317" s="469">
        <v>0</v>
      </c>
      <c r="F317" s="469">
        <v>1104</v>
      </c>
      <c r="G317" s="469">
        <v>0</v>
      </c>
      <c r="H317" s="469">
        <v>202</v>
      </c>
      <c r="I317" s="469">
        <v>18</v>
      </c>
      <c r="J317" s="469">
        <v>13</v>
      </c>
      <c r="K317" s="469">
        <v>11</v>
      </c>
      <c r="L317" s="469">
        <v>0</v>
      </c>
      <c r="M317" s="469">
        <v>0</v>
      </c>
      <c r="N317" s="469">
        <v>0</v>
      </c>
      <c r="O317" s="469">
        <v>0</v>
      </c>
      <c r="P317" s="469">
        <v>105</v>
      </c>
      <c r="Q317" s="469">
        <v>3</v>
      </c>
      <c r="R317" s="475">
        <v>154500</v>
      </c>
      <c r="S317" s="475">
        <v>0</v>
      </c>
      <c r="T317" s="475">
        <v>0</v>
      </c>
      <c r="U317" s="468">
        <v>0.64500000000000002</v>
      </c>
      <c r="V317" s="469">
        <v>2</v>
      </c>
      <c r="W317" s="469">
        <v>7</v>
      </c>
      <c r="X317" s="469">
        <v>0.2</v>
      </c>
      <c r="Y317" s="469">
        <v>8557</v>
      </c>
      <c r="Z317" s="469">
        <v>603</v>
      </c>
      <c r="AA317" s="473">
        <v>2</v>
      </c>
      <c r="AB317" s="474">
        <f t="shared" si="10"/>
        <v>4</v>
      </c>
      <c r="AC317" s="469">
        <v>1</v>
      </c>
      <c r="AD317" s="469">
        <v>0</v>
      </c>
      <c r="AE317" s="469">
        <v>1198</v>
      </c>
      <c r="AF317" s="469">
        <v>45</v>
      </c>
      <c r="AG317" s="469">
        <v>1</v>
      </c>
      <c r="AH317" s="469">
        <v>0</v>
      </c>
      <c r="AI317" s="475">
        <v>0</v>
      </c>
      <c r="AJ317" s="475">
        <v>0</v>
      </c>
      <c r="AK317" s="475">
        <v>2374.0625</v>
      </c>
      <c r="AL317" s="475">
        <v>0</v>
      </c>
      <c r="AM317" s="475">
        <v>0</v>
      </c>
      <c r="AN317" s="469">
        <v>0</v>
      </c>
      <c r="AO317" s="469">
        <v>0</v>
      </c>
      <c r="AP317" s="469">
        <v>0</v>
      </c>
      <c r="AQ317" s="468">
        <v>0.5625</v>
      </c>
      <c r="AR317" s="468">
        <v>6.4516129032258063E-2</v>
      </c>
      <c r="AS317" s="469">
        <v>2</v>
      </c>
      <c r="AT317" s="469">
        <v>0</v>
      </c>
      <c r="AU317" s="469">
        <v>0</v>
      </c>
      <c r="AV317" s="469">
        <v>1</v>
      </c>
      <c r="AW317" s="469">
        <v>2</v>
      </c>
      <c r="AX317" s="469">
        <v>17</v>
      </c>
      <c r="AY317" s="469">
        <v>0</v>
      </c>
      <c r="AZ317" s="469">
        <v>0</v>
      </c>
      <c r="BA317" s="469">
        <v>1</v>
      </c>
      <c r="BB317" s="475">
        <v>9.9</v>
      </c>
      <c r="BC317" s="470">
        <v>0</v>
      </c>
      <c r="BD317" s="470">
        <v>5</v>
      </c>
      <c r="BE317" s="469">
        <v>0</v>
      </c>
      <c r="BF317" s="468">
        <v>0.40625</v>
      </c>
      <c r="BG317" s="469">
        <v>48982.339665799998</v>
      </c>
      <c r="BH317" s="469">
        <v>0</v>
      </c>
      <c r="BI317" s="469">
        <v>0</v>
      </c>
      <c r="BJ317" s="469">
        <v>0</v>
      </c>
      <c r="BK317" s="469">
        <v>1</v>
      </c>
      <c r="BL317" s="469">
        <v>0</v>
      </c>
      <c r="BM317" s="469">
        <v>4</v>
      </c>
      <c r="BN317" s="469">
        <v>1</v>
      </c>
      <c r="BO317" s="471">
        <v>82.974648056299998</v>
      </c>
      <c r="BP317" s="469">
        <v>1</v>
      </c>
      <c r="BQ317" s="469">
        <v>4466.7375205043681</v>
      </c>
      <c r="BR317" s="469">
        <v>0</v>
      </c>
      <c r="BS317" s="469">
        <v>0</v>
      </c>
      <c r="BT317" s="469">
        <v>0</v>
      </c>
      <c r="BU317" s="469">
        <v>0</v>
      </c>
      <c r="BV317" s="469">
        <v>0</v>
      </c>
      <c r="BW317" s="475">
        <v>0</v>
      </c>
      <c r="BX317" s="475">
        <v>18</v>
      </c>
      <c r="BY317" s="475">
        <v>260</v>
      </c>
      <c r="BZ317" s="475">
        <v>11</v>
      </c>
      <c r="CA317" s="468">
        <v>0.625</v>
      </c>
      <c r="CB317" s="469">
        <v>4072.3083800499999</v>
      </c>
      <c r="CC317" s="476">
        <v>8257.8533014532404</v>
      </c>
      <c r="CD317" s="476">
        <v>1092.0342859699999</v>
      </c>
      <c r="CE317" s="476">
        <v>16660.70115997094</v>
      </c>
      <c r="CF317" s="476">
        <v>0</v>
      </c>
      <c r="CG317" s="476">
        <v>2625.0460006757999</v>
      </c>
      <c r="CH317" s="476">
        <v>1092.0342944900001</v>
      </c>
      <c r="CI317" s="476">
        <v>3302.0380867406088</v>
      </c>
      <c r="CJ317" s="485">
        <v>0</v>
      </c>
      <c r="CK317" s="469">
        <v>3</v>
      </c>
      <c r="CL317" s="469">
        <v>3470.9967111000001</v>
      </c>
      <c r="CM317" s="469">
        <v>0</v>
      </c>
      <c r="CN317" s="477">
        <v>3208.0891549641206</v>
      </c>
      <c r="CO317" s="469">
        <v>3882</v>
      </c>
      <c r="CP317" s="469">
        <v>1</v>
      </c>
      <c r="CQ317" s="469" t="s">
        <v>514</v>
      </c>
      <c r="CR317" s="469" t="s">
        <v>514</v>
      </c>
      <c r="CS317" s="469" t="s">
        <v>514</v>
      </c>
      <c r="CT317" s="469">
        <v>0</v>
      </c>
      <c r="CU317" s="469">
        <v>1</v>
      </c>
      <c r="CV317" s="469">
        <v>1</v>
      </c>
      <c r="CW317" s="469">
        <v>0</v>
      </c>
      <c r="CX317" s="475">
        <v>0</v>
      </c>
      <c r="CY317" s="475">
        <v>18</v>
      </c>
      <c r="CZ317" s="475">
        <v>42</v>
      </c>
      <c r="DA317" s="475">
        <v>0</v>
      </c>
      <c r="DB317" s="478">
        <v>3</v>
      </c>
      <c r="DC317" s="472">
        <v>0.94269106084882814</v>
      </c>
      <c r="DD317" s="469">
        <v>5</v>
      </c>
      <c r="DE317" s="475">
        <v>67600</v>
      </c>
      <c r="DF317" s="470">
        <v>1</v>
      </c>
      <c r="DG317" s="474">
        <v>0.5</v>
      </c>
      <c r="DH317" s="469">
        <v>0</v>
      </c>
      <c r="DI317" s="470">
        <v>2</v>
      </c>
      <c r="DJ317" s="469">
        <v>1</v>
      </c>
      <c r="DK317" s="469">
        <v>0</v>
      </c>
      <c r="DL317" s="476">
        <v>10</v>
      </c>
      <c r="DM317" s="465">
        <v>111</v>
      </c>
      <c r="DN317" s="466">
        <v>1503000</v>
      </c>
      <c r="DO317" s="467">
        <v>1799659.2592592593</v>
      </c>
      <c r="DP317" s="469">
        <v>0</v>
      </c>
      <c r="DQ317" s="469">
        <v>0</v>
      </c>
      <c r="DR317" s="469">
        <v>1</v>
      </c>
      <c r="DS317" s="475">
        <v>29</v>
      </c>
      <c r="DT317" s="475">
        <v>193</v>
      </c>
      <c r="DU317" s="475">
        <v>70</v>
      </c>
    </row>
    <row r="318" spans="1:125" s="469" customFormat="1" ht="15" customHeight="1" x14ac:dyDescent="0.25">
      <c r="A318" s="474" t="s">
        <v>62</v>
      </c>
      <c r="B318" s="469">
        <v>206</v>
      </c>
      <c r="C318" s="469">
        <v>3</v>
      </c>
      <c r="D318" s="469">
        <v>357</v>
      </c>
      <c r="E318" s="469">
        <v>6</v>
      </c>
      <c r="F318" s="469">
        <v>3352</v>
      </c>
      <c r="G318" s="469">
        <v>12</v>
      </c>
      <c r="H318" s="469">
        <v>2</v>
      </c>
      <c r="I318" s="469">
        <v>0</v>
      </c>
      <c r="J318" s="469">
        <v>4</v>
      </c>
      <c r="K318" s="469">
        <v>56</v>
      </c>
      <c r="L318" s="469">
        <v>0</v>
      </c>
      <c r="M318" s="469">
        <v>1</v>
      </c>
      <c r="N318" s="469">
        <v>0</v>
      </c>
      <c r="O318" s="469">
        <v>0</v>
      </c>
      <c r="P318" s="469">
        <v>915</v>
      </c>
      <c r="Q318" s="469">
        <v>14</v>
      </c>
      <c r="R318" s="475">
        <v>26617800</v>
      </c>
      <c r="S318" s="475">
        <v>0</v>
      </c>
      <c r="T318" s="475">
        <v>0</v>
      </c>
      <c r="U318" s="468">
        <v>0.54651162790697672</v>
      </c>
      <c r="V318" s="469">
        <v>62</v>
      </c>
      <c r="W318" s="469">
        <v>20</v>
      </c>
      <c r="X318" s="469">
        <v>4.4000000000000004</v>
      </c>
      <c r="Y318" s="469">
        <v>5702</v>
      </c>
      <c r="Z318" s="469">
        <v>913</v>
      </c>
      <c r="AA318" s="473">
        <v>24</v>
      </c>
      <c r="AB318" s="474">
        <f t="shared" si="10"/>
        <v>17</v>
      </c>
      <c r="AC318" s="469">
        <v>169</v>
      </c>
      <c r="AD318" s="469">
        <v>14</v>
      </c>
      <c r="AE318" s="469">
        <v>209</v>
      </c>
      <c r="AF318" s="469">
        <v>4817</v>
      </c>
      <c r="AG318" s="469">
        <v>0</v>
      </c>
      <c r="AH318" s="469">
        <v>17</v>
      </c>
      <c r="AI318" s="475">
        <v>47372000</v>
      </c>
      <c r="AJ318" s="475">
        <v>0</v>
      </c>
      <c r="AK318" s="475">
        <v>1140757</v>
      </c>
      <c r="AL318" s="475">
        <v>809</v>
      </c>
      <c r="AM318" s="475">
        <v>99</v>
      </c>
      <c r="AN318" s="469">
        <v>2</v>
      </c>
      <c r="AO318" s="469">
        <v>4</v>
      </c>
      <c r="AP318" s="469">
        <v>0</v>
      </c>
      <c r="AQ318" s="468">
        <v>0.51666666666666672</v>
      </c>
      <c r="AR318" s="468">
        <v>5.8333333333333334E-2</v>
      </c>
      <c r="AS318" s="469">
        <v>0</v>
      </c>
      <c r="AT318" s="469">
        <v>5406.5252164800004</v>
      </c>
      <c r="AU318" s="469">
        <v>28</v>
      </c>
      <c r="AV318" s="469">
        <v>1</v>
      </c>
      <c r="AW318" s="469">
        <v>42</v>
      </c>
      <c r="AX318" s="469">
        <v>0</v>
      </c>
      <c r="AY318" s="469">
        <v>0</v>
      </c>
      <c r="AZ318" s="469">
        <v>0</v>
      </c>
      <c r="BA318" s="469">
        <v>2</v>
      </c>
      <c r="BB318" s="475">
        <v>528.79999999999995</v>
      </c>
      <c r="BC318" s="470">
        <v>5</v>
      </c>
      <c r="BD318" s="470">
        <v>16</v>
      </c>
      <c r="BE318" s="469">
        <v>0</v>
      </c>
      <c r="BF318" s="468">
        <v>0.21666666666666667</v>
      </c>
      <c r="BG318" s="469">
        <v>0</v>
      </c>
      <c r="BH318" s="469">
        <v>0</v>
      </c>
      <c r="BI318" s="469">
        <v>5</v>
      </c>
      <c r="BJ318" s="469">
        <v>0</v>
      </c>
      <c r="BK318" s="469">
        <v>3</v>
      </c>
      <c r="BL318" s="469">
        <v>0</v>
      </c>
      <c r="BM318" s="469">
        <v>12</v>
      </c>
      <c r="BN318" s="469">
        <v>0</v>
      </c>
      <c r="BO318" s="471">
        <v>0</v>
      </c>
      <c r="BP318" s="469">
        <v>0</v>
      </c>
      <c r="BQ318" s="469">
        <v>0</v>
      </c>
      <c r="BR318" s="469">
        <v>0</v>
      </c>
      <c r="BS318" s="469">
        <v>0</v>
      </c>
      <c r="BT318" s="469">
        <v>0</v>
      </c>
      <c r="BU318" s="469">
        <v>0</v>
      </c>
      <c r="BV318" s="469">
        <v>1</v>
      </c>
      <c r="BW318" s="475">
        <v>15300</v>
      </c>
      <c r="BX318" s="475">
        <v>579</v>
      </c>
      <c r="BY318" s="475">
        <v>4728</v>
      </c>
      <c r="BZ318" s="475">
        <v>102</v>
      </c>
      <c r="CA318" s="468">
        <v>0.43333333333333335</v>
      </c>
      <c r="CB318" s="469">
        <v>0</v>
      </c>
      <c r="CC318" s="476">
        <v>0</v>
      </c>
      <c r="CD318" s="476">
        <v>0</v>
      </c>
      <c r="CE318" s="476">
        <v>0</v>
      </c>
      <c r="CF318" s="476">
        <v>1.98766327173</v>
      </c>
      <c r="CG318" s="476">
        <v>0</v>
      </c>
      <c r="CH318" s="476">
        <v>0</v>
      </c>
      <c r="CI318" s="476">
        <v>0</v>
      </c>
      <c r="CJ318" s="485">
        <v>0</v>
      </c>
      <c r="CK318" s="469">
        <v>0</v>
      </c>
      <c r="CL318" s="469">
        <v>0</v>
      </c>
      <c r="CM318" s="469">
        <v>0</v>
      </c>
      <c r="CN318" s="477">
        <v>31.27104582553072</v>
      </c>
      <c r="CO318" s="469">
        <v>117</v>
      </c>
      <c r="CP318" s="469">
        <v>0</v>
      </c>
      <c r="CQ318" s="469" t="s">
        <v>514</v>
      </c>
      <c r="CR318" s="469" t="s">
        <v>514</v>
      </c>
      <c r="CS318" s="469" t="s">
        <v>514</v>
      </c>
      <c r="CT318" s="469">
        <v>0</v>
      </c>
      <c r="CU318" s="469">
        <v>0</v>
      </c>
      <c r="CV318" s="469">
        <v>0</v>
      </c>
      <c r="CW318" s="469">
        <v>3</v>
      </c>
      <c r="CX318" s="475">
        <v>227200</v>
      </c>
      <c r="CY318" s="475">
        <v>0</v>
      </c>
      <c r="CZ318" s="475">
        <v>0</v>
      </c>
      <c r="DA318" s="475">
        <v>0</v>
      </c>
      <c r="DB318" s="478">
        <v>628</v>
      </c>
      <c r="DC318" s="472">
        <v>0.88275737900457985</v>
      </c>
      <c r="DD318" s="469">
        <v>25</v>
      </c>
      <c r="DE318" s="475">
        <v>3644290</v>
      </c>
      <c r="DF318" s="470">
        <v>3</v>
      </c>
      <c r="DG318" s="474">
        <v>0</v>
      </c>
      <c r="DH318" s="469">
        <v>168</v>
      </c>
      <c r="DI318" s="470">
        <v>2</v>
      </c>
      <c r="DJ318" s="469">
        <v>0</v>
      </c>
      <c r="DK318" s="469">
        <v>0</v>
      </c>
      <c r="DL318" s="476">
        <v>5</v>
      </c>
      <c r="DM318" s="465">
        <v>8214.6666666666661</v>
      </c>
      <c r="DN318" s="466">
        <v>3805361000</v>
      </c>
      <c r="DO318" s="467">
        <v>14452078.769692423</v>
      </c>
      <c r="DP318" s="469">
        <v>0</v>
      </c>
      <c r="DQ318" s="469">
        <v>0</v>
      </c>
      <c r="DR318" s="469">
        <v>0</v>
      </c>
      <c r="DS318" s="475">
        <v>0</v>
      </c>
      <c r="DT318" s="475">
        <v>0</v>
      </c>
      <c r="DU318" s="475">
        <v>0</v>
      </c>
    </row>
    <row r="319" spans="1:125" s="469" customFormat="1" ht="15" customHeight="1" x14ac:dyDescent="0.25">
      <c r="A319" s="474" t="s">
        <v>38</v>
      </c>
      <c r="B319" s="469">
        <v>6</v>
      </c>
      <c r="C319" s="469">
        <v>0</v>
      </c>
      <c r="D319" s="469">
        <v>33</v>
      </c>
      <c r="E319" s="469">
        <v>2</v>
      </c>
      <c r="F319" s="469">
        <v>764</v>
      </c>
      <c r="G319" s="469">
        <v>0</v>
      </c>
      <c r="H319" s="469">
        <v>25</v>
      </c>
      <c r="I319" s="469">
        <v>5</v>
      </c>
      <c r="J319" s="469">
        <v>6</v>
      </c>
      <c r="K319" s="469">
        <v>15</v>
      </c>
      <c r="L319" s="469">
        <v>1</v>
      </c>
      <c r="M319" s="469">
        <v>0</v>
      </c>
      <c r="N319" s="469">
        <v>0</v>
      </c>
      <c r="O319" s="469">
        <v>0</v>
      </c>
      <c r="P319" s="469">
        <v>62</v>
      </c>
      <c r="Q319" s="469">
        <v>0</v>
      </c>
      <c r="R319" s="475">
        <v>0</v>
      </c>
      <c r="S319" s="475">
        <v>0</v>
      </c>
      <c r="T319" s="475">
        <v>0</v>
      </c>
      <c r="U319" s="468">
        <v>0.64500000000000002</v>
      </c>
      <c r="V319" s="469">
        <v>2</v>
      </c>
      <c r="W319" s="469">
        <v>0</v>
      </c>
      <c r="X319" s="469">
        <v>0.1</v>
      </c>
      <c r="Y319" s="469">
        <v>2660</v>
      </c>
      <c r="Z319" s="469">
        <v>210</v>
      </c>
      <c r="AA319" s="473">
        <v>1</v>
      </c>
      <c r="AB319" s="474">
        <f t="shared" si="10"/>
        <v>0</v>
      </c>
      <c r="AC319" s="469">
        <v>2</v>
      </c>
      <c r="AD319" s="469">
        <v>0</v>
      </c>
      <c r="AE319" s="469">
        <v>124</v>
      </c>
      <c r="AF319" s="469">
        <v>13</v>
      </c>
      <c r="AG319" s="469">
        <v>0</v>
      </c>
      <c r="AH319" s="469">
        <v>1</v>
      </c>
      <c r="AI319" s="475">
        <v>9500</v>
      </c>
      <c r="AJ319" s="475">
        <v>0</v>
      </c>
      <c r="AK319" s="475">
        <v>0</v>
      </c>
      <c r="AL319" s="475">
        <v>15</v>
      </c>
      <c r="AM319" s="475">
        <v>0</v>
      </c>
      <c r="AN319" s="469">
        <v>0</v>
      </c>
      <c r="AO319" s="469">
        <v>0</v>
      </c>
      <c r="AP319" s="469">
        <v>0</v>
      </c>
      <c r="AQ319" s="468">
        <v>0.75</v>
      </c>
      <c r="AR319" s="468">
        <v>2.7777777777777776E-2</v>
      </c>
      <c r="AS319" s="469">
        <v>0</v>
      </c>
      <c r="AT319" s="469">
        <v>0</v>
      </c>
      <c r="AU319" s="469">
        <v>0</v>
      </c>
      <c r="AV319" s="469">
        <v>0</v>
      </c>
      <c r="AW319" s="469">
        <v>6</v>
      </c>
      <c r="AX319" s="469">
        <v>90</v>
      </c>
      <c r="AY319" s="469">
        <v>0</v>
      </c>
      <c r="AZ319" s="469">
        <v>0</v>
      </c>
      <c r="BA319" s="469">
        <v>0</v>
      </c>
      <c r="BB319" s="475">
        <v>0</v>
      </c>
      <c r="BC319" s="470">
        <v>2</v>
      </c>
      <c r="BD319" s="470">
        <v>6</v>
      </c>
      <c r="BE319" s="469">
        <v>0</v>
      </c>
      <c r="BF319" s="468">
        <v>0.16666666666666666</v>
      </c>
      <c r="BG319" s="469">
        <v>0</v>
      </c>
      <c r="BH319" s="469">
        <v>108.147435974</v>
      </c>
      <c r="BI319" s="469">
        <v>0</v>
      </c>
      <c r="BJ319" s="469">
        <v>0</v>
      </c>
      <c r="BK319" s="469">
        <v>0</v>
      </c>
      <c r="BL319" s="469">
        <v>0</v>
      </c>
      <c r="BM319" s="469">
        <v>0</v>
      </c>
      <c r="BN319" s="469">
        <v>0</v>
      </c>
      <c r="BO319" s="471">
        <v>0.96909990722899997</v>
      </c>
      <c r="BP319" s="469">
        <v>2</v>
      </c>
      <c r="BQ319" s="469">
        <v>0</v>
      </c>
      <c r="BR319" s="469">
        <v>0</v>
      </c>
      <c r="BS319" s="469">
        <v>0</v>
      </c>
      <c r="BT319" s="469">
        <v>1</v>
      </c>
      <c r="BU319" s="469">
        <v>0</v>
      </c>
      <c r="BV319" s="469">
        <v>0</v>
      </c>
      <c r="BW319" s="475">
        <v>0</v>
      </c>
      <c r="BX319" s="475">
        <v>62</v>
      </c>
      <c r="BY319" s="475">
        <v>1872</v>
      </c>
      <c r="BZ319" s="475">
        <v>264</v>
      </c>
      <c r="CA319" s="468">
        <v>0.52777777777777779</v>
      </c>
      <c r="CB319" s="469">
        <v>747.08557022599996</v>
      </c>
      <c r="CC319" s="476">
        <v>425.93015316616811</v>
      </c>
      <c r="CD319" s="476">
        <v>126.762695741</v>
      </c>
      <c r="CE319" s="476">
        <v>802.11398345776104</v>
      </c>
      <c r="CF319" s="476">
        <v>2.1679747665989999</v>
      </c>
      <c r="CG319" s="476">
        <v>0</v>
      </c>
      <c r="CH319" s="476">
        <v>126.76269050000001</v>
      </c>
      <c r="CI319" s="476">
        <v>1.7788694089699999</v>
      </c>
      <c r="CJ319" s="485">
        <v>0.25</v>
      </c>
      <c r="CK319" s="469">
        <v>2</v>
      </c>
      <c r="CL319" s="469">
        <v>210.28279771603201</v>
      </c>
      <c r="CM319" s="469">
        <v>0</v>
      </c>
      <c r="CN319" s="477">
        <v>193.27472792759411</v>
      </c>
      <c r="CO319" s="469">
        <v>1</v>
      </c>
      <c r="CP319" s="469">
        <v>0</v>
      </c>
      <c r="CQ319" s="469" t="s">
        <v>514</v>
      </c>
      <c r="CR319" s="469" t="s">
        <v>514</v>
      </c>
      <c r="CS319" s="469" t="s">
        <v>514</v>
      </c>
      <c r="CT319" s="469">
        <v>0</v>
      </c>
      <c r="CU319" s="469">
        <v>2</v>
      </c>
      <c r="CV319" s="469">
        <v>1</v>
      </c>
      <c r="CW319" s="469">
        <v>1</v>
      </c>
      <c r="CX319" s="475">
        <v>32400</v>
      </c>
      <c r="CY319" s="475">
        <v>514</v>
      </c>
      <c r="CZ319" s="475">
        <v>1088</v>
      </c>
      <c r="DA319" s="475">
        <v>40</v>
      </c>
      <c r="DB319" s="478">
        <v>26</v>
      </c>
      <c r="DC319" s="472">
        <v>0.95257204640911552</v>
      </c>
      <c r="DD319" s="469">
        <v>7</v>
      </c>
      <c r="DE319" s="475">
        <v>83100</v>
      </c>
      <c r="DF319" s="470">
        <v>1</v>
      </c>
      <c r="DG319" s="474">
        <f>1/6</f>
        <v>0.16666666666666666</v>
      </c>
      <c r="DH319" s="469">
        <v>0</v>
      </c>
      <c r="DI319" s="470">
        <v>0</v>
      </c>
      <c r="DJ319" s="469">
        <v>0</v>
      </c>
      <c r="DK319" s="469">
        <v>0</v>
      </c>
      <c r="DL319" s="476">
        <v>5</v>
      </c>
      <c r="DM319" s="465" t="s">
        <v>640</v>
      </c>
      <c r="DN319" s="466" t="s">
        <v>640</v>
      </c>
      <c r="DO319" s="467">
        <v>2505114.8148148148</v>
      </c>
      <c r="DP319" s="469">
        <v>0</v>
      </c>
      <c r="DQ319" s="469">
        <v>1</v>
      </c>
      <c r="DR319" s="469">
        <v>0</v>
      </c>
      <c r="DS319" s="475">
        <v>0</v>
      </c>
      <c r="DT319" s="475">
        <v>985</v>
      </c>
      <c r="DU319" s="475">
        <v>1261</v>
      </c>
    </row>
    <row r="320" spans="1:125" s="469" customFormat="1" ht="15" customHeight="1" x14ac:dyDescent="0.25">
      <c r="A320" s="474" t="s">
        <v>306</v>
      </c>
      <c r="B320" s="469">
        <v>1</v>
      </c>
      <c r="C320" s="469">
        <v>0</v>
      </c>
      <c r="D320" s="469">
        <v>31</v>
      </c>
      <c r="E320" s="469">
        <v>5</v>
      </c>
      <c r="F320" s="469">
        <v>324</v>
      </c>
      <c r="G320" s="469">
        <v>3</v>
      </c>
      <c r="H320" s="469">
        <v>12</v>
      </c>
      <c r="I320" s="469">
        <v>1</v>
      </c>
      <c r="J320" s="469">
        <v>6</v>
      </c>
      <c r="K320" s="469">
        <v>23</v>
      </c>
      <c r="L320" s="469">
        <v>2</v>
      </c>
      <c r="M320" s="469">
        <v>0</v>
      </c>
      <c r="N320" s="469">
        <v>0</v>
      </c>
      <c r="O320" s="469">
        <v>0</v>
      </c>
      <c r="P320" s="469">
        <v>187</v>
      </c>
      <c r="Q320" s="469">
        <v>8</v>
      </c>
      <c r="R320" s="475">
        <v>810700</v>
      </c>
      <c r="S320" s="475">
        <v>75</v>
      </c>
      <c r="T320" s="475">
        <v>3</v>
      </c>
      <c r="U320" s="468">
        <v>0.64500000000000002</v>
      </c>
      <c r="V320" s="469">
        <v>5</v>
      </c>
      <c r="W320" s="469">
        <v>4</v>
      </c>
      <c r="X320" s="469">
        <v>0.4</v>
      </c>
      <c r="Y320" s="469">
        <v>1698</v>
      </c>
      <c r="Z320" s="469">
        <v>101</v>
      </c>
      <c r="AA320" s="473">
        <v>3</v>
      </c>
      <c r="AB320" s="474">
        <f t="shared" si="10"/>
        <v>1</v>
      </c>
      <c r="AC320" s="469">
        <v>2</v>
      </c>
      <c r="AD320" s="469">
        <v>0</v>
      </c>
      <c r="AE320" s="469">
        <v>17</v>
      </c>
      <c r="AF320" s="469">
        <v>118</v>
      </c>
      <c r="AG320" s="469">
        <v>1</v>
      </c>
      <c r="AH320" s="469">
        <v>2</v>
      </c>
      <c r="AI320" s="475">
        <v>1443700</v>
      </c>
      <c r="AJ320" s="475">
        <v>0</v>
      </c>
      <c r="AK320" s="475">
        <v>0</v>
      </c>
      <c r="AL320" s="475">
        <v>22</v>
      </c>
      <c r="AM320" s="475">
        <v>0</v>
      </c>
      <c r="AN320" s="469">
        <v>0</v>
      </c>
      <c r="AO320" s="469">
        <v>0</v>
      </c>
      <c r="AP320" s="469">
        <v>0</v>
      </c>
      <c r="AQ320" s="468">
        <v>0.625</v>
      </c>
      <c r="AR320" s="468">
        <v>6.25E-2</v>
      </c>
      <c r="AS320" s="469">
        <v>1</v>
      </c>
      <c r="AT320" s="469">
        <v>28435.627250509999</v>
      </c>
      <c r="AU320" s="469">
        <v>97</v>
      </c>
      <c r="AV320" s="469">
        <v>1</v>
      </c>
      <c r="AW320" s="469">
        <v>6</v>
      </c>
      <c r="AX320" s="469">
        <v>0</v>
      </c>
      <c r="AY320" s="469">
        <v>0</v>
      </c>
      <c r="AZ320" s="469">
        <v>0</v>
      </c>
      <c r="BA320" s="469">
        <v>1</v>
      </c>
      <c r="BB320" s="475">
        <v>37.200000000000003</v>
      </c>
      <c r="BC320" s="470">
        <v>1</v>
      </c>
      <c r="BD320" s="470">
        <v>1</v>
      </c>
      <c r="BE320" s="469">
        <v>5375.9686337800003</v>
      </c>
      <c r="BF320" s="468">
        <v>0.1875</v>
      </c>
      <c r="BG320" s="469">
        <v>0</v>
      </c>
      <c r="BH320" s="469">
        <v>365.6327020873</v>
      </c>
      <c r="BI320" s="469">
        <v>0</v>
      </c>
      <c r="BJ320" s="469">
        <v>0</v>
      </c>
      <c r="BK320" s="469">
        <v>0</v>
      </c>
      <c r="BL320" s="469">
        <v>0</v>
      </c>
      <c r="BM320" s="469">
        <v>1</v>
      </c>
      <c r="BN320" s="469">
        <v>0</v>
      </c>
      <c r="BO320" s="471">
        <v>0.79683362247099998</v>
      </c>
      <c r="BP320" s="469">
        <v>2</v>
      </c>
      <c r="BQ320" s="469">
        <v>0</v>
      </c>
      <c r="BR320" s="469">
        <v>0</v>
      </c>
      <c r="BS320" s="469">
        <v>0</v>
      </c>
      <c r="BT320" s="469">
        <v>0</v>
      </c>
      <c r="BU320" s="469">
        <v>0</v>
      </c>
      <c r="BV320" s="469">
        <v>1</v>
      </c>
      <c r="BW320" s="475">
        <v>16000</v>
      </c>
      <c r="BX320" s="475">
        <v>249</v>
      </c>
      <c r="BY320" s="475">
        <v>240</v>
      </c>
      <c r="BZ320" s="475">
        <v>24</v>
      </c>
      <c r="CA320" s="468">
        <v>0.53125</v>
      </c>
      <c r="CB320" s="469">
        <v>0</v>
      </c>
      <c r="CC320" s="476">
        <v>91.996525777299993</v>
      </c>
      <c r="CD320" s="476">
        <v>0</v>
      </c>
      <c r="CE320" s="476">
        <v>223.72507476182</v>
      </c>
      <c r="CF320" s="476">
        <v>381.60393204240012</v>
      </c>
      <c r="CG320" s="476">
        <v>0</v>
      </c>
      <c r="CH320" s="476">
        <v>0</v>
      </c>
      <c r="CI320" s="476">
        <v>101.16306734932802</v>
      </c>
      <c r="CJ320" s="485">
        <v>0</v>
      </c>
      <c r="CK320" s="469">
        <v>4</v>
      </c>
      <c r="CL320" s="469">
        <v>0</v>
      </c>
      <c r="CM320" s="469">
        <v>0</v>
      </c>
      <c r="CN320" s="477">
        <v>166.85309164229938</v>
      </c>
      <c r="CO320" s="469">
        <v>3</v>
      </c>
      <c r="CP320" s="469">
        <v>1</v>
      </c>
      <c r="CQ320" s="469" t="s">
        <v>514</v>
      </c>
      <c r="CR320" s="469" t="s">
        <v>514</v>
      </c>
      <c r="CS320" s="469" t="s">
        <v>514</v>
      </c>
      <c r="CT320" s="469">
        <v>0</v>
      </c>
      <c r="CU320" s="469">
        <v>0</v>
      </c>
      <c r="CV320" s="469">
        <v>1</v>
      </c>
      <c r="CW320" s="469">
        <v>3</v>
      </c>
      <c r="CX320" s="475">
        <v>2301000</v>
      </c>
      <c r="CY320" s="475">
        <v>0</v>
      </c>
      <c r="CZ320" s="475">
        <v>200</v>
      </c>
      <c r="DA320" s="475">
        <v>0</v>
      </c>
      <c r="DB320" s="478">
        <v>3</v>
      </c>
      <c r="DC320" s="472">
        <v>0.97581205811752048</v>
      </c>
      <c r="DD320" s="469">
        <v>11</v>
      </c>
      <c r="DE320" s="475">
        <v>162900</v>
      </c>
      <c r="DF320" s="470">
        <v>0</v>
      </c>
      <c r="DG320" s="474">
        <v>0</v>
      </c>
      <c r="DH320" s="469">
        <v>8</v>
      </c>
      <c r="DI320" s="470">
        <v>0</v>
      </c>
      <c r="DJ320" s="469">
        <v>0</v>
      </c>
      <c r="DK320" s="469">
        <v>0</v>
      </c>
      <c r="DL320" s="476">
        <v>28.333333333333332</v>
      </c>
      <c r="DM320" s="465">
        <v>11</v>
      </c>
      <c r="DN320" s="466">
        <v>576000</v>
      </c>
      <c r="DO320" s="467">
        <v>63885.18518518519</v>
      </c>
      <c r="DP320" s="469">
        <v>1</v>
      </c>
      <c r="DQ320" s="469">
        <v>0</v>
      </c>
      <c r="DR320" s="469">
        <v>0</v>
      </c>
      <c r="DS320" s="475">
        <v>24</v>
      </c>
      <c r="DT320" s="475">
        <v>289</v>
      </c>
      <c r="DU320" s="475">
        <v>62</v>
      </c>
    </row>
    <row r="321" spans="1:125" s="469" customFormat="1" ht="15" customHeight="1" x14ac:dyDescent="0.25">
      <c r="A321" s="474" t="s">
        <v>297</v>
      </c>
      <c r="B321" s="469">
        <v>282</v>
      </c>
      <c r="C321" s="469">
        <v>6</v>
      </c>
      <c r="D321" s="469">
        <v>699</v>
      </c>
      <c r="E321" s="469">
        <v>17</v>
      </c>
      <c r="F321" s="469">
        <v>11237</v>
      </c>
      <c r="G321" s="469">
        <v>1</v>
      </c>
      <c r="H321" s="469">
        <v>1320</v>
      </c>
      <c r="I321" s="469">
        <v>186</v>
      </c>
      <c r="J321" s="469">
        <v>52</v>
      </c>
      <c r="K321" s="469">
        <v>243</v>
      </c>
      <c r="L321" s="469">
        <v>0</v>
      </c>
      <c r="M321" s="469">
        <v>1</v>
      </c>
      <c r="N321" s="469">
        <v>1</v>
      </c>
      <c r="O321" s="469">
        <v>0</v>
      </c>
      <c r="P321" s="469">
        <v>509</v>
      </c>
      <c r="Q321" s="469">
        <v>11</v>
      </c>
      <c r="R321" s="475">
        <v>500000</v>
      </c>
      <c r="S321" s="475">
        <v>0</v>
      </c>
      <c r="T321" s="475">
        <v>0</v>
      </c>
      <c r="U321" s="468">
        <v>0.5757575757575758</v>
      </c>
      <c r="V321" s="469">
        <v>21</v>
      </c>
      <c r="W321" s="469">
        <v>17</v>
      </c>
      <c r="X321" s="469">
        <v>15.699999999999973</v>
      </c>
      <c r="Y321" s="479">
        <v>69450</v>
      </c>
      <c r="Z321" s="479">
        <v>5717</v>
      </c>
      <c r="AA321" s="473">
        <v>18</v>
      </c>
      <c r="AB321" s="474">
        <f t="shared" si="10"/>
        <v>29</v>
      </c>
      <c r="AC321" s="469">
        <v>15</v>
      </c>
      <c r="AD321" s="469">
        <v>2</v>
      </c>
      <c r="AE321" s="469">
        <v>23036</v>
      </c>
      <c r="AF321" s="469">
        <v>467</v>
      </c>
      <c r="AG321" s="469">
        <v>1</v>
      </c>
      <c r="AH321" s="469">
        <v>14</v>
      </c>
      <c r="AI321" s="475">
        <v>2518800</v>
      </c>
      <c r="AJ321" s="475">
        <v>0</v>
      </c>
      <c r="AK321" s="475">
        <v>2374.0625</v>
      </c>
      <c r="AL321" s="475">
        <v>759</v>
      </c>
      <c r="AM321" s="475">
        <v>23</v>
      </c>
      <c r="AN321" s="469">
        <v>0</v>
      </c>
      <c r="AO321" s="469">
        <v>13</v>
      </c>
      <c r="AP321" s="469">
        <v>2</v>
      </c>
      <c r="AQ321" s="468">
        <v>0.59090909090909094</v>
      </c>
      <c r="AR321" s="468">
        <v>4.8000000000000001E-2</v>
      </c>
      <c r="AS321" s="469">
        <v>2</v>
      </c>
      <c r="AT321" s="469">
        <v>127308.20835695999</v>
      </c>
      <c r="AU321" s="469">
        <v>162</v>
      </c>
      <c r="AV321" s="469">
        <v>1</v>
      </c>
      <c r="AW321" s="469">
        <v>12</v>
      </c>
      <c r="AX321" s="469">
        <v>0</v>
      </c>
      <c r="AY321" s="469">
        <v>0</v>
      </c>
      <c r="AZ321" s="469">
        <v>1</v>
      </c>
      <c r="BA321" s="469">
        <v>2</v>
      </c>
      <c r="BB321" s="475">
        <v>17.899999999999999</v>
      </c>
      <c r="BC321" s="470">
        <v>6</v>
      </c>
      <c r="BD321" s="470">
        <v>3</v>
      </c>
      <c r="BE321" s="469">
        <v>46660.093073559998</v>
      </c>
      <c r="BF321" s="468">
        <v>0.22727272727272727</v>
      </c>
      <c r="BG321" s="469">
        <v>3021.8116911100001</v>
      </c>
      <c r="BH321" s="469">
        <v>190.07843194342001</v>
      </c>
      <c r="BI321" s="469">
        <v>5</v>
      </c>
      <c r="BJ321" s="469">
        <v>0</v>
      </c>
      <c r="BK321" s="469">
        <v>10</v>
      </c>
      <c r="BL321" s="469">
        <v>1</v>
      </c>
      <c r="BM321" s="469">
        <v>24</v>
      </c>
      <c r="BN321" s="469">
        <v>0</v>
      </c>
      <c r="BO321" s="471">
        <v>110.284706477</v>
      </c>
      <c r="BP321" s="469">
        <v>4</v>
      </c>
      <c r="BQ321" s="469">
        <v>931.74883404670641</v>
      </c>
      <c r="BR321" s="469">
        <v>1</v>
      </c>
      <c r="BS321" s="469">
        <v>0</v>
      </c>
      <c r="BT321" s="469">
        <v>0</v>
      </c>
      <c r="BU321" s="469">
        <v>3</v>
      </c>
      <c r="BV321" s="469">
        <v>1</v>
      </c>
      <c r="BW321" s="475">
        <v>21600</v>
      </c>
      <c r="BX321" s="475">
        <v>11</v>
      </c>
      <c r="BY321" s="475">
        <v>5375</v>
      </c>
      <c r="BZ321" s="475">
        <v>177</v>
      </c>
      <c r="CA321" s="468">
        <v>0.56818181818181823</v>
      </c>
      <c r="CB321" s="469">
        <v>143310.5445892</v>
      </c>
      <c r="CC321" s="476">
        <v>22109.965098202414</v>
      </c>
      <c r="CD321" s="476">
        <v>20730.663313440935</v>
      </c>
      <c r="CE321" s="476">
        <v>27863.680552778318</v>
      </c>
      <c r="CF321" s="476">
        <v>108.38108970615201</v>
      </c>
      <c r="CG321" s="476">
        <v>1011.3023036617292</v>
      </c>
      <c r="CH321" s="476">
        <v>3.1072555446800001</v>
      </c>
      <c r="CI321" s="476">
        <v>12579.971764726724</v>
      </c>
      <c r="CJ321" s="485">
        <v>0</v>
      </c>
      <c r="CK321" s="469">
        <v>26</v>
      </c>
      <c r="CL321" s="469">
        <v>0</v>
      </c>
      <c r="CM321" s="469">
        <v>0</v>
      </c>
      <c r="CN321" s="477">
        <v>21968.356759185852</v>
      </c>
      <c r="CO321" s="469">
        <v>9068</v>
      </c>
      <c r="CP321" s="469">
        <v>2</v>
      </c>
      <c r="CQ321" s="469" t="s">
        <v>514</v>
      </c>
      <c r="CR321" s="469" t="s">
        <v>514</v>
      </c>
      <c r="CS321" s="469" t="s">
        <v>514</v>
      </c>
      <c r="CT321" s="469">
        <v>0</v>
      </c>
      <c r="CU321" s="469">
        <v>3</v>
      </c>
      <c r="CV321" s="469">
        <v>6</v>
      </c>
      <c r="CW321" s="469">
        <v>8</v>
      </c>
      <c r="CX321" s="475">
        <v>3059300</v>
      </c>
      <c r="CY321" s="475">
        <v>4609</v>
      </c>
      <c r="CZ321" s="475">
        <v>0</v>
      </c>
      <c r="DA321" s="475">
        <v>0</v>
      </c>
      <c r="DB321" s="478">
        <v>95</v>
      </c>
      <c r="DC321" s="472">
        <v>0.95788904453578716</v>
      </c>
      <c r="DD321" s="469">
        <v>32</v>
      </c>
      <c r="DE321" s="475">
        <v>595300</v>
      </c>
      <c r="DF321" s="470">
        <v>11</v>
      </c>
      <c r="DG321" s="474">
        <v>0</v>
      </c>
      <c r="DH321" s="469">
        <v>11</v>
      </c>
      <c r="DI321" s="470">
        <v>1</v>
      </c>
      <c r="DJ321" s="469">
        <v>1</v>
      </c>
      <c r="DK321" s="469">
        <v>3</v>
      </c>
      <c r="DL321" s="476">
        <v>23.333333333333332</v>
      </c>
      <c r="DM321" s="465">
        <v>1178.6666666666667</v>
      </c>
      <c r="DN321" s="466">
        <v>71436666.666666672</v>
      </c>
      <c r="DO321" s="467">
        <v>2071511.111111111</v>
      </c>
      <c r="DP321" s="469">
        <v>1</v>
      </c>
      <c r="DQ321" s="469">
        <v>2</v>
      </c>
      <c r="DR321" s="469">
        <v>8</v>
      </c>
      <c r="DS321" s="475">
        <v>88</v>
      </c>
      <c r="DT321" s="475">
        <v>1935</v>
      </c>
      <c r="DU321" s="475">
        <v>83</v>
      </c>
    </row>
    <row r="322" spans="1:125" s="469" customFormat="1" ht="15" customHeight="1" x14ac:dyDescent="0.25">
      <c r="A322" s="474" t="s">
        <v>85</v>
      </c>
      <c r="B322" s="469">
        <v>66</v>
      </c>
      <c r="C322" s="469">
        <v>1</v>
      </c>
      <c r="D322" s="469">
        <v>123</v>
      </c>
      <c r="E322" s="469">
        <v>3</v>
      </c>
      <c r="F322" s="469">
        <v>2069</v>
      </c>
      <c r="G322" s="469">
        <v>1</v>
      </c>
      <c r="H322" s="469">
        <v>110</v>
      </c>
      <c r="I322" s="469">
        <v>9</v>
      </c>
      <c r="J322" s="469">
        <v>15</v>
      </c>
      <c r="K322" s="469">
        <v>37</v>
      </c>
      <c r="L322" s="469">
        <v>19</v>
      </c>
      <c r="M322" s="469">
        <v>0</v>
      </c>
      <c r="N322" s="469">
        <v>1</v>
      </c>
      <c r="O322" s="469">
        <v>0</v>
      </c>
      <c r="P322" s="469">
        <v>248</v>
      </c>
      <c r="Q322" s="469">
        <v>5</v>
      </c>
      <c r="R322" s="475">
        <v>12056900</v>
      </c>
      <c r="S322" s="475">
        <v>51</v>
      </c>
      <c r="T322" s="475">
        <v>0</v>
      </c>
      <c r="U322" s="468">
        <v>0.64500000000000002</v>
      </c>
      <c r="V322" s="469">
        <v>11</v>
      </c>
      <c r="W322" s="469">
        <v>6</v>
      </c>
      <c r="X322" s="469">
        <v>1.3</v>
      </c>
      <c r="Y322" s="469">
        <v>7498</v>
      </c>
      <c r="Z322" s="469">
        <v>9087</v>
      </c>
      <c r="AA322" s="473">
        <v>23</v>
      </c>
      <c r="AB322" s="474">
        <f t="shared" ref="AB322:AB334" si="11">BI322+BM322</f>
        <v>6</v>
      </c>
      <c r="AC322" s="469">
        <v>12</v>
      </c>
      <c r="AD322" s="469">
        <v>1</v>
      </c>
      <c r="AE322" s="469">
        <v>10255</v>
      </c>
      <c r="AF322" s="469">
        <v>263</v>
      </c>
      <c r="AG322" s="469">
        <v>0</v>
      </c>
      <c r="AH322" s="469">
        <v>4</v>
      </c>
      <c r="AI322" s="475">
        <v>218400</v>
      </c>
      <c r="AJ322" s="475">
        <v>0</v>
      </c>
      <c r="AK322" s="475">
        <v>885500</v>
      </c>
      <c r="AL322" s="475">
        <v>564</v>
      </c>
      <c r="AM322" s="475">
        <v>2</v>
      </c>
      <c r="AN322" s="469">
        <v>0</v>
      </c>
      <c r="AO322" s="469">
        <v>3</v>
      </c>
      <c r="AP322" s="469">
        <v>0</v>
      </c>
      <c r="AQ322" s="468">
        <v>0.36842105263157893</v>
      </c>
      <c r="AR322" s="468">
        <v>2.564102564102564E-2</v>
      </c>
      <c r="AS322" s="469">
        <v>0</v>
      </c>
      <c r="AT322" s="469">
        <v>8733.2031571200005</v>
      </c>
      <c r="AU322" s="469">
        <v>0</v>
      </c>
      <c r="AV322" s="469">
        <v>0</v>
      </c>
      <c r="AW322" s="469">
        <v>0</v>
      </c>
      <c r="AX322" s="469">
        <v>0</v>
      </c>
      <c r="AY322" s="469">
        <v>0</v>
      </c>
      <c r="AZ322" s="469">
        <v>0</v>
      </c>
      <c r="BA322" s="469">
        <v>3</v>
      </c>
      <c r="BB322" s="475">
        <v>1401</v>
      </c>
      <c r="BC322" s="470">
        <v>8</v>
      </c>
      <c r="BD322" s="470">
        <v>12</v>
      </c>
      <c r="BE322" s="469">
        <v>8733.2030670999993</v>
      </c>
      <c r="BF322" s="468">
        <v>0.23076923076923078</v>
      </c>
      <c r="BG322" s="469">
        <v>26710.202388400001</v>
      </c>
      <c r="BH322" s="469">
        <v>106.873510482</v>
      </c>
      <c r="BI322" s="469">
        <v>0</v>
      </c>
      <c r="BJ322" s="469">
        <v>0</v>
      </c>
      <c r="BK322" s="469">
        <v>5</v>
      </c>
      <c r="BL322" s="469">
        <v>0</v>
      </c>
      <c r="BM322" s="469">
        <v>6</v>
      </c>
      <c r="BN322" s="469">
        <v>0</v>
      </c>
      <c r="BO322" s="471">
        <v>48.360883049000002</v>
      </c>
      <c r="BP322" s="469">
        <v>4</v>
      </c>
      <c r="BQ322" s="469">
        <v>31.679708610740001</v>
      </c>
      <c r="BR322" s="469">
        <v>0</v>
      </c>
      <c r="BS322" s="469">
        <v>0</v>
      </c>
      <c r="BT322" s="469">
        <v>0</v>
      </c>
      <c r="BU322" s="469">
        <v>0</v>
      </c>
      <c r="BV322" s="469">
        <v>1</v>
      </c>
      <c r="BW322" s="475">
        <v>4600</v>
      </c>
      <c r="BX322" s="475">
        <v>0</v>
      </c>
      <c r="BY322" s="475">
        <v>1244</v>
      </c>
      <c r="BZ322" s="475">
        <v>17</v>
      </c>
      <c r="CA322" s="468">
        <v>0.48717948717948717</v>
      </c>
      <c r="CB322" s="469">
        <v>0</v>
      </c>
      <c r="CC322" s="476">
        <v>182.01279794191001</v>
      </c>
      <c r="CD322" s="476">
        <v>22.733156981099999</v>
      </c>
      <c r="CE322" s="476">
        <v>1313.0272653464945</v>
      </c>
      <c r="CF322" s="476">
        <v>103.17854168149998</v>
      </c>
      <c r="CG322" s="476">
        <v>102.87919201349999</v>
      </c>
      <c r="CH322" s="476">
        <v>22.733149297400001</v>
      </c>
      <c r="CI322" s="476">
        <v>4657.2677790109083</v>
      </c>
      <c r="CJ322" s="485">
        <v>0</v>
      </c>
      <c r="CK322" s="469">
        <v>6</v>
      </c>
      <c r="CL322" s="469">
        <v>0</v>
      </c>
      <c r="CM322" s="469">
        <v>0</v>
      </c>
      <c r="CN322" s="477">
        <v>2344.7577451429993</v>
      </c>
      <c r="CO322" s="469">
        <v>128</v>
      </c>
      <c r="CP322" s="469">
        <v>1</v>
      </c>
      <c r="CQ322" s="469" t="s">
        <v>514</v>
      </c>
      <c r="CR322" s="469" t="s">
        <v>514</v>
      </c>
      <c r="CS322" s="469" t="s">
        <v>514</v>
      </c>
      <c r="CT322" s="469">
        <v>4</v>
      </c>
      <c r="CU322" s="469">
        <v>2</v>
      </c>
      <c r="CV322" s="469">
        <v>4</v>
      </c>
      <c r="CW322" s="469">
        <v>3</v>
      </c>
      <c r="CX322" s="475">
        <v>2234600</v>
      </c>
      <c r="CY322" s="475">
        <v>0</v>
      </c>
      <c r="CZ322" s="475">
        <v>30</v>
      </c>
      <c r="DA322" s="475">
        <v>14</v>
      </c>
      <c r="DB322" s="478">
        <v>28</v>
      </c>
      <c r="DC322" s="472">
        <v>0.93514218690157025</v>
      </c>
      <c r="DD322" s="469">
        <v>12</v>
      </c>
      <c r="DE322" s="475">
        <v>810200</v>
      </c>
      <c r="DF322" s="470">
        <v>2</v>
      </c>
      <c r="DG322" s="474">
        <v>0</v>
      </c>
      <c r="DH322" s="469">
        <v>5</v>
      </c>
      <c r="DI322" s="470">
        <v>0</v>
      </c>
      <c r="DJ322" s="469">
        <v>0</v>
      </c>
      <c r="DK322" s="469">
        <v>0</v>
      </c>
      <c r="DL322" s="476">
        <v>5</v>
      </c>
      <c r="DM322" s="465">
        <v>651.66666666666663</v>
      </c>
      <c r="DN322" s="466">
        <v>38439000</v>
      </c>
      <c r="DO322" s="467">
        <v>294959.25925925927</v>
      </c>
      <c r="DP322" s="469">
        <v>10</v>
      </c>
      <c r="DQ322" s="469">
        <v>2</v>
      </c>
      <c r="DR322" s="469">
        <v>1</v>
      </c>
      <c r="DS322" s="475">
        <v>70</v>
      </c>
      <c r="DT322" s="475">
        <v>524</v>
      </c>
      <c r="DU322" s="475">
        <v>117</v>
      </c>
    </row>
    <row r="323" spans="1:125" s="469" customFormat="1" ht="15" customHeight="1" x14ac:dyDescent="0.25">
      <c r="A323" s="474" t="s">
        <v>239</v>
      </c>
      <c r="B323" s="469">
        <v>23</v>
      </c>
      <c r="C323" s="469">
        <v>1</v>
      </c>
      <c r="D323" s="469">
        <v>70</v>
      </c>
      <c r="E323" s="469">
        <v>1</v>
      </c>
      <c r="F323" s="469">
        <v>867</v>
      </c>
      <c r="G323" s="469">
        <v>1</v>
      </c>
      <c r="H323" s="469">
        <v>17</v>
      </c>
      <c r="I323" s="469">
        <v>0</v>
      </c>
      <c r="J323" s="469">
        <v>9</v>
      </c>
      <c r="K323" s="469">
        <v>27</v>
      </c>
      <c r="L323" s="469">
        <v>1</v>
      </c>
      <c r="M323" s="469">
        <v>0</v>
      </c>
      <c r="N323" s="469">
        <v>0</v>
      </c>
      <c r="O323" s="469">
        <v>0</v>
      </c>
      <c r="P323" s="469">
        <v>258</v>
      </c>
      <c r="Q323" s="469">
        <v>1</v>
      </c>
      <c r="R323" s="475">
        <v>84500</v>
      </c>
      <c r="S323" s="475">
        <v>0</v>
      </c>
      <c r="T323" s="475">
        <v>0</v>
      </c>
      <c r="U323" s="468">
        <v>0.64500000000000002</v>
      </c>
      <c r="V323" s="469">
        <v>3</v>
      </c>
      <c r="W323" s="469">
        <v>1</v>
      </c>
      <c r="X323" s="469">
        <v>3.5000000000000013</v>
      </c>
      <c r="Y323" s="469">
        <v>2409</v>
      </c>
      <c r="Z323" s="469">
        <v>718</v>
      </c>
      <c r="AA323" s="473">
        <v>4</v>
      </c>
      <c r="AB323" s="474">
        <f t="shared" si="11"/>
        <v>9</v>
      </c>
      <c r="AC323" s="469">
        <v>10</v>
      </c>
      <c r="AD323" s="469">
        <v>0</v>
      </c>
      <c r="AE323" s="469">
        <v>735</v>
      </c>
      <c r="AF323" s="469">
        <v>151</v>
      </c>
      <c r="AG323" s="469">
        <v>0</v>
      </c>
      <c r="AH323" s="469">
        <v>0</v>
      </c>
      <c r="AI323" s="475">
        <v>0</v>
      </c>
      <c r="AJ323" s="475">
        <v>0</v>
      </c>
      <c r="AK323" s="475">
        <v>0</v>
      </c>
      <c r="AL323" s="475">
        <v>22</v>
      </c>
      <c r="AM323" s="475">
        <v>0</v>
      </c>
      <c r="AN323" s="469">
        <v>0</v>
      </c>
      <c r="AO323" s="469">
        <v>0</v>
      </c>
      <c r="AP323" s="469">
        <v>0</v>
      </c>
      <c r="AQ323" s="468">
        <v>0.51700000000000002</v>
      </c>
      <c r="AR323" s="468">
        <v>4.8000000000000001E-2</v>
      </c>
      <c r="AS323" s="469">
        <v>0</v>
      </c>
      <c r="AT323" s="469">
        <v>11457.835016700001</v>
      </c>
      <c r="AU323" s="469">
        <v>0</v>
      </c>
      <c r="AV323" s="469">
        <v>0</v>
      </c>
      <c r="AW323" s="469">
        <v>9</v>
      </c>
      <c r="AX323" s="469">
        <v>0</v>
      </c>
      <c r="AY323" s="469">
        <v>0</v>
      </c>
      <c r="AZ323" s="469">
        <v>0</v>
      </c>
      <c r="BA323" s="469">
        <v>0</v>
      </c>
      <c r="BB323" s="475">
        <v>0</v>
      </c>
      <c r="BC323" s="470">
        <v>0</v>
      </c>
      <c r="BD323" s="470">
        <v>1</v>
      </c>
      <c r="BE323" s="469">
        <v>11457.83518</v>
      </c>
      <c r="BF323" s="468">
        <v>0.216</v>
      </c>
      <c r="BG323" s="469">
        <v>0</v>
      </c>
      <c r="BH323" s="469">
        <v>0</v>
      </c>
      <c r="BI323" s="469">
        <v>5</v>
      </c>
      <c r="BJ323" s="469">
        <v>0</v>
      </c>
      <c r="BK323" s="469">
        <v>0</v>
      </c>
      <c r="BL323" s="469">
        <v>0</v>
      </c>
      <c r="BM323" s="469">
        <v>4</v>
      </c>
      <c r="BN323" s="469">
        <v>0</v>
      </c>
      <c r="BO323" s="471">
        <v>45.475993902399999</v>
      </c>
      <c r="BP323" s="469">
        <v>3</v>
      </c>
      <c r="BQ323" s="469">
        <v>403.82593855377473</v>
      </c>
      <c r="BR323" s="469">
        <v>0</v>
      </c>
      <c r="BS323" s="469">
        <v>0</v>
      </c>
      <c r="BT323" s="469">
        <v>0</v>
      </c>
      <c r="BU323" s="469">
        <v>1</v>
      </c>
      <c r="BV323" s="469">
        <v>0</v>
      </c>
      <c r="BW323" s="475">
        <v>0</v>
      </c>
      <c r="BX323" s="475">
        <v>884</v>
      </c>
      <c r="BY323" s="475">
        <v>1663</v>
      </c>
      <c r="BZ323" s="475">
        <v>224</v>
      </c>
      <c r="CA323" s="468">
        <v>0.439</v>
      </c>
      <c r="CB323" s="469">
        <v>1.43847969696</v>
      </c>
      <c r="CC323" s="476">
        <v>1422.2371316244348</v>
      </c>
      <c r="CD323" s="476">
        <v>126.79368960330299</v>
      </c>
      <c r="CE323" s="476">
        <v>1662.3181348283106</v>
      </c>
      <c r="CF323" s="476">
        <v>186.43961523920802</v>
      </c>
      <c r="CG323" s="476">
        <v>0.61023743359299998</v>
      </c>
      <c r="CH323" s="476">
        <v>126.1539786491</v>
      </c>
      <c r="CI323" s="476">
        <v>864.42013869234108</v>
      </c>
      <c r="CJ323" s="485">
        <v>0</v>
      </c>
      <c r="CK323" s="469">
        <v>2</v>
      </c>
      <c r="CL323" s="469">
        <v>0</v>
      </c>
      <c r="CM323" s="469">
        <v>0</v>
      </c>
      <c r="CN323" s="477">
        <v>647.07750564062655</v>
      </c>
      <c r="CO323" s="469">
        <v>3902</v>
      </c>
      <c r="CP323" s="469">
        <v>1</v>
      </c>
      <c r="CQ323" s="469" t="s">
        <v>514</v>
      </c>
      <c r="CR323" s="469" t="s">
        <v>514</v>
      </c>
      <c r="CS323" s="469" t="s">
        <v>514</v>
      </c>
      <c r="CT323" s="469">
        <v>0</v>
      </c>
      <c r="CU323" s="469">
        <v>1</v>
      </c>
      <c r="CV323" s="469">
        <v>2</v>
      </c>
      <c r="CW323" s="469">
        <v>1</v>
      </c>
      <c r="CX323" s="475">
        <v>50000</v>
      </c>
      <c r="CY323" s="475">
        <v>0</v>
      </c>
      <c r="CZ323" s="475">
        <v>1742</v>
      </c>
      <c r="DA323" s="475">
        <v>64</v>
      </c>
      <c r="DB323" s="478">
        <v>44</v>
      </c>
      <c r="DC323" s="472">
        <v>0.93801637159718254</v>
      </c>
      <c r="DD323" s="469">
        <v>1</v>
      </c>
      <c r="DE323" s="475">
        <v>93200</v>
      </c>
      <c r="DF323" s="470">
        <v>2</v>
      </c>
      <c r="DG323" s="474">
        <v>0</v>
      </c>
      <c r="DH323" s="469">
        <v>5</v>
      </c>
      <c r="DI323" s="470">
        <v>0</v>
      </c>
      <c r="DJ323" s="469">
        <v>0</v>
      </c>
      <c r="DK323" s="469">
        <v>0</v>
      </c>
      <c r="DL323" s="476">
        <v>15</v>
      </c>
      <c r="DM323" s="465">
        <v>508.66666666666669</v>
      </c>
      <c r="DN323" s="466">
        <v>23673000</v>
      </c>
      <c r="DO323" s="467">
        <v>917500</v>
      </c>
      <c r="DP323" s="469">
        <v>0</v>
      </c>
      <c r="DQ323" s="469">
        <v>2</v>
      </c>
      <c r="DR323" s="469">
        <v>2</v>
      </c>
      <c r="DS323" s="475">
        <v>97</v>
      </c>
      <c r="DT323" s="475">
        <v>1012</v>
      </c>
      <c r="DU323" s="475">
        <v>596</v>
      </c>
    </row>
    <row r="324" spans="1:125" s="469" customFormat="1" ht="15" customHeight="1" x14ac:dyDescent="0.25">
      <c r="A324" s="474" t="s">
        <v>68</v>
      </c>
      <c r="B324" s="469">
        <v>9</v>
      </c>
      <c r="C324" s="469">
        <v>0</v>
      </c>
      <c r="D324" s="469">
        <v>30</v>
      </c>
      <c r="E324" s="469">
        <v>1</v>
      </c>
      <c r="F324" s="469">
        <v>675</v>
      </c>
      <c r="G324" s="469">
        <v>4</v>
      </c>
      <c r="H324" s="469">
        <v>9</v>
      </c>
      <c r="I324" s="469">
        <v>3</v>
      </c>
      <c r="J324" s="469">
        <v>5</v>
      </c>
      <c r="K324" s="469">
        <v>26</v>
      </c>
      <c r="L324" s="469">
        <v>2</v>
      </c>
      <c r="M324" s="469">
        <v>0</v>
      </c>
      <c r="N324" s="469">
        <v>0</v>
      </c>
      <c r="O324" s="469">
        <v>0</v>
      </c>
      <c r="P324" s="469">
        <v>318</v>
      </c>
      <c r="Q324" s="469">
        <v>10</v>
      </c>
      <c r="R324" s="475">
        <v>1768300</v>
      </c>
      <c r="S324" s="475">
        <v>0</v>
      </c>
      <c r="T324" s="475">
        <v>0</v>
      </c>
      <c r="U324" s="468">
        <v>0.64500000000000002</v>
      </c>
      <c r="V324" s="469">
        <v>26</v>
      </c>
      <c r="W324" s="469">
        <v>2</v>
      </c>
      <c r="X324" s="469">
        <v>2.2000000000000002</v>
      </c>
      <c r="Y324" s="469">
        <v>3142</v>
      </c>
      <c r="Z324" s="469">
        <v>67</v>
      </c>
      <c r="AA324" s="473">
        <v>4</v>
      </c>
      <c r="AB324" s="474">
        <f t="shared" si="11"/>
        <v>2</v>
      </c>
      <c r="AC324" s="469">
        <v>5</v>
      </c>
      <c r="AD324" s="469">
        <v>2</v>
      </c>
      <c r="AE324" s="469">
        <v>229</v>
      </c>
      <c r="AF324" s="469">
        <v>87</v>
      </c>
      <c r="AG324" s="469">
        <v>0</v>
      </c>
      <c r="AH324" s="469">
        <v>2</v>
      </c>
      <c r="AI324" s="475">
        <v>1419600</v>
      </c>
      <c r="AJ324" s="475">
        <v>0</v>
      </c>
      <c r="AK324" s="475">
        <v>0</v>
      </c>
      <c r="AL324" s="475">
        <v>1672</v>
      </c>
      <c r="AM324" s="475">
        <v>44</v>
      </c>
      <c r="AN324" s="469">
        <v>0</v>
      </c>
      <c r="AO324" s="469">
        <v>6</v>
      </c>
      <c r="AP324" s="469">
        <v>0</v>
      </c>
      <c r="AQ324" s="468">
        <v>0.51700000000000002</v>
      </c>
      <c r="AR324" s="468">
        <v>4.8000000000000001E-2</v>
      </c>
      <c r="AS324" s="469">
        <v>3</v>
      </c>
      <c r="AT324" s="469">
        <v>1675.3047556665997</v>
      </c>
      <c r="AU324" s="469">
        <v>0</v>
      </c>
      <c r="AV324" s="469">
        <v>1</v>
      </c>
      <c r="AW324" s="469">
        <v>7</v>
      </c>
      <c r="AX324" s="469">
        <v>118</v>
      </c>
      <c r="AY324" s="469">
        <v>0</v>
      </c>
      <c r="AZ324" s="469">
        <v>0</v>
      </c>
      <c r="BA324" s="469">
        <v>1</v>
      </c>
      <c r="BB324" s="475">
        <v>85.2</v>
      </c>
      <c r="BC324" s="470">
        <v>0</v>
      </c>
      <c r="BD324" s="470">
        <v>0</v>
      </c>
      <c r="BE324" s="469">
        <v>0</v>
      </c>
      <c r="BF324" s="468">
        <v>0.216</v>
      </c>
      <c r="BG324" s="469">
        <v>0</v>
      </c>
      <c r="BH324" s="469">
        <v>319.36378549469998</v>
      </c>
      <c r="BI324" s="469">
        <v>1</v>
      </c>
      <c r="BJ324" s="469">
        <v>0</v>
      </c>
      <c r="BK324" s="469">
        <v>2</v>
      </c>
      <c r="BL324" s="469">
        <v>2</v>
      </c>
      <c r="BM324" s="469">
        <v>1</v>
      </c>
      <c r="BN324" s="469">
        <v>0</v>
      </c>
      <c r="BO324" s="471">
        <v>0.80903794464199996</v>
      </c>
      <c r="BP324" s="469">
        <v>0</v>
      </c>
      <c r="BQ324" s="469">
        <v>67.056335683149996</v>
      </c>
      <c r="BR324" s="469">
        <v>0</v>
      </c>
      <c r="BS324" s="469">
        <v>1</v>
      </c>
      <c r="BT324" s="469">
        <v>0</v>
      </c>
      <c r="BU324" s="469">
        <v>5</v>
      </c>
      <c r="BV324" s="469">
        <v>0</v>
      </c>
      <c r="BW324" s="475">
        <v>0</v>
      </c>
      <c r="BX324" s="475">
        <v>1599</v>
      </c>
      <c r="BY324" s="475">
        <v>9173</v>
      </c>
      <c r="BZ324" s="475">
        <v>3221</v>
      </c>
      <c r="CA324" s="468">
        <v>0.439</v>
      </c>
      <c r="CB324" s="469">
        <v>0</v>
      </c>
      <c r="CC324" s="476">
        <v>5726.2316821761005</v>
      </c>
      <c r="CD324" s="476">
        <v>8816.915699647443</v>
      </c>
      <c r="CE324" s="476">
        <v>7404.7729066458642</v>
      </c>
      <c r="CF324" s="476">
        <v>184.27469002471298</v>
      </c>
      <c r="CG324" s="476">
        <v>0</v>
      </c>
      <c r="CH324" s="476">
        <v>6513.958179883477</v>
      </c>
      <c r="CI324" s="476">
        <v>63.407799698288002</v>
      </c>
      <c r="CJ324" s="485">
        <v>0</v>
      </c>
      <c r="CK324" s="469">
        <v>7</v>
      </c>
      <c r="CL324" s="469">
        <v>0</v>
      </c>
      <c r="CM324" s="469">
        <v>0</v>
      </c>
      <c r="CN324" s="477">
        <v>136.3487260936198</v>
      </c>
      <c r="CO324" s="469">
        <v>28</v>
      </c>
      <c r="CP324" s="469">
        <v>0</v>
      </c>
      <c r="CQ324" s="469" t="s">
        <v>514</v>
      </c>
      <c r="CR324" s="469" t="s">
        <v>514</v>
      </c>
      <c r="CS324" s="469" t="s">
        <v>514</v>
      </c>
      <c r="CT324" s="469">
        <v>0</v>
      </c>
      <c r="CU324" s="469">
        <v>0</v>
      </c>
      <c r="CV324" s="469">
        <v>4</v>
      </c>
      <c r="CW324" s="469">
        <v>1</v>
      </c>
      <c r="CX324" s="475">
        <v>10000</v>
      </c>
      <c r="CY324" s="475">
        <v>160</v>
      </c>
      <c r="CZ324" s="475">
        <v>403</v>
      </c>
      <c r="DA324" s="475">
        <v>2</v>
      </c>
      <c r="DB324" s="478">
        <v>8</v>
      </c>
      <c r="DC324" s="472">
        <v>0.97784152993570128</v>
      </c>
      <c r="DD324" s="469">
        <v>7</v>
      </c>
      <c r="DE324" s="475">
        <v>78300</v>
      </c>
      <c r="DF324" s="470">
        <v>15</v>
      </c>
      <c r="DG324" s="474">
        <v>0</v>
      </c>
      <c r="DH324" s="469">
        <v>10</v>
      </c>
      <c r="DI324" s="470">
        <v>0</v>
      </c>
      <c r="DJ324" s="469">
        <v>0</v>
      </c>
      <c r="DK324" s="469">
        <v>1</v>
      </c>
      <c r="DL324" s="476">
        <v>38.333333333333336</v>
      </c>
      <c r="DM324" s="465">
        <v>51</v>
      </c>
      <c r="DN324" s="466">
        <v>9102000</v>
      </c>
      <c r="DO324" s="467">
        <v>118255.55555555556</v>
      </c>
      <c r="DP324" s="469">
        <v>3</v>
      </c>
      <c r="DQ324" s="469">
        <v>1</v>
      </c>
      <c r="DR324" s="469">
        <v>0</v>
      </c>
      <c r="DS324" s="475">
        <v>206</v>
      </c>
      <c r="DT324" s="475">
        <v>624</v>
      </c>
      <c r="DU324" s="475">
        <v>0</v>
      </c>
    </row>
    <row r="325" spans="1:125" s="469" customFormat="1" ht="15" customHeight="1" x14ac:dyDescent="0.25">
      <c r="A325" s="474" t="s">
        <v>168</v>
      </c>
      <c r="B325" s="469">
        <v>4</v>
      </c>
      <c r="C325" s="469">
        <v>0</v>
      </c>
      <c r="D325" s="469">
        <v>11</v>
      </c>
      <c r="E325" s="469">
        <v>0</v>
      </c>
      <c r="F325" s="469">
        <v>166</v>
      </c>
      <c r="G325" s="469">
        <v>0</v>
      </c>
      <c r="H325" s="469">
        <v>6</v>
      </c>
      <c r="I325" s="469">
        <v>0</v>
      </c>
      <c r="J325" s="469">
        <v>1</v>
      </c>
      <c r="K325" s="469">
        <v>25</v>
      </c>
      <c r="L325" s="469">
        <v>1</v>
      </c>
      <c r="M325" s="469">
        <v>0</v>
      </c>
      <c r="N325" s="469">
        <v>0</v>
      </c>
      <c r="O325" s="469">
        <v>0</v>
      </c>
      <c r="P325" s="469">
        <v>55</v>
      </c>
      <c r="Q325" s="469">
        <v>1</v>
      </c>
      <c r="R325" s="475">
        <v>318700</v>
      </c>
      <c r="S325" s="475">
        <v>0</v>
      </c>
      <c r="T325" s="475">
        <v>0</v>
      </c>
      <c r="U325" s="468">
        <v>0.64500000000000002</v>
      </c>
      <c r="V325" s="469">
        <v>4</v>
      </c>
      <c r="W325" s="469">
        <v>2</v>
      </c>
      <c r="X325" s="469">
        <v>2.2000000000000002</v>
      </c>
      <c r="Y325" s="469" t="s">
        <v>568</v>
      </c>
      <c r="Z325" s="469" t="s">
        <v>568</v>
      </c>
      <c r="AA325" s="473">
        <v>1</v>
      </c>
      <c r="AB325" s="474">
        <f t="shared" si="11"/>
        <v>2</v>
      </c>
      <c r="AC325" s="469">
        <v>2</v>
      </c>
      <c r="AD325" s="469">
        <v>0</v>
      </c>
      <c r="AE325" s="469">
        <v>127</v>
      </c>
      <c r="AF325" s="469">
        <v>54</v>
      </c>
      <c r="AG325" s="469">
        <v>0</v>
      </c>
      <c r="AH325" s="469">
        <v>4</v>
      </c>
      <c r="AI325" s="475">
        <v>81300</v>
      </c>
      <c r="AJ325" s="475">
        <v>0</v>
      </c>
      <c r="AK325" s="475">
        <v>0</v>
      </c>
      <c r="AL325" s="475">
        <v>358</v>
      </c>
      <c r="AM325" s="475">
        <v>0</v>
      </c>
      <c r="AN325" s="469">
        <v>0</v>
      </c>
      <c r="AO325" s="469">
        <v>1</v>
      </c>
      <c r="AP325" s="469">
        <v>0</v>
      </c>
      <c r="AQ325" s="468">
        <v>0.51700000000000002</v>
      </c>
      <c r="AR325" s="468">
        <v>4.8000000000000001E-2</v>
      </c>
      <c r="AS325" s="469">
        <v>0</v>
      </c>
      <c r="AT325" s="469">
        <v>0</v>
      </c>
      <c r="AU325" s="469">
        <v>0</v>
      </c>
      <c r="AV325" s="469">
        <v>0</v>
      </c>
      <c r="AW325" s="469">
        <v>1</v>
      </c>
      <c r="AX325" s="469">
        <v>0</v>
      </c>
      <c r="AY325" s="469">
        <v>0</v>
      </c>
      <c r="AZ325" s="469">
        <v>0</v>
      </c>
      <c r="BA325" s="469">
        <v>0</v>
      </c>
      <c r="BB325" s="475">
        <v>0</v>
      </c>
      <c r="BC325" s="470">
        <v>0</v>
      </c>
      <c r="BD325" s="470">
        <v>7</v>
      </c>
      <c r="BE325" s="469">
        <v>0</v>
      </c>
      <c r="BF325" s="468">
        <v>0.216</v>
      </c>
      <c r="BG325" s="469">
        <v>0</v>
      </c>
      <c r="BH325" s="469">
        <v>0</v>
      </c>
      <c r="BI325" s="469">
        <v>1</v>
      </c>
      <c r="BJ325" s="469">
        <v>1</v>
      </c>
      <c r="BK325" s="469">
        <v>1</v>
      </c>
      <c r="BL325" s="469">
        <v>0</v>
      </c>
      <c r="BM325" s="469">
        <v>1</v>
      </c>
      <c r="BN325" s="469">
        <v>0</v>
      </c>
      <c r="BO325" s="471">
        <v>4.8345092022999996</v>
      </c>
      <c r="BP325" s="469">
        <v>0</v>
      </c>
      <c r="BQ325" s="469">
        <v>0</v>
      </c>
      <c r="BR325" s="469">
        <v>0</v>
      </c>
      <c r="BS325" s="469">
        <v>1</v>
      </c>
      <c r="BT325" s="469">
        <v>0</v>
      </c>
      <c r="BU325" s="469">
        <v>2</v>
      </c>
      <c r="BV325" s="469">
        <v>0</v>
      </c>
      <c r="BW325" s="475">
        <v>0</v>
      </c>
      <c r="BX325" s="475">
        <v>2221</v>
      </c>
      <c r="BY325" s="475">
        <v>1473</v>
      </c>
      <c r="BZ325" s="475">
        <v>22</v>
      </c>
      <c r="CA325" s="468">
        <v>0.439</v>
      </c>
      <c r="CB325" s="469">
        <v>0</v>
      </c>
      <c r="CC325" s="476">
        <v>14.779767486500001</v>
      </c>
      <c r="CD325" s="476">
        <v>206.78748747637292</v>
      </c>
      <c r="CE325" s="476">
        <v>252.697802131195</v>
      </c>
      <c r="CF325" s="476">
        <v>8.9228533372853978</v>
      </c>
      <c r="CG325" s="476">
        <v>0</v>
      </c>
      <c r="CH325" s="476">
        <v>0</v>
      </c>
      <c r="CI325" s="476">
        <v>50.518188456556302</v>
      </c>
      <c r="CJ325" s="485">
        <v>0</v>
      </c>
      <c r="CK325" s="469">
        <v>2</v>
      </c>
      <c r="CL325" s="469">
        <v>0</v>
      </c>
      <c r="CM325" s="469">
        <v>0</v>
      </c>
      <c r="CN325" s="477">
        <v>299.18095486377416</v>
      </c>
      <c r="CO325" s="469">
        <v>9</v>
      </c>
      <c r="CP325" s="469">
        <v>0</v>
      </c>
      <c r="CQ325" s="469" t="s">
        <v>514</v>
      </c>
      <c r="CR325" s="469" t="s">
        <v>514</v>
      </c>
      <c r="CS325" s="469" t="s">
        <v>514</v>
      </c>
      <c r="CT325" s="469">
        <v>0</v>
      </c>
      <c r="CU325" s="469">
        <v>0</v>
      </c>
      <c r="CV325" s="469">
        <v>0</v>
      </c>
      <c r="CW325" s="469">
        <v>0</v>
      </c>
      <c r="CX325" s="475">
        <v>0</v>
      </c>
      <c r="CY325" s="475">
        <v>0</v>
      </c>
      <c r="CZ325" s="475">
        <v>265</v>
      </c>
      <c r="DA325" s="475">
        <v>0</v>
      </c>
      <c r="DB325" s="478">
        <v>3</v>
      </c>
      <c r="DC325" s="472">
        <v>0.94022211767389474</v>
      </c>
      <c r="DD325" s="469">
        <v>6</v>
      </c>
      <c r="DE325" s="475">
        <v>564200</v>
      </c>
      <c r="DF325" s="470">
        <v>1</v>
      </c>
      <c r="DG325" s="474">
        <v>0</v>
      </c>
      <c r="DH325" s="469">
        <v>4</v>
      </c>
      <c r="DI325" s="470">
        <v>0</v>
      </c>
      <c r="DJ325" s="469">
        <v>0</v>
      </c>
      <c r="DK325" s="469">
        <v>1</v>
      </c>
      <c r="DL325" s="476">
        <v>5</v>
      </c>
      <c r="DM325" s="465">
        <v>48</v>
      </c>
      <c r="DN325" s="466" t="s">
        <v>640</v>
      </c>
      <c r="DO325" s="467">
        <v>50292.592592592591</v>
      </c>
      <c r="DP325" s="469">
        <v>1</v>
      </c>
      <c r="DQ325" s="469">
        <v>0</v>
      </c>
      <c r="DR325" s="469">
        <v>0</v>
      </c>
      <c r="DS325" s="475">
        <v>45</v>
      </c>
      <c r="DT325" s="475">
        <v>2</v>
      </c>
      <c r="DU325" s="475">
        <v>0</v>
      </c>
    </row>
    <row r="326" spans="1:125" s="469" customFormat="1" ht="15" customHeight="1" x14ac:dyDescent="0.25">
      <c r="A326" s="474" t="s">
        <v>287</v>
      </c>
      <c r="B326" s="469">
        <v>9</v>
      </c>
      <c r="C326" s="469">
        <v>0</v>
      </c>
      <c r="D326" s="469">
        <v>40</v>
      </c>
      <c r="E326" s="469">
        <v>0</v>
      </c>
      <c r="F326" s="469">
        <v>597</v>
      </c>
      <c r="G326" s="469">
        <v>0</v>
      </c>
      <c r="H326" s="469">
        <v>18</v>
      </c>
      <c r="I326" s="469">
        <v>5</v>
      </c>
      <c r="J326" s="469">
        <v>7</v>
      </c>
      <c r="K326" s="469">
        <v>16</v>
      </c>
      <c r="L326" s="469">
        <v>0</v>
      </c>
      <c r="M326" s="469">
        <v>0</v>
      </c>
      <c r="N326" s="469">
        <v>0</v>
      </c>
      <c r="O326" s="469">
        <v>0</v>
      </c>
      <c r="P326" s="469">
        <v>53</v>
      </c>
      <c r="Q326" s="469">
        <v>0</v>
      </c>
      <c r="R326" s="475">
        <v>0</v>
      </c>
      <c r="S326" s="475">
        <v>0</v>
      </c>
      <c r="T326" s="475">
        <v>0</v>
      </c>
      <c r="U326" s="468">
        <v>0.80263157894736847</v>
      </c>
      <c r="V326" s="469">
        <v>1</v>
      </c>
      <c r="W326" s="469">
        <v>0</v>
      </c>
      <c r="X326" s="469">
        <v>1.2</v>
      </c>
      <c r="Y326" s="469">
        <v>2387</v>
      </c>
      <c r="Z326" s="469">
        <v>638</v>
      </c>
      <c r="AA326" s="473">
        <v>1</v>
      </c>
      <c r="AB326" s="474">
        <f t="shared" si="11"/>
        <v>2</v>
      </c>
      <c r="AC326" s="469">
        <v>2</v>
      </c>
      <c r="AD326" s="469">
        <v>0</v>
      </c>
      <c r="AE326" s="469">
        <v>430</v>
      </c>
      <c r="AF326" s="469">
        <v>1214</v>
      </c>
      <c r="AG326" s="469">
        <v>1</v>
      </c>
      <c r="AH326" s="469">
        <v>1</v>
      </c>
      <c r="AI326" s="475">
        <v>4300</v>
      </c>
      <c r="AJ326" s="475">
        <v>0</v>
      </c>
      <c r="AK326" s="475">
        <v>0</v>
      </c>
      <c r="AL326" s="475">
        <v>120</v>
      </c>
      <c r="AM326" s="475">
        <v>0</v>
      </c>
      <c r="AN326" s="469">
        <v>0</v>
      </c>
      <c r="AO326" s="469">
        <v>0</v>
      </c>
      <c r="AP326" s="469">
        <v>1</v>
      </c>
      <c r="AQ326" s="468">
        <v>0.34905660377358488</v>
      </c>
      <c r="AR326" s="468">
        <v>6.6037735849056603E-2</v>
      </c>
      <c r="AS326" s="469">
        <v>1</v>
      </c>
      <c r="AT326" s="469">
        <v>0</v>
      </c>
      <c r="AU326" s="469">
        <v>0</v>
      </c>
      <c r="AV326" s="469">
        <v>0</v>
      </c>
      <c r="AW326" s="469">
        <v>1</v>
      </c>
      <c r="AX326" s="469">
        <v>0</v>
      </c>
      <c r="AY326" s="469">
        <v>0</v>
      </c>
      <c r="AZ326" s="469">
        <v>0</v>
      </c>
      <c r="BA326" s="469">
        <v>0</v>
      </c>
      <c r="BB326" s="475">
        <v>0</v>
      </c>
      <c r="BC326" s="470">
        <v>1</v>
      </c>
      <c r="BD326" s="470">
        <v>14</v>
      </c>
      <c r="BE326" s="469">
        <v>0</v>
      </c>
      <c r="BF326" s="468">
        <v>0.20754716981132076</v>
      </c>
      <c r="BG326" s="469">
        <v>0</v>
      </c>
      <c r="BH326" s="469">
        <v>174.30674154180002</v>
      </c>
      <c r="BI326" s="469">
        <v>0</v>
      </c>
      <c r="BJ326" s="469">
        <v>0</v>
      </c>
      <c r="BK326" s="469">
        <v>3</v>
      </c>
      <c r="BL326" s="469">
        <v>2</v>
      </c>
      <c r="BM326" s="469">
        <v>2</v>
      </c>
      <c r="BN326" s="469">
        <v>0</v>
      </c>
      <c r="BO326" s="471">
        <v>26.055026079299999</v>
      </c>
      <c r="BP326" s="469">
        <v>0</v>
      </c>
      <c r="BQ326" s="469">
        <v>54.681878288339995</v>
      </c>
      <c r="BR326" s="469">
        <v>0</v>
      </c>
      <c r="BS326" s="469">
        <v>0</v>
      </c>
      <c r="BT326" s="469">
        <v>0</v>
      </c>
      <c r="BU326" s="469">
        <v>0</v>
      </c>
      <c r="BV326" s="469">
        <v>0</v>
      </c>
      <c r="BW326" s="475">
        <v>0</v>
      </c>
      <c r="BX326" s="475">
        <v>73</v>
      </c>
      <c r="BY326" s="475">
        <v>1799</v>
      </c>
      <c r="BZ326" s="475">
        <v>650</v>
      </c>
      <c r="CA326" s="468">
        <v>0.35849056603773582</v>
      </c>
      <c r="CB326" s="469">
        <v>2.9891718314500002</v>
      </c>
      <c r="CC326" s="476">
        <v>0</v>
      </c>
      <c r="CD326" s="476">
        <v>0</v>
      </c>
      <c r="CE326" s="476">
        <v>27.004455693110003</v>
      </c>
      <c r="CF326" s="476">
        <v>93.690707069693985</v>
      </c>
      <c r="CG326" s="476">
        <v>0</v>
      </c>
      <c r="CH326" s="476">
        <v>0</v>
      </c>
      <c r="CI326" s="476">
        <v>404.96205208843952</v>
      </c>
      <c r="CJ326" s="485">
        <v>0</v>
      </c>
      <c r="CK326" s="469">
        <v>2</v>
      </c>
      <c r="CL326" s="469">
        <v>0</v>
      </c>
      <c r="CM326" s="469">
        <v>0</v>
      </c>
      <c r="CN326" s="477">
        <v>583.58959531280289</v>
      </c>
      <c r="CO326" s="469">
        <v>3591</v>
      </c>
      <c r="CP326" s="469">
        <v>0</v>
      </c>
      <c r="CQ326" s="469" t="s">
        <v>514</v>
      </c>
      <c r="CR326" s="469" t="s">
        <v>514</v>
      </c>
      <c r="CS326" s="469" t="s">
        <v>514</v>
      </c>
      <c r="CT326" s="469">
        <v>0</v>
      </c>
      <c r="CU326" s="469">
        <v>0</v>
      </c>
      <c r="CV326" s="469">
        <v>7</v>
      </c>
      <c r="CW326" s="469">
        <v>0</v>
      </c>
      <c r="CX326" s="475">
        <v>0</v>
      </c>
      <c r="CY326" s="475">
        <v>11</v>
      </c>
      <c r="CZ326" s="475">
        <v>149</v>
      </c>
      <c r="DA326" s="475">
        <v>0</v>
      </c>
      <c r="DB326" s="478">
        <v>16</v>
      </c>
      <c r="DC326" s="472">
        <v>0.93903587483786133</v>
      </c>
      <c r="DD326" s="469">
        <v>3</v>
      </c>
      <c r="DE326" s="475">
        <v>26400</v>
      </c>
      <c r="DF326" s="470">
        <v>6</v>
      </c>
      <c r="DG326" s="474">
        <v>0</v>
      </c>
      <c r="DH326" s="469">
        <v>3</v>
      </c>
      <c r="DI326" s="470">
        <v>0</v>
      </c>
      <c r="DJ326" s="469">
        <v>0</v>
      </c>
      <c r="DK326" s="469">
        <v>0</v>
      </c>
      <c r="DL326" s="476">
        <v>23.333333333333332</v>
      </c>
      <c r="DM326" s="465">
        <v>45.666666666666664</v>
      </c>
      <c r="DN326" s="466">
        <v>2308000</v>
      </c>
      <c r="DO326" s="467">
        <v>4077.7777777777774</v>
      </c>
      <c r="DP326" s="469">
        <v>0</v>
      </c>
      <c r="DQ326" s="469">
        <v>1</v>
      </c>
      <c r="DR326" s="469">
        <v>0</v>
      </c>
      <c r="DS326" s="475">
        <v>68</v>
      </c>
      <c r="DT326" s="475">
        <v>0</v>
      </c>
      <c r="DU326" s="475">
        <v>0</v>
      </c>
    </row>
    <row r="327" spans="1:125" s="469" customFormat="1" ht="15" customHeight="1" x14ac:dyDescent="0.25">
      <c r="A327" s="474" t="s">
        <v>275</v>
      </c>
      <c r="B327" s="469">
        <v>2</v>
      </c>
      <c r="C327" s="469">
        <v>0</v>
      </c>
      <c r="D327" s="469">
        <v>22</v>
      </c>
      <c r="E327" s="469">
        <v>3</v>
      </c>
      <c r="F327" s="469">
        <v>353</v>
      </c>
      <c r="G327" s="469">
        <v>2</v>
      </c>
      <c r="H327" s="469">
        <v>4</v>
      </c>
      <c r="I327" s="469">
        <v>0</v>
      </c>
      <c r="J327" s="469">
        <v>4</v>
      </c>
      <c r="K327" s="469">
        <v>30</v>
      </c>
      <c r="L327" s="469">
        <v>9</v>
      </c>
      <c r="M327" s="469">
        <v>0</v>
      </c>
      <c r="N327" s="469">
        <v>0</v>
      </c>
      <c r="O327" s="469">
        <v>0</v>
      </c>
      <c r="P327" s="469">
        <v>74</v>
      </c>
      <c r="Q327" s="469">
        <v>2</v>
      </c>
      <c r="R327" s="475">
        <v>1149600</v>
      </c>
      <c r="S327" s="475">
        <v>0</v>
      </c>
      <c r="T327" s="475">
        <v>0</v>
      </c>
      <c r="U327" s="468">
        <v>0.61111111111111116</v>
      </c>
      <c r="V327" s="469">
        <v>4</v>
      </c>
      <c r="W327" s="469">
        <v>2</v>
      </c>
      <c r="X327" s="469">
        <v>2</v>
      </c>
      <c r="Y327" s="469">
        <v>2322</v>
      </c>
      <c r="Z327" s="469">
        <v>294</v>
      </c>
      <c r="AA327" s="473">
        <v>5</v>
      </c>
      <c r="AB327" s="474">
        <f t="shared" si="11"/>
        <v>1</v>
      </c>
      <c r="AC327" s="469">
        <v>6</v>
      </c>
      <c r="AD327" s="469">
        <v>0</v>
      </c>
      <c r="AE327" s="469">
        <v>20</v>
      </c>
      <c r="AF327" s="469">
        <v>168</v>
      </c>
      <c r="AG327" s="469">
        <v>0</v>
      </c>
      <c r="AH327" s="469">
        <v>2</v>
      </c>
      <c r="AI327" s="475">
        <v>252100</v>
      </c>
      <c r="AJ327" s="475">
        <v>0</v>
      </c>
      <c r="AK327" s="475">
        <v>107390</v>
      </c>
      <c r="AL327" s="475">
        <v>2845</v>
      </c>
      <c r="AM327" s="475">
        <v>442</v>
      </c>
      <c r="AN327" s="469">
        <v>0</v>
      </c>
      <c r="AO327" s="469">
        <v>0</v>
      </c>
      <c r="AP327" s="469">
        <v>0</v>
      </c>
      <c r="AQ327" s="468">
        <v>0.48979591836734693</v>
      </c>
      <c r="AR327" s="468">
        <v>2.0408163265306121E-2</v>
      </c>
      <c r="AS327" s="469">
        <v>0</v>
      </c>
      <c r="AT327" s="469">
        <v>28831.0388068924</v>
      </c>
      <c r="AU327" s="469">
        <v>141</v>
      </c>
      <c r="AV327" s="469">
        <v>0</v>
      </c>
      <c r="AW327" s="469">
        <v>2</v>
      </c>
      <c r="AX327" s="469">
        <v>0</v>
      </c>
      <c r="AY327" s="469">
        <v>0</v>
      </c>
      <c r="AZ327" s="469">
        <v>0</v>
      </c>
      <c r="BA327" s="469">
        <v>0</v>
      </c>
      <c r="BB327" s="475">
        <v>0</v>
      </c>
      <c r="BC327" s="470">
        <v>0</v>
      </c>
      <c r="BD327" s="470">
        <v>2</v>
      </c>
      <c r="BE327" s="469">
        <v>4162.6026387100001</v>
      </c>
      <c r="BF327" s="468">
        <v>0.30612244897959184</v>
      </c>
      <c r="BG327" s="469">
        <v>0</v>
      </c>
      <c r="BH327" s="469">
        <v>0</v>
      </c>
      <c r="BI327" s="469">
        <v>0</v>
      </c>
      <c r="BJ327" s="469">
        <v>0</v>
      </c>
      <c r="BK327" s="469">
        <v>1</v>
      </c>
      <c r="BL327" s="469">
        <v>0</v>
      </c>
      <c r="BM327" s="469">
        <v>1</v>
      </c>
      <c r="BN327" s="469">
        <v>0</v>
      </c>
      <c r="BO327" s="471">
        <v>0.90644484676299997</v>
      </c>
      <c r="BP327" s="469">
        <v>2</v>
      </c>
      <c r="BQ327" s="469">
        <v>0</v>
      </c>
      <c r="BR327" s="469">
        <v>0</v>
      </c>
      <c r="BS327" s="469">
        <v>0</v>
      </c>
      <c r="BT327" s="469">
        <v>0</v>
      </c>
      <c r="BU327" s="469">
        <v>0</v>
      </c>
      <c r="BV327" s="469">
        <v>0</v>
      </c>
      <c r="BW327" s="475">
        <v>0</v>
      </c>
      <c r="BX327" s="475">
        <v>303</v>
      </c>
      <c r="BY327" s="475">
        <v>5755</v>
      </c>
      <c r="BZ327" s="475">
        <v>65</v>
      </c>
      <c r="CA327" s="468">
        <v>0.5714285714285714</v>
      </c>
      <c r="CB327" s="469">
        <v>0</v>
      </c>
      <c r="CC327" s="476">
        <v>0</v>
      </c>
      <c r="CD327" s="476">
        <v>0</v>
      </c>
      <c r="CE327" s="476">
        <v>0</v>
      </c>
      <c r="CF327" s="476">
        <v>50.98947381000211</v>
      </c>
      <c r="CG327" s="476">
        <v>0</v>
      </c>
      <c r="CH327" s="476">
        <v>0</v>
      </c>
      <c r="CI327" s="476">
        <v>13.37224757668</v>
      </c>
      <c r="CJ327" s="485">
        <v>0</v>
      </c>
      <c r="CK327" s="469">
        <v>0</v>
      </c>
      <c r="CL327" s="469">
        <v>0</v>
      </c>
      <c r="CM327" s="469">
        <v>0</v>
      </c>
      <c r="CN327" s="477">
        <v>154.24026577285858</v>
      </c>
      <c r="CO327" s="469">
        <v>10</v>
      </c>
      <c r="CP327" s="469">
        <v>0</v>
      </c>
      <c r="CQ327" s="469" t="s">
        <v>514</v>
      </c>
      <c r="CR327" s="469" t="s">
        <v>514</v>
      </c>
      <c r="CS327" s="469" t="s">
        <v>514</v>
      </c>
      <c r="CT327" s="469">
        <v>0</v>
      </c>
      <c r="CU327" s="469">
        <v>1</v>
      </c>
      <c r="CV327" s="469">
        <v>2</v>
      </c>
      <c r="CW327" s="469">
        <v>2</v>
      </c>
      <c r="CX327" s="475">
        <v>85100</v>
      </c>
      <c r="CY327" s="475">
        <v>0</v>
      </c>
      <c r="CZ327" s="475">
        <v>85</v>
      </c>
      <c r="DA327" s="475">
        <v>2</v>
      </c>
      <c r="DB327" s="478">
        <v>88</v>
      </c>
      <c r="DC327" s="472">
        <v>0.96152107910167561</v>
      </c>
      <c r="DD327" s="469">
        <v>20</v>
      </c>
      <c r="DE327" s="475">
        <v>995500</v>
      </c>
      <c r="DF327" s="470">
        <v>3</v>
      </c>
      <c r="DG327" s="474">
        <v>0</v>
      </c>
      <c r="DH327" s="469">
        <v>11</v>
      </c>
      <c r="DI327" s="470">
        <v>0</v>
      </c>
      <c r="DJ327" s="469">
        <v>0</v>
      </c>
      <c r="DK327" s="469">
        <v>0</v>
      </c>
      <c r="DL327" s="476">
        <v>25</v>
      </c>
      <c r="DM327" s="465">
        <v>23</v>
      </c>
      <c r="DN327" s="466">
        <v>1387000</v>
      </c>
      <c r="DO327" s="467">
        <v>65244.444444444438</v>
      </c>
      <c r="DP327" s="469">
        <v>0</v>
      </c>
      <c r="DQ327" s="469">
        <v>0</v>
      </c>
      <c r="DR327" s="469">
        <v>0</v>
      </c>
      <c r="DS327" s="475">
        <v>390</v>
      </c>
      <c r="DT327" s="475">
        <v>30</v>
      </c>
      <c r="DU327" s="475">
        <v>0</v>
      </c>
    </row>
    <row r="328" spans="1:125" s="469" customFormat="1" ht="15" customHeight="1" x14ac:dyDescent="0.25">
      <c r="A328" s="474" t="s">
        <v>23</v>
      </c>
      <c r="B328" s="469">
        <v>15</v>
      </c>
      <c r="C328" s="469">
        <v>0</v>
      </c>
      <c r="D328" s="469">
        <v>41</v>
      </c>
      <c r="E328" s="469">
        <v>1</v>
      </c>
      <c r="F328" s="469">
        <v>652</v>
      </c>
      <c r="G328" s="469">
        <v>0</v>
      </c>
      <c r="H328" s="469">
        <v>21</v>
      </c>
      <c r="I328" s="469">
        <v>2</v>
      </c>
      <c r="J328" s="469">
        <v>0</v>
      </c>
      <c r="K328" s="469">
        <v>18</v>
      </c>
      <c r="L328" s="469">
        <v>1</v>
      </c>
      <c r="M328" s="469">
        <v>0</v>
      </c>
      <c r="N328" s="469">
        <v>1</v>
      </c>
      <c r="O328" s="469">
        <v>0</v>
      </c>
      <c r="P328" s="469">
        <v>99</v>
      </c>
      <c r="Q328" s="469">
        <v>1</v>
      </c>
      <c r="R328" s="475">
        <v>1642100</v>
      </c>
      <c r="S328" s="475">
        <v>202</v>
      </c>
      <c r="T328" s="475">
        <v>0</v>
      </c>
      <c r="U328" s="468">
        <v>0.68292682926829273</v>
      </c>
      <c r="V328" s="469">
        <v>4</v>
      </c>
      <c r="W328" s="469">
        <v>2</v>
      </c>
      <c r="X328" s="469">
        <v>0</v>
      </c>
      <c r="Y328" s="469">
        <v>3421</v>
      </c>
      <c r="Z328" s="469">
        <v>2279</v>
      </c>
      <c r="AA328" s="473">
        <v>8</v>
      </c>
      <c r="AB328" s="474">
        <f t="shared" si="11"/>
        <v>0</v>
      </c>
      <c r="AC328" s="469">
        <v>8</v>
      </c>
      <c r="AD328" s="469">
        <v>0</v>
      </c>
      <c r="AE328" s="469">
        <v>91</v>
      </c>
      <c r="AF328" s="469">
        <v>112</v>
      </c>
      <c r="AG328" s="469">
        <v>0</v>
      </c>
      <c r="AH328" s="469">
        <v>1</v>
      </c>
      <c r="AI328" s="475">
        <v>1406300</v>
      </c>
      <c r="AJ328" s="475">
        <v>0</v>
      </c>
      <c r="AK328" s="475">
        <v>129100</v>
      </c>
      <c r="AL328" s="475">
        <v>912</v>
      </c>
      <c r="AM328" s="475">
        <v>0</v>
      </c>
      <c r="AN328" s="469">
        <v>0</v>
      </c>
      <c r="AO328" s="469">
        <v>3</v>
      </c>
      <c r="AP328" s="469">
        <v>1</v>
      </c>
      <c r="AQ328" s="468">
        <v>0.45454545454545453</v>
      </c>
      <c r="AR328" s="468">
        <v>7.2727272727272724E-2</v>
      </c>
      <c r="AS328" s="469">
        <v>1</v>
      </c>
      <c r="AT328" s="469">
        <v>14062.133524360001</v>
      </c>
      <c r="AU328" s="469">
        <v>42</v>
      </c>
      <c r="AV328" s="469">
        <v>0</v>
      </c>
      <c r="AW328" s="469">
        <v>5</v>
      </c>
      <c r="AX328" s="469">
        <v>0</v>
      </c>
      <c r="AY328" s="469">
        <v>0</v>
      </c>
      <c r="AZ328" s="469">
        <v>0</v>
      </c>
      <c r="BA328" s="469">
        <v>0</v>
      </c>
      <c r="BB328" s="475">
        <v>0</v>
      </c>
      <c r="BC328" s="470">
        <v>1</v>
      </c>
      <c r="BD328" s="470">
        <v>2</v>
      </c>
      <c r="BE328" s="469">
        <v>0</v>
      </c>
      <c r="BF328" s="468">
        <v>0.25454545454545452</v>
      </c>
      <c r="BG328" s="469">
        <v>0</v>
      </c>
      <c r="BH328" s="469">
        <v>33.845567650900001</v>
      </c>
      <c r="BI328" s="469">
        <v>0</v>
      </c>
      <c r="BJ328" s="469">
        <v>0</v>
      </c>
      <c r="BK328" s="469">
        <v>0</v>
      </c>
      <c r="BL328" s="469">
        <v>0</v>
      </c>
      <c r="BM328" s="469">
        <v>0</v>
      </c>
      <c r="BN328" s="469">
        <v>0</v>
      </c>
      <c r="BO328" s="471">
        <v>5.5713440644499999</v>
      </c>
      <c r="BP328" s="469">
        <v>0</v>
      </c>
      <c r="BQ328" s="469">
        <v>0</v>
      </c>
      <c r="BR328" s="469">
        <v>0</v>
      </c>
      <c r="BS328" s="469">
        <v>0</v>
      </c>
      <c r="BT328" s="469">
        <v>0</v>
      </c>
      <c r="BU328" s="469">
        <v>0</v>
      </c>
      <c r="BV328" s="469">
        <v>0</v>
      </c>
      <c r="BW328" s="475">
        <v>0</v>
      </c>
      <c r="BX328" s="475">
        <v>214</v>
      </c>
      <c r="BY328" s="475">
        <v>3243</v>
      </c>
      <c r="BZ328" s="475">
        <v>56</v>
      </c>
      <c r="CA328" s="468">
        <v>0.4</v>
      </c>
      <c r="CB328" s="469">
        <v>0</v>
      </c>
      <c r="CC328" s="476">
        <v>1.08993768295</v>
      </c>
      <c r="CD328" s="476">
        <v>0</v>
      </c>
      <c r="CE328" s="476">
        <v>10.812857859139999</v>
      </c>
      <c r="CF328" s="476">
        <v>100.03248486865</v>
      </c>
      <c r="CG328" s="476">
        <v>0</v>
      </c>
      <c r="CH328" s="476">
        <v>0</v>
      </c>
      <c r="CI328" s="476">
        <v>42.162630421029995</v>
      </c>
      <c r="CJ328" s="485">
        <v>0</v>
      </c>
      <c r="CK328" s="469">
        <v>0</v>
      </c>
      <c r="CL328" s="469">
        <v>0</v>
      </c>
      <c r="CM328" s="469">
        <v>0</v>
      </c>
      <c r="CN328" s="477">
        <v>78.037391033823141</v>
      </c>
      <c r="CO328" s="469">
        <v>36</v>
      </c>
      <c r="CP328" s="469">
        <v>0</v>
      </c>
      <c r="CQ328" s="469" t="s">
        <v>514</v>
      </c>
      <c r="CR328" s="469" t="s">
        <v>514</v>
      </c>
      <c r="CS328" s="469" t="s">
        <v>514</v>
      </c>
      <c r="CT328" s="469">
        <v>0</v>
      </c>
      <c r="CU328" s="469">
        <v>0</v>
      </c>
      <c r="CV328" s="469">
        <v>0</v>
      </c>
      <c r="CW328" s="469">
        <v>1</v>
      </c>
      <c r="CX328" s="475">
        <v>59000</v>
      </c>
      <c r="CY328" s="475">
        <v>0</v>
      </c>
      <c r="CZ328" s="475">
        <v>0</v>
      </c>
      <c r="DA328" s="475">
        <v>0</v>
      </c>
      <c r="DB328" s="478">
        <v>15</v>
      </c>
      <c r="DC328" s="472">
        <v>0.95443892924205598</v>
      </c>
      <c r="DD328" s="469">
        <v>6</v>
      </c>
      <c r="DE328" s="475">
        <v>437100</v>
      </c>
      <c r="DF328" s="470">
        <v>1</v>
      </c>
      <c r="DG328" s="474">
        <f>1/6</f>
        <v>0.16666666666666666</v>
      </c>
      <c r="DH328" s="469">
        <v>5</v>
      </c>
      <c r="DI328" s="470">
        <v>0</v>
      </c>
      <c r="DJ328" s="469">
        <v>0</v>
      </c>
      <c r="DK328" s="469">
        <v>0</v>
      </c>
      <c r="DL328" s="476">
        <v>10</v>
      </c>
      <c r="DM328" s="465">
        <v>90</v>
      </c>
      <c r="DN328" s="466">
        <v>6504333.333333333</v>
      </c>
      <c r="DO328" s="467">
        <v>209325.92592592593</v>
      </c>
      <c r="DP328" s="469">
        <v>1</v>
      </c>
      <c r="DQ328" s="469">
        <v>1</v>
      </c>
      <c r="DR328" s="469">
        <v>1</v>
      </c>
      <c r="DS328" s="475">
        <v>0</v>
      </c>
      <c r="DT328" s="475">
        <v>274</v>
      </c>
      <c r="DU328" s="475">
        <v>0</v>
      </c>
    </row>
    <row r="329" spans="1:125" s="469" customFormat="1" ht="15" customHeight="1" x14ac:dyDescent="0.25">
      <c r="A329" s="474" t="s">
        <v>187</v>
      </c>
      <c r="B329" s="469">
        <v>3</v>
      </c>
      <c r="C329" s="469">
        <v>1</v>
      </c>
      <c r="D329" s="469">
        <v>11</v>
      </c>
      <c r="E329" s="469">
        <v>0</v>
      </c>
      <c r="F329" s="469">
        <v>202</v>
      </c>
      <c r="G329" s="469">
        <v>2</v>
      </c>
      <c r="H329" s="469">
        <v>2</v>
      </c>
      <c r="I329" s="469">
        <v>0</v>
      </c>
      <c r="J329" s="469">
        <v>5</v>
      </c>
      <c r="K329" s="469">
        <v>26</v>
      </c>
      <c r="L329" s="469">
        <v>0</v>
      </c>
      <c r="M329" s="469">
        <v>0</v>
      </c>
      <c r="N329" s="469">
        <v>0</v>
      </c>
      <c r="O329" s="469">
        <v>0</v>
      </c>
      <c r="P329" s="469">
        <v>19</v>
      </c>
      <c r="Q329" s="469">
        <v>1</v>
      </c>
      <c r="R329" s="475">
        <v>130000</v>
      </c>
      <c r="S329" s="475">
        <v>0</v>
      </c>
      <c r="T329" s="475">
        <v>34</v>
      </c>
      <c r="U329" s="468">
        <v>0.64500000000000002</v>
      </c>
      <c r="V329" s="469">
        <v>0</v>
      </c>
      <c r="W329" s="469">
        <v>0</v>
      </c>
      <c r="X329" s="469">
        <v>0</v>
      </c>
      <c r="Y329" s="469">
        <v>625</v>
      </c>
      <c r="Z329" s="469">
        <v>97</v>
      </c>
      <c r="AA329" s="473">
        <v>1</v>
      </c>
      <c r="AB329" s="474">
        <f t="shared" si="11"/>
        <v>0</v>
      </c>
      <c r="AC329" s="469">
        <v>3</v>
      </c>
      <c r="AD329" s="469">
        <v>0</v>
      </c>
      <c r="AE329" s="469">
        <v>65</v>
      </c>
      <c r="AF329" s="469">
        <v>82</v>
      </c>
      <c r="AG329" s="469">
        <v>0</v>
      </c>
      <c r="AH329" s="469">
        <v>1</v>
      </c>
      <c r="AI329" s="475">
        <v>76800</v>
      </c>
      <c r="AJ329" s="475">
        <v>0</v>
      </c>
      <c r="AK329" s="475">
        <v>0</v>
      </c>
      <c r="AL329" s="475">
        <v>630</v>
      </c>
      <c r="AM329" s="475">
        <v>28</v>
      </c>
      <c r="AN329" s="469">
        <v>0</v>
      </c>
      <c r="AO329" s="469">
        <v>0</v>
      </c>
      <c r="AP329" s="469">
        <v>0</v>
      </c>
      <c r="AQ329" s="468">
        <v>0.51700000000000002</v>
      </c>
      <c r="AR329" s="468">
        <v>4.8000000000000001E-2</v>
      </c>
      <c r="AS329" s="469">
        <v>0</v>
      </c>
      <c r="AT329" s="469">
        <v>0</v>
      </c>
      <c r="AU329" s="469">
        <v>0</v>
      </c>
      <c r="AV329" s="469">
        <v>0</v>
      </c>
      <c r="AW329" s="469">
        <v>0</v>
      </c>
      <c r="AX329" s="469">
        <v>28</v>
      </c>
      <c r="AY329" s="469">
        <v>0</v>
      </c>
      <c r="AZ329" s="469">
        <v>0</v>
      </c>
      <c r="BA329" s="469">
        <v>0</v>
      </c>
      <c r="BB329" s="475">
        <v>0</v>
      </c>
      <c r="BC329" s="470">
        <v>0</v>
      </c>
      <c r="BD329" s="470">
        <v>4</v>
      </c>
      <c r="BE329" s="469">
        <v>0</v>
      </c>
      <c r="BF329" s="468">
        <v>0.216</v>
      </c>
      <c r="BG329" s="469">
        <v>814.20515471500005</v>
      </c>
      <c r="BH329" s="469">
        <v>0</v>
      </c>
      <c r="BI329" s="469">
        <v>0</v>
      </c>
      <c r="BJ329" s="469">
        <v>0</v>
      </c>
      <c r="BK329" s="469">
        <v>1</v>
      </c>
      <c r="BL329" s="469">
        <v>0</v>
      </c>
      <c r="BM329" s="469">
        <v>0</v>
      </c>
      <c r="BN329" s="469">
        <v>0</v>
      </c>
      <c r="BO329" s="471">
        <v>0.68055796870899998</v>
      </c>
      <c r="BP329" s="469">
        <v>0</v>
      </c>
      <c r="BQ329" s="469">
        <v>30.820858106599999</v>
      </c>
      <c r="BR329" s="469">
        <v>0</v>
      </c>
      <c r="BS329" s="469">
        <v>1</v>
      </c>
      <c r="BT329" s="469">
        <v>0</v>
      </c>
      <c r="BU329" s="469">
        <v>0</v>
      </c>
      <c r="BV329" s="469">
        <v>1</v>
      </c>
      <c r="BW329" s="475">
        <v>9100</v>
      </c>
      <c r="BX329" s="475">
        <v>368</v>
      </c>
      <c r="BY329" s="475">
        <v>2902</v>
      </c>
      <c r="BZ329" s="475">
        <v>212</v>
      </c>
      <c r="CA329" s="468">
        <v>0.439</v>
      </c>
      <c r="CB329" s="469">
        <v>0</v>
      </c>
      <c r="CC329" s="476">
        <v>0</v>
      </c>
      <c r="CD329" s="476">
        <v>0</v>
      </c>
      <c r="CE329" s="476">
        <v>42.877549672699999</v>
      </c>
      <c r="CF329" s="476">
        <v>0</v>
      </c>
      <c r="CG329" s="476">
        <v>0</v>
      </c>
      <c r="CH329" s="476">
        <v>0</v>
      </c>
      <c r="CI329" s="476">
        <v>67.470977971476046</v>
      </c>
      <c r="CJ329" s="485">
        <v>0</v>
      </c>
      <c r="CK329" s="469">
        <v>0</v>
      </c>
      <c r="CL329" s="469">
        <v>0</v>
      </c>
      <c r="CM329" s="469">
        <v>0</v>
      </c>
      <c r="CN329" s="477">
        <v>121.02948442964231</v>
      </c>
      <c r="CO329" s="469">
        <v>7</v>
      </c>
      <c r="CP329" s="469">
        <v>0</v>
      </c>
      <c r="CQ329" s="469" t="s">
        <v>514</v>
      </c>
      <c r="CR329" s="469" t="s">
        <v>514</v>
      </c>
      <c r="CS329" s="469" t="s">
        <v>514</v>
      </c>
      <c r="CT329" s="469">
        <v>0</v>
      </c>
      <c r="CU329" s="469">
        <v>0</v>
      </c>
      <c r="CV329" s="469">
        <v>0</v>
      </c>
      <c r="CW329" s="469">
        <v>1</v>
      </c>
      <c r="CX329" s="475">
        <v>55600</v>
      </c>
      <c r="CY329" s="475">
        <v>16</v>
      </c>
      <c r="CZ329" s="475">
        <v>227</v>
      </c>
      <c r="DA329" s="475">
        <v>1</v>
      </c>
      <c r="DB329" s="478">
        <v>17</v>
      </c>
      <c r="DC329" s="472">
        <v>0.94187971540143312</v>
      </c>
      <c r="DD329" s="469">
        <v>19</v>
      </c>
      <c r="DE329" s="475">
        <v>651400</v>
      </c>
      <c r="DF329" s="470">
        <v>5</v>
      </c>
      <c r="DG329" s="474">
        <v>0</v>
      </c>
      <c r="DH329" s="469">
        <v>6</v>
      </c>
      <c r="DI329" s="470">
        <v>0</v>
      </c>
      <c r="DJ329" s="469">
        <v>0</v>
      </c>
      <c r="DK329" s="469">
        <v>0</v>
      </c>
      <c r="DL329" s="476">
        <v>8.3333333333333339</v>
      </c>
      <c r="DM329" s="465">
        <v>113</v>
      </c>
      <c r="DN329" s="466" t="s">
        <v>640</v>
      </c>
      <c r="DO329" s="467">
        <v>97866.666666666672</v>
      </c>
      <c r="DP329" s="469">
        <v>0</v>
      </c>
      <c r="DQ329" s="469">
        <v>0</v>
      </c>
      <c r="DR329" s="469">
        <v>0</v>
      </c>
      <c r="DS329" s="475">
        <v>57</v>
      </c>
      <c r="DT329" s="475">
        <v>328</v>
      </c>
      <c r="DU329" s="475">
        <v>33</v>
      </c>
    </row>
    <row r="330" spans="1:125" s="469" customFormat="1" ht="15" customHeight="1" x14ac:dyDescent="0.25">
      <c r="A330" s="474" t="s">
        <v>122</v>
      </c>
      <c r="B330" s="469">
        <v>45</v>
      </c>
      <c r="C330" s="469">
        <v>3</v>
      </c>
      <c r="D330" s="469">
        <v>136</v>
      </c>
      <c r="E330" s="469">
        <v>6</v>
      </c>
      <c r="F330" s="469">
        <v>2264</v>
      </c>
      <c r="G330" s="469">
        <v>2</v>
      </c>
      <c r="H330" s="469">
        <v>75</v>
      </c>
      <c r="I330" s="469">
        <v>12</v>
      </c>
      <c r="J330" s="469">
        <v>6</v>
      </c>
      <c r="K330" s="469">
        <v>64</v>
      </c>
      <c r="L330" s="469">
        <v>0</v>
      </c>
      <c r="M330" s="469">
        <v>0</v>
      </c>
      <c r="N330" s="469">
        <v>2</v>
      </c>
      <c r="O330" s="469">
        <v>0</v>
      </c>
      <c r="P330" s="469">
        <v>190</v>
      </c>
      <c r="Q330" s="469">
        <v>7</v>
      </c>
      <c r="R330" s="475">
        <v>5925100</v>
      </c>
      <c r="S330" s="475">
        <v>174</v>
      </c>
      <c r="T330" s="475">
        <v>0</v>
      </c>
      <c r="U330" s="468">
        <v>0.77272727272727271</v>
      </c>
      <c r="V330" s="469">
        <v>5</v>
      </c>
      <c r="W330" s="469">
        <v>14</v>
      </c>
      <c r="X330" s="469">
        <v>2.6</v>
      </c>
      <c r="Y330" s="469">
        <v>16255</v>
      </c>
      <c r="Z330" s="469">
        <v>3099</v>
      </c>
      <c r="AA330" s="473">
        <v>3</v>
      </c>
      <c r="AB330" s="474">
        <f t="shared" si="11"/>
        <v>3</v>
      </c>
      <c r="AC330" s="469">
        <v>4</v>
      </c>
      <c r="AD330" s="469">
        <v>0</v>
      </c>
      <c r="AE330" s="469">
        <v>3007</v>
      </c>
      <c r="AF330" s="469">
        <v>92</v>
      </c>
      <c r="AG330" s="469">
        <v>0</v>
      </c>
      <c r="AH330" s="469">
        <v>1</v>
      </c>
      <c r="AI330" s="475">
        <v>214600</v>
      </c>
      <c r="AJ330" s="475">
        <v>0</v>
      </c>
      <c r="AK330" s="475">
        <v>0</v>
      </c>
      <c r="AL330" s="475">
        <v>0</v>
      </c>
      <c r="AM330" s="475">
        <v>0</v>
      </c>
      <c r="AN330" s="469">
        <v>0</v>
      </c>
      <c r="AO330" s="469">
        <v>2</v>
      </c>
      <c r="AP330" s="469">
        <v>0</v>
      </c>
      <c r="AQ330" s="468">
        <v>0.44444444444444442</v>
      </c>
      <c r="AR330" s="468">
        <v>5.5555555555555552E-2</v>
      </c>
      <c r="AS330" s="469">
        <v>0</v>
      </c>
      <c r="AT330" s="469">
        <v>29795.590946982447</v>
      </c>
      <c r="AU330" s="469">
        <v>88</v>
      </c>
      <c r="AV330" s="469">
        <v>0</v>
      </c>
      <c r="AW330" s="469">
        <v>1</v>
      </c>
      <c r="AX330" s="469">
        <v>0</v>
      </c>
      <c r="AY330" s="469">
        <v>0</v>
      </c>
      <c r="AZ330" s="469">
        <v>0</v>
      </c>
      <c r="BA330" s="469">
        <v>0</v>
      </c>
      <c r="BB330" s="475">
        <v>0</v>
      </c>
      <c r="BC330" s="470">
        <v>1</v>
      </c>
      <c r="BD330" s="470">
        <v>5</v>
      </c>
      <c r="BE330" s="469">
        <v>0</v>
      </c>
      <c r="BF330" s="468">
        <v>0.2</v>
      </c>
      <c r="BG330" s="469">
        <v>0</v>
      </c>
      <c r="BH330" s="469">
        <v>15.2887161556</v>
      </c>
      <c r="BI330" s="469">
        <v>0</v>
      </c>
      <c r="BJ330" s="469">
        <v>0</v>
      </c>
      <c r="BK330" s="469">
        <v>3</v>
      </c>
      <c r="BL330" s="469">
        <v>0</v>
      </c>
      <c r="BM330" s="469">
        <v>3</v>
      </c>
      <c r="BN330" s="469">
        <v>1</v>
      </c>
      <c r="BO330" s="471">
        <v>926.32568434900008</v>
      </c>
      <c r="BP330" s="469">
        <v>0</v>
      </c>
      <c r="BQ330" s="469">
        <v>119.49609296600001</v>
      </c>
      <c r="BR330" s="469">
        <v>0</v>
      </c>
      <c r="BS330" s="469">
        <v>0</v>
      </c>
      <c r="BT330" s="469">
        <v>0</v>
      </c>
      <c r="BU330" s="469">
        <v>0</v>
      </c>
      <c r="BV330" s="469">
        <v>3</v>
      </c>
      <c r="BW330" s="475">
        <v>1242200</v>
      </c>
      <c r="BX330" s="475">
        <v>132</v>
      </c>
      <c r="BY330" s="475">
        <v>820</v>
      </c>
      <c r="BZ330" s="475">
        <v>13</v>
      </c>
      <c r="CA330" s="468">
        <v>0.46666666666666667</v>
      </c>
      <c r="CB330" s="469">
        <v>4904.5351340200004</v>
      </c>
      <c r="CC330" s="476">
        <v>361.30844005041001</v>
      </c>
      <c r="CD330" s="476">
        <v>0</v>
      </c>
      <c r="CE330" s="476">
        <v>868.53407012976527</v>
      </c>
      <c r="CF330" s="476">
        <v>100.52002234845999</v>
      </c>
      <c r="CG330" s="476">
        <v>60.8541022924</v>
      </c>
      <c r="CH330" s="476">
        <v>0</v>
      </c>
      <c r="CI330" s="476">
        <v>1386.4382563378902</v>
      </c>
      <c r="CJ330" s="485">
        <v>0</v>
      </c>
      <c r="CK330" s="469">
        <v>21</v>
      </c>
      <c r="CL330" s="469">
        <v>0</v>
      </c>
      <c r="CM330" s="469">
        <v>0</v>
      </c>
      <c r="CN330" s="477">
        <v>5039.6507383233602</v>
      </c>
      <c r="CO330" s="469">
        <v>985</v>
      </c>
      <c r="CP330" s="469">
        <v>1</v>
      </c>
      <c r="CQ330" s="469" t="s">
        <v>514</v>
      </c>
      <c r="CR330" s="469" t="s">
        <v>514</v>
      </c>
      <c r="CS330" s="469" t="s">
        <v>514</v>
      </c>
      <c r="CT330" s="469">
        <v>0</v>
      </c>
      <c r="CU330" s="469">
        <v>1</v>
      </c>
      <c r="CV330" s="469">
        <v>2</v>
      </c>
      <c r="CW330" s="469">
        <v>1</v>
      </c>
      <c r="CX330" s="475">
        <v>8700</v>
      </c>
      <c r="CY330" s="475">
        <v>39</v>
      </c>
      <c r="CZ330" s="475">
        <v>350</v>
      </c>
      <c r="DA330" s="475">
        <v>0</v>
      </c>
      <c r="DB330" s="478">
        <v>4</v>
      </c>
      <c r="DC330" s="472">
        <v>0.94528683765221144</v>
      </c>
      <c r="DD330" s="469">
        <v>10</v>
      </c>
      <c r="DE330" s="475">
        <v>113700</v>
      </c>
      <c r="DF330" s="470">
        <v>6</v>
      </c>
      <c r="DG330" s="474">
        <f>1/6</f>
        <v>0.16666666666666666</v>
      </c>
      <c r="DH330" s="469">
        <v>4</v>
      </c>
      <c r="DI330" s="470">
        <v>0</v>
      </c>
      <c r="DJ330" s="469">
        <v>0</v>
      </c>
      <c r="DK330" s="469">
        <v>1</v>
      </c>
      <c r="DL330" s="476">
        <v>11.666666666666666</v>
      </c>
      <c r="DM330" s="465">
        <v>146.66666666666666</v>
      </c>
      <c r="DN330" s="466">
        <v>12549666.666666666</v>
      </c>
      <c r="DO330" s="467">
        <v>347970.37037037034</v>
      </c>
      <c r="DP330" s="469">
        <v>2</v>
      </c>
      <c r="DQ330" s="469">
        <v>3</v>
      </c>
      <c r="DR330" s="469">
        <v>2</v>
      </c>
      <c r="DS330" s="475">
        <v>0</v>
      </c>
      <c r="DT330" s="475">
        <v>182</v>
      </c>
      <c r="DU330" s="475">
        <v>8</v>
      </c>
    </row>
    <row r="331" spans="1:125" s="469" customFormat="1" ht="15" customHeight="1" x14ac:dyDescent="0.25">
      <c r="A331" s="474" t="s">
        <v>289</v>
      </c>
      <c r="B331" s="469">
        <v>19</v>
      </c>
      <c r="C331" s="469">
        <v>0</v>
      </c>
      <c r="D331" s="469">
        <v>89</v>
      </c>
      <c r="E331" s="469">
        <v>1</v>
      </c>
      <c r="F331" s="469">
        <v>1128</v>
      </c>
      <c r="G331" s="469">
        <v>0</v>
      </c>
      <c r="H331" s="469">
        <v>54</v>
      </c>
      <c r="I331" s="469">
        <v>5</v>
      </c>
      <c r="J331" s="469">
        <v>61</v>
      </c>
      <c r="K331" s="469">
        <v>61</v>
      </c>
      <c r="L331" s="469">
        <v>0</v>
      </c>
      <c r="M331" s="469">
        <v>0</v>
      </c>
      <c r="N331" s="469">
        <v>0</v>
      </c>
      <c r="O331" s="469">
        <v>0</v>
      </c>
      <c r="P331" s="469">
        <v>46</v>
      </c>
      <c r="Q331" s="469">
        <v>3</v>
      </c>
      <c r="R331" s="475">
        <v>475000</v>
      </c>
      <c r="S331" s="475">
        <v>0</v>
      </c>
      <c r="T331" s="475">
        <v>0</v>
      </c>
      <c r="U331" s="468">
        <v>0.82758620689655171</v>
      </c>
      <c r="V331" s="469">
        <v>2</v>
      </c>
      <c r="W331" s="469">
        <v>2</v>
      </c>
      <c r="X331" s="469">
        <v>1.2</v>
      </c>
      <c r="Y331" s="469">
        <v>6349</v>
      </c>
      <c r="Z331" s="469">
        <v>454</v>
      </c>
      <c r="AA331" s="473">
        <v>2</v>
      </c>
      <c r="AB331" s="474">
        <f t="shared" si="11"/>
        <v>7</v>
      </c>
      <c r="AC331" s="469">
        <v>4</v>
      </c>
      <c r="AD331" s="469">
        <v>0</v>
      </c>
      <c r="AE331" s="469">
        <v>1962</v>
      </c>
      <c r="AF331" s="469">
        <v>58</v>
      </c>
      <c r="AG331" s="469">
        <v>0</v>
      </c>
      <c r="AH331" s="469">
        <v>0</v>
      </c>
      <c r="AI331" s="475">
        <v>0</v>
      </c>
      <c r="AJ331" s="475">
        <v>0</v>
      </c>
      <c r="AK331" s="475">
        <v>0</v>
      </c>
      <c r="AL331" s="475">
        <v>523</v>
      </c>
      <c r="AM331" s="475">
        <v>23</v>
      </c>
      <c r="AN331" s="469">
        <v>0</v>
      </c>
      <c r="AO331" s="469">
        <v>0</v>
      </c>
      <c r="AP331" s="469">
        <v>0</v>
      </c>
      <c r="AQ331" s="468">
        <v>0.38271604938271603</v>
      </c>
      <c r="AR331" s="468">
        <v>8.6419753086419748E-2</v>
      </c>
      <c r="AS331" s="469">
        <v>0</v>
      </c>
      <c r="AT331" s="469">
        <v>0</v>
      </c>
      <c r="AU331" s="469">
        <v>0</v>
      </c>
      <c r="AV331" s="469">
        <v>0</v>
      </c>
      <c r="AW331" s="469">
        <v>4</v>
      </c>
      <c r="AX331" s="469">
        <v>0</v>
      </c>
      <c r="AY331" s="469">
        <v>0</v>
      </c>
      <c r="AZ331" s="469">
        <v>0</v>
      </c>
      <c r="BA331" s="469">
        <v>0</v>
      </c>
      <c r="BB331" s="475">
        <v>0</v>
      </c>
      <c r="BC331" s="470">
        <v>1</v>
      </c>
      <c r="BD331" s="470">
        <v>3</v>
      </c>
      <c r="BE331" s="469">
        <v>0</v>
      </c>
      <c r="BF331" s="468">
        <v>9.8765432098765427E-2</v>
      </c>
      <c r="BG331" s="469">
        <v>0</v>
      </c>
      <c r="BH331" s="469">
        <v>0</v>
      </c>
      <c r="BI331" s="469">
        <v>1</v>
      </c>
      <c r="BJ331" s="469">
        <v>0</v>
      </c>
      <c r="BK331" s="469">
        <v>1</v>
      </c>
      <c r="BL331" s="469">
        <v>0</v>
      </c>
      <c r="BM331" s="469">
        <v>6</v>
      </c>
      <c r="BN331" s="469">
        <v>0</v>
      </c>
      <c r="BO331" s="471">
        <v>93.643555775300001</v>
      </c>
      <c r="BP331" s="469">
        <v>0</v>
      </c>
      <c r="BQ331" s="469">
        <v>349.58597830571983</v>
      </c>
      <c r="BR331" s="469">
        <v>3</v>
      </c>
      <c r="BS331" s="469">
        <v>0</v>
      </c>
      <c r="BT331" s="469">
        <v>0</v>
      </c>
      <c r="BU331" s="469">
        <v>0</v>
      </c>
      <c r="BV331" s="469">
        <v>2</v>
      </c>
      <c r="BW331" s="475">
        <v>14800</v>
      </c>
      <c r="BX331" s="475">
        <v>0</v>
      </c>
      <c r="BY331" s="475">
        <v>895</v>
      </c>
      <c r="BZ331" s="475">
        <v>549</v>
      </c>
      <c r="CA331" s="468">
        <v>0.27160493827160492</v>
      </c>
      <c r="CB331" s="469">
        <v>23156.773282400001</v>
      </c>
      <c r="CC331" s="476">
        <v>353.53881279427827</v>
      </c>
      <c r="CD331" s="476">
        <v>0</v>
      </c>
      <c r="CE331" s="476">
        <v>611.58446697838133</v>
      </c>
      <c r="CF331" s="476">
        <v>64.011360742230295</v>
      </c>
      <c r="CG331" s="476">
        <v>1.29248911868</v>
      </c>
      <c r="CH331" s="476">
        <v>0</v>
      </c>
      <c r="CI331" s="476">
        <v>4036.4732376774186</v>
      </c>
      <c r="CJ331" s="485">
        <v>0</v>
      </c>
      <c r="CK331" s="469">
        <v>3</v>
      </c>
      <c r="CL331" s="469">
        <v>0</v>
      </c>
      <c r="CM331" s="469">
        <v>0</v>
      </c>
      <c r="CN331" s="477">
        <v>1058.3992332029939</v>
      </c>
      <c r="CO331" s="469">
        <v>160</v>
      </c>
      <c r="CP331" s="469">
        <v>2</v>
      </c>
      <c r="CQ331" s="469" t="s">
        <v>514</v>
      </c>
      <c r="CR331" s="469" t="s">
        <v>514</v>
      </c>
      <c r="CS331" s="469" t="s">
        <v>514</v>
      </c>
      <c r="CT331" s="469">
        <v>0</v>
      </c>
      <c r="CU331" s="469">
        <v>0</v>
      </c>
      <c r="CV331" s="469">
        <v>5</v>
      </c>
      <c r="CW331" s="469">
        <v>2</v>
      </c>
      <c r="CX331" s="475">
        <v>104300</v>
      </c>
      <c r="CY331" s="475">
        <v>0</v>
      </c>
      <c r="CZ331" s="475">
        <v>159</v>
      </c>
      <c r="DA331" s="475">
        <v>140</v>
      </c>
      <c r="DB331" s="478">
        <v>22</v>
      </c>
      <c r="DC331" s="472">
        <v>0.94928610246529321</v>
      </c>
      <c r="DD331" s="469">
        <v>6</v>
      </c>
      <c r="DE331" s="475">
        <v>205000</v>
      </c>
      <c r="DF331" s="470">
        <v>1</v>
      </c>
      <c r="DG331" s="474">
        <v>0</v>
      </c>
      <c r="DH331" s="469">
        <v>10</v>
      </c>
      <c r="DI331" s="470">
        <v>0</v>
      </c>
      <c r="DJ331" s="469">
        <v>0</v>
      </c>
      <c r="DK331" s="469">
        <v>1</v>
      </c>
      <c r="DL331" s="476">
        <v>0</v>
      </c>
      <c r="DM331" s="465">
        <v>63.333333333333336</v>
      </c>
      <c r="DN331" s="466">
        <v>10398333.333333334</v>
      </c>
      <c r="DO331" s="467">
        <v>142722.22222222222</v>
      </c>
      <c r="DP331" s="469">
        <v>0</v>
      </c>
      <c r="DQ331" s="469">
        <v>0</v>
      </c>
      <c r="DR331" s="469">
        <v>3</v>
      </c>
      <c r="DS331" s="475">
        <v>0</v>
      </c>
      <c r="DT331" s="475">
        <v>400</v>
      </c>
      <c r="DU331" s="475">
        <v>48</v>
      </c>
    </row>
    <row r="332" spans="1:125" s="469" customFormat="1" ht="15" customHeight="1" x14ac:dyDescent="0.25">
      <c r="A332" s="474" t="s">
        <v>49</v>
      </c>
      <c r="B332" s="469">
        <v>2</v>
      </c>
      <c r="C332" s="469">
        <v>0</v>
      </c>
      <c r="D332" s="469">
        <v>7</v>
      </c>
      <c r="E332" s="469">
        <v>0</v>
      </c>
      <c r="F332" s="469">
        <v>286</v>
      </c>
      <c r="G332" s="469">
        <v>2</v>
      </c>
      <c r="H332" s="469">
        <v>7</v>
      </c>
      <c r="I332" s="469">
        <v>0</v>
      </c>
      <c r="J332" s="469">
        <v>4</v>
      </c>
      <c r="K332" s="469">
        <v>7</v>
      </c>
      <c r="L332" s="469">
        <v>0</v>
      </c>
      <c r="M332" s="469">
        <v>0</v>
      </c>
      <c r="N332" s="469">
        <v>0</v>
      </c>
      <c r="O332" s="469">
        <v>0</v>
      </c>
      <c r="P332" s="469">
        <v>69</v>
      </c>
      <c r="Q332" s="469">
        <v>0</v>
      </c>
      <c r="R332" s="475">
        <v>0</v>
      </c>
      <c r="S332" s="475">
        <v>6</v>
      </c>
      <c r="T332" s="475">
        <v>77</v>
      </c>
      <c r="U332" s="468">
        <v>0.60666666666666669</v>
      </c>
      <c r="V332" s="469">
        <v>3</v>
      </c>
      <c r="W332" s="469">
        <v>1</v>
      </c>
      <c r="X332" s="469">
        <v>0</v>
      </c>
      <c r="Y332" s="469">
        <v>2130</v>
      </c>
      <c r="Z332" s="469">
        <v>176</v>
      </c>
      <c r="AA332" s="473">
        <v>1</v>
      </c>
      <c r="AB332" s="474">
        <f t="shared" si="11"/>
        <v>2</v>
      </c>
      <c r="AC332" s="469">
        <v>3</v>
      </c>
      <c r="AD332" s="469">
        <v>0</v>
      </c>
      <c r="AE332" s="469">
        <v>206</v>
      </c>
      <c r="AF332" s="469">
        <v>22</v>
      </c>
      <c r="AG332" s="469">
        <v>1</v>
      </c>
      <c r="AH332" s="469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69">
        <v>0</v>
      </c>
      <c r="AO332" s="469">
        <v>1</v>
      </c>
      <c r="AP332" s="469">
        <v>0</v>
      </c>
      <c r="AQ332" s="468">
        <v>0.61881188118811881</v>
      </c>
      <c r="AR332" s="468">
        <v>6.9306930693069313E-2</v>
      </c>
      <c r="AS332" s="469">
        <v>0</v>
      </c>
      <c r="AT332" s="469">
        <v>22360.021608200001</v>
      </c>
      <c r="AU332" s="469">
        <v>50</v>
      </c>
      <c r="AV332" s="469">
        <v>0</v>
      </c>
      <c r="AW332" s="469">
        <v>4</v>
      </c>
      <c r="AX332" s="469">
        <v>18</v>
      </c>
      <c r="AY332" s="469">
        <v>0</v>
      </c>
      <c r="AZ332" s="469">
        <v>0</v>
      </c>
      <c r="BA332" s="469">
        <v>0</v>
      </c>
      <c r="BB332" s="475">
        <v>0</v>
      </c>
      <c r="BC332" s="470">
        <v>2</v>
      </c>
      <c r="BD332" s="470">
        <v>24</v>
      </c>
      <c r="BE332" s="469">
        <v>0</v>
      </c>
      <c r="BF332" s="468">
        <v>0.32673267326732675</v>
      </c>
      <c r="BG332" s="469">
        <v>0</v>
      </c>
      <c r="BH332" s="469">
        <v>57.820202109599997</v>
      </c>
      <c r="BI332" s="469">
        <v>0</v>
      </c>
      <c r="BJ332" s="469">
        <v>0</v>
      </c>
      <c r="BK332" s="469">
        <v>0</v>
      </c>
      <c r="BL332" s="469">
        <v>0</v>
      </c>
      <c r="BM332" s="469">
        <v>2</v>
      </c>
      <c r="BN332" s="469">
        <v>0</v>
      </c>
      <c r="BO332" s="471">
        <v>12.5731525114</v>
      </c>
      <c r="BP332" s="469">
        <v>0</v>
      </c>
      <c r="BQ332" s="469">
        <v>0</v>
      </c>
      <c r="BR332" s="469">
        <v>0</v>
      </c>
      <c r="BS332" s="469">
        <v>0</v>
      </c>
      <c r="BT332" s="469">
        <v>0</v>
      </c>
      <c r="BU332" s="469">
        <v>4</v>
      </c>
      <c r="BV332" s="469">
        <v>1</v>
      </c>
      <c r="BW332" s="475">
        <v>2053900</v>
      </c>
      <c r="BX332" s="475">
        <v>1137</v>
      </c>
      <c r="BY332" s="475">
        <v>1665</v>
      </c>
      <c r="BZ332" s="475">
        <v>36</v>
      </c>
      <c r="CA332" s="468">
        <v>0.42574257425742573</v>
      </c>
      <c r="CB332" s="469">
        <v>5077.8829962</v>
      </c>
      <c r="CC332" s="476">
        <v>4059.9607136999998</v>
      </c>
      <c r="CD332" s="476">
        <v>6233.2071628043614</v>
      </c>
      <c r="CE332" s="476">
        <v>6299.4234398041717</v>
      </c>
      <c r="CF332" s="476">
        <v>0</v>
      </c>
      <c r="CG332" s="476">
        <v>0</v>
      </c>
      <c r="CH332" s="476">
        <v>4453.1100442973611</v>
      </c>
      <c r="CI332" s="476">
        <v>201.69354222106273</v>
      </c>
      <c r="CJ332" s="485">
        <v>0</v>
      </c>
      <c r="CK332" s="469">
        <v>1</v>
      </c>
      <c r="CL332" s="469">
        <v>0</v>
      </c>
      <c r="CM332" s="469">
        <v>0</v>
      </c>
      <c r="CN332" s="477">
        <v>528.38645799224628</v>
      </c>
      <c r="CO332" s="469">
        <v>15</v>
      </c>
      <c r="CP332" s="469">
        <v>0</v>
      </c>
      <c r="CQ332" s="469" t="s">
        <v>514</v>
      </c>
      <c r="CR332" s="469" t="s">
        <v>514</v>
      </c>
      <c r="CS332" s="469" t="s">
        <v>514</v>
      </c>
      <c r="CT332" s="469">
        <v>2</v>
      </c>
      <c r="CU332" s="469">
        <v>1</v>
      </c>
      <c r="CV332" s="469">
        <v>0</v>
      </c>
      <c r="CW332" s="469">
        <v>0</v>
      </c>
      <c r="CX332" s="475">
        <v>0</v>
      </c>
      <c r="CY332" s="475">
        <v>6707</v>
      </c>
      <c r="CZ332" s="475">
        <v>400</v>
      </c>
      <c r="DA332" s="475">
        <v>0</v>
      </c>
      <c r="DB332" s="478">
        <v>3</v>
      </c>
      <c r="DC332" s="472">
        <v>0.94848451610544404</v>
      </c>
      <c r="DD332" s="469">
        <v>3</v>
      </c>
      <c r="DE332" s="475">
        <v>93100</v>
      </c>
      <c r="DF332" s="470">
        <v>5</v>
      </c>
      <c r="DG332" s="474">
        <v>0</v>
      </c>
      <c r="DH332" s="469">
        <v>8</v>
      </c>
      <c r="DI332" s="470">
        <v>0</v>
      </c>
      <c r="DJ332" s="469">
        <v>0</v>
      </c>
      <c r="DK332" s="469">
        <v>0</v>
      </c>
      <c r="DL332" s="476">
        <v>8.3333333333333339</v>
      </c>
      <c r="DM332" s="465" t="s">
        <v>640</v>
      </c>
      <c r="DN332" s="466" t="s">
        <v>640</v>
      </c>
      <c r="DO332" s="467">
        <v>315348.14814814815</v>
      </c>
      <c r="DP332" s="469">
        <v>1</v>
      </c>
      <c r="DQ332" s="469">
        <v>1</v>
      </c>
      <c r="DR332" s="469">
        <v>1</v>
      </c>
      <c r="DS332" s="475">
        <v>0</v>
      </c>
      <c r="DT332" s="475">
        <v>526</v>
      </c>
      <c r="DU332" s="475">
        <v>26</v>
      </c>
    </row>
    <row r="333" spans="1:125" s="469" customFormat="1" ht="15" customHeight="1" x14ac:dyDescent="0.25">
      <c r="A333" s="474" t="s">
        <v>57</v>
      </c>
      <c r="B333" s="469">
        <v>6</v>
      </c>
      <c r="C333" s="469">
        <v>0</v>
      </c>
      <c r="D333" s="469">
        <v>26</v>
      </c>
      <c r="E333" s="469">
        <v>1</v>
      </c>
      <c r="F333" s="469">
        <v>660</v>
      </c>
      <c r="G333" s="469">
        <v>0</v>
      </c>
      <c r="H333" s="469">
        <v>9</v>
      </c>
      <c r="I333" s="469">
        <v>1</v>
      </c>
      <c r="J333" s="469">
        <v>10</v>
      </c>
      <c r="K333" s="469">
        <v>17</v>
      </c>
      <c r="L333" s="469">
        <v>1</v>
      </c>
      <c r="M333" s="469">
        <v>0</v>
      </c>
      <c r="N333" s="469">
        <v>0</v>
      </c>
      <c r="O333" s="469">
        <v>0</v>
      </c>
      <c r="P333" s="469">
        <v>79</v>
      </c>
      <c r="Q333" s="469">
        <v>1</v>
      </c>
      <c r="R333" s="475">
        <v>794500</v>
      </c>
      <c r="S333" s="475">
        <v>55</v>
      </c>
      <c r="T333" s="475">
        <v>0</v>
      </c>
      <c r="U333" s="468">
        <v>0.78333333333333333</v>
      </c>
      <c r="V333" s="469">
        <v>1</v>
      </c>
      <c r="W333" s="469">
        <v>0</v>
      </c>
      <c r="X333" s="469">
        <v>1.9</v>
      </c>
      <c r="Y333" s="469">
        <v>5256</v>
      </c>
      <c r="Z333" s="469">
        <v>624</v>
      </c>
      <c r="AA333" s="473">
        <v>3</v>
      </c>
      <c r="AB333" s="474">
        <f t="shared" si="11"/>
        <v>1</v>
      </c>
      <c r="AC333" s="469">
        <v>3</v>
      </c>
      <c r="AD333" s="469">
        <v>0</v>
      </c>
      <c r="AE333" s="469">
        <v>776</v>
      </c>
      <c r="AF333" s="469">
        <v>16</v>
      </c>
      <c r="AG333" s="469">
        <v>1</v>
      </c>
      <c r="AH333" s="469">
        <v>2</v>
      </c>
      <c r="AI333" s="475">
        <v>74400</v>
      </c>
      <c r="AJ333" s="475">
        <v>0</v>
      </c>
      <c r="AK333" s="475">
        <v>0</v>
      </c>
      <c r="AL333" s="475">
        <v>308</v>
      </c>
      <c r="AM333" s="475">
        <v>47</v>
      </c>
      <c r="AN333" s="469">
        <v>0</v>
      </c>
      <c r="AO333" s="469">
        <v>2</v>
      </c>
      <c r="AP333" s="469">
        <v>0</v>
      </c>
      <c r="AQ333" s="468">
        <v>0.57894736842105265</v>
      </c>
      <c r="AR333" s="468">
        <v>7.1895424836601302E-2</v>
      </c>
      <c r="AS333" s="469">
        <v>3</v>
      </c>
      <c r="AT333" s="469">
        <v>17073.278245990001</v>
      </c>
      <c r="AU333" s="469">
        <v>73</v>
      </c>
      <c r="AV333" s="469">
        <v>2</v>
      </c>
      <c r="AW333" s="469">
        <v>3</v>
      </c>
      <c r="AX333" s="469">
        <v>0</v>
      </c>
      <c r="AY333" s="469">
        <v>0</v>
      </c>
      <c r="AZ333" s="469">
        <v>0</v>
      </c>
      <c r="BA333" s="469">
        <v>1</v>
      </c>
      <c r="BB333" s="475">
        <v>95</v>
      </c>
      <c r="BC333" s="470">
        <v>0</v>
      </c>
      <c r="BD333" s="470">
        <v>13</v>
      </c>
      <c r="BE333" s="469">
        <v>0</v>
      </c>
      <c r="BF333" s="468">
        <v>0.20915032679738563</v>
      </c>
      <c r="BG333" s="469">
        <v>0</v>
      </c>
      <c r="BH333" s="469">
        <v>86.460614960599997</v>
      </c>
      <c r="BI333" s="469">
        <v>0</v>
      </c>
      <c r="BJ333" s="469">
        <v>0</v>
      </c>
      <c r="BK333" s="469">
        <v>0</v>
      </c>
      <c r="BL333" s="469">
        <v>0</v>
      </c>
      <c r="BM333" s="469">
        <v>1</v>
      </c>
      <c r="BN333" s="469">
        <v>0</v>
      </c>
      <c r="BO333" s="471">
        <v>167.80837924599999</v>
      </c>
      <c r="BP333" s="469">
        <v>4</v>
      </c>
      <c r="BQ333" s="469">
        <v>0</v>
      </c>
      <c r="BR333" s="469">
        <v>0</v>
      </c>
      <c r="BS333" s="469">
        <v>0</v>
      </c>
      <c r="BT333" s="469">
        <v>0</v>
      </c>
      <c r="BU333" s="469">
        <v>0</v>
      </c>
      <c r="BV333" s="469">
        <v>0</v>
      </c>
      <c r="BW333" s="475">
        <v>0</v>
      </c>
      <c r="BX333" s="475">
        <v>0</v>
      </c>
      <c r="BY333" s="475">
        <v>1459</v>
      </c>
      <c r="BZ333" s="475">
        <v>35</v>
      </c>
      <c r="CA333" s="468">
        <v>0.41176470588235292</v>
      </c>
      <c r="CB333" s="469">
        <v>0</v>
      </c>
      <c r="CC333" s="476">
        <v>0</v>
      </c>
      <c r="CD333" s="476">
        <v>0</v>
      </c>
      <c r="CE333" s="476">
        <v>1159.708943341418</v>
      </c>
      <c r="CF333" s="476">
        <v>213.58114136899502</v>
      </c>
      <c r="CG333" s="476">
        <v>461.44563371923772</v>
      </c>
      <c r="CH333" s="476">
        <v>0</v>
      </c>
      <c r="CI333" s="476">
        <v>1808.8033468440651</v>
      </c>
      <c r="CJ333" s="485">
        <v>0</v>
      </c>
      <c r="CK333" s="469">
        <v>5</v>
      </c>
      <c r="CL333" s="469">
        <v>0</v>
      </c>
      <c r="CM333" s="469">
        <v>0</v>
      </c>
      <c r="CN333" s="477">
        <v>808.31387778878172</v>
      </c>
      <c r="CO333" s="469">
        <v>299</v>
      </c>
      <c r="CP333" s="469">
        <v>3</v>
      </c>
      <c r="CQ333" s="469" t="s">
        <v>514</v>
      </c>
      <c r="CR333" s="469" t="s">
        <v>514</v>
      </c>
      <c r="CS333" s="469" t="s">
        <v>514</v>
      </c>
      <c r="CT333" s="469">
        <v>0</v>
      </c>
      <c r="CU333" s="469">
        <v>1</v>
      </c>
      <c r="CV333" s="469">
        <v>4</v>
      </c>
      <c r="CW333" s="469">
        <v>2</v>
      </c>
      <c r="CX333" s="475">
        <v>52700</v>
      </c>
      <c r="CY333" s="475">
        <v>75</v>
      </c>
      <c r="CZ333" s="475">
        <v>463</v>
      </c>
      <c r="DA333" s="475">
        <v>1</v>
      </c>
      <c r="DB333" s="478">
        <v>9</v>
      </c>
      <c r="DC333" s="472">
        <v>0.96381511572335632</v>
      </c>
      <c r="DD333" s="469">
        <v>7</v>
      </c>
      <c r="DE333" s="475">
        <v>133200</v>
      </c>
      <c r="DF333" s="470">
        <v>0</v>
      </c>
      <c r="DG333" s="474">
        <f>1/6</f>
        <v>0.16666666666666666</v>
      </c>
      <c r="DH333" s="469">
        <v>3</v>
      </c>
      <c r="DI333" s="470">
        <v>0</v>
      </c>
      <c r="DJ333" s="469">
        <v>2</v>
      </c>
      <c r="DK333" s="469">
        <v>2</v>
      </c>
      <c r="DL333" s="476">
        <v>25</v>
      </c>
      <c r="DM333" s="465" t="s">
        <v>640</v>
      </c>
      <c r="DN333" s="466" t="s">
        <v>640</v>
      </c>
      <c r="DO333" s="467">
        <v>152237.03703703705</v>
      </c>
      <c r="DP333" s="469">
        <v>0</v>
      </c>
      <c r="DQ333" s="469">
        <v>1</v>
      </c>
      <c r="DR333" s="469">
        <v>1</v>
      </c>
      <c r="DS333" s="475">
        <v>0</v>
      </c>
      <c r="DT333" s="475">
        <v>344</v>
      </c>
      <c r="DU333" s="475">
        <v>22</v>
      </c>
    </row>
    <row r="334" spans="1:125" s="469" customFormat="1" ht="15" customHeight="1" x14ac:dyDescent="0.25">
      <c r="A334" s="474" t="s">
        <v>164</v>
      </c>
      <c r="B334" s="469">
        <v>71</v>
      </c>
      <c r="C334" s="469">
        <v>0</v>
      </c>
      <c r="D334" s="469">
        <v>170</v>
      </c>
      <c r="E334" s="469">
        <v>1</v>
      </c>
      <c r="F334" s="469">
        <v>1353</v>
      </c>
      <c r="G334" s="469">
        <v>2</v>
      </c>
      <c r="H334" s="469">
        <v>22</v>
      </c>
      <c r="I334" s="469">
        <v>0</v>
      </c>
      <c r="J334" s="469">
        <v>4</v>
      </c>
      <c r="K334" s="469">
        <v>35</v>
      </c>
      <c r="L334" s="469">
        <v>2</v>
      </c>
      <c r="M334" s="469">
        <v>0</v>
      </c>
      <c r="N334" s="469">
        <v>0</v>
      </c>
      <c r="O334" s="469">
        <v>0</v>
      </c>
      <c r="P334" s="469">
        <v>315</v>
      </c>
      <c r="Q334" s="469">
        <v>5</v>
      </c>
      <c r="R334" s="475">
        <v>852400</v>
      </c>
      <c r="S334" s="475">
        <v>11</v>
      </c>
      <c r="T334" s="475">
        <v>0</v>
      </c>
      <c r="U334" s="468">
        <v>0.54022988505747127</v>
      </c>
      <c r="V334" s="469">
        <v>3</v>
      </c>
      <c r="W334" s="469">
        <v>10</v>
      </c>
      <c r="X334" s="469">
        <v>2.4</v>
      </c>
      <c r="Y334" s="469">
        <v>4278</v>
      </c>
      <c r="Z334" s="469">
        <v>6260</v>
      </c>
      <c r="AA334" s="473">
        <v>17</v>
      </c>
      <c r="AB334" s="474">
        <f t="shared" si="11"/>
        <v>2</v>
      </c>
      <c r="AC334" s="469">
        <v>29</v>
      </c>
      <c r="AD334" s="469">
        <v>3</v>
      </c>
      <c r="AE334" s="469">
        <v>3829</v>
      </c>
      <c r="AF334" s="469">
        <v>1103</v>
      </c>
      <c r="AG334" s="469">
        <v>0</v>
      </c>
      <c r="AH334" s="469">
        <v>10</v>
      </c>
      <c r="AI334" s="475">
        <v>5485200</v>
      </c>
      <c r="AJ334" s="475">
        <v>3509147</v>
      </c>
      <c r="AK334" s="475">
        <v>284460</v>
      </c>
      <c r="AL334" s="475">
        <v>1015</v>
      </c>
      <c r="AM334" s="475">
        <v>0</v>
      </c>
      <c r="AN334" s="469">
        <v>0</v>
      </c>
      <c r="AO334" s="469">
        <v>2</v>
      </c>
      <c r="AP334" s="469">
        <v>1</v>
      </c>
      <c r="AQ334" s="468">
        <v>0.64166666666666672</v>
      </c>
      <c r="AR334" s="468">
        <v>7.4999999999999997E-2</v>
      </c>
      <c r="AS334" s="469">
        <v>2</v>
      </c>
      <c r="AT334" s="469">
        <v>18743.832547000002</v>
      </c>
      <c r="AU334" s="469">
        <v>16</v>
      </c>
      <c r="AV334" s="469">
        <v>2</v>
      </c>
      <c r="AW334" s="469">
        <v>1</v>
      </c>
      <c r="AX334" s="469">
        <v>0</v>
      </c>
      <c r="AY334" s="469">
        <v>0</v>
      </c>
      <c r="AZ334" s="469">
        <v>0</v>
      </c>
      <c r="BA334" s="469">
        <v>0</v>
      </c>
      <c r="BB334" s="475">
        <v>0</v>
      </c>
      <c r="BC334" s="470">
        <v>3</v>
      </c>
      <c r="BD334" s="470">
        <v>6</v>
      </c>
      <c r="BE334" s="469">
        <v>0</v>
      </c>
      <c r="BF334" s="468">
        <v>0.31666666666666665</v>
      </c>
      <c r="BG334" s="469">
        <v>0</v>
      </c>
      <c r="BH334" s="469">
        <v>11.9928665609</v>
      </c>
      <c r="BI334" s="469">
        <v>0</v>
      </c>
      <c r="BJ334" s="469">
        <v>0</v>
      </c>
      <c r="BK334" s="469">
        <v>1</v>
      </c>
      <c r="BL334" s="469">
        <v>0</v>
      </c>
      <c r="BM334" s="469">
        <v>2</v>
      </c>
      <c r="BN334" s="469">
        <v>0</v>
      </c>
      <c r="BO334" s="471">
        <v>9.8212511417899986</v>
      </c>
      <c r="BP334" s="469">
        <v>1</v>
      </c>
      <c r="BQ334" s="469">
        <v>0</v>
      </c>
      <c r="BR334" s="469">
        <v>2</v>
      </c>
      <c r="BS334" s="469">
        <v>2</v>
      </c>
      <c r="BT334" s="469">
        <v>0</v>
      </c>
      <c r="BU334" s="469">
        <v>1</v>
      </c>
      <c r="BV334" s="469">
        <v>0</v>
      </c>
      <c r="BW334" s="475">
        <v>0</v>
      </c>
      <c r="BX334" s="475">
        <v>392</v>
      </c>
      <c r="BY334" s="475">
        <v>2097</v>
      </c>
      <c r="BZ334" s="475">
        <v>0</v>
      </c>
      <c r="CA334" s="468">
        <v>0.5083333333333333</v>
      </c>
      <c r="CB334" s="469">
        <v>0</v>
      </c>
      <c r="CC334" s="476">
        <v>737.42760414169993</v>
      </c>
      <c r="CD334" s="476">
        <v>154.67322046699999</v>
      </c>
      <c r="CE334" s="476">
        <v>958.18012384284009</v>
      </c>
      <c r="CF334" s="476">
        <v>68.337249125559993</v>
      </c>
      <c r="CG334" s="476">
        <v>137.1582411224</v>
      </c>
      <c r="CH334" s="476">
        <v>138.19523828129999</v>
      </c>
      <c r="CI334" s="476">
        <v>221.8883935705735</v>
      </c>
      <c r="CJ334" s="485">
        <v>0</v>
      </c>
      <c r="CK334" s="469">
        <v>4</v>
      </c>
      <c r="CL334" s="469">
        <v>0</v>
      </c>
      <c r="CM334" s="469">
        <v>0</v>
      </c>
      <c r="CN334" s="477">
        <v>800.96620255903645</v>
      </c>
      <c r="CO334" s="469">
        <v>93</v>
      </c>
      <c r="CP334" s="469">
        <v>0</v>
      </c>
      <c r="CQ334" s="469" t="s">
        <v>514</v>
      </c>
      <c r="CR334" s="469" t="s">
        <v>514</v>
      </c>
      <c r="CS334" s="469" t="s">
        <v>514</v>
      </c>
      <c r="CT334" s="469">
        <v>0</v>
      </c>
      <c r="CU334" s="469">
        <v>0</v>
      </c>
      <c r="CV334" s="469">
        <v>6</v>
      </c>
      <c r="CW334" s="469">
        <v>2</v>
      </c>
      <c r="CX334" s="475">
        <v>62800</v>
      </c>
      <c r="CY334" s="475">
        <v>106</v>
      </c>
      <c r="CZ334" s="475">
        <v>1165</v>
      </c>
      <c r="DA334" s="475">
        <v>0</v>
      </c>
      <c r="DB334" s="478">
        <v>119</v>
      </c>
      <c r="DC334" s="472">
        <v>0.95333968850120776</v>
      </c>
      <c r="DD334" s="469">
        <v>11</v>
      </c>
      <c r="DE334" s="475">
        <v>333100</v>
      </c>
      <c r="DF334" s="470">
        <v>0</v>
      </c>
      <c r="DG334" s="474">
        <v>0</v>
      </c>
      <c r="DH334" s="469">
        <v>11</v>
      </c>
      <c r="DI334" s="470">
        <v>1</v>
      </c>
      <c r="DJ334" s="469">
        <v>1</v>
      </c>
      <c r="DK334" s="469">
        <v>0</v>
      </c>
      <c r="DL334" s="476">
        <v>10</v>
      </c>
      <c r="DM334" s="465">
        <v>1450.6666666666667</v>
      </c>
      <c r="DN334" s="466">
        <v>223450000</v>
      </c>
      <c r="DO334" s="467">
        <v>2358314.8148148148</v>
      </c>
      <c r="DP334" s="469">
        <v>0</v>
      </c>
      <c r="DQ334" s="469">
        <v>0</v>
      </c>
      <c r="DR334" s="469">
        <v>1</v>
      </c>
      <c r="DS334" s="475">
        <v>2932</v>
      </c>
      <c r="DT334" s="475">
        <v>469</v>
      </c>
      <c r="DU334" s="475">
        <v>29</v>
      </c>
    </row>
  </sheetData>
  <sheetProtection sheet="1" objects="1" scenarios="1" formatCells="0" formatColumns="0" formatRows="0" insertColumns="0" insertRows="0" sort="0" autoFilter="0" pivotTables="0"/>
  <sortState xmlns:xlrd2="http://schemas.microsoft.com/office/spreadsheetml/2017/richdata2" ref="A7:DU333">
    <sortCondition ref="A7"/>
  </sortState>
  <conditionalFormatting sqref="AH8:AI8 CB8:CR8 BG8:BH8 BO8 AQ8:AR8 DC8 AT8:AU8 AA3:AD4 AG3:AG4 AE3:AF5">
    <cfRule type="cellIs" dxfId="118" priority="155" operator="equal">
      <formula>0</formula>
    </cfRule>
  </conditionalFormatting>
  <conditionalFormatting sqref="BZ8 BX8">
    <cfRule type="cellIs" dxfId="117" priority="154" operator="equal">
      <formula>0</formula>
    </cfRule>
  </conditionalFormatting>
  <conditionalFormatting sqref="CA8">
    <cfRule type="cellIs" dxfId="116" priority="131" operator="equal">
      <formula>0</formula>
    </cfRule>
  </conditionalFormatting>
  <conditionalFormatting sqref="T8">
    <cfRule type="cellIs" dxfId="115" priority="151" operator="equal">
      <formula>0</formula>
    </cfRule>
  </conditionalFormatting>
  <conditionalFormatting sqref="AJ8:AK8">
    <cfRule type="cellIs" dxfId="114" priority="140" operator="equal">
      <formula>0</formula>
    </cfRule>
  </conditionalFormatting>
  <conditionalFormatting sqref="BY8">
    <cfRule type="cellIs" dxfId="113" priority="153" operator="equal">
      <formula>0</formula>
    </cfRule>
  </conditionalFormatting>
  <conditionalFormatting sqref="AL8">
    <cfRule type="cellIs" dxfId="112" priority="148" operator="equal">
      <formula>0</formula>
    </cfRule>
  </conditionalFormatting>
  <conditionalFormatting sqref="S8">
    <cfRule type="cellIs" dxfId="111" priority="150" operator="equal">
      <formula>0</formula>
    </cfRule>
  </conditionalFormatting>
  <conditionalFormatting sqref="AM8">
    <cfRule type="cellIs" dxfId="110" priority="149" operator="equal">
      <formula>0</formula>
    </cfRule>
  </conditionalFormatting>
  <conditionalFormatting sqref="DT8">
    <cfRule type="cellIs" dxfId="109" priority="142" operator="equal">
      <formula>0</formula>
    </cfRule>
  </conditionalFormatting>
  <conditionalFormatting sqref="Q8:R8">
    <cfRule type="cellIs" dxfId="108" priority="147" operator="equal">
      <formula>0</formula>
    </cfRule>
  </conditionalFormatting>
  <conditionalFormatting sqref="BF8">
    <cfRule type="cellIs" dxfId="107" priority="132" operator="equal">
      <formula>0</formula>
    </cfRule>
  </conditionalFormatting>
  <conditionalFormatting sqref="DA8 CY8">
    <cfRule type="cellIs" dxfId="106" priority="146" operator="equal">
      <formula>0</formula>
    </cfRule>
  </conditionalFormatting>
  <conditionalFormatting sqref="CZ8">
    <cfRule type="cellIs" dxfId="105" priority="145" operator="equal">
      <formula>0</formula>
    </cfRule>
  </conditionalFormatting>
  <conditionalFormatting sqref="BX3">
    <cfRule type="cellIs" dxfId="104" priority="129" operator="equal">
      <formula>0</formula>
    </cfRule>
  </conditionalFormatting>
  <conditionalFormatting sqref="DU8 DS8">
    <cfRule type="cellIs" dxfId="103" priority="143" operator="equal">
      <formula>0</formula>
    </cfRule>
  </conditionalFormatting>
  <conditionalFormatting sqref="DN8">
    <cfRule type="cellIs" dxfId="102" priority="139" operator="equal">
      <formula>0</formula>
    </cfRule>
  </conditionalFormatting>
  <conditionalFormatting sqref="CB3">
    <cfRule type="cellIs" dxfId="101" priority="126" operator="equal">
      <formula>0</formula>
    </cfRule>
  </conditionalFormatting>
  <conditionalFormatting sqref="BA8:BB8">
    <cfRule type="cellIs" dxfId="100" priority="136" operator="equal">
      <formula>0</formula>
    </cfRule>
  </conditionalFormatting>
  <conditionalFormatting sqref="BV8:BW8">
    <cfRule type="cellIs" dxfId="99" priority="135" operator="equal">
      <formula>0</formula>
    </cfRule>
  </conditionalFormatting>
  <conditionalFormatting sqref="CW8:CX8">
    <cfRule type="cellIs" dxfId="98" priority="134" operator="equal">
      <formula>0</formula>
    </cfRule>
  </conditionalFormatting>
  <conditionalFormatting sqref="DD8:DE8">
    <cfRule type="cellIs" dxfId="97" priority="133" operator="equal">
      <formula>0</formula>
    </cfRule>
  </conditionalFormatting>
  <conditionalFormatting sqref="J3 BO3:BQ3 BG3:BH3 DT3:DU3 BY3:CA3 X3:Z3 Q3:V3 CZ3:DR3 BT3:BW3 AV3:BD3 CC3:CO3 CQ3:CX3 AH3:AT3">
    <cfRule type="cellIs" dxfId="96" priority="130" operator="equal">
      <formula>0</formula>
    </cfRule>
  </conditionalFormatting>
  <conditionalFormatting sqref="CY3">
    <cfRule type="cellIs" dxfId="95" priority="128" operator="equal">
      <formula>0</formula>
    </cfRule>
  </conditionalFormatting>
  <conditionalFormatting sqref="DS3">
    <cfRule type="cellIs" dxfId="94" priority="127" operator="equal">
      <formula>0</formula>
    </cfRule>
  </conditionalFormatting>
  <conditionalFormatting sqref="BF3">
    <cfRule type="cellIs" dxfId="93" priority="125" operator="equal">
      <formula>0</formula>
    </cfRule>
  </conditionalFormatting>
  <conditionalFormatting sqref="W3">
    <cfRule type="cellIs" dxfId="92" priority="123" operator="equal">
      <formula>0</formula>
    </cfRule>
  </conditionalFormatting>
  <conditionalFormatting sqref="AU3">
    <cfRule type="cellIs" dxfId="91" priority="122" operator="equal">
      <formula>0</formula>
    </cfRule>
  </conditionalFormatting>
  <conditionalFormatting sqref="BE3">
    <cfRule type="cellIs" dxfId="90" priority="121" operator="equal">
      <formula>0</formula>
    </cfRule>
  </conditionalFormatting>
  <conditionalFormatting sqref="BS3">
    <cfRule type="cellIs" dxfId="89" priority="120" operator="equal">
      <formula>0</formula>
    </cfRule>
  </conditionalFormatting>
  <conditionalFormatting sqref="CP3">
    <cfRule type="cellIs" dxfId="88" priority="119" operator="equal">
      <formula>0</formula>
    </cfRule>
  </conditionalFormatting>
  <conditionalFormatting sqref="A3">
    <cfRule type="cellIs" dxfId="87" priority="118" operator="equal">
      <formula>0</formula>
    </cfRule>
  </conditionalFormatting>
  <conditionalFormatting sqref="BR5 BU5 J5 CQ5:CV5 BG5:BH5 BO5 BC5:BD5 DB5:DC5 DF5:DP5 U5:V5 AJ5:AK5 AN5:AP5 X5:AD5 Q5:S5 AS5:AU5 AY5 CB5:CI5 CK5:CL5">
    <cfRule type="cellIs" dxfId="86" priority="81" operator="equal">
      <formula>0</formula>
    </cfRule>
  </conditionalFormatting>
  <conditionalFormatting sqref="AH5:AI5">
    <cfRule type="cellIs" dxfId="85" priority="80" operator="equal">
      <formula>0</formula>
    </cfRule>
  </conditionalFormatting>
  <conditionalFormatting sqref="BA5:BB5">
    <cfRule type="cellIs" dxfId="84" priority="79" operator="equal">
      <formula>0</formula>
    </cfRule>
  </conditionalFormatting>
  <conditionalFormatting sqref="BV5:BW5">
    <cfRule type="cellIs" dxfId="83" priority="78" operator="equal">
      <formula>0</formula>
    </cfRule>
  </conditionalFormatting>
  <conditionalFormatting sqref="CW5:CX5">
    <cfRule type="cellIs" dxfId="82" priority="77" operator="equal">
      <formula>0</formula>
    </cfRule>
  </conditionalFormatting>
  <conditionalFormatting sqref="DD5:DE5">
    <cfRule type="cellIs" dxfId="81" priority="76" operator="equal">
      <formula>0</formula>
    </cfRule>
  </conditionalFormatting>
  <conditionalFormatting sqref="W5">
    <cfRule type="cellIs" dxfId="80" priority="75" operator="equal">
      <formula>0</formula>
    </cfRule>
  </conditionalFormatting>
  <conditionalFormatting sqref="AG5">
    <cfRule type="cellIs" dxfId="79" priority="74" operator="equal">
      <formula>0</formula>
    </cfRule>
  </conditionalFormatting>
  <conditionalFormatting sqref="T5">
    <cfRule type="cellIs" dxfId="78" priority="73" operator="equal">
      <formula>0</formula>
    </cfRule>
  </conditionalFormatting>
  <conditionalFormatting sqref="AQ5">
    <cfRule type="cellIs" dxfId="77" priority="72" operator="equal">
      <formula>0</formula>
    </cfRule>
  </conditionalFormatting>
  <conditionalFormatting sqref="AR5">
    <cfRule type="cellIs" dxfId="76" priority="71" operator="equal">
      <formula>0</formula>
    </cfRule>
  </conditionalFormatting>
  <conditionalFormatting sqref="BE5">
    <cfRule type="cellIs" dxfId="75" priority="70" operator="equal">
      <formula>0</formula>
    </cfRule>
  </conditionalFormatting>
  <conditionalFormatting sqref="AW5">
    <cfRule type="cellIs" dxfId="74" priority="69" operator="equal">
      <formula>0</formula>
    </cfRule>
  </conditionalFormatting>
  <conditionalFormatting sqref="AV5">
    <cfRule type="cellIs" dxfId="73" priority="68" operator="equal">
      <formula>0</formula>
    </cfRule>
  </conditionalFormatting>
  <conditionalFormatting sqref="AZ5">
    <cfRule type="cellIs" dxfId="72" priority="67" operator="equal">
      <formula>0</formula>
    </cfRule>
  </conditionalFormatting>
  <conditionalFormatting sqref="BF5">
    <cfRule type="cellIs" dxfId="71" priority="66" operator="equal">
      <formula>0</formula>
    </cfRule>
  </conditionalFormatting>
  <conditionalFormatting sqref="BS5">
    <cfRule type="cellIs" dxfId="70" priority="65" operator="equal">
      <formula>0</formula>
    </cfRule>
  </conditionalFormatting>
  <conditionalFormatting sqref="BP5">
    <cfRule type="cellIs" dxfId="69" priority="64" operator="equal">
      <formula>0</formula>
    </cfRule>
  </conditionalFormatting>
  <conditionalFormatting sqref="BQ5">
    <cfRule type="cellIs" dxfId="68" priority="63" operator="equal">
      <formula>0</formula>
    </cfRule>
  </conditionalFormatting>
  <conditionalFormatting sqref="CP5">
    <cfRule type="cellIs" dxfId="67" priority="62" operator="equal">
      <formula>0</formula>
    </cfRule>
  </conditionalFormatting>
  <conditionalFormatting sqref="CA5">
    <cfRule type="cellIs" dxfId="66" priority="61" operator="equal">
      <formula>0</formula>
    </cfRule>
  </conditionalFormatting>
  <conditionalFormatting sqref="AL5">
    <cfRule type="cellIs" dxfId="65" priority="60" operator="equal">
      <formula>0</formula>
    </cfRule>
  </conditionalFormatting>
  <conditionalFormatting sqref="AM5">
    <cfRule type="cellIs" dxfId="64" priority="59" operator="equal">
      <formula>0</formula>
    </cfRule>
  </conditionalFormatting>
  <conditionalFormatting sqref="BX5">
    <cfRule type="cellIs" dxfId="63" priority="58" operator="equal">
      <formula>0</formula>
    </cfRule>
  </conditionalFormatting>
  <conditionalFormatting sqref="BY5">
    <cfRule type="cellIs" dxfId="62" priority="57" operator="equal">
      <formula>0</formula>
    </cfRule>
  </conditionalFormatting>
  <conditionalFormatting sqref="BZ5">
    <cfRule type="cellIs" dxfId="61" priority="56" operator="equal">
      <formula>0</formula>
    </cfRule>
  </conditionalFormatting>
  <conditionalFormatting sqref="CY5">
    <cfRule type="cellIs" dxfId="60" priority="55" operator="equal">
      <formula>0</formula>
    </cfRule>
  </conditionalFormatting>
  <conditionalFormatting sqref="CZ5">
    <cfRule type="cellIs" dxfId="59" priority="54" operator="equal">
      <formula>0</formula>
    </cfRule>
  </conditionalFormatting>
  <conditionalFormatting sqref="DA5">
    <cfRule type="cellIs" dxfId="58" priority="53" operator="equal">
      <formula>0</formula>
    </cfRule>
  </conditionalFormatting>
  <conditionalFormatting sqref="DS5">
    <cfRule type="cellIs" dxfId="57" priority="52" operator="equal">
      <formula>0</formula>
    </cfRule>
  </conditionalFormatting>
  <conditionalFormatting sqref="DT5">
    <cfRule type="cellIs" dxfId="56" priority="51" operator="equal">
      <formula>0</formula>
    </cfRule>
  </conditionalFormatting>
  <conditionalFormatting sqref="DU5">
    <cfRule type="cellIs" dxfId="55" priority="50" operator="equal">
      <formula>0</formula>
    </cfRule>
  </conditionalFormatting>
  <conditionalFormatting sqref="BR4 BT4:BU4 J4 CT4:CV4 BG4:BH4 BO4 BC4:BD4 DB4:DC4 X4 U4:V4 AJ4:AK4 AN4:AU4 AX4:AY4 CB4:CI4 CK4:CL4 Q4:S4 DF4:DN4 DP4:DR4">
    <cfRule type="cellIs" dxfId="54" priority="48" operator="equal">
      <formula>0</formula>
    </cfRule>
  </conditionalFormatting>
  <conditionalFormatting sqref="BF4">
    <cfRule type="cellIs" dxfId="53" priority="47" operator="equal">
      <formula>0</formula>
    </cfRule>
  </conditionalFormatting>
  <conditionalFormatting sqref="W4">
    <cfRule type="cellIs" dxfId="52" priority="46" operator="equal">
      <formula>0</formula>
    </cfRule>
  </conditionalFormatting>
  <conditionalFormatting sqref="Y4:Z4">
    <cfRule type="cellIs" dxfId="51" priority="45" operator="equal">
      <formula>0</formula>
    </cfRule>
  </conditionalFormatting>
  <conditionalFormatting sqref="AH4">
    <cfRule type="cellIs" dxfId="50" priority="44" operator="equal">
      <formula>0</formula>
    </cfRule>
  </conditionalFormatting>
  <conditionalFormatting sqref="AI4">
    <cfRule type="cellIs" dxfId="49" priority="43" operator="equal">
      <formula>0</formula>
    </cfRule>
  </conditionalFormatting>
  <conditionalFormatting sqref="BA4">
    <cfRule type="cellIs" dxfId="48" priority="42" operator="equal">
      <formula>0</formula>
    </cfRule>
  </conditionalFormatting>
  <conditionalFormatting sqref="BB4">
    <cfRule type="cellIs" dxfId="47" priority="41" operator="equal">
      <formula>0</formula>
    </cfRule>
  </conditionalFormatting>
  <conditionalFormatting sqref="BV4">
    <cfRule type="cellIs" dxfId="46" priority="40" operator="equal">
      <formula>0</formula>
    </cfRule>
  </conditionalFormatting>
  <conditionalFormatting sqref="BW4">
    <cfRule type="cellIs" dxfId="45" priority="39" operator="equal">
      <formula>0</formula>
    </cfRule>
  </conditionalFormatting>
  <conditionalFormatting sqref="CW4">
    <cfRule type="cellIs" dxfId="44" priority="38" operator="equal">
      <formula>0</formula>
    </cfRule>
  </conditionalFormatting>
  <conditionalFormatting sqref="CX4">
    <cfRule type="cellIs" dxfId="43" priority="37" operator="equal">
      <formula>0</formula>
    </cfRule>
  </conditionalFormatting>
  <conditionalFormatting sqref="DD4">
    <cfRule type="cellIs" dxfId="42" priority="36" operator="equal">
      <formula>0</formula>
    </cfRule>
  </conditionalFormatting>
  <conditionalFormatting sqref="DE4">
    <cfRule type="cellIs" dxfId="41" priority="35" operator="equal">
      <formula>0</formula>
    </cfRule>
  </conditionalFormatting>
  <conditionalFormatting sqref="BE4">
    <cfRule type="cellIs" dxfId="40" priority="34" operator="equal">
      <formula>0</formula>
    </cfRule>
  </conditionalFormatting>
  <conditionalFormatting sqref="AW4">
    <cfRule type="cellIs" dxfId="39" priority="33" operator="equal">
      <formula>0</formula>
    </cfRule>
  </conditionalFormatting>
  <conditionalFormatting sqref="AV4">
    <cfRule type="cellIs" dxfId="38" priority="32" operator="equal">
      <formula>0</formula>
    </cfRule>
  </conditionalFormatting>
  <conditionalFormatting sqref="AZ4">
    <cfRule type="cellIs" dxfId="37" priority="31" operator="equal">
      <formula>0</formula>
    </cfRule>
  </conditionalFormatting>
  <conditionalFormatting sqref="BS4">
    <cfRule type="cellIs" dxfId="36" priority="30" operator="equal">
      <formula>0</formula>
    </cfRule>
  </conditionalFormatting>
  <conditionalFormatting sqref="BP4">
    <cfRule type="cellIs" dxfId="35" priority="29" operator="equal">
      <formula>0</formula>
    </cfRule>
  </conditionalFormatting>
  <conditionalFormatting sqref="T4">
    <cfRule type="cellIs" dxfId="34" priority="28" operator="equal">
      <formula>0</formula>
    </cfRule>
  </conditionalFormatting>
  <conditionalFormatting sqref="AL4">
    <cfRule type="cellIs" dxfId="33" priority="27" operator="equal">
      <formula>0</formula>
    </cfRule>
  </conditionalFormatting>
  <conditionalFormatting sqref="AM4">
    <cfRule type="cellIs" dxfId="32" priority="26" operator="equal">
      <formula>0</formula>
    </cfRule>
  </conditionalFormatting>
  <conditionalFormatting sqref="BX4">
    <cfRule type="cellIs" dxfId="31" priority="25" operator="equal">
      <formula>0</formula>
    </cfRule>
  </conditionalFormatting>
  <conditionalFormatting sqref="DU4">
    <cfRule type="cellIs" dxfId="30" priority="24" operator="equal">
      <formula>0</formula>
    </cfRule>
  </conditionalFormatting>
  <conditionalFormatting sqref="DT4">
    <cfRule type="cellIs" dxfId="29" priority="23" operator="equal">
      <formula>0</formula>
    </cfRule>
  </conditionalFormatting>
  <conditionalFormatting sqref="DS4">
    <cfRule type="cellIs" dxfId="28" priority="22" operator="equal">
      <formula>0</formula>
    </cfRule>
  </conditionalFormatting>
  <conditionalFormatting sqref="CY4">
    <cfRule type="cellIs" dxfId="27" priority="21" operator="equal">
      <formula>0</formula>
    </cfRule>
  </conditionalFormatting>
  <conditionalFormatting sqref="CZ4">
    <cfRule type="cellIs" dxfId="26" priority="20" operator="equal">
      <formula>0</formula>
    </cfRule>
  </conditionalFormatting>
  <conditionalFormatting sqref="DA4">
    <cfRule type="cellIs" dxfId="25" priority="19" operator="equal">
      <formula>0</formula>
    </cfRule>
  </conditionalFormatting>
  <conditionalFormatting sqref="BZ4">
    <cfRule type="cellIs" dxfId="24" priority="18" operator="equal">
      <formula>0</formula>
    </cfRule>
  </conditionalFormatting>
  <conditionalFormatting sqref="BY4">
    <cfRule type="cellIs" dxfId="23" priority="17" operator="equal">
      <formula>0</formula>
    </cfRule>
  </conditionalFormatting>
  <conditionalFormatting sqref="BQ4">
    <cfRule type="cellIs" dxfId="22" priority="16" operator="equal">
      <formula>0</formula>
    </cfRule>
  </conditionalFormatting>
  <conditionalFormatting sqref="CP4">
    <cfRule type="cellIs" dxfId="21" priority="15" operator="equal">
      <formula>0</formula>
    </cfRule>
  </conditionalFormatting>
  <conditionalFormatting sqref="CQ4:CS4">
    <cfRule type="cellIs" dxfId="20" priority="14" operator="equal">
      <formula>0</formula>
    </cfRule>
  </conditionalFormatting>
  <conditionalFormatting sqref="CA4">
    <cfRule type="cellIs" dxfId="19" priority="13" operator="equal">
      <formula>0</formula>
    </cfRule>
  </conditionalFormatting>
  <conditionalFormatting sqref="DO4">
    <cfRule type="cellIs" dxfId="18" priority="12" operator="equal">
      <formula>0</formula>
    </cfRule>
  </conditionalFormatting>
  <conditionalFormatting sqref="AT6 BO6 BG6:BH6 AL6:AM6 DT6:DU6 AH6:AI6 BA6:BB6 BV6:BW6 DC6:DE6 AQ6:AR6 Q6 CQ6:CR6 CZ6:DA6 CW6:CX6 BY6:CO6">
    <cfRule type="cellIs" dxfId="17" priority="11" operator="equal">
      <formula>0</formula>
    </cfRule>
  </conditionalFormatting>
  <conditionalFormatting sqref="DS6">
    <cfRule type="cellIs" dxfId="16" priority="10" operator="equal">
      <formula>0</formula>
    </cfRule>
  </conditionalFormatting>
  <conditionalFormatting sqref="AJ6">
    <cfRule type="cellIs" dxfId="15" priority="9" operator="equal">
      <formula>0</formula>
    </cfRule>
  </conditionalFormatting>
  <conditionalFormatting sqref="DN6">
    <cfRule type="cellIs" dxfId="14" priority="8" operator="equal">
      <formula>0</formula>
    </cfRule>
  </conditionalFormatting>
  <conditionalFormatting sqref="AK6">
    <cfRule type="cellIs" dxfId="13" priority="7" operator="equal">
      <formula>0</formula>
    </cfRule>
  </conditionalFormatting>
  <conditionalFormatting sqref="BE6">
    <cfRule type="cellIs" dxfId="12" priority="6" operator="equal">
      <formula>0</formula>
    </cfRule>
  </conditionalFormatting>
  <conditionalFormatting sqref="BS6">
    <cfRule type="cellIs" dxfId="11" priority="5" operator="equal">
      <formula>0</formula>
    </cfRule>
  </conditionalFormatting>
  <conditionalFormatting sqref="BQ6">
    <cfRule type="cellIs" dxfId="10" priority="4" operator="equal">
      <formula>0</formula>
    </cfRule>
  </conditionalFormatting>
  <conditionalFormatting sqref="CY6">
    <cfRule type="cellIs" dxfId="9" priority="3" operator="equal">
      <formula>0</formula>
    </cfRule>
  </conditionalFormatting>
  <conditionalFormatting sqref="BX6">
    <cfRule type="cellIs" dxfId="8" priority="2" operator="equal">
      <formula>0</formula>
    </cfRule>
  </conditionalFormatting>
  <conditionalFormatting sqref="R6:T6">
    <cfRule type="cellIs" dxfId="7" priority="1" operator="equal">
      <formula>0</formula>
    </cfRule>
  </conditionalFormatting>
  <hyperlinks>
    <hyperlink ref="DC5" r:id="rId1" xr:uid="{00000000-0004-0000-0500-000000000000}"/>
    <hyperlink ref="Q5" r:id="rId2" location=".VVxRmflViko" xr:uid="{00000000-0004-0000-0500-000001000000}"/>
    <hyperlink ref="R5" r:id="rId3" location=".VVxRmflViko" xr:uid="{00000000-0004-0000-0500-000002000000}"/>
    <hyperlink ref="Y5" r:id="rId4" xr:uid="{00000000-0004-0000-0500-000003000000}"/>
    <hyperlink ref="V5" r:id="rId5" xr:uid="{00000000-0004-0000-0500-000004000000}"/>
    <hyperlink ref="X5" r:id="rId6" xr:uid="{00000000-0004-0000-0500-000005000000}"/>
    <hyperlink ref="AB5" r:id="rId7" xr:uid="{00000000-0004-0000-0500-000006000000}"/>
    <hyperlink ref="AE5" r:id="rId8" xr:uid="{00000000-0004-0000-0500-000007000000}"/>
    <hyperlink ref="AF5" r:id="rId9" xr:uid="{00000000-0004-0000-0500-000008000000}"/>
    <hyperlink ref="AH5" r:id="rId10" location=".VVxRmflViko" xr:uid="{00000000-0004-0000-0500-000009000000}"/>
    <hyperlink ref="AI5" r:id="rId11" location=".VVxRmflViko" xr:uid="{00000000-0004-0000-0500-00000A000000}"/>
    <hyperlink ref="AN5" r:id="rId12" xr:uid="{00000000-0004-0000-0500-00000B000000}"/>
    <hyperlink ref="AJ5" r:id="rId13" xr:uid="{00000000-0004-0000-0500-00000C000000}"/>
    <hyperlink ref="AP5" r:id="rId14" xr:uid="{00000000-0004-0000-0500-00000D000000}"/>
    <hyperlink ref="AO5" r:id="rId15" xr:uid="{00000000-0004-0000-0500-00000E000000}"/>
    <hyperlink ref="AS5" r:id="rId16" xr:uid="{00000000-0004-0000-0500-00000F000000}"/>
    <hyperlink ref="BA5" r:id="rId17" location=".VVxRmflViko" xr:uid="{00000000-0004-0000-0500-000010000000}"/>
    <hyperlink ref="BB5" r:id="rId18" location=".VVxRmflViko" xr:uid="{00000000-0004-0000-0500-000011000000}"/>
    <hyperlink ref="BC5" r:id="rId19" xr:uid="{00000000-0004-0000-0500-000012000000}"/>
    <hyperlink ref="BD5" r:id="rId20" xr:uid="{00000000-0004-0000-0500-000013000000}"/>
    <hyperlink ref="BG5" r:id="rId21" xr:uid="{00000000-0004-0000-0500-000014000000}"/>
    <hyperlink ref="BH5" r:id="rId22" xr:uid="{00000000-0004-0000-0500-000015000000}"/>
    <hyperlink ref="BI5" r:id="rId23" xr:uid="{00000000-0004-0000-0500-000016000000}"/>
    <hyperlink ref="BO5" r:id="rId24" xr:uid="{00000000-0004-0000-0500-000017000000}"/>
    <hyperlink ref="BR5" r:id="rId25" xr:uid="{00000000-0004-0000-0500-000018000000}"/>
    <hyperlink ref="BT5" r:id="rId26" xr:uid="{00000000-0004-0000-0500-000019000000}"/>
    <hyperlink ref="BU5" r:id="rId27" xr:uid="{00000000-0004-0000-0500-00001A000000}"/>
    <hyperlink ref="BV5" r:id="rId28" location=".VVxRmflViko" xr:uid="{00000000-0004-0000-0500-00001B000000}"/>
    <hyperlink ref="BW5" r:id="rId29" location=".VVxRmflViko" xr:uid="{00000000-0004-0000-0500-00001C000000}"/>
    <hyperlink ref="CB5" r:id="rId30" xr:uid="{00000000-0004-0000-0500-00001D000000}"/>
    <hyperlink ref="CK5" r:id="rId31" xr:uid="{00000000-0004-0000-0500-00001E000000}"/>
    <hyperlink ref="CJ5" r:id="rId32" xr:uid="{00000000-0004-0000-0500-00001F000000}"/>
    <hyperlink ref="CQ5" r:id="rId33" xr:uid="{00000000-0004-0000-0500-000020000000}"/>
    <hyperlink ref="CR5" r:id="rId34" xr:uid="{00000000-0004-0000-0500-000021000000}"/>
    <hyperlink ref="CS5" r:id="rId35" xr:uid="{00000000-0004-0000-0500-000022000000}"/>
    <hyperlink ref="CT5" r:id="rId36" xr:uid="{00000000-0004-0000-0500-000023000000}"/>
    <hyperlink ref="CU5" r:id="rId37" xr:uid="{00000000-0004-0000-0500-000024000000}"/>
    <hyperlink ref="CV5" r:id="rId38" xr:uid="{00000000-0004-0000-0500-000025000000}"/>
    <hyperlink ref="CX5" r:id="rId39" location=".VVxRmflViko" xr:uid="{00000000-0004-0000-0500-000026000000}"/>
    <hyperlink ref="CW5" r:id="rId40" location=".VVxRmflViko" xr:uid="{00000000-0004-0000-0500-000027000000}"/>
    <hyperlink ref="DB5" r:id="rId41" xr:uid="{00000000-0004-0000-0500-000028000000}"/>
    <hyperlink ref="DD5" r:id="rId42" location=".VVxRmflViko" xr:uid="{00000000-0004-0000-0500-000029000000}"/>
    <hyperlink ref="DE5" r:id="rId43" location=".VVxRmflViko" xr:uid="{00000000-0004-0000-0500-00002A000000}"/>
    <hyperlink ref="DF5" r:id="rId44" xr:uid="{00000000-0004-0000-0500-00002B000000}"/>
    <hyperlink ref="DG5" r:id="rId45" xr:uid="{00000000-0004-0000-0500-00002C000000}"/>
    <hyperlink ref="DH5" r:id="rId46" xr:uid="{00000000-0004-0000-0500-00002D000000}"/>
    <hyperlink ref="DJ5" r:id="rId47" xr:uid="{00000000-0004-0000-0500-00002E000000}"/>
    <hyperlink ref="DK5" r:id="rId48" xr:uid="{00000000-0004-0000-0500-00002F000000}"/>
    <hyperlink ref="DL5" r:id="rId49" xr:uid="{00000000-0004-0000-0500-000030000000}"/>
    <hyperlink ref="DM5" r:id="rId50" xr:uid="{00000000-0004-0000-0500-000031000000}"/>
    <hyperlink ref="DN5" r:id="rId51" xr:uid="{00000000-0004-0000-0500-000032000000}"/>
    <hyperlink ref="DO5" r:id="rId52" xr:uid="{00000000-0004-0000-0500-000033000000}"/>
    <hyperlink ref="DP5" r:id="rId53" xr:uid="{00000000-0004-0000-0500-000034000000}"/>
    <hyperlink ref="DQ5" r:id="rId54" xr:uid="{00000000-0004-0000-0500-000035000000}"/>
    <hyperlink ref="B5" r:id="rId55" xr:uid="{00000000-0004-0000-0500-000036000000}"/>
    <hyperlink ref="W5" r:id="rId56" xr:uid="{00000000-0004-0000-0500-000037000000}"/>
    <hyperlink ref="Z5" r:id="rId57" xr:uid="{00000000-0004-0000-0500-000038000000}"/>
    <hyperlink ref="M5" r:id="rId58" xr:uid="{00000000-0004-0000-0500-000039000000}"/>
    <hyperlink ref="N5" r:id="rId59" xr:uid="{00000000-0004-0000-0500-00003A000000}"/>
    <hyperlink ref="K5" r:id="rId60" xr:uid="{00000000-0004-0000-0500-00003B000000}"/>
    <hyperlink ref="C5:I5" r:id="rId61" display="http://hc.historicengland.org.uk/indicator-data/" xr:uid="{00000000-0004-0000-0500-00003C000000}"/>
    <hyperlink ref="L5" r:id="rId62" xr:uid="{00000000-0004-0000-0500-00003D000000}"/>
    <hyperlink ref="O5" r:id="rId63" xr:uid="{00000000-0004-0000-0500-00003E000000}"/>
    <hyperlink ref="AC5" r:id="rId64" xr:uid="{00000000-0004-0000-0500-00003F000000}"/>
    <hyperlink ref="AD5" r:id="rId65" xr:uid="{00000000-0004-0000-0500-000040000000}"/>
    <hyperlink ref="AU5" r:id="rId66" xr:uid="{00000000-0004-0000-0500-000041000000}"/>
    <hyperlink ref="AT5" r:id="rId67" xr:uid="{00000000-0004-0000-0500-000042000000}"/>
    <hyperlink ref="BE5" r:id="rId68" xr:uid="{00000000-0004-0000-0500-000043000000}"/>
    <hyperlink ref="AW5" r:id="rId69" location="start_content" xr:uid="{00000000-0004-0000-0500-000044000000}"/>
    <hyperlink ref="AV5" r:id="rId70" xr:uid="{00000000-0004-0000-0500-000045000000}"/>
    <hyperlink ref="AX5" r:id="rId71" xr:uid="{00000000-0004-0000-0500-000046000000}"/>
    <hyperlink ref="BS5" r:id="rId72" xr:uid="{00000000-0004-0000-0500-000047000000}"/>
    <hyperlink ref="BJ5" r:id="rId73" xr:uid="{00000000-0004-0000-0500-000048000000}"/>
    <hyperlink ref="BK5" r:id="rId74" xr:uid="{00000000-0004-0000-0500-000049000000}"/>
    <hyperlink ref="BL5" r:id="rId75" xr:uid="{00000000-0004-0000-0500-00004A000000}"/>
    <hyperlink ref="BM5" r:id="rId76" xr:uid="{00000000-0004-0000-0500-00004B000000}"/>
    <hyperlink ref="BN5" r:id="rId77" xr:uid="{00000000-0004-0000-0500-00004C000000}"/>
    <hyperlink ref="CO5" r:id="rId78" xr:uid="{00000000-0004-0000-0500-00004D000000}"/>
    <hyperlink ref="CN5" r:id="rId79" xr:uid="{00000000-0004-0000-0500-00004E000000}"/>
    <hyperlink ref="CM5" r:id="rId80" xr:uid="{00000000-0004-0000-0500-00004F000000}"/>
    <hyperlink ref="CC5" r:id="rId81" xr:uid="{00000000-0004-0000-0500-000050000000}"/>
    <hyperlink ref="CD5" r:id="rId82" xr:uid="{00000000-0004-0000-0500-000051000000}"/>
    <hyperlink ref="CE5" r:id="rId83" xr:uid="{00000000-0004-0000-0500-000052000000}"/>
    <hyperlink ref="CF5" r:id="rId84" xr:uid="{00000000-0004-0000-0500-000053000000}"/>
    <hyperlink ref="CG5" r:id="rId85" xr:uid="{00000000-0004-0000-0500-000054000000}"/>
    <hyperlink ref="CH5" r:id="rId86" xr:uid="{00000000-0004-0000-0500-000055000000}"/>
    <hyperlink ref="CI5" r:id="rId87" xr:uid="{00000000-0004-0000-0500-000056000000}"/>
    <hyperlink ref="CL5" r:id="rId88" xr:uid="{00000000-0004-0000-0500-000057000000}"/>
    <hyperlink ref="DR5" r:id="rId89" xr:uid="{00000000-0004-0000-0500-000058000000}"/>
  </hyperlinks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B2:R330"/>
  <sheetViews>
    <sheetView showGridLines="0" zoomScale="70" zoomScaleNormal="70" workbookViewId="0">
      <selection activeCell="K8" sqref="K8"/>
    </sheetView>
  </sheetViews>
  <sheetFormatPr defaultColWidth="9.1796875" defaultRowHeight="14" x14ac:dyDescent="0.3"/>
  <cols>
    <col min="1" max="1" width="3.54296875" style="3" customWidth="1"/>
    <col min="2" max="2" width="35.81640625" style="3" customWidth="1"/>
    <col min="3" max="3" width="6.26953125" style="3" customWidth="1"/>
    <col min="4" max="4" width="10.81640625" style="3" customWidth="1"/>
    <col min="5" max="5" width="7.26953125" style="3" customWidth="1"/>
    <col min="6" max="6" width="12.453125" style="3" customWidth="1"/>
    <col min="7" max="7" width="2.81640625" style="3" customWidth="1"/>
    <col min="8" max="8" width="6.1796875" style="3" customWidth="1"/>
    <col min="9" max="9" width="5" style="3" customWidth="1"/>
    <col min="10" max="10" width="27" style="3" customWidth="1"/>
    <col min="11" max="13" width="9.1796875" style="3"/>
    <col min="14" max="14" width="12.81640625" style="3" customWidth="1"/>
    <col min="15" max="15" width="9.1796875" style="3"/>
    <col min="16" max="17" width="9.7265625" style="3" customWidth="1"/>
    <col min="18" max="18" width="12.1796875" style="3" customWidth="1"/>
    <col min="19" max="16384" width="9.1796875" style="3"/>
  </cols>
  <sheetData>
    <row r="2" spans="2:18" ht="34.5" customHeight="1" thickBot="1" x14ac:dyDescent="0.35">
      <c r="B2" s="525" t="s">
        <v>550</v>
      </c>
      <c r="C2" s="525"/>
      <c r="D2" s="525"/>
      <c r="E2" s="525"/>
      <c r="F2" s="142"/>
      <c r="G2" s="142"/>
      <c r="H2" s="142"/>
      <c r="I2" s="142"/>
      <c r="J2" s="186" t="s">
        <v>552</v>
      </c>
    </row>
    <row r="3" spans="2:18" ht="17" thickBot="1" x14ac:dyDescent="0.4">
      <c r="B3" s="537" t="s">
        <v>549</v>
      </c>
      <c r="C3" s="537"/>
      <c r="D3" s="537"/>
      <c r="E3" s="537"/>
      <c r="J3" s="544" t="s">
        <v>163</v>
      </c>
      <c r="K3" s="545"/>
      <c r="L3" s="545"/>
      <c r="M3" s="545"/>
      <c r="N3" s="546"/>
      <c r="O3" s="195">
        <f>VLOOKUP(O4,O6:R330,4,FALSE)</f>
        <v>-148</v>
      </c>
      <c r="P3" s="536" t="s">
        <v>548</v>
      </c>
      <c r="Q3" s="536"/>
    </row>
    <row r="4" spans="2:18" ht="30" customHeight="1" thickBot="1" x14ac:dyDescent="0.35">
      <c r="B4" s="537"/>
      <c r="C4" s="537"/>
      <c r="D4" s="537"/>
      <c r="E4" s="537"/>
      <c r="O4" s="62" t="str">
        <f>J3</f>
        <v>Lewisham</v>
      </c>
      <c r="P4" s="536"/>
      <c r="Q4" s="536"/>
    </row>
    <row r="5" spans="2:18" s="25" customFormat="1" ht="59.25" customHeight="1" thickBot="1" x14ac:dyDescent="0.35">
      <c r="B5" s="25" t="s">
        <v>539</v>
      </c>
      <c r="D5" s="185" t="s">
        <v>543</v>
      </c>
      <c r="E5" s="538" t="s">
        <v>551</v>
      </c>
      <c r="F5" s="539"/>
      <c r="G5" s="540"/>
      <c r="I5" s="541" t="s">
        <v>545</v>
      </c>
      <c r="J5" s="541"/>
      <c r="K5" s="547" t="s">
        <v>544</v>
      </c>
      <c r="L5" s="547"/>
      <c r="M5" s="547"/>
      <c r="N5" s="70"/>
      <c r="O5" s="187" t="s">
        <v>541</v>
      </c>
      <c r="P5" s="188" t="s">
        <v>546</v>
      </c>
      <c r="Q5" s="188" t="s">
        <v>547</v>
      </c>
      <c r="R5" s="189" t="s">
        <v>542</v>
      </c>
    </row>
    <row r="6" spans="2:18" ht="15" thickBot="1" x14ac:dyDescent="0.4">
      <c r="B6" s="3" t="s">
        <v>354</v>
      </c>
      <c r="C6" s="175"/>
      <c r="D6" s="182">
        <v>0.15</v>
      </c>
      <c r="E6" s="184">
        <f>F6/100</f>
        <v>0</v>
      </c>
      <c r="F6" s="197">
        <v>0</v>
      </c>
      <c r="G6" s="170" t="s">
        <v>531</v>
      </c>
      <c r="H6" s="171"/>
      <c r="I6" s="31">
        <v>1</v>
      </c>
      <c r="J6" s="3" t="str">
        <f>VLOOKUP(I6,'Index reweighted'!CR$5:CS$330,2,FALSE)</f>
        <v>Cambridge</v>
      </c>
      <c r="K6" s="31">
        <v>1</v>
      </c>
      <c r="L6" s="31" t="s">
        <v>17</v>
      </c>
      <c r="O6" s="190" t="s">
        <v>254</v>
      </c>
      <c r="P6" s="140">
        <f>'Index reweighted'!CQ5</f>
        <v>224</v>
      </c>
      <c r="Q6" s="140">
        <f>'Index reweighted'!CR5</f>
        <v>65</v>
      </c>
      <c r="R6" s="191">
        <f>Q6-P6</f>
        <v>-159</v>
      </c>
    </row>
    <row r="7" spans="2:18" ht="14.5" thickBot="1" x14ac:dyDescent="0.35">
      <c r="B7" s="3" t="s">
        <v>389</v>
      </c>
      <c r="C7" s="176"/>
      <c r="D7" s="182">
        <v>0.15</v>
      </c>
      <c r="E7" s="184">
        <f t="shared" ref="E7:E12" si="0">F7/100</f>
        <v>1</v>
      </c>
      <c r="F7" s="197">
        <v>100</v>
      </c>
      <c r="G7" s="170" t="s">
        <v>531</v>
      </c>
      <c r="I7" s="31">
        <v>2</v>
      </c>
      <c r="J7" s="3" t="str">
        <f>VLOOKUP(I7,'Index reweighted'!CR$5:CS$330,2,FALSE)</f>
        <v>City of London</v>
      </c>
      <c r="K7" s="31">
        <v>2</v>
      </c>
      <c r="L7" s="31" t="s">
        <v>21</v>
      </c>
      <c r="O7" s="190" t="s">
        <v>160</v>
      </c>
      <c r="P7" s="140">
        <f>'Index reweighted'!CQ6</f>
        <v>63</v>
      </c>
      <c r="Q7" s="140">
        <f>'Index reweighted'!CR6</f>
        <v>159</v>
      </c>
      <c r="R7" s="191">
        <f t="shared" ref="R7:R70" si="1">Q7-P7</f>
        <v>96</v>
      </c>
    </row>
    <row r="8" spans="2:18" ht="14.5" thickBot="1" x14ac:dyDescent="0.35">
      <c r="B8" s="3" t="s">
        <v>529</v>
      </c>
      <c r="C8" s="177"/>
      <c r="D8" s="182">
        <v>0.15</v>
      </c>
      <c r="E8" s="184">
        <f t="shared" si="0"/>
        <v>0</v>
      </c>
      <c r="F8" s="197">
        <v>0</v>
      </c>
      <c r="G8" s="170" t="s">
        <v>531</v>
      </c>
      <c r="I8" s="31">
        <v>3</v>
      </c>
      <c r="J8" s="3" t="str">
        <f>VLOOKUP(I8,'Index reweighted'!CR$5:CS$330,2,FALSE)</f>
        <v>Oxford</v>
      </c>
      <c r="K8" s="31">
        <v>3</v>
      </c>
      <c r="L8" s="31" t="s">
        <v>18</v>
      </c>
      <c r="O8" s="190" t="s">
        <v>221</v>
      </c>
      <c r="P8" s="140">
        <f>'Index reweighted'!CQ7</f>
        <v>172</v>
      </c>
      <c r="Q8" s="140">
        <f>'Index reweighted'!CR7</f>
        <v>191</v>
      </c>
      <c r="R8" s="191">
        <f t="shared" si="1"/>
        <v>19</v>
      </c>
    </row>
    <row r="9" spans="2:18" ht="14.5" thickBot="1" x14ac:dyDescent="0.35">
      <c r="B9" s="3" t="s">
        <v>419</v>
      </c>
      <c r="C9" s="178"/>
      <c r="D9" s="182">
        <v>0.15</v>
      </c>
      <c r="E9" s="184">
        <f t="shared" si="0"/>
        <v>0</v>
      </c>
      <c r="F9" s="197">
        <v>0</v>
      </c>
      <c r="G9" s="170" t="s">
        <v>531</v>
      </c>
      <c r="I9" s="31">
        <v>4</v>
      </c>
      <c r="J9" s="3" t="str">
        <f>VLOOKUP(I9,'Index reweighted'!CR$5:CS$330,2,FALSE)</f>
        <v>Kensington and Chelsea</v>
      </c>
      <c r="K9" s="31">
        <v>4</v>
      </c>
      <c r="L9" s="31" t="s">
        <v>22</v>
      </c>
      <c r="O9" s="190" t="s">
        <v>72</v>
      </c>
      <c r="P9" s="140">
        <f>'Index reweighted'!CQ8</f>
        <v>182</v>
      </c>
      <c r="Q9" s="140">
        <f>'Index reweighted'!CR8</f>
        <v>144</v>
      </c>
      <c r="R9" s="191">
        <f t="shared" si="1"/>
        <v>-38</v>
      </c>
    </row>
    <row r="10" spans="2:18" ht="14.5" thickBot="1" x14ac:dyDescent="0.35">
      <c r="B10" s="3" t="s">
        <v>439</v>
      </c>
      <c r="C10" s="179"/>
      <c r="D10" s="182">
        <v>0.15</v>
      </c>
      <c r="E10" s="184">
        <f t="shared" si="0"/>
        <v>0</v>
      </c>
      <c r="F10" s="197">
        <v>0</v>
      </c>
      <c r="G10" s="170" t="s">
        <v>531</v>
      </c>
      <c r="I10" s="31">
        <v>5</v>
      </c>
      <c r="J10" s="3" t="str">
        <f>VLOOKUP(I10,'Index reweighted'!CR$5:CS$330,2,FALSE)</f>
        <v>Reading</v>
      </c>
      <c r="K10" s="31">
        <v>5</v>
      </c>
      <c r="L10" s="31" t="s">
        <v>31</v>
      </c>
      <c r="O10" s="190" t="s">
        <v>316</v>
      </c>
      <c r="P10" s="140">
        <f>'Index reweighted'!CQ9</f>
        <v>305</v>
      </c>
      <c r="Q10" s="140">
        <f>'Index reweighted'!CR9</f>
        <v>324</v>
      </c>
      <c r="R10" s="191">
        <f t="shared" si="1"/>
        <v>19</v>
      </c>
    </row>
    <row r="11" spans="2:18" ht="14.5" thickBot="1" x14ac:dyDescent="0.35">
      <c r="B11" s="3" t="s">
        <v>469</v>
      </c>
      <c r="C11" s="180"/>
      <c r="D11" s="182">
        <v>0.15</v>
      </c>
      <c r="E11" s="184">
        <f t="shared" si="0"/>
        <v>0</v>
      </c>
      <c r="F11" s="197">
        <v>0</v>
      </c>
      <c r="G11" s="170" t="s">
        <v>531</v>
      </c>
      <c r="I11" s="31">
        <v>6</v>
      </c>
      <c r="J11" s="3" t="str">
        <f>VLOOKUP(I11,'Index reweighted'!CR$5:CS$330,2,FALSE)</f>
        <v>Islington</v>
      </c>
      <c r="K11" s="31">
        <v>6</v>
      </c>
      <c r="L11" s="31" t="s">
        <v>29</v>
      </c>
      <c r="O11" s="190" t="s">
        <v>320</v>
      </c>
      <c r="P11" s="140">
        <f>'Index reweighted'!CQ10</f>
        <v>232</v>
      </c>
      <c r="Q11" s="140">
        <f>'Index reweighted'!CR10</f>
        <v>289</v>
      </c>
      <c r="R11" s="191">
        <f t="shared" si="1"/>
        <v>57</v>
      </c>
    </row>
    <row r="12" spans="2:18" ht="14.5" thickBot="1" x14ac:dyDescent="0.35">
      <c r="B12" s="3" t="s">
        <v>10</v>
      </c>
      <c r="C12" s="181"/>
      <c r="D12" s="183">
        <v>0.1</v>
      </c>
      <c r="E12" s="184">
        <f t="shared" si="0"/>
        <v>0</v>
      </c>
      <c r="F12" s="197">
        <v>0</v>
      </c>
      <c r="G12" s="170" t="s">
        <v>531</v>
      </c>
      <c r="I12" s="31">
        <v>7</v>
      </c>
      <c r="J12" s="3" t="str">
        <f>VLOOKUP(I12,'Index reweighted'!CR$5:CS$330,2,FALSE)</f>
        <v>Camden</v>
      </c>
      <c r="K12" s="31">
        <v>7</v>
      </c>
      <c r="L12" s="31" t="s">
        <v>27</v>
      </c>
      <c r="O12" s="190" t="s">
        <v>156</v>
      </c>
      <c r="P12" s="140">
        <f>'Index reweighted'!CQ11</f>
        <v>307</v>
      </c>
      <c r="Q12" s="140">
        <f>'Index reweighted'!CR11</f>
        <v>282</v>
      </c>
      <c r="R12" s="191">
        <f t="shared" si="1"/>
        <v>-25</v>
      </c>
    </row>
    <row r="13" spans="2:18" ht="15.5" thickTop="1" thickBot="1" x14ac:dyDescent="0.4">
      <c r="C13" s="68" t="s">
        <v>530</v>
      </c>
      <c r="D13" s="182">
        <f>D6+D7+D8+D9+D10+D11+D12</f>
        <v>1</v>
      </c>
      <c r="E13" s="172">
        <f>E6+E7+E8+E9+E10+E11+E12</f>
        <v>1</v>
      </c>
      <c r="F13" s="173">
        <f>F6+F7+F8+F9+F10+F11+F12</f>
        <v>100</v>
      </c>
      <c r="G13" s="174"/>
      <c r="I13" s="31">
        <v>8</v>
      </c>
      <c r="J13" s="3" t="str">
        <f>VLOOKUP(I13,'Index reweighted'!CR$5:CS$330,2,FALSE)</f>
        <v>Westminster</v>
      </c>
      <c r="K13" s="31">
        <v>8</v>
      </c>
      <c r="L13" s="31" t="s">
        <v>53</v>
      </c>
      <c r="O13" s="190" t="s">
        <v>203</v>
      </c>
      <c r="P13" s="140">
        <f>'Index reweighted'!CQ12</f>
        <v>249</v>
      </c>
      <c r="Q13" s="140">
        <f>'Index reweighted'!CR12</f>
        <v>194</v>
      </c>
      <c r="R13" s="191">
        <f t="shared" si="1"/>
        <v>-55</v>
      </c>
    </row>
    <row r="14" spans="2:18" x14ac:dyDescent="0.3">
      <c r="F14" s="542" t="s">
        <v>540</v>
      </c>
      <c r="I14" s="31">
        <v>9</v>
      </c>
      <c r="J14" s="3" t="str">
        <f>VLOOKUP(I14,'Index reweighted'!CR$5:CS$330,2,FALSE)</f>
        <v>Worcester</v>
      </c>
      <c r="K14" s="31">
        <v>9</v>
      </c>
      <c r="L14" s="31" t="s">
        <v>20</v>
      </c>
      <c r="O14" s="190" t="s">
        <v>125</v>
      </c>
      <c r="P14" s="140">
        <f>'Index reweighted'!CQ13</f>
        <v>170</v>
      </c>
      <c r="Q14" s="140">
        <f>'Index reweighted'!CR13</f>
        <v>27</v>
      </c>
      <c r="R14" s="191">
        <f t="shared" si="1"/>
        <v>-143</v>
      </c>
    </row>
    <row r="15" spans="2:18" x14ac:dyDescent="0.3">
      <c r="F15" s="543"/>
      <c r="I15" s="31">
        <v>10</v>
      </c>
      <c r="J15" s="3" t="str">
        <f>VLOOKUP(I15,'Index reweighted'!CR$5:CS$330,2,FALSE)</f>
        <v>Tower Hamlets</v>
      </c>
      <c r="K15" s="31">
        <v>10</v>
      </c>
      <c r="L15" s="31" t="s">
        <v>23</v>
      </c>
      <c r="O15" s="190" t="s">
        <v>248</v>
      </c>
      <c r="P15" s="140">
        <f>'Index reweighted'!CQ14</f>
        <v>226</v>
      </c>
      <c r="Q15" s="140">
        <f>'Index reweighted'!CR14</f>
        <v>130</v>
      </c>
      <c r="R15" s="191">
        <f t="shared" si="1"/>
        <v>-96</v>
      </c>
    </row>
    <row r="16" spans="2:18" x14ac:dyDescent="0.3">
      <c r="F16" s="543"/>
      <c r="I16" s="31">
        <v>11</v>
      </c>
      <c r="J16" s="3" t="str">
        <f>VLOOKUP(I16,'Index reweighted'!CR$5:CS$330,2,FALSE)</f>
        <v>Hackney</v>
      </c>
      <c r="K16" s="31">
        <v>11</v>
      </c>
      <c r="L16" s="31" t="s">
        <v>30</v>
      </c>
      <c r="O16" s="190" t="s">
        <v>319</v>
      </c>
      <c r="P16" s="140">
        <f>'Index reweighted'!CQ15</f>
        <v>272</v>
      </c>
      <c r="Q16" s="140">
        <f>'Index reweighted'!CR15</f>
        <v>207</v>
      </c>
      <c r="R16" s="191">
        <f t="shared" si="1"/>
        <v>-65</v>
      </c>
    </row>
    <row r="17" spans="9:18" x14ac:dyDescent="0.3">
      <c r="I17" s="31">
        <v>12</v>
      </c>
      <c r="J17" s="3" t="str">
        <f>VLOOKUP(I17,'Index reweighted'!CR$5:CS$330,2,FALSE)</f>
        <v>Southwark</v>
      </c>
      <c r="K17" s="31">
        <v>12</v>
      </c>
      <c r="L17" s="31" t="s">
        <v>32</v>
      </c>
      <c r="O17" s="190" t="s">
        <v>26</v>
      </c>
      <c r="P17" s="140">
        <f>'Index reweighted'!CQ16</f>
        <v>15</v>
      </c>
      <c r="Q17" s="140">
        <f>'Index reweighted'!CR16</f>
        <v>58</v>
      </c>
      <c r="R17" s="191">
        <f t="shared" si="1"/>
        <v>43</v>
      </c>
    </row>
    <row r="18" spans="9:18" x14ac:dyDescent="0.3">
      <c r="I18" s="31">
        <v>13</v>
      </c>
      <c r="J18" s="3" t="str">
        <f>VLOOKUP(I18,'Index reweighted'!CR$5:CS$330,2,FALSE)</f>
        <v>Hammersmith and Fulham</v>
      </c>
      <c r="K18" s="31">
        <v>13</v>
      </c>
      <c r="L18" s="31" t="s">
        <v>38</v>
      </c>
      <c r="O18" s="190" t="s">
        <v>330</v>
      </c>
      <c r="P18" s="140">
        <f>'Index reweighted'!CQ17</f>
        <v>317</v>
      </c>
      <c r="Q18" s="140">
        <f>'Index reweighted'!CR17</f>
        <v>313</v>
      </c>
      <c r="R18" s="191">
        <f t="shared" si="1"/>
        <v>-4</v>
      </c>
    </row>
    <row r="19" spans="9:18" x14ac:dyDescent="0.3">
      <c r="I19" s="31">
        <v>14</v>
      </c>
      <c r="J19" s="3" t="str">
        <f>VLOOKUP(I19,'Index reweighted'!CR$5:CS$330,2,FALSE)</f>
        <v>Exeter</v>
      </c>
      <c r="K19" s="31">
        <v>14</v>
      </c>
      <c r="L19" s="31" t="s">
        <v>40</v>
      </c>
      <c r="O19" s="190" t="s">
        <v>335</v>
      </c>
      <c r="P19" s="140">
        <f>'Index reweighted'!CQ18</f>
        <v>319</v>
      </c>
      <c r="Q19" s="140">
        <f>'Index reweighted'!CR18</f>
        <v>319</v>
      </c>
      <c r="R19" s="191">
        <f t="shared" si="1"/>
        <v>0</v>
      </c>
    </row>
    <row r="20" spans="9:18" x14ac:dyDescent="0.3">
      <c r="I20" s="31">
        <v>15</v>
      </c>
      <c r="J20" s="3" t="str">
        <f>VLOOKUP(I20,'Index reweighted'!CR$5:CS$330,2,FALSE)</f>
        <v>Lambeth</v>
      </c>
      <c r="K20" s="31">
        <v>15</v>
      </c>
      <c r="L20" s="31" t="s">
        <v>26</v>
      </c>
      <c r="O20" s="190" t="s">
        <v>190</v>
      </c>
      <c r="P20" s="140">
        <f>'Index reweighted'!CQ19</f>
        <v>157</v>
      </c>
      <c r="Q20" s="140">
        <f>'Index reweighted'!CR19</f>
        <v>222</v>
      </c>
      <c r="R20" s="191">
        <f t="shared" si="1"/>
        <v>65</v>
      </c>
    </row>
    <row r="21" spans="9:18" x14ac:dyDescent="0.3">
      <c r="I21" s="31">
        <v>16</v>
      </c>
      <c r="J21" s="3" t="str">
        <f>VLOOKUP(I21,'Index reweighted'!CR$5:CS$330,2,FALSE)</f>
        <v>Portsmouth</v>
      </c>
      <c r="K21" s="31">
        <v>16</v>
      </c>
      <c r="L21" s="31" t="s">
        <v>62</v>
      </c>
      <c r="O21" s="190" t="s">
        <v>60</v>
      </c>
      <c r="P21" s="140">
        <f>'Index reweighted'!CQ20</f>
        <v>38</v>
      </c>
      <c r="Q21" s="140">
        <f>'Index reweighted'!CR20</f>
        <v>70</v>
      </c>
      <c r="R21" s="191">
        <f t="shared" si="1"/>
        <v>32</v>
      </c>
    </row>
    <row r="22" spans="9:18" x14ac:dyDescent="0.3">
      <c r="I22" s="31">
        <v>17</v>
      </c>
      <c r="J22" s="3" t="str">
        <f>VLOOKUP(I22,'Index reweighted'!CR$5:CS$330,2,FALSE)</f>
        <v>Greenwich</v>
      </c>
      <c r="K22" s="31">
        <v>17</v>
      </c>
      <c r="L22" s="31" t="s">
        <v>46</v>
      </c>
      <c r="O22" s="190" t="s">
        <v>237</v>
      </c>
      <c r="P22" s="140">
        <f>'Index reweighted'!CQ21</f>
        <v>291</v>
      </c>
      <c r="Q22" s="140">
        <f>'Index reweighted'!CR21</f>
        <v>112</v>
      </c>
      <c r="R22" s="191">
        <f t="shared" si="1"/>
        <v>-179</v>
      </c>
    </row>
    <row r="23" spans="9:18" x14ac:dyDescent="0.3">
      <c r="I23" s="31">
        <v>18</v>
      </c>
      <c r="J23" s="3" t="str">
        <f>VLOOKUP(I23,'Index reweighted'!CR$5:CS$330,2,FALSE)</f>
        <v>Gosport</v>
      </c>
      <c r="K23" s="31">
        <v>18</v>
      </c>
      <c r="L23" s="31" t="s">
        <v>35</v>
      </c>
      <c r="O23" s="190" t="s">
        <v>270</v>
      </c>
      <c r="P23" s="140">
        <f>'Index reweighted'!CQ22</f>
        <v>309</v>
      </c>
      <c r="Q23" s="140">
        <f>'Index reweighted'!CR22</f>
        <v>74</v>
      </c>
      <c r="R23" s="191">
        <f t="shared" si="1"/>
        <v>-235</v>
      </c>
    </row>
    <row r="24" spans="9:18" x14ac:dyDescent="0.3">
      <c r="I24" s="31">
        <v>19</v>
      </c>
      <c r="J24" s="3" t="str">
        <f>VLOOKUP(I24,'Index reweighted'!CR$5:CS$330,2,FALSE)</f>
        <v>Purbeck</v>
      </c>
      <c r="K24" s="31">
        <v>19</v>
      </c>
      <c r="L24" s="31" t="s">
        <v>42</v>
      </c>
      <c r="O24" s="190" t="s">
        <v>318</v>
      </c>
      <c r="P24" s="140">
        <f>'Index reweighted'!CQ23</f>
        <v>236</v>
      </c>
      <c r="Q24" s="140">
        <f>'Index reweighted'!CR23</f>
        <v>232</v>
      </c>
      <c r="R24" s="191">
        <f t="shared" si="1"/>
        <v>-4</v>
      </c>
    </row>
    <row r="25" spans="9:18" x14ac:dyDescent="0.3">
      <c r="I25" s="31">
        <v>20</v>
      </c>
      <c r="J25" s="3" t="str">
        <f>VLOOKUP(I25,'Index reweighted'!CR$5:CS$330,2,FALSE)</f>
        <v>Richmond upon Thames</v>
      </c>
      <c r="K25" s="31">
        <v>20</v>
      </c>
      <c r="L25" s="31" t="s">
        <v>87</v>
      </c>
      <c r="O25" s="190" t="s">
        <v>301</v>
      </c>
      <c r="P25" s="140">
        <f>'Index reweighted'!CQ24</f>
        <v>318</v>
      </c>
      <c r="Q25" s="140">
        <f>'Index reweighted'!CR24</f>
        <v>94</v>
      </c>
      <c r="R25" s="191">
        <f t="shared" si="1"/>
        <v>-224</v>
      </c>
    </row>
    <row r="26" spans="9:18" x14ac:dyDescent="0.3">
      <c r="I26" s="31">
        <v>21</v>
      </c>
      <c r="J26" s="3" t="str">
        <f>VLOOKUP(I26,'Index reweighted'!CR$5:CS$330,2,FALSE)</f>
        <v>Gloucester</v>
      </c>
      <c r="K26" s="31">
        <v>21</v>
      </c>
      <c r="L26" s="31" t="s">
        <v>36</v>
      </c>
      <c r="O26" s="190" t="s">
        <v>206</v>
      </c>
      <c r="P26" s="140">
        <f>'Index reweighted'!CQ25</f>
        <v>148</v>
      </c>
      <c r="Q26" s="140">
        <f>'Index reweighted'!CR25</f>
        <v>231</v>
      </c>
      <c r="R26" s="191">
        <f t="shared" si="1"/>
        <v>83</v>
      </c>
    </row>
    <row r="27" spans="9:18" x14ac:dyDescent="0.3">
      <c r="I27" s="31">
        <v>22</v>
      </c>
      <c r="J27" s="3" t="str">
        <f>VLOOKUP(I27,'Index reweighted'!CR$5:CS$330,2,FALSE)</f>
        <v>Oadby and Wigston</v>
      </c>
      <c r="K27" s="31">
        <v>22</v>
      </c>
      <c r="L27" s="31" t="s">
        <v>52</v>
      </c>
      <c r="O27" s="190" t="s">
        <v>47</v>
      </c>
      <c r="P27" s="140">
        <f>'Index reweighted'!CQ26</f>
        <v>28</v>
      </c>
      <c r="Q27" s="140">
        <f>'Index reweighted'!CR26</f>
        <v>29</v>
      </c>
      <c r="R27" s="191">
        <f t="shared" si="1"/>
        <v>1</v>
      </c>
    </row>
    <row r="28" spans="9:18" x14ac:dyDescent="0.3">
      <c r="I28" s="31">
        <v>23</v>
      </c>
      <c r="J28" s="3" t="str">
        <f>VLOOKUP(I28,'Index reweighted'!CR$5:CS$330,2,FALSE)</f>
        <v>Ipswich</v>
      </c>
      <c r="K28" s="31">
        <v>23</v>
      </c>
      <c r="L28" s="31" t="s">
        <v>45</v>
      </c>
      <c r="O28" s="190" t="s">
        <v>155</v>
      </c>
      <c r="P28" s="140">
        <f>'Index reweighted'!CQ27</f>
        <v>240</v>
      </c>
      <c r="Q28" s="140">
        <f>'Index reweighted'!CR27</f>
        <v>310</v>
      </c>
      <c r="R28" s="191">
        <f t="shared" si="1"/>
        <v>70</v>
      </c>
    </row>
    <row r="29" spans="9:18" x14ac:dyDescent="0.3">
      <c r="I29" s="31">
        <v>24</v>
      </c>
      <c r="J29" s="3" t="str">
        <f>VLOOKUP(I29,'Index reweighted'!CR$5:CS$330,2,FALSE)</f>
        <v>Norwich</v>
      </c>
      <c r="K29" s="31">
        <v>24</v>
      </c>
      <c r="L29" s="31" t="s">
        <v>58</v>
      </c>
      <c r="O29" s="190" t="s">
        <v>244</v>
      </c>
      <c r="P29" s="140">
        <f>'Index reweighted'!CQ28</f>
        <v>228</v>
      </c>
      <c r="Q29" s="140">
        <f>'Index reweighted'!CR28</f>
        <v>122</v>
      </c>
      <c r="R29" s="191">
        <f t="shared" si="1"/>
        <v>-106</v>
      </c>
    </row>
    <row r="30" spans="9:18" x14ac:dyDescent="0.3">
      <c r="I30" s="31">
        <v>25</v>
      </c>
      <c r="J30" s="3" t="str">
        <f>VLOOKUP(I30,'Index reweighted'!CR$5:CS$330,2,FALSE)</f>
        <v>Lewisham</v>
      </c>
      <c r="K30" s="31">
        <v>25</v>
      </c>
      <c r="L30" s="31" t="s">
        <v>99</v>
      </c>
      <c r="O30" s="190" t="s">
        <v>263</v>
      </c>
      <c r="P30" s="140">
        <f>'Index reweighted'!CQ29</f>
        <v>142</v>
      </c>
      <c r="Q30" s="140">
        <f>'Index reweighted'!CR29</f>
        <v>303</v>
      </c>
      <c r="R30" s="191">
        <f t="shared" si="1"/>
        <v>161</v>
      </c>
    </row>
    <row r="31" spans="9:18" x14ac:dyDescent="0.3">
      <c r="I31" s="31">
        <v>26</v>
      </c>
      <c r="J31" s="3" t="str">
        <f>VLOOKUP(I31,'Index reweighted'!CR$5:CS$330,2,FALSE)</f>
        <v>Brighton and Hove</v>
      </c>
      <c r="K31" s="31">
        <v>26</v>
      </c>
      <c r="L31" s="31" t="s">
        <v>44</v>
      </c>
      <c r="O31" s="190" t="s">
        <v>214</v>
      </c>
      <c r="P31" s="140">
        <f>'Index reweighted'!CQ30</f>
        <v>113</v>
      </c>
      <c r="Q31" s="140">
        <f>'Index reweighted'!CR30</f>
        <v>156</v>
      </c>
      <c r="R31" s="191">
        <f t="shared" si="1"/>
        <v>43</v>
      </c>
    </row>
    <row r="32" spans="9:18" x14ac:dyDescent="0.3">
      <c r="I32" s="31">
        <v>27</v>
      </c>
      <c r="J32" s="3" t="str">
        <f>VLOOKUP(I32,'Index reweighted'!CR$5:CS$330,2,FALSE)</f>
        <v>Barking and Dagenham</v>
      </c>
      <c r="K32" s="31">
        <v>27</v>
      </c>
      <c r="L32" s="31" t="s">
        <v>43</v>
      </c>
      <c r="O32" s="190" t="s">
        <v>152</v>
      </c>
      <c r="P32" s="140">
        <f>'Index reweighted'!CQ31</f>
        <v>276</v>
      </c>
      <c r="Q32" s="140">
        <f>'Index reweighted'!CR31</f>
        <v>100</v>
      </c>
      <c r="R32" s="191">
        <f t="shared" si="1"/>
        <v>-176</v>
      </c>
    </row>
    <row r="33" spans="9:18" x14ac:dyDescent="0.3">
      <c r="I33" s="31">
        <v>28</v>
      </c>
      <c r="J33" s="3" t="str">
        <f>VLOOKUP(I33,'Index reweighted'!CR$5:CS$330,2,FALSE)</f>
        <v>South Lakeland</v>
      </c>
      <c r="K33" s="31">
        <v>28</v>
      </c>
      <c r="L33" s="31" t="s">
        <v>47</v>
      </c>
      <c r="O33" s="190" t="s">
        <v>331</v>
      </c>
      <c r="P33" s="140">
        <f>'Index reweighted'!CQ32</f>
        <v>269</v>
      </c>
      <c r="Q33" s="140">
        <f>'Index reweighted'!CR32</f>
        <v>290</v>
      </c>
      <c r="R33" s="191">
        <f t="shared" si="1"/>
        <v>21</v>
      </c>
    </row>
    <row r="34" spans="9:18" x14ac:dyDescent="0.3">
      <c r="I34" s="31">
        <v>29</v>
      </c>
      <c r="J34" s="3" t="str">
        <f>VLOOKUP(I34,'Index reweighted'!CR$5:CS$330,2,FALSE)</f>
        <v>Blackpool</v>
      </c>
      <c r="K34" s="31">
        <v>29</v>
      </c>
      <c r="L34" s="31" t="s">
        <v>59</v>
      </c>
      <c r="O34" s="190" t="s">
        <v>266</v>
      </c>
      <c r="P34" s="140">
        <f>'Index reweighted'!CQ33</f>
        <v>312</v>
      </c>
      <c r="Q34" s="140">
        <f>'Index reweighted'!CR33</f>
        <v>299</v>
      </c>
      <c r="R34" s="191">
        <f t="shared" si="1"/>
        <v>-13</v>
      </c>
    </row>
    <row r="35" spans="9:18" x14ac:dyDescent="0.3">
      <c r="I35" s="31">
        <v>30</v>
      </c>
      <c r="J35" s="3" t="str">
        <f>VLOOKUP(I35,'Index reweighted'!CR$5:CS$330,2,FALSE)</f>
        <v>Hastings</v>
      </c>
      <c r="K35" s="31">
        <v>30</v>
      </c>
      <c r="L35" s="31" t="s">
        <v>77</v>
      </c>
      <c r="O35" s="190" t="s">
        <v>279</v>
      </c>
      <c r="P35" s="140">
        <f>'Index reweighted'!CQ34</f>
        <v>195</v>
      </c>
      <c r="Q35" s="140">
        <f>'Index reweighted'!CR34</f>
        <v>160</v>
      </c>
      <c r="R35" s="191">
        <f t="shared" si="1"/>
        <v>-35</v>
      </c>
    </row>
    <row r="36" spans="9:18" x14ac:dyDescent="0.3">
      <c r="I36" s="31">
        <v>31</v>
      </c>
      <c r="J36" s="3" t="str">
        <f>VLOOKUP(I36,'Index reweighted'!CR$5:CS$330,2,FALSE)</f>
        <v>Runnymede</v>
      </c>
      <c r="K36" s="31">
        <v>31</v>
      </c>
      <c r="L36" s="31" t="s">
        <v>139</v>
      </c>
      <c r="O36" s="190" t="s">
        <v>161</v>
      </c>
      <c r="P36" s="140">
        <f>'Index reweighted'!CQ35</f>
        <v>266</v>
      </c>
      <c r="Q36" s="140">
        <f>'Index reweighted'!CR35</f>
        <v>80</v>
      </c>
      <c r="R36" s="191">
        <f t="shared" si="1"/>
        <v>-186</v>
      </c>
    </row>
    <row r="37" spans="9:18" x14ac:dyDescent="0.3">
      <c r="I37" s="31">
        <v>32</v>
      </c>
      <c r="J37" s="3" t="str">
        <f>VLOOKUP(I37,'Index reweighted'!CR$5:CS$330,2,FALSE)</f>
        <v>Lincoln</v>
      </c>
      <c r="K37" s="31">
        <v>32</v>
      </c>
      <c r="L37" s="31" t="s">
        <v>33</v>
      </c>
      <c r="O37" s="190" t="s">
        <v>133</v>
      </c>
      <c r="P37" s="140">
        <f>'Index reweighted'!CQ36</f>
        <v>238</v>
      </c>
      <c r="Q37" s="140">
        <f>'Index reweighted'!CR36</f>
        <v>154</v>
      </c>
      <c r="R37" s="191">
        <f t="shared" si="1"/>
        <v>-84</v>
      </c>
    </row>
    <row r="38" spans="9:18" x14ac:dyDescent="0.3">
      <c r="I38" s="31">
        <v>33</v>
      </c>
      <c r="J38" s="3" t="str">
        <f>VLOOKUP(I38,'Index reweighted'!CR$5:CS$330,2,FALSE)</f>
        <v>Kingston upon Thames</v>
      </c>
      <c r="K38" s="31">
        <v>33</v>
      </c>
      <c r="L38" s="31" t="s">
        <v>48</v>
      </c>
      <c r="O38" s="190" t="s">
        <v>64</v>
      </c>
      <c r="P38" s="140">
        <f>'Index reweighted'!CQ37</f>
        <v>42</v>
      </c>
      <c r="Q38" s="140">
        <f>'Index reweighted'!CR37</f>
        <v>26</v>
      </c>
      <c r="R38" s="191">
        <f t="shared" si="1"/>
        <v>-16</v>
      </c>
    </row>
    <row r="39" spans="9:18" x14ac:dyDescent="0.3">
      <c r="I39" s="31">
        <v>34</v>
      </c>
      <c r="J39" s="3" t="str">
        <f>VLOOKUP(I39,'Index reweighted'!CR$5:CS$330,2,FALSE)</f>
        <v>Wandsworth</v>
      </c>
      <c r="K39" s="31">
        <v>34</v>
      </c>
      <c r="L39" s="31" t="s">
        <v>80</v>
      </c>
      <c r="O39" s="190" t="s">
        <v>109</v>
      </c>
      <c r="P39" s="140">
        <f>'Index reweighted'!CQ38</f>
        <v>72</v>
      </c>
      <c r="Q39" s="140">
        <f>'Index reweighted'!CR38</f>
        <v>76</v>
      </c>
      <c r="R39" s="191">
        <f t="shared" si="1"/>
        <v>4</v>
      </c>
    </row>
    <row r="40" spans="9:18" x14ac:dyDescent="0.3">
      <c r="I40" s="31">
        <v>35</v>
      </c>
      <c r="J40" s="3" t="str">
        <f>VLOOKUP(I40,'Index reweighted'!CR$5:CS$330,2,FALSE)</f>
        <v>Plymouth</v>
      </c>
      <c r="K40" s="31">
        <v>35</v>
      </c>
      <c r="L40" s="31" t="s">
        <v>84</v>
      </c>
      <c r="O40" s="190" t="s">
        <v>175</v>
      </c>
      <c r="P40" s="140">
        <f>'Index reweighted'!CQ39</f>
        <v>273</v>
      </c>
      <c r="Q40" s="140">
        <f>'Index reweighted'!CR39</f>
        <v>221</v>
      </c>
      <c r="R40" s="191">
        <f t="shared" si="1"/>
        <v>-52</v>
      </c>
    </row>
    <row r="41" spans="9:18" x14ac:dyDescent="0.3">
      <c r="I41" s="31">
        <v>36</v>
      </c>
      <c r="J41" s="3" t="str">
        <f>VLOOKUP(I41,'Index reweighted'!CR$5:CS$330,2,FALSE)</f>
        <v>Haringey</v>
      </c>
      <c r="K41" s="31">
        <v>36</v>
      </c>
      <c r="L41" s="31" t="s">
        <v>34</v>
      </c>
      <c r="O41" s="190" t="s">
        <v>162</v>
      </c>
      <c r="P41" s="140">
        <f>'Index reweighted'!CQ40</f>
        <v>176</v>
      </c>
      <c r="Q41" s="140">
        <f>'Index reweighted'!CR40</f>
        <v>176</v>
      </c>
      <c r="R41" s="191">
        <f t="shared" si="1"/>
        <v>0</v>
      </c>
    </row>
    <row r="42" spans="9:18" x14ac:dyDescent="0.3">
      <c r="I42" s="31">
        <v>37</v>
      </c>
      <c r="J42" s="3" t="str">
        <f>VLOOKUP(I42,'Index reweighted'!CR$5:CS$330,2,FALSE)</f>
        <v>Stevenage</v>
      </c>
      <c r="K42" s="31">
        <v>37</v>
      </c>
      <c r="L42" s="31" t="s">
        <v>57</v>
      </c>
      <c r="O42" s="190" t="s">
        <v>227</v>
      </c>
      <c r="P42" s="140">
        <f>'Index reweighted'!CQ41</f>
        <v>128</v>
      </c>
      <c r="Q42" s="140">
        <f>'Index reweighted'!CR41</f>
        <v>166</v>
      </c>
      <c r="R42" s="191">
        <f t="shared" si="1"/>
        <v>38</v>
      </c>
    </row>
    <row r="43" spans="9:18" x14ac:dyDescent="0.3">
      <c r="I43" s="31">
        <v>38</v>
      </c>
      <c r="J43" s="3" t="str">
        <f>VLOOKUP(I43,'Index reweighted'!CR$5:CS$330,2,FALSE)</f>
        <v>Stoke-on-Trent</v>
      </c>
      <c r="K43" s="31">
        <v>38</v>
      </c>
      <c r="L43" s="31" t="s">
        <v>60</v>
      </c>
      <c r="O43" s="190" t="s">
        <v>103</v>
      </c>
      <c r="P43" s="140">
        <f>'Index reweighted'!CQ42</f>
        <v>102</v>
      </c>
      <c r="Q43" s="140">
        <f>'Index reweighted'!CR42</f>
        <v>96</v>
      </c>
      <c r="R43" s="191">
        <f t="shared" si="1"/>
        <v>-6</v>
      </c>
    </row>
    <row r="44" spans="9:18" x14ac:dyDescent="0.3">
      <c r="I44" s="31">
        <v>39</v>
      </c>
      <c r="J44" s="3" t="str">
        <f>VLOOKUP(I44,'Index reweighted'!CR$5:CS$330,2,FALSE)</f>
        <v>Middlesbrough</v>
      </c>
      <c r="K44" s="31">
        <v>39</v>
      </c>
      <c r="L44" s="31" t="s">
        <v>75</v>
      </c>
      <c r="O44" s="190" t="s">
        <v>157</v>
      </c>
      <c r="P44" s="140">
        <f>'Index reweighted'!CQ43</f>
        <v>98</v>
      </c>
      <c r="Q44" s="140">
        <f>'Index reweighted'!CR43</f>
        <v>106</v>
      </c>
      <c r="R44" s="191">
        <f t="shared" si="1"/>
        <v>8</v>
      </c>
    </row>
    <row r="45" spans="9:18" x14ac:dyDescent="0.3">
      <c r="I45" s="31">
        <v>40</v>
      </c>
      <c r="J45" s="3" t="str">
        <f>VLOOKUP(I45,'Index reweighted'!CR$5:CS$330,2,FALSE)</f>
        <v>York</v>
      </c>
      <c r="K45" s="31">
        <v>40</v>
      </c>
      <c r="L45" s="31" t="s">
        <v>89</v>
      </c>
      <c r="O45" s="190" t="s">
        <v>48</v>
      </c>
      <c r="P45" s="140">
        <f>'Index reweighted'!CQ44</f>
        <v>33</v>
      </c>
      <c r="Q45" s="140">
        <f>'Index reweighted'!CR44</f>
        <v>68</v>
      </c>
      <c r="R45" s="191">
        <f t="shared" si="1"/>
        <v>35</v>
      </c>
    </row>
    <row r="46" spans="9:18" x14ac:dyDescent="0.3">
      <c r="I46" s="31">
        <v>41</v>
      </c>
      <c r="J46" s="3" t="str">
        <f>VLOOKUP(I46,'Index reweighted'!CR$5:CS$330,2,FALSE)</f>
        <v>Cheltenham</v>
      </c>
      <c r="K46" s="31">
        <v>41</v>
      </c>
      <c r="L46" s="31" t="s">
        <v>55</v>
      </c>
      <c r="O46" s="190" t="s">
        <v>96</v>
      </c>
      <c r="P46" s="140">
        <f>'Index reweighted'!CQ45</f>
        <v>127</v>
      </c>
      <c r="Q46" s="140">
        <f>'Index reweighted'!CR45</f>
        <v>169</v>
      </c>
      <c r="R46" s="191">
        <f t="shared" si="1"/>
        <v>42</v>
      </c>
    </row>
    <row r="47" spans="9:18" x14ac:dyDescent="0.3">
      <c r="I47" s="31">
        <v>42</v>
      </c>
      <c r="J47" s="3" t="str">
        <f>VLOOKUP(I47,'Index reweighted'!CR$5:CS$330,2,FALSE)</f>
        <v>Newcastle upon Tyne</v>
      </c>
      <c r="K47" s="31">
        <v>42</v>
      </c>
      <c r="L47" s="31" t="s">
        <v>64</v>
      </c>
      <c r="O47" s="190" t="s">
        <v>261</v>
      </c>
      <c r="P47" s="140">
        <f>'Index reweighted'!CQ46</f>
        <v>154</v>
      </c>
      <c r="Q47" s="140">
        <f>'Index reweighted'!CR46</f>
        <v>225</v>
      </c>
      <c r="R47" s="191">
        <f t="shared" si="1"/>
        <v>71</v>
      </c>
    </row>
    <row r="48" spans="9:18" x14ac:dyDescent="0.3">
      <c r="I48" s="31">
        <v>43</v>
      </c>
      <c r="J48" s="3" t="str">
        <f>VLOOKUP(I48,'Index reweighted'!CR$5:CS$330,2,FALSE)</f>
        <v>Kingston upon Hull, City of</v>
      </c>
      <c r="K48" s="31">
        <v>43</v>
      </c>
      <c r="L48" s="31" t="s">
        <v>76</v>
      </c>
      <c r="O48" s="190" t="s">
        <v>22</v>
      </c>
      <c r="P48" s="140">
        <f>'Index reweighted'!CQ47</f>
        <v>4</v>
      </c>
      <c r="Q48" s="140">
        <f>'Index reweighted'!CR47</f>
        <v>1</v>
      </c>
      <c r="R48" s="191">
        <f t="shared" si="1"/>
        <v>-3</v>
      </c>
    </row>
    <row r="49" spans="9:18" x14ac:dyDescent="0.3">
      <c r="I49" s="31">
        <v>44</v>
      </c>
      <c r="J49" s="3" t="str">
        <f>VLOOKUP(I49,'Index reweighted'!CR$5:CS$330,2,FALSE)</f>
        <v>Isle of Wight</v>
      </c>
      <c r="K49" s="31">
        <v>44</v>
      </c>
      <c r="L49" s="31" t="s">
        <v>51</v>
      </c>
      <c r="O49" s="190" t="s">
        <v>45</v>
      </c>
      <c r="P49" s="140">
        <f>'Index reweighted'!CQ48</f>
        <v>23</v>
      </c>
      <c r="Q49" s="140">
        <f>'Index reweighted'!CR48</f>
        <v>7</v>
      </c>
      <c r="R49" s="191">
        <f t="shared" si="1"/>
        <v>-16</v>
      </c>
    </row>
    <row r="50" spans="9:18" x14ac:dyDescent="0.3">
      <c r="I50" s="31">
        <v>45</v>
      </c>
      <c r="J50" s="3" t="str">
        <f>VLOOKUP(I50,'Index reweighted'!CR$5:CS$330,2,FALSE)</f>
        <v>Leicester</v>
      </c>
      <c r="K50" s="31">
        <v>45</v>
      </c>
      <c r="L50" s="31" t="s">
        <v>70</v>
      </c>
      <c r="O50" s="190" t="s">
        <v>225</v>
      </c>
      <c r="P50" s="140">
        <f>'Index reweighted'!CQ49</f>
        <v>187</v>
      </c>
      <c r="Q50" s="140">
        <f>'Index reweighted'!CR49</f>
        <v>134</v>
      </c>
      <c r="R50" s="191">
        <f t="shared" si="1"/>
        <v>-53</v>
      </c>
    </row>
    <row r="51" spans="9:18" x14ac:dyDescent="0.3">
      <c r="I51" s="31">
        <v>46</v>
      </c>
      <c r="J51" s="3" t="str">
        <f>VLOOKUP(I51,'Index reweighted'!CR$5:CS$330,2,FALSE)</f>
        <v>Chichester</v>
      </c>
      <c r="K51" s="31">
        <v>46</v>
      </c>
      <c r="L51" s="31" t="s">
        <v>124</v>
      </c>
      <c r="O51" s="190" t="s">
        <v>200</v>
      </c>
      <c r="P51" s="140">
        <f>'Index reweighted'!CQ50</f>
        <v>91</v>
      </c>
      <c r="Q51" s="140">
        <f>'Index reweighted'!CR50</f>
        <v>101</v>
      </c>
      <c r="R51" s="191">
        <f t="shared" si="1"/>
        <v>10</v>
      </c>
    </row>
    <row r="52" spans="9:18" x14ac:dyDescent="0.3">
      <c r="I52" s="31">
        <v>47</v>
      </c>
      <c r="J52" s="3" t="str">
        <f>VLOOKUP(I52,'Index reweighted'!CR$5:CS$330,2,FALSE)</f>
        <v>Nottingham</v>
      </c>
      <c r="K52" s="31">
        <v>47</v>
      </c>
      <c r="L52" s="31" t="s">
        <v>79</v>
      </c>
      <c r="O52" s="190" t="s">
        <v>242</v>
      </c>
      <c r="P52" s="140">
        <f>'Index reweighted'!CQ51</f>
        <v>216</v>
      </c>
      <c r="Q52" s="140">
        <f>'Index reweighted'!CR51</f>
        <v>146</v>
      </c>
      <c r="R52" s="191">
        <f t="shared" si="1"/>
        <v>-70</v>
      </c>
    </row>
    <row r="53" spans="9:18" x14ac:dyDescent="0.3">
      <c r="I53" s="31">
        <v>48</v>
      </c>
      <c r="J53" s="3" t="str">
        <f>VLOOKUP(I53,'Index reweighted'!CR$5:CS$330,2,FALSE)</f>
        <v>Manchester</v>
      </c>
      <c r="K53" s="31">
        <v>48</v>
      </c>
      <c r="L53" s="31" t="s">
        <v>140</v>
      </c>
      <c r="O53" s="190" t="s">
        <v>19</v>
      </c>
      <c r="P53" s="140">
        <f>'Index reweighted'!CQ52</f>
        <v>93</v>
      </c>
      <c r="Q53" s="140">
        <f>'Index reweighted'!CR52</f>
        <v>243</v>
      </c>
      <c r="R53" s="191">
        <f t="shared" si="1"/>
        <v>150</v>
      </c>
    </row>
    <row r="54" spans="9:18" x14ac:dyDescent="0.3">
      <c r="I54" s="31">
        <v>49</v>
      </c>
      <c r="J54" s="3" t="str">
        <f>VLOOKUP(I54,'Index reweighted'!CR$5:CS$330,2,FALSE)</f>
        <v>Hounslow</v>
      </c>
      <c r="K54" s="31">
        <v>49</v>
      </c>
      <c r="L54" s="31" t="s">
        <v>69</v>
      </c>
      <c r="O54" s="190" t="s">
        <v>178</v>
      </c>
      <c r="P54" s="140">
        <f>'Index reweighted'!CQ53</f>
        <v>284</v>
      </c>
      <c r="Q54" s="140">
        <f>'Index reweighted'!CR53</f>
        <v>247</v>
      </c>
      <c r="R54" s="191">
        <f t="shared" si="1"/>
        <v>-37</v>
      </c>
    </row>
    <row r="55" spans="9:18" x14ac:dyDescent="0.3">
      <c r="I55" s="31">
        <v>50</v>
      </c>
      <c r="J55" s="3" t="str">
        <f>VLOOKUP(I55,'Index reweighted'!CR$5:CS$330,2,FALSE)</f>
        <v>Southend-on-Sea</v>
      </c>
      <c r="K55" s="31">
        <v>50</v>
      </c>
      <c r="L55" s="31" t="s">
        <v>56</v>
      </c>
      <c r="O55" s="190" t="s">
        <v>118</v>
      </c>
      <c r="P55" s="140">
        <f>'Index reweighted'!CQ54</f>
        <v>241</v>
      </c>
      <c r="Q55" s="140">
        <f>'Index reweighted'!CR54</f>
        <v>286</v>
      </c>
      <c r="R55" s="191">
        <f t="shared" si="1"/>
        <v>45</v>
      </c>
    </row>
    <row r="56" spans="9:18" x14ac:dyDescent="0.3">
      <c r="I56" s="31">
        <v>51</v>
      </c>
      <c r="J56" s="3" t="str">
        <f>VLOOKUP(I56,'Index reweighted'!CR$5:CS$330,2,FALSE)</f>
        <v>Hartlepool</v>
      </c>
      <c r="K56" s="31">
        <v>51</v>
      </c>
      <c r="L56" s="31" t="s">
        <v>86</v>
      </c>
      <c r="O56" s="190" t="s">
        <v>310</v>
      </c>
      <c r="P56" s="140">
        <f>'Index reweighted'!CQ55</f>
        <v>255</v>
      </c>
      <c r="Q56" s="140">
        <f>'Index reweighted'!CR55</f>
        <v>204</v>
      </c>
      <c r="R56" s="191">
        <f t="shared" si="1"/>
        <v>-51</v>
      </c>
    </row>
    <row r="57" spans="9:18" x14ac:dyDescent="0.3">
      <c r="I57" s="31">
        <v>52</v>
      </c>
      <c r="J57" s="3" t="str">
        <f>VLOOKUP(I57,'Index reweighted'!CR$5:CS$330,2,FALSE)</f>
        <v>Worthing</v>
      </c>
      <c r="K57" s="31">
        <v>52</v>
      </c>
      <c r="L57" s="31" t="s">
        <v>137</v>
      </c>
      <c r="O57" s="190" t="s">
        <v>84</v>
      </c>
      <c r="P57" s="140">
        <f>'Index reweighted'!CQ56</f>
        <v>35</v>
      </c>
      <c r="Q57" s="140">
        <f>'Index reweighted'!CR56</f>
        <v>41</v>
      </c>
      <c r="R57" s="191">
        <f t="shared" si="1"/>
        <v>6</v>
      </c>
    </row>
    <row r="58" spans="9:18" x14ac:dyDescent="0.3">
      <c r="I58" s="31">
        <v>53</v>
      </c>
      <c r="J58" s="3" t="str">
        <f>VLOOKUP(I58,'Index reweighted'!CR$5:CS$330,2,FALSE)</f>
        <v>Mendip</v>
      </c>
      <c r="K58" s="31">
        <v>53</v>
      </c>
      <c r="L58" s="31" t="s">
        <v>197</v>
      </c>
      <c r="O58" s="190" t="s">
        <v>336</v>
      </c>
      <c r="P58" s="140">
        <f>'Index reweighted'!CQ57</f>
        <v>303</v>
      </c>
      <c r="Q58" s="140">
        <f>'Index reweighted'!CR57</f>
        <v>300</v>
      </c>
      <c r="R58" s="191">
        <f t="shared" si="1"/>
        <v>-3</v>
      </c>
    </row>
    <row r="59" spans="9:18" x14ac:dyDescent="0.3">
      <c r="I59" s="31">
        <v>54</v>
      </c>
      <c r="J59" s="3" t="str">
        <f>VLOOKUP(I59,'Index reweighted'!CR$5:CS$330,2,FALSE)</f>
        <v>Harlow</v>
      </c>
      <c r="K59" s="31">
        <v>54</v>
      </c>
      <c r="L59" s="31" t="s">
        <v>39</v>
      </c>
      <c r="O59" s="190" t="s">
        <v>327</v>
      </c>
      <c r="P59" s="140">
        <f>'Index reweighted'!CQ58</f>
        <v>310</v>
      </c>
      <c r="Q59" s="140">
        <f>'Index reweighted'!CR58</f>
        <v>315</v>
      </c>
      <c r="R59" s="191">
        <f t="shared" si="1"/>
        <v>5</v>
      </c>
    </row>
    <row r="60" spans="9:18" x14ac:dyDescent="0.3">
      <c r="I60" s="31">
        <v>55</v>
      </c>
      <c r="J60" s="3" t="str">
        <f>VLOOKUP(I60,'Index reweighted'!CR$5:CS$330,2,FALSE)</f>
        <v>Liverpool</v>
      </c>
      <c r="K60" s="31">
        <v>55</v>
      </c>
      <c r="L60" s="31" t="s">
        <v>111</v>
      </c>
      <c r="O60" s="190" t="s">
        <v>149</v>
      </c>
      <c r="P60" s="140">
        <f>'Index reweighted'!CQ59</f>
        <v>143</v>
      </c>
      <c r="Q60" s="140">
        <f>'Index reweighted'!CR59</f>
        <v>275</v>
      </c>
      <c r="R60" s="191">
        <f t="shared" si="1"/>
        <v>132</v>
      </c>
    </row>
    <row r="61" spans="9:18" x14ac:dyDescent="0.3">
      <c r="I61" s="31">
        <v>56</v>
      </c>
      <c r="J61" s="3" t="str">
        <f>VLOOKUP(I61,'Index reweighted'!CR$5:CS$330,2,FALSE)</f>
        <v>Southampton</v>
      </c>
      <c r="K61" s="31">
        <v>56</v>
      </c>
      <c r="L61" s="31" t="s">
        <v>117</v>
      </c>
      <c r="O61" s="190" t="s">
        <v>144</v>
      </c>
      <c r="P61" s="140">
        <f>'Index reweighted'!CQ60</f>
        <v>174</v>
      </c>
      <c r="Q61" s="140">
        <f>'Index reweighted'!CR60</f>
        <v>66</v>
      </c>
      <c r="R61" s="191">
        <f t="shared" si="1"/>
        <v>-108</v>
      </c>
    </row>
    <row r="62" spans="9:18" x14ac:dyDescent="0.3">
      <c r="I62" s="31">
        <v>57</v>
      </c>
      <c r="J62" s="3" t="str">
        <f>VLOOKUP(I62,'Index reweighted'!CR$5:CS$330,2,FALSE)</f>
        <v>Merton</v>
      </c>
      <c r="K62" s="31">
        <v>57</v>
      </c>
      <c r="L62" s="31" t="s">
        <v>113</v>
      </c>
      <c r="O62" s="190" t="s">
        <v>51</v>
      </c>
      <c r="P62" s="140">
        <f>'Index reweighted'!CQ61</f>
        <v>44</v>
      </c>
      <c r="Q62" s="140">
        <f>'Index reweighted'!CR61</f>
        <v>46</v>
      </c>
      <c r="R62" s="191">
        <f t="shared" si="1"/>
        <v>2</v>
      </c>
    </row>
    <row r="63" spans="9:18" x14ac:dyDescent="0.3">
      <c r="I63" s="31">
        <v>58</v>
      </c>
      <c r="J63" s="3" t="str">
        <f>VLOOKUP(I63,'Index reweighted'!CR$5:CS$330,2,FALSE)</f>
        <v>Barrow-in-Furness</v>
      </c>
      <c r="K63" s="31">
        <v>58</v>
      </c>
      <c r="L63" s="31" t="s">
        <v>82</v>
      </c>
      <c r="O63" s="190" t="s">
        <v>159</v>
      </c>
      <c r="P63" s="140">
        <f>'Index reweighted'!CQ62</f>
        <v>129</v>
      </c>
      <c r="Q63" s="140">
        <f>'Index reweighted'!CR62</f>
        <v>124</v>
      </c>
      <c r="R63" s="191">
        <f t="shared" si="1"/>
        <v>-5</v>
      </c>
    </row>
    <row r="64" spans="9:18" x14ac:dyDescent="0.3">
      <c r="I64" s="31">
        <v>59</v>
      </c>
      <c r="J64" s="3" t="str">
        <f>VLOOKUP(I64,'Index reweighted'!CR$5:CS$330,2,FALSE)</f>
        <v>Guildford</v>
      </c>
      <c r="K64" s="31">
        <v>59</v>
      </c>
      <c r="L64" s="31" t="s">
        <v>100</v>
      </c>
      <c r="O64" s="190" t="s">
        <v>153</v>
      </c>
      <c r="P64" s="140">
        <f>'Index reweighted'!CQ63</f>
        <v>146</v>
      </c>
      <c r="Q64" s="140">
        <f>'Index reweighted'!CR63</f>
        <v>269</v>
      </c>
      <c r="R64" s="191">
        <f t="shared" si="1"/>
        <v>123</v>
      </c>
    </row>
    <row r="65" spans="9:18" x14ac:dyDescent="0.3">
      <c r="I65" s="31">
        <v>60</v>
      </c>
      <c r="J65" s="3" t="str">
        <f>VLOOKUP(I65,'Index reweighted'!CR$5:CS$330,2,FALSE)</f>
        <v>Waltham Forest</v>
      </c>
      <c r="K65" s="31">
        <v>60</v>
      </c>
      <c r="L65" s="31" t="s">
        <v>105</v>
      </c>
      <c r="O65" s="190" t="s">
        <v>141</v>
      </c>
      <c r="P65" s="140">
        <f>'Index reweighted'!CQ64</f>
        <v>96</v>
      </c>
      <c r="Q65" s="140">
        <f>'Index reweighted'!CR64</f>
        <v>71</v>
      </c>
      <c r="R65" s="191">
        <f t="shared" si="1"/>
        <v>-25</v>
      </c>
    </row>
    <row r="66" spans="9:18" x14ac:dyDescent="0.3">
      <c r="I66" s="31">
        <v>61</v>
      </c>
      <c r="J66" s="3" t="str">
        <f>VLOOKUP(I66,'Index reweighted'!CR$5:CS$330,2,FALSE)</f>
        <v>Coventry</v>
      </c>
      <c r="K66" s="31">
        <v>61</v>
      </c>
      <c r="L66" s="31" t="s">
        <v>50</v>
      </c>
      <c r="O66" s="190" t="s">
        <v>17</v>
      </c>
      <c r="P66" s="140">
        <f>'Index reweighted'!CQ65</f>
        <v>1</v>
      </c>
      <c r="Q66" s="140">
        <f>'Index reweighted'!CR65</f>
        <v>2</v>
      </c>
      <c r="R66" s="191">
        <f t="shared" si="1"/>
        <v>1</v>
      </c>
    </row>
    <row r="67" spans="9:18" x14ac:dyDescent="0.3">
      <c r="I67" s="31">
        <v>62</v>
      </c>
      <c r="J67" s="3" t="str">
        <f>VLOOKUP(I67,'Index reweighted'!CR$5:CS$330,2,FALSE)</f>
        <v>Epsom and Ewell</v>
      </c>
      <c r="K67" s="31">
        <v>62</v>
      </c>
      <c r="L67" s="31" t="s">
        <v>73</v>
      </c>
      <c r="O67" s="190" t="s">
        <v>255</v>
      </c>
      <c r="P67" s="140">
        <f>'Index reweighted'!CQ66</f>
        <v>122</v>
      </c>
      <c r="Q67" s="140">
        <f>'Index reweighted'!CR66</f>
        <v>99</v>
      </c>
      <c r="R67" s="191">
        <f t="shared" si="1"/>
        <v>-23</v>
      </c>
    </row>
    <row r="68" spans="9:18" x14ac:dyDescent="0.3">
      <c r="I68" s="31">
        <v>63</v>
      </c>
      <c r="J68" s="3" t="str">
        <f>VLOOKUP(I68,'Index reweighted'!CR$5:CS$330,2,FALSE)</f>
        <v>Watford</v>
      </c>
      <c r="K68" s="31">
        <v>63</v>
      </c>
      <c r="L68" s="31" t="s">
        <v>160</v>
      </c>
      <c r="O68" s="190" t="s">
        <v>197</v>
      </c>
      <c r="P68" s="140">
        <f>'Index reweighted'!CQ67</f>
        <v>53</v>
      </c>
      <c r="Q68" s="140">
        <f>'Index reweighted'!CR67</f>
        <v>197</v>
      </c>
      <c r="R68" s="191">
        <f t="shared" si="1"/>
        <v>144</v>
      </c>
    </row>
    <row r="69" spans="9:18" x14ac:dyDescent="0.3">
      <c r="I69" s="31">
        <v>64</v>
      </c>
      <c r="J69" s="3" t="str">
        <f>VLOOKUP(I69,'Index reweighted'!CR$5:CS$330,2,FALSE)</f>
        <v>Salford</v>
      </c>
      <c r="K69" s="31">
        <v>64</v>
      </c>
      <c r="L69" s="31" t="s">
        <v>102</v>
      </c>
      <c r="O69" s="190" t="s">
        <v>281</v>
      </c>
      <c r="P69" s="140">
        <f>'Index reweighted'!CQ68</f>
        <v>293</v>
      </c>
      <c r="Q69" s="140">
        <f>'Index reweighted'!CR68</f>
        <v>325</v>
      </c>
      <c r="R69" s="191">
        <f t="shared" si="1"/>
        <v>32</v>
      </c>
    </row>
    <row r="70" spans="9:18" x14ac:dyDescent="0.3">
      <c r="I70" s="31">
        <v>65</v>
      </c>
      <c r="J70" s="3" t="str">
        <f>VLOOKUP(I70,'Index reweighted'!CR$5:CS$330,2,FALSE)</f>
        <v>Adur</v>
      </c>
      <c r="K70" s="31">
        <v>65</v>
      </c>
      <c r="L70" s="31" t="s">
        <v>166</v>
      </c>
      <c r="O70" s="190" t="s">
        <v>102</v>
      </c>
      <c r="P70" s="140">
        <f>'Index reweighted'!CQ69</f>
        <v>64</v>
      </c>
      <c r="Q70" s="140">
        <f>'Index reweighted'!CR69</f>
        <v>81</v>
      </c>
      <c r="R70" s="191">
        <f t="shared" si="1"/>
        <v>17</v>
      </c>
    </row>
    <row r="71" spans="9:18" x14ac:dyDescent="0.3">
      <c r="I71" s="31">
        <v>66</v>
      </c>
      <c r="J71" s="3" t="str">
        <f>VLOOKUP(I71,'Index reweighted'!CR$5:CS$330,2,FALSE)</f>
        <v>Chesterfield</v>
      </c>
      <c r="K71" s="31">
        <v>66</v>
      </c>
      <c r="L71" s="31" t="s">
        <v>61</v>
      </c>
      <c r="O71" s="190" t="s">
        <v>140</v>
      </c>
      <c r="P71" s="140">
        <f>'Index reweighted'!CQ70</f>
        <v>48</v>
      </c>
      <c r="Q71" s="140">
        <f>'Index reweighted'!CR70</f>
        <v>119</v>
      </c>
      <c r="R71" s="191">
        <f t="shared" ref="R71:R134" si="2">Q71-P71</f>
        <v>71</v>
      </c>
    </row>
    <row r="72" spans="9:18" x14ac:dyDescent="0.3">
      <c r="I72" s="31">
        <v>67</v>
      </c>
      <c r="J72" s="3" t="str">
        <f>VLOOKUP(I72,'Index reweighted'!CR$5:CS$330,2,FALSE)</f>
        <v>Tamworth</v>
      </c>
      <c r="K72" s="31">
        <v>67</v>
      </c>
      <c r="L72" s="31" t="s">
        <v>127</v>
      </c>
      <c r="O72" s="190" t="s">
        <v>192</v>
      </c>
      <c r="P72" s="140">
        <f>'Index reweighted'!CQ71</f>
        <v>197</v>
      </c>
      <c r="Q72" s="140">
        <f>'Index reweighted'!CR71</f>
        <v>120</v>
      </c>
      <c r="R72" s="191">
        <f t="shared" si="2"/>
        <v>-77</v>
      </c>
    </row>
    <row r="73" spans="9:18" x14ac:dyDescent="0.3">
      <c r="I73" s="31">
        <v>68</v>
      </c>
      <c r="J73" s="3" t="str">
        <f>VLOOKUP(I73,'Index reweighted'!CR$5:CS$330,2,FALSE)</f>
        <v>Burnley</v>
      </c>
      <c r="K73" s="31">
        <v>68</v>
      </c>
      <c r="L73" s="31" t="s">
        <v>104</v>
      </c>
      <c r="O73" s="190" t="s">
        <v>205</v>
      </c>
      <c r="P73" s="140">
        <f>'Index reweighted'!CQ72</f>
        <v>185</v>
      </c>
      <c r="Q73" s="140">
        <f>'Index reweighted'!CR72</f>
        <v>61</v>
      </c>
      <c r="R73" s="191">
        <f t="shared" si="2"/>
        <v>-124</v>
      </c>
    </row>
    <row r="74" spans="9:18" x14ac:dyDescent="0.3">
      <c r="I74" s="31">
        <v>69</v>
      </c>
      <c r="J74" s="3" t="str">
        <f>VLOOKUP(I74,'Index reweighted'!CR$5:CS$330,2,FALSE)</f>
        <v>Torbay</v>
      </c>
      <c r="K74" s="31">
        <v>69</v>
      </c>
      <c r="L74" s="31" t="s">
        <v>129</v>
      </c>
      <c r="O74" s="190" t="s">
        <v>139</v>
      </c>
      <c r="P74" s="140">
        <f>'Index reweighted'!CQ73</f>
        <v>31</v>
      </c>
      <c r="Q74" s="140">
        <f>'Index reweighted'!CR73</f>
        <v>235</v>
      </c>
      <c r="R74" s="191">
        <f t="shared" si="2"/>
        <v>204</v>
      </c>
    </row>
    <row r="75" spans="9:18" x14ac:dyDescent="0.3">
      <c r="I75" s="31">
        <v>70</v>
      </c>
      <c r="J75" s="3" t="str">
        <f>VLOOKUP(I75,'Index reweighted'!CR$5:CS$330,2,FALSE)</f>
        <v>Bath and North East Somerset</v>
      </c>
      <c r="K75" s="31">
        <v>70</v>
      </c>
      <c r="L75" s="31" t="s">
        <v>130</v>
      </c>
      <c r="O75" s="190" t="s">
        <v>74</v>
      </c>
      <c r="P75" s="140">
        <f>'Index reweighted'!CQ74</f>
        <v>205</v>
      </c>
      <c r="Q75" s="140">
        <f>'Index reweighted'!CR74</f>
        <v>115</v>
      </c>
      <c r="R75" s="191">
        <f t="shared" si="2"/>
        <v>-90</v>
      </c>
    </row>
    <row r="76" spans="9:18" x14ac:dyDescent="0.3">
      <c r="I76" s="31">
        <v>71</v>
      </c>
      <c r="J76" s="3" t="str">
        <f>VLOOKUP(I76,'Index reweighted'!CR$5:CS$330,2,FALSE)</f>
        <v>Christchurch</v>
      </c>
      <c r="K76" s="31">
        <v>71</v>
      </c>
      <c r="L76" s="31" t="s">
        <v>95</v>
      </c>
      <c r="O76" s="190" t="s">
        <v>302</v>
      </c>
      <c r="P76" s="140">
        <f>'Index reweighted'!CQ75</f>
        <v>271</v>
      </c>
      <c r="Q76" s="140">
        <f>'Index reweighted'!CR75</f>
        <v>256</v>
      </c>
      <c r="R76" s="191">
        <f t="shared" si="2"/>
        <v>-15</v>
      </c>
    </row>
    <row r="77" spans="9:18" x14ac:dyDescent="0.3">
      <c r="I77" s="31">
        <v>72</v>
      </c>
      <c r="J77" s="3" t="str">
        <f>VLOOKUP(I77,'Index reweighted'!CR$5:CS$330,2,FALSE)</f>
        <v>Weymouth and Portland</v>
      </c>
      <c r="K77" s="31">
        <v>72</v>
      </c>
      <c r="L77" s="31" t="s">
        <v>109</v>
      </c>
      <c r="O77" s="190" t="s">
        <v>277</v>
      </c>
      <c r="P77" s="140">
        <f>'Index reweighted'!CQ76</f>
        <v>150</v>
      </c>
      <c r="Q77" s="140">
        <f>'Index reweighted'!CR76</f>
        <v>177</v>
      </c>
      <c r="R77" s="191">
        <f t="shared" si="2"/>
        <v>27</v>
      </c>
    </row>
    <row r="78" spans="9:18" x14ac:dyDescent="0.3">
      <c r="I78" s="31">
        <v>73</v>
      </c>
      <c r="J78" s="3" t="str">
        <f>VLOOKUP(I78,'Index reweighted'!CR$5:CS$330,2,FALSE)</f>
        <v>Rushmoor</v>
      </c>
      <c r="K78" s="31">
        <v>73</v>
      </c>
      <c r="L78" s="31" t="s">
        <v>68</v>
      </c>
      <c r="O78" s="190" t="s">
        <v>340</v>
      </c>
      <c r="P78" s="140">
        <f>'Index reweighted'!CQ77</f>
        <v>324</v>
      </c>
      <c r="Q78" s="140">
        <f>'Index reweighted'!CR77</f>
        <v>277</v>
      </c>
      <c r="R78" s="191">
        <f t="shared" si="2"/>
        <v>-47</v>
      </c>
    </row>
    <row r="79" spans="9:18" x14ac:dyDescent="0.3">
      <c r="I79" s="31">
        <v>74</v>
      </c>
      <c r="J79" s="3" t="str">
        <f>VLOOKUP(I79,'Index reweighted'!CR$5:CS$330,2,FALSE)</f>
        <v>Bexley</v>
      </c>
      <c r="K79" s="31">
        <v>74</v>
      </c>
      <c r="L79" s="31" t="s">
        <v>174</v>
      </c>
      <c r="O79" s="190" t="s">
        <v>298</v>
      </c>
      <c r="P79" s="140">
        <f>'Index reweighted'!CQ78</f>
        <v>294</v>
      </c>
      <c r="Q79" s="140">
        <f>'Index reweighted'!CR78</f>
        <v>150</v>
      </c>
      <c r="R79" s="191">
        <f t="shared" si="2"/>
        <v>-144</v>
      </c>
    </row>
    <row r="80" spans="9:18" x14ac:dyDescent="0.3">
      <c r="I80" s="31">
        <v>75</v>
      </c>
      <c r="J80" s="3" t="str">
        <f>VLOOKUP(I80,'Index reweighted'!CR$5:CS$330,2,FALSE)</f>
        <v>Swindon</v>
      </c>
      <c r="K80" s="31">
        <v>75</v>
      </c>
      <c r="L80" s="31" t="s">
        <v>92</v>
      </c>
      <c r="O80" s="190" t="s">
        <v>194</v>
      </c>
      <c r="P80" s="140">
        <f>'Index reweighted'!CQ79</f>
        <v>163</v>
      </c>
      <c r="Q80" s="140">
        <f>'Index reweighted'!CR79</f>
        <v>297</v>
      </c>
      <c r="R80" s="191">
        <f t="shared" si="2"/>
        <v>134</v>
      </c>
    </row>
    <row r="81" spans="9:18" x14ac:dyDescent="0.3">
      <c r="I81" s="31">
        <v>76</v>
      </c>
      <c r="J81" s="3" t="str">
        <f>VLOOKUP(I81,'Index reweighted'!CR$5:CS$330,2,FALSE)</f>
        <v>Bristol, City of</v>
      </c>
      <c r="K81" s="31">
        <v>76</v>
      </c>
      <c r="L81" s="31" t="s">
        <v>189</v>
      </c>
      <c r="O81" s="190" t="s">
        <v>311</v>
      </c>
      <c r="P81" s="140">
        <f>'Index reweighted'!CQ80</f>
        <v>288</v>
      </c>
      <c r="Q81" s="140">
        <f>'Index reweighted'!CR80</f>
        <v>234</v>
      </c>
      <c r="R81" s="191">
        <f t="shared" si="2"/>
        <v>-54</v>
      </c>
    </row>
    <row r="82" spans="9:18" x14ac:dyDescent="0.3">
      <c r="I82" s="31">
        <v>77</v>
      </c>
      <c r="J82" s="3" t="str">
        <f>VLOOKUP(I82,'Index reweighted'!CR$5:CS$330,2,FALSE)</f>
        <v>Sutton</v>
      </c>
      <c r="K82" s="31">
        <v>77</v>
      </c>
      <c r="L82" s="31" t="s">
        <v>154</v>
      </c>
      <c r="O82" s="190" t="s">
        <v>87</v>
      </c>
      <c r="P82" s="140">
        <f>'Index reweighted'!CQ81</f>
        <v>20</v>
      </c>
      <c r="Q82" s="140">
        <f>'Index reweighted'!CR81</f>
        <v>90</v>
      </c>
      <c r="R82" s="191">
        <f t="shared" si="2"/>
        <v>70</v>
      </c>
    </row>
    <row r="83" spans="9:18" x14ac:dyDescent="0.3">
      <c r="I83" s="31">
        <v>78</v>
      </c>
      <c r="J83" s="3" t="str">
        <f>VLOOKUP(I83,'Index reweighted'!CR$5:CS$330,2,FALSE)</f>
        <v>Preston</v>
      </c>
      <c r="K83" s="31">
        <v>78</v>
      </c>
      <c r="L83" s="31" t="s">
        <v>91</v>
      </c>
      <c r="O83" s="190" t="s">
        <v>307</v>
      </c>
      <c r="P83" s="140">
        <f>'Index reweighted'!CQ82</f>
        <v>316</v>
      </c>
      <c r="Q83" s="140">
        <f>'Index reweighted'!CR82</f>
        <v>280</v>
      </c>
      <c r="R83" s="191">
        <f t="shared" si="2"/>
        <v>-36</v>
      </c>
    </row>
    <row r="84" spans="9:18" x14ac:dyDescent="0.3">
      <c r="I84" s="31">
        <v>79</v>
      </c>
      <c r="J84" s="3" t="str">
        <f>VLOOKUP(I84,'Index reweighted'!CR$5:CS$330,2,FALSE)</f>
        <v>Wokingham</v>
      </c>
      <c r="K84" s="31">
        <v>79</v>
      </c>
      <c r="L84" s="31" t="s">
        <v>122</v>
      </c>
      <c r="O84" s="190" t="s">
        <v>98</v>
      </c>
      <c r="P84" s="140">
        <f>'Index reweighted'!CQ83</f>
        <v>124</v>
      </c>
      <c r="Q84" s="140">
        <f>'Index reweighted'!CR83</f>
        <v>145</v>
      </c>
      <c r="R84" s="191">
        <f t="shared" si="2"/>
        <v>21</v>
      </c>
    </row>
    <row r="85" spans="9:18" x14ac:dyDescent="0.3">
      <c r="I85" s="31">
        <v>80</v>
      </c>
      <c r="J85" s="3" t="str">
        <f>VLOOKUP(I85,'Index reweighted'!CR$5:CS$330,2,FALSE)</f>
        <v>Brent</v>
      </c>
      <c r="K85" s="31">
        <v>80</v>
      </c>
      <c r="L85" s="31" t="s">
        <v>169</v>
      </c>
      <c r="O85" s="190" t="s">
        <v>143</v>
      </c>
      <c r="P85" s="140">
        <f>'Index reweighted'!CQ84</f>
        <v>166</v>
      </c>
      <c r="Q85" s="140">
        <f>'Index reweighted'!CR84</f>
        <v>125</v>
      </c>
      <c r="R85" s="191">
        <f t="shared" si="2"/>
        <v>-41</v>
      </c>
    </row>
    <row r="86" spans="9:18" x14ac:dyDescent="0.3">
      <c r="I86" s="31">
        <v>81</v>
      </c>
      <c r="J86" s="3" t="str">
        <f>VLOOKUP(I86,'Index reweighted'!CR$5:CS$330,2,FALSE)</f>
        <v>Cornwall</v>
      </c>
      <c r="K86" s="31">
        <v>81</v>
      </c>
      <c r="L86" s="31" t="s">
        <v>63</v>
      </c>
      <c r="O86" s="190" t="s">
        <v>313</v>
      </c>
      <c r="P86" s="140">
        <f>'Index reweighted'!CQ85</f>
        <v>297</v>
      </c>
      <c r="Q86" s="140">
        <f>'Index reweighted'!CR85</f>
        <v>189</v>
      </c>
      <c r="R86" s="191">
        <f t="shared" si="2"/>
        <v>-108</v>
      </c>
    </row>
    <row r="87" spans="9:18" x14ac:dyDescent="0.3">
      <c r="I87" s="31">
        <v>82</v>
      </c>
      <c r="J87" s="3" t="str">
        <f>VLOOKUP(I87,'Index reweighted'!CR$5:CS$330,2,FALSE)</f>
        <v>Northampton</v>
      </c>
      <c r="K87" s="31">
        <v>82</v>
      </c>
      <c r="L87" s="31" t="s">
        <v>145</v>
      </c>
      <c r="O87" s="190" t="s">
        <v>201</v>
      </c>
      <c r="P87" s="140">
        <f>'Index reweighted'!CQ86</f>
        <v>125</v>
      </c>
      <c r="Q87" s="140">
        <f>'Index reweighted'!CR86</f>
        <v>244</v>
      </c>
      <c r="R87" s="191">
        <f t="shared" si="2"/>
        <v>119</v>
      </c>
    </row>
    <row r="88" spans="9:18" x14ac:dyDescent="0.3">
      <c r="I88" s="31">
        <v>83</v>
      </c>
      <c r="J88" s="3" t="str">
        <f>VLOOKUP(I88,'Index reweighted'!CR$5:CS$330,2,FALSE)</f>
        <v>Wolverhampton</v>
      </c>
      <c r="K88" s="31">
        <v>83</v>
      </c>
      <c r="L88" s="31" t="s">
        <v>25</v>
      </c>
      <c r="O88" s="190" t="s">
        <v>169</v>
      </c>
      <c r="P88" s="140">
        <f>'Index reweighted'!CQ87</f>
        <v>80</v>
      </c>
      <c r="Q88" s="140">
        <f>'Index reweighted'!CR87</f>
        <v>175</v>
      </c>
      <c r="R88" s="191">
        <f t="shared" si="2"/>
        <v>95</v>
      </c>
    </row>
    <row r="89" spans="9:18" x14ac:dyDescent="0.3">
      <c r="I89" s="31">
        <v>84</v>
      </c>
      <c r="J89" s="3" t="str">
        <f>VLOOKUP(I89,'Index reweighted'!CR$5:CS$330,2,FALSE)</f>
        <v>South Tyneside</v>
      </c>
      <c r="K89" s="31">
        <v>84</v>
      </c>
      <c r="L89" s="31" t="s">
        <v>126</v>
      </c>
      <c r="O89" s="190" t="s">
        <v>132</v>
      </c>
      <c r="P89" s="140">
        <f>'Index reweighted'!CQ88</f>
        <v>139</v>
      </c>
      <c r="Q89" s="140">
        <f>'Index reweighted'!CR88</f>
        <v>91</v>
      </c>
      <c r="R89" s="191">
        <f t="shared" si="2"/>
        <v>-48</v>
      </c>
    </row>
    <row r="90" spans="9:18" x14ac:dyDescent="0.3">
      <c r="I90" s="31">
        <v>85</v>
      </c>
      <c r="J90" s="3" t="str">
        <f>VLOOKUP(I90,'Index reweighted'!CR$5:CS$330,2,FALSE)</f>
        <v>West Dorset</v>
      </c>
      <c r="K90" s="31">
        <v>85</v>
      </c>
      <c r="L90" s="31" t="s">
        <v>37</v>
      </c>
      <c r="O90" s="190" t="s">
        <v>234</v>
      </c>
      <c r="P90" s="140">
        <f>'Index reweighted'!CQ89</f>
        <v>171</v>
      </c>
      <c r="Q90" s="140">
        <f>'Index reweighted'!CR89</f>
        <v>104</v>
      </c>
      <c r="R90" s="191">
        <f t="shared" si="2"/>
        <v>-67</v>
      </c>
    </row>
    <row r="91" spans="9:18" x14ac:dyDescent="0.3">
      <c r="I91" s="31">
        <v>86</v>
      </c>
      <c r="J91" s="3" t="str">
        <f>VLOOKUP(I91,'Index reweighted'!CR$5:CS$330,2,FALSE)</f>
        <v>Newham</v>
      </c>
      <c r="K91" s="31">
        <v>86</v>
      </c>
      <c r="L91" s="31" t="s">
        <v>78</v>
      </c>
      <c r="O91" s="190" t="s">
        <v>339</v>
      </c>
      <c r="P91" s="140">
        <f>'Index reweighted'!CQ90</f>
        <v>277</v>
      </c>
      <c r="Q91" s="140">
        <f>'Index reweighted'!CR90</f>
        <v>167</v>
      </c>
      <c r="R91" s="191">
        <f t="shared" si="2"/>
        <v>-110</v>
      </c>
    </row>
    <row r="92" spans="9:18" x14ac:dyDescent="0.3">
      <c r="I92" s="31">
        <v>87</v>
      </c>
      <c r="J92" s="3" t="str">
        <f>VLOOKUP(I92,'Index reweighted'!CR$5:CS$330,2,FALSE)</f>
        <v>Lewes</v>
      </c>
      <c r="K92" s="31">
        <v>87</v>
      </c>
      <c r="L92" s="31" t="s">
        <v>207</v>
      </c>
      <c r="O92" s="190" t="s">
        <v>70</v>
      </c>
      <c r="P92" s="140">
        <f>'Index reweighted'!CQ91</f>
        <v>45</v>
      </c>
      <c r="Q92" s="140">
        <f>'Index reweighted'!CR91</f>
        <v>260</v>
      </c>
      <c r="R92" s="191">
        <f t="shared" si="2"/>
        <v>215</v>
      </c>
    </row>
    <row r="93" spans="9:18" x14ac:dyDescent="0.3">
      <c r="I93" s="31">
        <v>88</v>
      </c>
      <c r="J93" s="3" t="str">
        <f>VLOOKUP(I93,'Index reweighted'!CR$5:CS$330,2,FALSE)</f>
        <v>Richmondshire</v>
      </c>
      <c r="K93" s="31">
        <v>88</v>
      </c>
      <c r="L93" s="31" t="s">
        <v>119</v>
      </c>
      <c r="O93" s="190" t="s">
        <v>219</v>
      </c>
      <c r="P93" s="140">
        <f>'Index reweighted'!CQ92</f>
        <v>137</v>
      </c>
      <c r="Q93" s="140">
        <f>'Index reweighted'!CR92</f>
        <v>230</v>
      </c>
      <c r="R93" s="191">
        <f t="shared" si="2"/>
        <v>93</v>
      </c>
    </row>
    <row r="94" spans="9:18" x14ac:dyDescent="0.3">
      <c r="I94" s="31">
        <v>89</v>
      </c>
      <c r="J94" s="3" t="str">
        <f>VLOOKUP(I94,'Index reweighted'!CR$5:CS$330,2,FALSE)</f>
        <v>Eastbourne</v>
      </c>
      <c r="K94" s="31">
        <v>89</v>
      </c>
      <c r="L94" s="31" t="s">
        <v>28</v>
      </c>
      <c r="O94" s="190" t="s">
        <v>285</v>
      </c>
      <c r="P94" s="140">
        <f>'Index reweighted'!CQ93</f>
        <v>244</v>
      </c>
      <c r="Q94" s="140">
        <f>'Index reweighted'!CR93</f>
        <v>306</v>
      </c>
      <c r="R94" s="191">
        <f t="shared" si="2"/>
        <v>62</v>
      </c>
    </row>
    <row r="95" spans="9:18" x14ac:dyDescent="0.3">
      <c r="I95" s="31">
        <v>90</v>
      </c>
      <c r="J95" s="3" t="str">
        <f>VLOOKUP(I95,'Index reweighted'!CR$5:CS$330,2,FALSE)</f>
        <v>Derbyshire Dales</v>
      </c>
      <c r="K95" s="31">
        <v>90</v>
      </c>
      <c r="L95" s="31" t="s">
        <v>107</v>
      </c>
      <c r="O95" s="190" t="s">
        <v>134</v>
      </c>
      <c r="P95" s="140">
        <f>'Index reweighted'!CQ94</f>
        <v>219</v>
      </c>
      <c r="Q95" s="140">
        <f>'Index reweighted'!CR94</f>
        <v>210</v>
      </c>
      <c r="R95" s="191">
        <f t="shared" si="2"/>
        <v>-9</v>
      </c>
    </row>
    <row r="96" spans="9:18" x14ac:dyDescent="0.3">
      <c r="I96" s="31">
        <v>91</v>
      </c>
      <c r="J96" s="3" t="str">
        <f>VLOOKUP(I96,'Index reweighted'!CR$5:CS$330,2,FALSE)</f>
        <v>East Dorset</v>
      </c>
      <c r="K96" s="31">
        <v>91</v>
      </c>
      <c r="L96" s="31" t="s">
        <v>200</v>
      </c>
      <c r="O96" s="190" t="s">
        <v>189</v>
      </c>
      <c r="P96" s="140">
        <f>'Index reweighted'!CQ95</f>
        <v>76</v>
      </c>
      <c r="Q96" s="140">
        <f>'Index reweighted'!CR95</f>
        <v>89</v>
      </c>
      <c r="R96" s="191">
        <f t="shared" si="2"/>
        <v>13</v>
      </c>
    </row>
    <row r="97" spans="9:18" x14ac:dyDescent="0.3">
      <c r="I97" s="31">
        <v>92</v>
      </c>
      <c r="J97" s="3" t="str">
        <f>VLOOKUP(I97,'Index reweighted'!CR$5:CS$330,2,FALSE)</f>
        <v>Warwick</v>
      </c>
      <c r="K97" s="31">
        <v>92</v>
      </c>
      <c r="L97" s="31" t="s">
        <v>66</v>
      </c>
      <c r="O97" s="190" t="s">
        <v>81</v>
      </c>
      <c r="P97" s="140">
        <f>'Index reweighted'!CQ96</f>
        <v>116</v>
      </c>
      <c r="Q97" s="140">
        <f>'Index reweighted'!CR96</f>
        <v>108</v>
      </c>
      <c r="R97" s="191">
        <f t="shared" si="2"/>
        <v>-8</v>
      </c>
    </row>
    <row r="98" spans="9:18" x14ac:dyDescent="0.3">
      <c r="I98" s="31">
        <v>93</v>
      </c>
      <c r="J98" s="3" t="str">
        <f>VLOOKUP(I98,'Index reweighted'!CR$5:CS$330,2,FALSE)</f>
        <v>North Kesteven</v>
      </c>
      <c r="K98" s="31">
        <v>93</v>
      </c>
      <c r="L98" s="31" t="s">
        <v>19</v>
      </c>
      <c r="O98" s="190" t="s">
        <v>46</v>
      </c>
      <c r="P98" s="140">
        <f>'Index reweighted'!CQ97</f>
        <v>17</v>
      </c>
      <c r="Q98" s="140">
        <f>'Index reweighted'!CR97</f>
        <v>298</v>
      </c>
      <c r="R98" s="191">
        <f t="shared" si="2"/>
        <v>281</v>
      </c>
    </row>
    <row r="99" spans="9:18" x14ac:dyDescent="0.3">
      <c r="I99" s="31">
        <v>94</v>
      </c>
      <c r="J99" s="3" t="str">
        <f>VLOOKUP(I99,'Index reweighted'!CR$5:CS$330,2,FALSE)</f>
        <v>Blaby</v>
      </c>
      <c r="K99" s="31">
        <v>94</v>
      </c>
      <c r="L99" s="31" t="s">
        <v>49</v>
      </c>
      <c r="O99" s="190" t="s">
        <v>41</v>
      </c>
      <c r="P99" s="140">
        <f>'Index reweighted'!CQ98</f>
        <v>162</v>
      </c>
      <c r="Q99" s="140">
        <f>'Index reweighted'!CR98</f>
        <v>138</v>
      </c>
      <c r="R99" s="191">
        <f t="shared" si="2"/>
        <v>-24</v>
      </c>
    </row>
    <row r="100" spans="9:18" x14ac:dyDescent="0.3">
      <c r="I100" s="31">
        <v>95</v>
      </c>
      <c r="J100" s="3" t="str">
        <f>VLOOKUP(I100,'Index reweighted'!CR$5:CS$330,2,FALSE)</f>
        <v>Stratford-on-Avon</v>
      </c>
      <c r="K100" s="31">
        <v>95</v>
      </c>
      <c r="L100" s="31" t="s">
        <v>85</v>
      </c>
      <c r="O100" s="190" t="s">
        <v>202</v>
      </c>
      <c r="P100" s="140">
        <f>'Index reweighted'!CQ99</f>
        <v>237</v>
      </c>
      <c r="Q100" s="140">
        <f>'Index reweighted'!CR99</f>
        <v>224</v>
      </c>
      <c r="R100" s="191">
        <f t="shared" si="2"/>
        <v>-13</v>
      </c>
    </row>
    <row r="101" spans="9:18" x14ac:dyDescent="0.3">
      <c r="I101" s="31">
        <v>96</v>
      </c>
      <c r="J101" s="3" t="str">
        <f>VLOOKUP(I101,'Index reweighted'!CR$5:CS$330,2,FALSE)</f>
        <v>Broxbourne</v>
      </c>
      <c r="K101" s="31">
        <v>96</v>
      </c>
      <c r="L101" s="31" t="s">
        <v>141</v>
      </c>
      <c r="O101" s="190" t="s">
        <v>252</v>
      </c>
      <c r="P101" s="140">
        <f>'Index reweighted'!CQ100</f>
        <v>144</v>
      </c>
      <c r="Q101" s="140">
        <f>'Index reweighted'!CR100</f>
        <v>205</v>
      </c>
      <c r="R101" s="191">
        <f t="shared" si="2"/>
        <v>61</v>
      </c>
    </row>
    <row r="102" spans="9:18" x14ac:dyDescent="0.3">
      <c r="I102" s="31">
        <v>97</v>
      </c>
      <c r="J102" s="3" t="str">
        <f>VLOOKUP(I102,'Index reweighted'!CR$5:CS$330,2,FALSE)</f>
        <v>Stockport</v>
      </c>
      <c r="K102" s="31">
        <v>97</v>
      </c>
      <c r="L102" s="31" t="s">
        <v>164</v>
      </c>
      <c r="O102" s="190" t="s">
        <v>66</v>
      </c>
      <c r="P102" s="140">
        <f>'Index reweighted'!CQ101</f>
        <v>92</v>
      </c>
      <c r="Q102" s="140">
        <f>'Index reweighted'!CR101</f>
        <v>62</v>
      </c>
      <c r="R102" s="191">
        <f t="shared" si="2"/>
        <v>-30</v>
      </c>
    </row>
    <row r="103" spans="9:18" x14ac:dyDescent="0.3">
      <c r="I103" s="31">
        <v>98</v>
      </c>
      <c r="J103" s="3" t="str">
        <f>VLOOKUP(I103,'Index reweighted'!CR$5:CS$330,2,FALSE)</f>
        <v>Woking</v>
      </c>
      <c r="K103" s="31">
        <v>98</v>
      </c>
      <c r="L103" s="31" t="s">
        <v>157</v>
      </c>
      <c r="O103" s="190" t="s">
        <v>283</v>
      </c>
      <c r="P103" s="140">
        <f>'Index reweighted'!CQ102</f>
        <v>270</v>
      </c>
      <c r="Q103" s="140">
        <f>'Index reweighted'!CR102</f>
        <v>215</v>
      </c>
      <c r="R103" s="191">
        <f t="shared" si="2"/>
        <v>-55</v>
      </c>
    </row>
    <row r="104" spans="9:18" x14ac:dyDescent="0.3">
      <c r="I104" s="31">
        <v>99</v>
      </c>
      <c r="J104" s="3" t="str">
        <f>VLOOKUP(I104,'Index reweighted'!CR$5:CS$330,2,FALSE)</f>
        <v>Colchester</v>
      </c>
      <c r="K104" s="31">
        <v>99</v>
      </c>
      <c r="L104" s="31" t="s">
        <v>54</v>
      </c>
      <c r="O104" s="190" t="s">
        <v>80</v>
      </c>
      <c r="P104" s="140">
        <f>'Index reweighted'!CQ103</f>
        <v>34</v>
      </c>
      <c r="Q104" s="140">
        <f>'Index reweighted'!CR103</f>
        <v>14</v>
      </c>
      <c r="R104" s="191">
        <f t="shared" si="2"/>
        <v>-20</v>
      </c>
    </row>
    <row r="105" spans="9:18" x14ac:dyDescent="0.3">
      <c r="I105" s="31">
        <v>100</v>
      </c>
      <c r="J105" s="3" t="str">
        <f>VLOOKUP(I105,'Index reweighted'!CR$5:CS$330,2,FALSE)</f>
        <v>Bracknell Forest</v>
      </c>
      <c r="K105" s="31">
        <v>100</v>
      </c>
      <c r="L105" s="31" t="s">
        <v>150</v>
      </c>
      <c r="O105" s="190" t="s">
        <v>223</v>
      </c>
      <c r="P105" s="140">
        <f>'Index reweighted'!CQ104</f>
        <v>161</v>
      </c>
      <c r="Q105" s="140">
        <f>'Index reweighted'!CR104</f>
        <v>103</v>
      </c>
      <c r="R105" s="191">
        <f t="shared" si="2"/>
        <v>-58</v>
      </c>
    </row>
    <row r="106" spans="9:18" x14ac:dyDescent="0.3">
      <c r="I106" s="31">
        <v>101</v>
      </c>
      <c r="J106" s="3" t="str">
        <f>VLOOKUP(I106,'Index reweighted'!CR$5:CS$330,2,FALSE)</f>
        <v>Canterbury</v>
      </c>
      <c r="K106" s="31">
        <v>101</v>
      </c>
      <c r="L106" s="31" t="s">
        <v>183</v>
      </c>
      <c r="O106" s="190" t="s">
        <v>181</v>
      </c>
      <c r="P106" s="140">
        <f>'Index reweighted'!CQ105</f>
        <v>107</v>
      </c>
      <c r="Q106" s="140">
        <f>'Index reweighted'!CR105</f>
        <v>236</v>
      </c>
      <c r="R106" s="191">
        <f t="shared" si="2"/>
        <v>129</v>
      </c>
    </row>
    <row r="107" spans="9:18" x14ac:dyDescent="0.3">
      <c r="I107" s="31">
        <v>102</v>
      </c>
      <c r="J107" s="3" t="str">
        <f>VLOOKUP(I107,'Index reweighted'!CR$5:CS$330,2,FALSE)</f>
        <v>Medway</v>
      </c>
      <c r="K107" s="31">
        <v>102</v>
      </c>
      <c r="L107" s="31" t="s">
        <v>103</v>
      </c>
      <c r="O107" s="190" t="s">
        <v>278</v>
      </c>
      <c r="P107" s="140">
        <f>'Index reweighted'!CQ106</f>
        <v>167</v>
      </c>
      <c r="Q107" s="140">
        <f>'Index reweighted'!CR106</f>
        <v>107</v>
      </c>
      <c r="R107" s="191">
        <f t="shared" si="2"/>
        <v>-60</v>
      </c>
    </row>
    <row r="108" spans="9:18" x14ac:dyDescent="0.3">
      <c r="I108" s="31">
        <v>103</v>
      </c>
      <c r="J108" s="3" t="str">
        <f>VLOOKUP(I108,'Index reweighted'!CR$5:CS$330,2,FALSE)</f>
        <v>Fareham</v>
      </c>
      <c r="K108" s="31">
        <v>103</v>
      </c>
      <c r="L108" s="31" t="s">
        <v>147</v>
      </c>
      <c r="O108" s="190" t="s">
        <v>58</v>
      </c>
      <c r="P108" s="140">
        <f>'Index reweighted'!CQ107</f>
        <v>24</v>
      </c>
      <c r="Q108" s="140">
        <f>'Index reweighted'!CR107</f>
        <v>193</v>
      </c>
      <c r="R108" s="191">
        <f t="shared" si="2"/>
        <v>169</v>
      </c>
    </row>
    <row r="109" spans="9:18" x14ac:dyDescent="0.3">
      <c r="I109" s="31">
        <v>104</v>
      </c>
      <c r="J109" s="3" t="str">
        <f>VLOOKUP(I109,'Index reweighted'!CR$5:CS$330,2,FALSE)</f>
        <v>East Hampshire</v>
      </c>
      <c r="K109" s="31">
        <v>104</v>
      </c>
      <c r="L109" s="31" t="s">
        <v>128</v>
      </c>
      <c r="O109" s="190" t="s">
        <v>183</v>
      </c>
      <c r="P109" s="140">
        <f>'Index reweighted'!CQ108</f>
        <v>101</v>
      </c>
      <c r="Q109" s="140">
        <f>'Index reweighted'!CR108</f>
        <v>252</v>
      </c>
      <c r="R109" s="191">
        <f t="shared" si="2"/>
        <v>151</v>
      </c>
    </row>
    <row r="110" spans="9:18" x14ac:dyDescent="0.3">
      <c r="I110" s="31">
        <v>105</v>
      </c>
      <c r="J110" s="3" t="str">
        <f>VLOOKUP(I110,'Index reweighted'!CR$5:CS$330,2,FALSE)</f>
        <v>Poole</v>
      </c>
      <c r="K110" s="31">
        <v>105</v>
      </c>
      <c r="L110" s="31" t="s">
        <v>250</v>
      </c>
      <c r="O110" s="190" t="s">
        <v>338</v>
      </c>
      <c r="P110" s="140">
        <f>'Index reweighted'!CQ109</f>
        <v>243</v>
      </c>
      <c r="Q110" s="140">
        <f>'Index reweighted'!CR109</f>
        <v>237</v>
      </c>
      <c r="R110" s="191">
        <f t="shared" si="2"/>
        <v>-6</v>
      </c>
    </row>
    <row r="111" spans="9:18" x14ac:dyDescent="0.3">
      <c r="I111" s="31">
        <v>106</v>
      </c>
      <c r="J111" s="3" t="str">
        <f>VLOOKUP(I111,'Index reweighted'!CR$5:CS$330,2,FALSE)</f>
        <v>Broxtowe</v>
      </c>
      <c r="K111" s="31">
        <v>106</v>
      </c>
      <c r="L111" s="31" t="s">
        <v>138</v>
      </c>
      <c r="O111" s="190" t="s">
        <v>215</v>
      </c>
      <c r="P111" s="140">
        <f>'Index reweighted'!CQ110</f>
        <v>285</v>
      </c>
      <c r="Q111" s="140">
        <f>'Index reweighted'!CR110</f>
        <v>274</v>
      </c>
      <c r="R111" s="191">
        <f t="shared" si="2"/>
        <v>-11</v>
      </c>
    </row>
    <row r="112" spans="9:18" x14ac:dyDescent="0.3">
      <c r="I112" s="31">
        <v>107</v>
      </c>
      <c r="J112" s="3" t="str">
        <f>VLOOKUP(I112,'Index reweighted'!CR$5:CS$330,2,FALSE)</f>
        <v>Forest Heath</v>
      </c>
      <c r="K112" s="31">
        <v>107</v>
      </c>
      <c r="L112" s="31" t="s">
        <v>181</v>
      </c>
      <c r="O112" s="190" t="s">
        <v>52</v>
      </c>
      <c r="P112" s="140">
        <f>'Index reweighted'!CQ111</f>
        <v>22</v>
      </c>
      <c r="Q112" s="140">
        <f>'Index reweighted'!CR111</f>
        <v>21</v>
      </c>
      <c r="R112" s="191">
        <f t="shared" si="2"/>
        <v>-1</v>
      </c>
    </row>
    <row r="113" spans="9:18" x14ac:dyDescent="0.3">
      <c r="I113" s="31">
        <v>108</v>
      </c>
      <c r="J113" s="3" t="str">
        <f>VLOOKUP(I113,'Index reweighted'!CR$5:CS$330,2,FALSE)</f>
        <v>Eastleigh</v>
      </c>
      <c r="K113" s="31">
        <v>108</v>
      </c>
      <c r="L113" s="31" t="s">
        <v>97</v>
      </c>
      <c r="O113" s="190" t="s">
        <v>59</v>
      </c>
      <c r="P113" s="140">
        <f>'Index reweighted'!CQ112</f>
        <v>29</v>
      </c>
      <c r="Q113" s="140">
        <f>'Index reweighted'!CR112</f>
        <v>18</v>
      </c>
      <c r="R113" s="191">
        <f t="shared" si="2"/>
        <v>-11</v>
      </c>
    </row>
    <row r="114" spans="9:18" x14ac:dyDescent="0.3">
      <c r="I114" s="31">
        <v>109</v>
      </c>
      <c r="J114" s="3" t="str">
        <f>VLOOKUP(I114,'Index reweighted'!CR$5:CS$330,2,FALSE)</f>
        <v>Winchester</v>
      </c>
      <c r="K114" s="31">
        <v>109</v>
      </c>
      <c r="L114" s="31" t="s">
        <v>120</v>
      </c>
      <c r="O114" s="190" t="s">
        <v>97</v>
      </c>
      <c r="P114" s="140">
        <f>'Index reweighted'!CQ113</f>
        <v>108</v>
      </c>
      <c r="Q114" s="140">
        <f>'Index reweighted'!CR113</f>
        <v>218</v>
      </c>
      <c r="R114" s="191">
        <f t="shared" si="2"/>
        <v>110</v>
      </c>
    </row>
    <row r="115" spans="9:18" x14ac:dyDescent="0.3">
      <c r="I115" s="31">
        <v>110</v>
      </c>
      <c r="J115" s="3" t="str">
        <f>VLOOKUP(I115,'Index reweighted'!CR$5:CS$330,2,FALSE)</f>
        <v>Harrow</v>
      </c>
      <c r="K115" s="31">
        <v>110</v>
      </c>
      <c r="L115" s="31" t="s">
        <v>24</v>
      </c>
      <c r="O115" s="190" t="s">
        <v>111</v>
      </c>
      <c r="P115" s="140">
        <f>'Index reweighted'!CQ114</f>
        <v>55</v>
      </c>
      <c r="Q115" s="140">
        <f>'Index reweighted'!CR114</f>
        <v>111</v>
      </c>
      <c r="R115" s="191">
        <f t="shared" si="2"/>
        <v>56</v>
      </c>
    </row>
    <row r="116" spans="9:18" x14ac:dyDescent="0.3">
      <c r="I116" s="31">
        <v>111</v>
      </c>
      <c r="J116" s="3" t="str">
        <f>VLOOKUP(I116,'Index reweighted'!CR$5:CS$330,2,FALSE)</f>
        <v>Great Yarmouth</v>
      </c>
      <c r="K116" s="31">
        <v>111</v>
      </c>
      <c r="L116" s="31" t="s">
        <v>212</v>
      </c>
      <c r="O116" s="190" t="s">
        <v>79</v>
      </c>
      <c r="P116" s="140">
        <f>'Index reweighted'!CQ115</f>
        <v>47</v>
      </c>
      <c r="Q116" s="140">
        <f>'Index reweighted'!CR115</f>
        <v>17</v>
      </c>
      <c r="R116" s="191">
        <f t="shared" si="2"/>
        <v>-30</v>
      </c>
    </row>
    <row r="117" spans="9:18" x14ac:dyDescent="0.3">
      <c r="I117" s="31">
        <v>112</v>
      </c>
      <c r="J117" s="3" t="str">
        <f>VLOOKUP(I117,'Index reweighted'!CR$5:CS$330,2,FALSE)</f>
        <v>Bedford</v>
      </c>
      <c r="K117" s="31">
        <v>112</v>
      </c>
      <c r="L117" s="31" t="s">
        <v>239</v>
      </c>
      <c r="O117" s="190" t="s">
        <v>39</v>
      </c>
      <c r="P117" s="140">
        <f>'Index reweighted'!CQ116</f>
        <v>54</v>
      </c>
      <c r="Q117" s="140">
        <f>'Index reweighted'!CR116</f>
        <v>59</v>
      </c>
      <c r="R117" s="191">
        <f t="shared" si="2"/>
        <v>5</v>
      </c>
    </row>
    <row r="118" spans="9:18" x14ac:dyDescent="0.3">
      <c r="I118" s="31">
        <v>113</v>
      </c>
      <c r="J118" s="3" t="str">
        <f>VLOOKUP(I118,'Index reweighted'!CR$5:CS$330,2,FALSE)</f>
        <v>North Tyneside</v>
      </c>
      <c r="K118" s="31">
        <v>113</v>
      </c>
      <c r="L118" s="31" t="s">
        <v>214</v>
      </c>
      <c r="O118" s="190" t="s">
        <v>95</v>
      </c>
      <c r="P118" s="140">
        <f>'Index reweighted'!CQ117</f>
        <v>71</v>
      </c>
      <c r="Q118" s="140">
        <f>'Index reweighted'!CR117</f>
        <v>11</v>
      </c>
      <c r="R118" s="191">
        <f t="shared" si="2"/>
        <v>-60</v>
      </c>
    </row>
    <row r="119" spans="9:18" x14ac:dyDescent="0.3">
      <c r="I119" s="31">
        <v>114</v>
      </c>
      <c r="J119" s="3" t="str">
        <f>VLOOKUP(I119,'Index reweighted'!CR$5:CS$330,2,FALSE)</f>
        <v>North Hertfordshire</v>
      </c>
      <c r="K119" s="31">
        <v>114</v>
      </c>
      <c r="L119" s="31" t="s">
        <v>193</v>
      </c>
      <c r="O119" s="190" t="s">
        <v>196</v>
      </c>
      <c r="P119" s="140">
        <f>'Index reweighted'!CQ118</f>
        <v>155</v>
      </c>
      <c r="Q119" s="140">
        <f>'Index reweighted'!CR118</f>
        <v>170</v>
      </c>
      <c r="R119" s="191">
        <f t="shared" si="2"/>
        <v>15</v>
      </c>
    </row>
    <row r="120" spans="9:18" x14ac:dyDescent="0.3">
      <c r="I120" s="31">
        <v>115</v>
      </c>
      <c r="J120" s="3" t="str">
        <f>VLOOKUP(I120,'Index reweighted'!CR$5:CS$330,2,FALSE)</f>
        <v>Crawley</v>
      </c>
      <c r="K120" s="31">
        <v>115</v>
      </c>
      <c r="L120" s="31" t="s">
        <v>170</v>
      </c>
      <c r="O120" s="190" t="s">
        <v>229</v>
      </c>
      <c r="P120" s="140">
        <f>'Index reweighted'!CQ119</f>
        <v>130</v>
      </c>
      <c r="Q120" s="140">
        <f>'Index reweighted'!CR119</f>
        <v>265</v>
      </c>
      <c r="R120" s="191">
        <f t="shared" si="2"/>
        <v>135</v>
      </c>
    </row>
    <row r="121" spans="9:18" x14ac:dyDescent="0.3">
      <c r="I121" s="31">
        <v>116</v>
      </c>
      <c r="J121" s="3" t="str">
        <f>VLOOKUP(I121,'Index reweighted'!CR$5:CS$330,2,FALSE)</f>
        <v>Welwyn Hatfield</v>
      </c>
      <c r="K121" s="31">
        <v>116</v>
      </c>
      <c r="L121" s="31" t="s">
        <v>81</v>
      </c>
      <c r="O121" s="190" t="s">
        <v>104</v>
      </c>
      <c r="P121" s="140">
        <f>'Index reweighted'!CQ120</f>
        <v>68</v>
      </c>
      <c r="Q121" s="140">
        <f>'Index reweighted'!CR120</f>
        <v>13</v>
      </c>
      <c r="R121" s="191">
        <f t="shared" si="2"/>
        <v>-55</v>
      </c>
    </row>
    <row r="122" spans="9:18" x14ac:dyDescent="0.3">
      <c r="I122" s="31">
        <v>117</v>
      </c>
      <c r="J122" s="3" t="str">
        <f>VLOOKUP(I122,'Index reweighted'!CR$5:CS$330,2,FALSE)</f>
        <v>Rochdale</v>
      </c>
      <c r="K122" s="31">
        <v>117</v>
      </c>
      <c r="L122" s="31" t="s">
        <v>71</v>
      </c>
      <c r="O122" s="190" t="s">
        <v>245</v>
      </c>
      <c r="P122" s="140">
        <f>'Index reweighted'!CQ121</f>
        <v>292</v>
      </c>
      <c r="Q122" s="140">
        <f>'Index reweighted'!CR121</f>
        <v>238</v>
      </c>
      <c r="R122" s="191">
        <f t="shared" si="2"/>
        <v>-54</v>
      </c>
    </row>
    <row r="123" spans="9:18" x14ac:dyDescent="0.3">
      <c r="I123" s="31">
        <v>118</v>
      </c>
      <c r="J123" s="3" t="str">
        <f>VLOOKUP(I123,'Index reweighted'!CR$5:CS$330,2,FALSE)</f>
        <v>South Gloucestershire</v>
      </c>
      <c r="K123" s="31">
        <v>118</v>
      </c>
      <c r="L123" s="31" t="s">
        <v>249</v>
      </c>
      <c r="O123" s="190" t="s">
        <v>193</v>
      </c>
      <c r="P123" s="140">
        <f>'Index reweighted'!CQ122</f>
        <v>114</v>
      </c>
      <c r="Q123" s="140">
        <f>'Index reweighted'!CR122</f>
        <v>36</v>
      </c>
      <c r="R123" s="191">
        <f t="shared" si="2"/>
        <v>-78</v>
      </c>
    </row>
    <row r="124" spans="9:18" x14ac:dyDescent="0.3">
      <c r="I124" s="31">
        <v>119</v>
      </c>
      <c r="J124" s="3" t="str">
        <f>VLOOKUP(I124,'Index reweighted'!CR$5:CS$330,2,FALSE)</f>
        <v>Cotswold</v>
      </c>
      <c r="K124" s="31">
        <v>119</v>
      </c>
      <c r="L124" s="31" t="s">
        <v>211</v>
      </c>
      <c r="O124" s="190" t="s">
        <v>218</v>
      </c>
      <c r="P124" s="140">
        <f>'Index reweighted'!CQ123</f>
        <v>198</v>
      </c>
      <c r="Q124" s="140">
        <f>'Index reweighted'!CR123</f>
        <v>54</v>
      </c>
      <c r="R124" s="191">
        <f t="shared" si="2"/>
        <v>-144</v>
      </c>
    </row>
    <row r="125" spans="9:18" x14ac:dyDescent="0.3">
      <c r="I125" s="31">
        <v>120</v>
      </c>
      <c r="J125" s="3" t="str">
        <f>VLOOKUP(I125,'Index reweighted'!CR$5:CS$330,2,FALSE)</f>
        <v>County Durham</v>
      </c>
      <c r="K125" s="31">
        <v>120</v>
      </c>
      <c r="L125" s="31" t="s">
        <v>180</v>
      </c>
      <c r="O125" s="190" t="s">
        <v>174</v>
      </c>
      <c r="P125" s="140">
        <f>'Index reweighted'!CQ124</f>
        <v>74</v>
      </c>
      <c r="Q125" s="140">
        <f>'Index reweighted'!CR124</f>
        <v>164</v>
      </c>
      <c r="R125" s="191">
        <f t="shared" si="2"/>
        <v>90</v>
      </c>
    </row>
    <row r="126" spans="9:18" x14ac:dyDescent="0.3">
      <c r="I126" s="31">
        <v>121</v>
      </c>
      <c r="J126" s="3" t="str">
        <f>VLOOKUP(I126,'Index reweighted'!CR$5:CS$330,2,FALSE)</f>
        <v>Waverley</v>
      </c>
      <c r="K126" s="31">
        <v>121</v>
      </c>
      <c r="L126" s="31" t="s">
        <v>146</v>
      </c>
      <c r="O126" s="190" t="s">
        <v>309</v>
      </c>
      <c r="P126" s="140">
        <f>'Index reweighted'!CQ125</f>
        <v>247</v>
      </c>
      <c r="Q126" s="140">
        <f>'Index reweighted'!CR125</f>
        <v>110</v>
      </c>
      <c r="R126" s="191">
        <f t="shared" si="2"/>
        <v>-137</v>
      </c>
    </row>
    <row r="127" spans="9:18" x14ac:dyDescent="0.3">
      <c r="I127" s="31">
        <v>122</v>
      </c>
      <c r="J127" s="3" t="str">
        <f>VLOOKUP(I127,'Index reweighted'!CR$5:CS$330,2,FALSE)</f>
        <v>Bolton</v>
      </c>
      <c r="K127" s="31">
        <v>122</v>
      </c>
      <c r="L127" s="31" t="s">
        <v>255</v>
      </c>
      <c r="O127" s="190" t="s">
        <v>324</v>
      </c>
      <c r="P127" s="140">
        <f>'Index reweighted'!CQ126</f>
        <v>280</v>
      </c>
      <c r="Q127" s="140">
        <f>'Index reweighted'!CR126</f>
        <v>279</v>
      </c>
      <c r="R127" s="191">
        <f t="shared" si="2"/>
        <v>-1</v>
      </c>
    </row>
    <row r="128" spans="9:18" x14ac:dyDescent="0.3">
      <c r="I128" s="31">
        <v>123</v>
      </c>
      <c r="J128" s="3" t="str">
        <f>VLOOKUP(I128,'Index reweighted'!CR$5:CS$330,2,FALSE)</f>
        <v>St Edmundsbury</v>
      </c>
      <c r="K128" s="31">
        <v>123</v>
      </c>
      <c r="L128" s="31" t="s">
        <v>184</v>
      </c>
      <c r="O128" s="190" t="s">
        <v>180</v>
      </c>
      <c r="P128" s="140">
        <f>'Index reweighted'!CQ127</f>
        <v>120</v>
      </c>
      <c r="Q128" s="140">
        <f>'Index reweighted'!CR127</f>
        <v>51</v>
      </c>
      <c r="R128" s="191">
        <f t="shared" si="2"/>
        <v>-69</v>
      </c>
    </row>
    <row r="129" spans="9:18" x14ac:dyDescent="0.3">
      <c r="I129" s="31">
        <v>124</v>
      </c>
      <c r="J129" s="3" t="str">
        <f>VLOOKUP(I129,'Index reweighted'!CR$5:CS$330,2,FALSE)</f>
        <v>Chiltern</v>
      </c>
      <c r="K129" s="31">
        <v>124</v>
      </c>
      <c r="L129" s="31" t="s">
        <v>98</v>
      </c>
      <c r="O129" s="190" t="s">
        <v>31</v>
      </c>
      <c r="P129" s="140">
        <f>'Index reweighted'!CQ128</f>
        <v>5</v>
      </c>
      <c r="Q129" s="140">
        <f>'Index reweighted'!CR128</f>
        <v>30</v>
      </c>
      <c r="R129" s="191">
        <f t="shared" si="2"/>
        <v>25</v>
      </c>
    </row>
    <row r="130" spans="9:18" x14ac:dyDescent="0.3">
      <c r="I130" s="31">
        <v>125</v>
      </c>
      <c r="J130" s="3" t="str">
        <f>VLOOKUP(I130,'Index reweighted'!CR$5:CS$330,2,FALSE)</f>
        <v>Dudley</v>
      </c>
      <c r="K130" s="31">
        <v>125</v>
      </c>
      <c r="L130" s="31" t="s">
        <v>201</v>
      </c>
      <c r="O130" s="190" t="s">
        <v>36</v>
      </c>
      <c r="P130" s="140">
        <f>'Index reweighted'!CQ129</f>
        <v>21</v>
      </c>
      <c r="Q130" s="140">
        <f>'Index reweighted'!CR129</f>
        <v>185</v>
      </c>
      <c r="R130" s="191">
        <f t="shared" si="2"/>
        <v>164</v>
      </c>
    </row>
    <row r="131" spans="9:18" x14ac:dyDescent="0.3">
      <c r="I131" s="31">
        <v>126</v>
      </c>
      <c r="J131" s="3" t="str">
        <f>VLOOKUP(I131,'Index reweighted'!CR$5:CS$330,2,FALSE)</f>
        <v>St Albans</v>
      </c>
      <c r="K131" s="31">
        <v>126</v>
      </c>
      <c r="L131" s="31" t="s">
        <v>65</v>
      </c>
      <c r="O131" s="190" t="s">
        <v>131</v>
      </c>
      <c r="P131" s="140">
        <f>'Index reweighted'!CQ130</f>
        <v>221</v>
      </c>
      <c r="Q131" s="140">
        <f>'Index reweighted'!CR130</f>
        <v>258</v>
      </c>
      <c r="R131" s="191">
        <f t="shared" si="2"/>
        <v>37</v>
      </c>
    </row>
    <row r="132" spans="9:18" x14ac:dyDescent="0.3">
      <c r="I132" s="31">
        <v>127</v>
      </c>
      <c r="J132" s="3" t="str">
        <f>VLOOKUP(I132,'Index reweighted'!CR$5:CS$330,2,FALSE)</f>
        <v>Rutland</v>
      </c>
      <c r="K132" s="31">
        <v>127</v>
      </c>
      <c r="L132" s="31" t="s">
        <v>96</v>
      </c>
      <c r="O132" s="190" t="s">
        <v>63</v>
      </c>
      <c r="P132" s="140">
        <f>'Index reweighted'!CQ131</f>
        <v>81</v>
      </c>
      <c r="Q132" s="140">
        <f>'Index reweighted'!CR131</f>
        <v>192</v>
      </c>
      <c r="R132" s="191">
        <f t="shared" si="2"/>
        <v>111</v>
      </c>
    </row>
    <row r="133" spans="9:18" x14ac:dyDescent="0.3">
      <c r="I133" s="31">
        <v>128</v>
      </c>
      <c r="J133" s="3" t="str">
        <f>VLOOKUP(I133,'Index reweighted'!CR$5:CS$330,2,FALSE)</f>
        <v>Walsall</v>
      </c>
      <c r="K133" s="31">
        <v>128</v>
      </c>
      <c r="L133" s="31" t="s">
        <v>227</v>
      </c>
      <c r="O133" s="190" t="s">
        <v>188</v>
      </c>
      <c r="P133" s="140">
        <f>'Index reweighted'!CQ132</f>
        <v>265</v>
      </c>
      <c r="Q133" s="140">
        <f>'Index reweighted'!CR132</f>
        <v>143</v>
      </c>
      <c r="R133" s="191">
        <f t="shared" si="2"/>
        <v>-122</v>
      </c>
    </row>
    <row r="134" spans="9:18" x14ac:dyDescent="0.3">
      <c r="I134" s="31">
        <v>129</v>
      </c>
      <c r="J134" s="3" t="str">
        <f>VLOOKUP(I134,'Index reweighted'!CR$5:CS$330,2,FALSE)</f>
        <v>Oldham</v>
      </c>
      <c r="K134" s="31">
        <v>129</v>
      </c>
      <c r="L134" s="31" t="s">
        <v>159</v>
      </c>
      <c r="O134" s="190" t="s">
        <v>166</v>
      </c>
      <c r="P134" s="140">
        <f>'Index reweighted'!CQ133</f>
        <v>65</v>
      </c>
      <c r="Q134" s="140">
        <f>'Index reweighted'!CR133</f>
        <v>165</v>
      </c>
      <c r="R134" s="191">
        <f t="shared" si="2"/>
        <v>100</v>
      </c>
    </row>
    <row r="135" spans="9:18" x14ac:dyDescent="0.3">
      <c r="I135" s="31">
        <v>130</v>
      </c>
      <c r="J135" s="3" t="str">
        <f>VLOOKUP(I135,'Index reweighted'!CR$5:CS$330,2,FALSE)</f>
        <v>Barnet</v>
      </c>
      <c r="K135" s="31">
        <v>130</v>
      </c>
      <c r="L135" s="31" t="s">
        <v>229</v>
      </c>
      <c r="O135" s="190" t="s">
        <v>148</v>
      </c>
      <c r="P135" s="140">
        <f>'Index reweighted'!CQ134</f>
        <v>212</v>
      </c>
      <c r="Q135" s="140">
        <f>'Index reweighted'!CR134</f>
        <v>203</v>
      </c>
      <c r="R135" s="191">
        <f t="shared" ref="R135:R142" si="3">Q135-P135</f>
        <v>-9</v>
      </c>
    </row>
    <row r="136" spans="9:18" x14ac:dyDescent="0.3">
      <c r="I136" s="31">
        <v>131</v>
      </c>
      <c r="J136" s="3" t="str">
        <f>VLOOKUP(I136,'Index reweighted'!CR$5:CS$330,2,FALSE)</f>
        <v>Newark and Sherwood</v>
      </c>
      <c r="K136" s="31">
        <v>131</v>
      </c>
      <c r="L136" s="31" t="s">
        <v>116</v>
      </c>
      <c r="O136" s="190" t="s">
        <v>198</v>
      </c>
      <c r="P136" s="140">
        <f>'Index reweighted'!CQ135</f>
        <v>229</v>
      </c>
      <c r="Q136" s="140">
        <f>'Index reweighted'!CR135</f>
        <v>272</v>
      </c>
      <c r="R136" s="191">
        <f t="shared" si="3"/>
        <v>43</v>
      </c>
    </row>
    <row r="137" spans="9:18" x14ac:dyDescent="0.3">
      <c r="I137" s="31">
        <v>132</v>
      </c>
      <c r="J137" s="3" t="str">
        <f>VLOOKUP(I137,'Index reweighted'!CR$5:CS$330,2,FALSE)</f>
        <v>North Norfolk</v>
      </c>
      <c r="K137" s="31">
        <v>132</v>
      </c>
      <c r="L137" s="31" t="s">
        <v>158</v>
      </c>
      <c r="O137" s="190" t="s">
        <v>232</v>
      </c>
      <c r="P137" s="140">
        <f>'Index reweighted'!CQ136</f>
        <v>258</v>
      </c>
      <c r="Q137" s="140">
        <f>'Index reweighted'!CR136</f>
        <v>263</v>
      </c>
      <c r="R137" s="191">
        <f t="shared" si="3"/>
        <v>5</v>
      </c>
    </row>
    <row r="138" spans="9:18" x14ac:dyDescent="0.3">
      <c r="I138" s="31">
        <v>133</v>
      </c>
      <c r="J138" s="3" t="str">
        <f>VLOOKUP(I138,'Index reweighted'!CR$5:CS$330,2,FALSE)</f>
        <v>Waveney</v>
      </c>
      <c r="K138" s="31">
        <v>133</v>
      </c>
      <c r="L138" s="31" t="s">
        <v>90</v>
      </c>
      <c r="O138" s="190" t="s">
        <v>247</v>
      </c>
      <c r="P138" s="140">
        <f>'Index reweighted'!CQ137</f>
        <v>169</v>
      </c>
      <c r="Q138" s="140">
        <f>'Index reweighted'!CR137</f>
        <v>49</v>
      </c>
      <c r="R138" s="191">
        <f t="shared" si="3"/>
        <v>-120</v>
      </c>
    </row>
    <row r="139" spans="9:18" x14ac:dyDescent="0.3">
      <c r="I139" s="31">
        <v>134</v>
      </c>
      <c r="J139" s="3" t="str">
        <f>VLOOKUP(I139,'Index reweighted'!CR$5:CS$330,2,FALSE)</f>
        <v>Cannock Chase</v>
      </c>
      <c r="K139" s="31">
        <v>134</v>
      </c>
      <c r="L139" s="31" t="s">
        <v>228</v>
      </c>
      <c r="O139" s="190" t="s">
        <v>167</v>
      </c>
      <c r="P139" s="140">
        <f>'Index reweighted'!CQ138</f>
        <v>178</v>
      </c>
      <c r="Q139" s="140">
        <f>'Index reweighted'!CR138</f>
        <v>217</v>
      </c>
      <c r="R139" s="191">
        <f t="shared" si="3"/>
        <v>39</v>
      </c>
    </row>
    <row r="140" spans="9:18" x14ac:dyDescent="0.3">
      <c r="I140" s="31">
        <v>135</v>
      </c>
      <c r="J140" s="3" t="str">
        <f>VLOOKUP(I140,'Index reweighted'!CR$5:CS$330,2,FALSE)</f>
        <v>Shepway</v>
      </c>
      <c r="K140" s="31">
        <v>135</v>
      </c>
      <c r="L140" s="31" t="s">
        <v>114</v>
      </c>
      <c r="O140" s="190" t="s">
        <v>184</v>
      </c>
      <c r="P140" s="140">
        <f>'Index reweighted'!CQ139</f>
        <v>123</v>
      </c>
      <c r="Q140" s="140">
        <f>'Index reweighted'!CR139</f>
        <v>136</v>
      </c>
      <c r="R140" s="191">
        <f t="shared" si="3"/>
        <v>13</v>
      </c>
    </row>
    <row r="141" spans="9:18" x14ac:dyDescent="0.3">
      <c r="I141" s="31">
        <v>136</v>
      </c>
      <c r="J141" s="3" t="str">
        <f>VLOOKUP(I141,'Index reweighted'!CR$5:CS$330,2,FALSE)</f>
        <v>Hyndburn</v>
      </c>
      <c r="K141" s="31">
        <v>136</v>
      </c>
      <c r="L141" s="31" t="s">
        <v>273</v>
      </c>
      <c r="O141" s="190" t="s">
        <v>136</v>
      </c>
      <c r="P141" s="140">
        <f>'Index reweighted'!CQ140</f>
        <v>140</v>
      </c>
      <c r="Q141" s="140">
        <f>'Index reweighted'!CR140</f>
        <v>23</v>
      </c>
      <c r="R141" s="191">
        <f t="shared" si="3"/>
        <v>-117</v>
      </c>
    </row>
    <row r="142" spans="9:18" x14ac:dyDescent="0.3">
      <c r="I142" s="31">
        <v>137</v>
      </c>
      <c r="J142" s="3" t="str">
        <f>VLOOKUP(I142,'Index reweighted'!CR$5:CS$330,2,FALSE)</f>
        <v>Spelthorne</v>
      </c>
      <c r="K142" s="31">
        <v>137</v>
      </c>
      <c r="L142" s="31" t="s">
        <v>219</v>
      </c>
      <c r="O142" s="190" t="s">
        <v>126</v>
      </c>
      <c r="P142" s="140">
        <f>'Index reweighted'!CQ141</f>
        <v>84</v>
      </c>
      <c r="Q142" s="140">
        <f>'Index reweighted'!CR141</f>
        <v>44</v>
      </c>
      <c r="R142" s="191">
        <f t="shared" si="3"/>
        <v>-40</v>
      </c>
    </row>
    <row r="143" spans="9:18" x14ac:dyDescent="0.3">
      <c r="I143" s="31">
        <v>138</v>
      </c>
      <c r="J143" s="3" t="str">
        <f>VLOOKUP(I143,'Index reweighted'!CR$5:CS$330,2,FALSE)</f>
        <v>Elmbridge</v>
      </c>
      <c r="K143" s="31">
        <v>138</v>
      </c>
      <c r="L143" s="31" t="s">
        <v>94</v>
      </c>
      <c r="O143" s="190" t="s">
        <v>55</v>
      </c>
      <c r="P143" s="140">
        <f>'Index reweighted'!CQ143</f>
        <v>41</v>
      </c>
      <c r="Q143" s="140">
        <f>'Index reweighted'!CR143</f>
        <v>6</v>
      </c>
      <c r="R143" s="191">
        <f t="shared" ref="R143:R174" si="4">Q143-P143</f>
        <v>-35</v>
      </c>
    </row>
    <row r="144" spans="9:18" x14ac:dyDescent="0.3">
      <c r="I144" s="31">
        <v>139</v>
      </c>
      <c r="J144" s="3" t="str">
        <f>VLOOKUP(I144,'Index reweighted'!CR$5:CS$330,2,FALSE)</f>
        <v>Redbridge</v>
      </c>
      <c r="K144" s="31">
        <v>139</v>
      </c>
      <c r="L144" s="31" t="s">
        <v>132</v>
      </c>
      <c r="O144" s="190" t="s">
        <v>21</v>
      </c>
      <c r="P144" s="140">
        <f>'Index reweighted'!CQ144</f>
        <v>2</v>
      </c>
      <c r="Q144" s="140">
        <f>'Index reweighted'!CR144</f>
        <v>4</v>
      </c>
      <c r="R144" s="191">
        <f t="shared" si="4"/>
        <v>2</v>
      </c>
    </row>
    <row r="145" spans="9:18" x14ac:dyDescent="0.3">
      <c r="I145" s="31">
        <v>140</v>
      </c>
      <c r="J145" s="3" t="str">
        <f>VLOOKUP(I145,'Index reweighted'!CR$5:CS$330,2,FALSE)</f>
        <v>West Berkshire</v>
      </c>
      <c r="K145" s="31">
        <v>140</v>
      </c>
      <c r="L145" s="31" t="s">
        <v>136</v>
      </c>
      <c r="O145" s="190" t="s">
        <v>165</v>
      </c>
      <c r="P145" s="140">
        <f>'Index reweighted'!CQ145</f>
        <v>227</v>
      </c>
      <c r="Q145" s="140">
        <f>'Index reweighted'!CR145</f>
        <v>268</v>
      </c>
      <c r="R145" s="191">
        <f t="shared" si="4"/>
        <v>41</v>
      </c>
    </row>
    <row r="146" spans="9:18" x14ac:dyDescent="0.3">
      <c r="I146" s="31">
        <v>141</v>
      </c>
      <c r="J146" s="3" t="str">
        <f>VLOOKUP(I146,'Index reweighted'!CR$5:CS$330,2,FALSE)</f>
        <v>Taunton Deane</v>
      </c>
      <c r="K146" s="31">
        <v>141</v>
      </c>
      <c r="L146" s="31" t="s">
        <v>115</v>
      </c>
      <c r="O146" s="190" t="s">
        <v>127</v>
      </c>
      <c r="P146" s="140">
        <f>'Index reweighted'!CQ146</f>
        <v>67</v>
      </c>
      <c r="Q146" s="140">
        <f>'Index reweighted'!CR146</f>
        <v>278</v>
      </c>
      <c r="R146" s="191">
        <f t="shared" si="4"/>
        <v>211</v>
      </c>
    </row>
    <row r="147" spans="9:18" x14ac:dyDescent="0.3">
      <c r="I147" s="31">
        <v>142</v>
      </c>
      <c r="J147" s="3" t="str">
        <f>VLOOKUP(I147,'Index reweighted'!CR$5:CS$330,2,FALSE)</f>
        <v>Luton</v>
      </c>
      <c r="K147" s="31">
        <v>142</v>
      </c>
      <c r="L147" s="31" t="s">
        <v>263</v>
      </c>
      <c r="O147" s="190" t="s">
        <v>241</v>
      </c>
      <c r="P147" s="140">
        <f>'Index reweighted'!CQ147</f>
        <v>152</v>
      </c>
      <c r="Q147" s="140">
        <f>'Index reweighted'!CR147</f>
        <v>43</v>
      </c>
      <c r="R147" s="191">
        <f t="shared" si="4"/>
        <v>-109</v>
      </c>
    </row>
    <row r="148" spans="9:18" x14ac:dyDescent="0.3">
      <c r="I148" s="31">
        <v>143</v>
      </c>
      <c r="J148" s="3" t="str">
        <f>VLOOKUP(I148,'Index reweighted'!CR$5:CS$330,2,FALSE)</f>
        <v>Hertsmere</v>
      </c>
      <c r="K148" s="31">
        <v>143</v>
      </c>
      <c r="L148" s="31" t="s">
        <v>149</v>
      </c>
      <c r="O148" s="190" t="s">
        <v>195</v>
      </c>
      <c r="P148" s="140">
        <f>'Index reweighted'!CQ148</f>
        <v>192</v>
      </c>
      <c r="Q148" s="140">
        <f>'Index reweighted'!CR148</f>
        <v>33</v>
      </c>
      <c r="R148" s="191">
        <f t="shared" si="4"/>
        <v>-159</v>
      </c>
    </row>
    <row r="149" spans="9:18" x14ac:dyDescent="0.3">
      <c r="I149" s="31">
        <v>144</v>
      </c>
      <c r="J149" s="3" t="str">
        <f>VLOOKUP(I149,'Index reweighted'!CR$5:CS$330,2,FALSE)</f>
        <v>Arun</v>
      </c>
      <c r="K149" s="31">
        <v>144</v>
      </c>
      <c r="L149" s="31" t="s">
        <v>252</v>
      </c>
      <c r="O149" s="190" t="s">
        <v>222</v>
      </c>
      <c r="P149" s="140">
        <f>'Index reweighted'!CQ149</f>
        <v>210</v>
      </c>
      <c r="Q149" s="140">
        <f>'Index reweighted'!CR149</f>
        <v>163</v>
      </c>
      <c r="R149" s="191">
        <f t="shared" si="4"/>
        <v>-47</v>
      </c>
    </row>
    <row r="150" spans="9:18" x14ac:dyDescent="0.3">
      <c r="I150" s="31">
        <v>145</v>
      </c>
      <c r="J150" s="3" t="str">
        <f>VLOOKUP(I150,'Index reweighted'!CR$5:CS$330,2,FALSE)</f>
        <v>Dover</v>
      </c>
      <c r="K150" s="31">
        <v>145</v>
      </c>
      <c r="L150" s="31" t="s">
        <v>185</v>
      </c>
      <c r="O150" s="190" t="s">
        <v>246</v>
      </c>
      <c r="P150" s="140">
        <f>'Index reweighted'!CQ150</f>
        <v>323</v>
      </c>
      <c r="Q150" s="140">
        <f>'Index reweighted'!CR150</f>
        <v>267</v>
      </c>
      <c r="R150" s="191">
        <f t="shared" si="4"/>
        <v>-56</v>
      </c>
    </row>
    <row r="151" spans="9:18" x14ac:dyDescent="0.3">
      <c r="I151" s="31">
        <v>146</v>
      </c>
      <c r="J151" s="3" t="str">
        <f>VLOOKUP(I151,'Index reweighted'!CR$5:CS$330,2,FALSE)</f>
        <v>Carlisle</v>
      </c>
      <c r="K151" s="31">
        <v>146</v>
      </c>
      <c r="L151" s="31" t="s">
        <v>153</v>
      </c>
      <c r="O151" s="190" t="s">
        <v>114</v>
      </c>
      <c r="P151" s="140">
        <f>'Index reweighted'!CQ151</f>
        <v>135</v>
      </c>
      <c r="Q151" s="140">
        <f>'Index reweighted'!CR151</f>
        <v>15</v>
      </c>
      <c r="R151" s="191">
        <f t="shared" si="4"/>
        <v>-120</v>
      </c>
    </row>
    <row r="152" spans="9:18" x14ac:dyDescent="0.3">
      <c r="I152" s="31">
        <v>147</v>
      </c>
      <c r="J152" s="3" t="str">
        <f>VLOOKUP(I152,'Index reweighted'!CR$5:CS$330,2,FALSE)</f>
        <v>Tewkesbury</v>
      </c>
      <c r="K152" s="31">
        <v>147</v>
      </c>
      <c r="L152" s="31" t="s">
        <v>177</v>
      </c>
      <c r="O152" s="190" t="s">
        <v>117</v>
      </c>
      <c r="P152" s="140">
        <f>'Index reweighted'!CQ152</f>
        <v>56</v>
      </c>
      <c r="Q152" s="140">
        <f>'Index reweighted'!CR152</f>
        <v>181</v>
      </c>
      <c r="R152" s="191">
        <f t="shared" si="4"/>
        <v>125</v>
      </c>
    </row>
    <row r="153" spans="9:18" x14ac:dyDescent="0.3">
      <c r="I153" s="31">
        <v>148</v>
      </c>
      <c r="J153" s="3" t="str">
        <f>VLOOKUP(I153,'Index reweighted'!CR$5:CS$330,2,FALSE)</f>
        <v>Maidstone</v>
      </c>
      <c r="K153" s="31">
        <v>148</v>
      </c>
      <c r="L153" s="31" t="s">
        <v>206</v>
      </c>
      <c r="O153" s="190" t="s">
        <v>290</v>
      </c>
      <c r="P153" s="140">
        <f>'Index reweighted'!CQ153</f>
        <v>254</v>
      </c>
      <c r="Q153" s="140">
        <f>'Index reweighted'!CR153</f>
        <v>171</v>
      </c>
      <c r="R153" s="191">
        <f t="shared" si="4"/>
        <v>-83</v>
      </c>
    </row>
    <row r="154" spans="9:18" x14ac:dyDescent="0.3">
      <c r="I154" s="31">
        <v>149</v>
      </c>
      <c r="J154" s="3" t="str">
        <f>VLOOKUP(I154,'Index reweighted'!CR$5:CS$330,2,FALSE)</f>
        <v>North West Leicestershire</v>
      </c>
      <c r="K154" s="31">
        <v>149</v>
      </c>
      <c r="L154" s="31" t="s">
        <v>172</v>
      </c>
      <c r="O154" s="190" t="s">
        <v>224</v>
      </c>
      <c r="P154" s="140">
        <f>'Index reweighted'!CQ154</f>
        <v>181</v>
      </c>
      <c r="Q154" s="140">
        <f>'Index reweighted'!CR154</f>
        <v>45</v>
      </c>
      <c r="R154" s="191">
        <f t="shared" si="4"/>
        <v>-136</v>
      </c>
    </row>
    <row r="155" spans="9:18" x14ac:dyDescent="0.3">
      <c r="I155" s="31">
        <v>150</v>
      </c>
      <c r="J155" s="3" t="str">
        <f>VLOOKUP(I155,'Index reweighted'!CR$5:CS$330,2,FALSE)</f>
        <v>Dartford</v>
      </c>
      <c r="K155" s="31">
        <v>150</v>
      </c>
      <c r="L155" s="31" t="s">
        <v>277</v>
      </c>
      <c r="O155" s="190" t="s">
        <v>119</v>
      </c>
      <c r="P155" s="140">
        <f>'Index reweighted'!CQ155</f>
        <v>88</v>
      </c>
      <c r="Q155" s="140">
        <f>'Index reweighted'!CR155</f>
        <v>87</v>
      </c>
      <c r="R155" s="191">
        <f t="shared" si="4"/>
        <v>-1</v>
      </c>
    </row>
    <row r="156" spans="9:18" x14ac:dyDescent="0.3">
      <c r="I156" s="31">
        <v>151</v>
      </c>
      <c r="J156" s="3" t="str">
        <f>VLOOKUP(I156,'Index reweighted'!CR$5:CS$330,2,FALSE)</f>
        <v>Sandwell</v>
      </c>
      <c r="K156" s="31">
        <v>151</v>
      </c>
      <c r="L156" s="31" t="s">
        <v>67</v>
      </c>
      <c r="O156" s="190" t="s">
        <v>163</v>
      </c>
      <c r="P156" s="140">
        <f>'Index reweighted'!CQ156</f>
        <v>173</v>
      </c>
      <c r="Q156" s="140">
        <f>'Index reweighted'!CR156</f>
        <v>25</v>
      </c>
      <c r="R156" s="191">
        <f t="shared" si="4"/>
        <v>-148</v>
      </c>
    </row>
    <row r="157" spans="9:18" x14ac:dyDescent="0.3">
      <c r="I157" s="31">
        <v>152</v>
      </c>
      <c r="J157" s="3" t="str">
        <f>VLOOKUP(I157,'Index reweighted'!CR$5:CS$330,2,FALSE)</f>
        <v>Tonbridge and Malling</v>
      </c>
      <c r="K157" s="31">
        <v>152</v>
      </c>
      <c r="L157" s="31" t="s">
        <v>241</v>
      </c>
      <c r="O157" s="190" t="s">
        <v>145</v>
      </c>
      <c r="P157" s="140">
        <f>'Index reweighted'!CQ157</f>
        <v>82</v>
      </c>
      <c r="Q157" s="140">
        <f>'Index reweighted'!CR157</f>
        <v>201</v>
      </c>
      <c r="R157" s="191">
        <f t="shared" si="4"/>
        <v>119</v>
      </c>
    </row>
    <row r="158" spans="9:18" x14ac:dyDescent="0.3">
      <c r="I158" s="31">
        <v>153</v>
      </c>
      <c r="J158" s="3" t="str">
        <f>VLOOKUP(I158,'Index reweighted'!CR$5:CS$330,2,FALSE)</f>
        <v>Pendle</v>
      </c>
      <c r="K158" s="31">
        <v>153</v>
      </c>
      <c r="L158" s="31" t="s">
        <v>258</v>
      </c>
      <c r="O158" s="190" t="s">
        <v>82</v>
      </c>
      <c r="P158" s="140">
        <f>'Index reweighted'!CQ158</f>
        <v>58</v>
      </c>
      <c r="Q158" s="140">
        <f>'Index reweighted'!CR158</f>
        <v>32</v>
      </c>
      <c r="R158" s="191">
        <f t="shared" si="4"/>
        <v>-26</v>
      </c>
    </row>
    <row r="159" spans="9:18" x14ac:dyDescent="0.3">
      <c r="I159" s="31">
        <v>154</v>
      </c>
      <c r="J159" s="3" t="str">
        <f>VLOOKUP(I159,'Index reweighted'!CR$5:CS$330,2,FALSE)</f>
        <v>Brentwood</v>
      </c>
      <c r="K159" s="31">
        <v>154</v>
      </c>
      <c r="L159" s="31" t="s">
        <v>261</v>
      </c>
      <c r="O159" s="190" t="s">
        <v>100</v>
      </c>
      <c r="P159" s="140">
        <f>'Index reweighted'!CQ159</f>
        <v>59</v>
      </c>
      <c r="Q159" s="140">
        <f>'Index reweighted'!CR159</f>
        <v>55</v>
      </c>
      <c r="R159" s="191">
        <f t="shared" si="4"/>
        <v>-4</v>
      </c>
    </row>
    <row r="160" spans="9:18" x14ac:dyDescent="0.3">
      <c r="I160" s="31">
        <v>155</v>
      </c>
      <c r="J160" s="3" t="str">
        <f>VLOOKUP(I160,'Index reweighted'!CR$5:CS$330,2,FALSE)</f>
        <v>Suffolk Coastal</v>
      </c>
      <c r="K160" s="31">
        <v>155</v>
      </c>
      <c r="L160" s="31" t="s">
        <v>196</v>
      </c>
      <c r="O160" s="190" t="s">
        <v>334</v>
      </c>
      <c r="P160" s="140">
        <f>'Index reweighted'!CQ160</f>
        <v>325</v>
      </c>
      <c r="Q160" s="140">
        <f>'Index reweighted'!CR160</f>
        <v>142</v>
      </c>
      <c r="R160" s="191">
        <f t="shared" si="4"/>
        <v>-183</v>
      </c>
    </row>
    <row r="161" spans="9:18" x14ac:dyDescent="0.3">
      <c r="I161" s="31">
        <v>156</v>
      </c>
      <c r="J161" s="3" t="str">
        <f>VLOOKUP(I161,'Index reweighted'!CR$5:CS$330,2,FALSE)</f>
        <v>Bournemouth</v>
      </c>
      <c r="K161" s="31">
        <v>156</v>
      </c>
      <c r="L161" s="31" t="s">
        <v>93</v>
      </c>
      <c r="O161" s="190" t="s">
        <v>231</v>
      </c>
      <c r="P161" s="140">
        <f>'Index reweighted'!CQ161</f>
        <v>204</v>
      </c>
      <c r="Q161" s="140">
        <f>'Index reweighted'!CR161</f>
        <v>148</v>
      </c>
      <c r="R161" s="191">
        <f t="shared" si="4"/>
        <v>-56</v>
      </c>
    </row>
    <row r="162" spans="9:18" x14ac:dyDescent="0.3">
      <c r="I162" s="31">
        <v>157</v>
      </c>
      <c r="J162" s="3" t="str">
        <f>VLOOKUP(I162,'Index reweighted'!CR$5:CS$330,2,FALSE)</f>
        <v>Redditch</v>
      </c>
      <c r="K162" s="31">
        <v>157</v>
      </c>
      <c r="L162" s="31" t="s">
        <v>190</v>
      </c>
      <c r="O162" s="190" t="s">
        <v>86</v>
      </c>
      <c r="P162" s="140">
        <f>'Index reweighted'!CQ162</f>
        <v>51</v>
      </c>
      <c r="Q162" s="140">
        <f>'Index reweighted'!CR162</f>
        <v>179</v>
      </c>
      <c r="R162" s="191">
        <f t="shared" si="4"/>
        <v>128</v>
      </c>
    </row>
    <row r="163" spans="9:18" x14ac:dyDescent="0.3">
      <c r="I163" s="31">
        <v>158</v>
      </c>
      <c r="J163" s="3" t="str">
        <f>VLOOKUP(I163,'Index reweighted'!CR$5:CS$330,2,FALSE)</f>
        <v>Slough</v>
      </c>
      <c r="K163" s="31">
        <v>158</v>
      </c>
      <c r="L163" s="31" t="s">
        <v>123</v>
      </c>
      <c r="O163" s="190" t="s">
        <v>33</v>
      </c>
      <c r="P163" s="140">
        <f>'Index reweighted'!CQ163</f>
        <v>32</v>
      </c>
      <c r="Q163" s="140">
        <f>'Index reweighted'!CR163</f>
        <v>239</v>
      </c>
      <c r="R163" s="191">
        <f t="shared" si="4"/>
        <v>207</v>
      </c>
    </row>
    <row r="164" spans="9:18" x14ac:dyDescent="0.3">
      <c r="I164" s="31">
        <v>159</v>
      </c>
      <c r="J164" s="3" t="str">
        <f>VLOOKUP(I164,'Index reweighted'!CR$5:CS$330,2,FALSE)</f>
        <v>Allerdale</v>
      </c>
      <c r="K164" s="31">
        <v>159</v>
      </c>
      <c r="L164" s="31" t="s">
        <v>179</v>
      </c>
      <c r="O164" s="190" t="s">
        <v>211</v>
      </c>
      <c r="P164" s="140">
        <f>'Index reweighted'!CQ164</f>
        <v>119</v>
      </c>
      <c r="Q164" s="140">
        <f>'Index reweighted'!CR164</f>
        <v>48</v>
      </c>
      <c r="R164" s="191">
        <f t="shared" si="4"/>
        <v>-71</v>
      </c>
    </row>
    <row r="165" spans="9:18" x14ac:dyDescent="0.3">
      <c r="I165" s="31">
        <v>160</v>
      </c>
      <c r="J165" s="3" t="str">
        <f>VLOOKUP(I165,'Index reweighted'!CR$5:CS$330,2,FALSE)</f>
        <v>Breckland</v>
      </c>
      <c r="K165" s="31">
        <v>160</v>
      </c>
      <c r="L165" s="31" t="s">
        <v>176</v>
      </c>
      <c r="O165" s="190" t="s">
        <v>173</v>
      </c>
      <c r="P165" s="140">
        <f>'Index reweighted'!CQ165</f>
        <v>257</v>
      </c>
      <c r="Q165" s="140">
        <f>'Index reweighted'!CR165</f>
        <v>251</v>
      </c>
      <c r="R165" s="191">
        <f t="shared" si="4"/>
        <v>-6</v>
      </c>
    </row>
    <row r="166" spans="9:18" x14ac:dyDescent="0.3">
      <c r="I166" s="31">
        <v>161</v>
      </c>
      <c r="J166" s="3" t="str">
        <f>VLOOKUP(I166,'Index reweighted'!CR$5:CS$330,2,FALSE)</f>
        <v>Mid Suffolk</v>
      </c>
      <c r="K166" s="31">
        <v>161</v>
      </c>
      <c r="L166" s="31" t="s">
        <v>223</v>
      </c>
      <c r="O166" s="190" t="s">
        <v>107</v>
      </c>
      <c r="P166" s="140">
        <f>'Index reweighted'!CQ166</f>
        <v>90</v>
      </c>
      <c r="Q166" s="140">
        <f>'Index reweighted'!CR166</f>
        <v>102</v>
      </c>
      <c r="R166" s="191">
        <f t="shared" si="4"/>
        <v>12</v>
      </c>
    </row>
    <row r="167" spans="9:18" x14ac:dyDescent="0.3">
      <c r="I167" s="31">
        <v>162</v>
      </c>
      <c r="J167" s="3" t="str">
        <f>VLOOKUP(I167,'Index reweighted'!CR$5:CS$330,2,FALSE)</f>
        <v>North Devon</v>
      </c>
      <c r="K167" s="31">
        <v>162</v>
      </c>
      <c r="L167" s="31" t="s">
        <v>41</v>
      </c>
      <c r="O167" s="190" t="s">
        <v>147</v>
      </c>
      <c r="P167" s="140">
        <f>'Index reweighted'!CQ167</f>
        <v>103</v>
      </c>
      <c r="Q167" s="140">
        <f>'Index reweighted'!CR167</f>
        <v>220</v>
      </c>
      <c r="R167" s="191">
        <f t="shared" si="4"/>
        <v>117</v>
      </c>
    </row>
    <row r="168" spans="9:18" x14ac:dyDescent="0.3">
      <c r="I168" s="31">
        <v>163</v>
      </c>
      <c r="J168" s="3" t="str">
        <f>VLOOKUP(I168,'Index reweighted'!CR$5:CS$330,2,FALSE)</f>
        <v>Kirklees</v>
      </c>
      <c r="K168" s="31">
        <v>163</v>
      </c>
      <c r="L168" s="31" t="s">
        <v>194</v>
      </c>
      <c r="O168" s="190" t="s">
        <v>250</v>
      </c>
      <c r="P168" s="140">
        <f>'Index reweighted'!CQ168</f>
        <v>105</v>
      </c>
      <c r="Q168" s="140">
        <f>'Index reweighted'!CR168</f>
        <v>53</v>
      </c>
      <c r="R168" s="191">
        <f t="shared" si="4"/>
        <v>-52</v>
      </c>
    </row>
    <row r="169" spans="9:18" x14ac:dyDescent="0.3">
      <c r="I169" s="31">
        <v>164</v>
      </c>
      <c r="J169" s="3" t="str">
        <f>VLOOKUP(I169,'Index reweighted'!CR$5:CS$330,2,FALSE)</f>
        <v>Harrogate</v>
      </c>
      <c r="K169" s="31">
        <v>164</v>
      </c>
      <c r="L169" s="31" t="s">
        <v>291</v>
      </c>
      <c r="O169" s="190" t="s">
        <v>208</v>
      </c>
      <c r="P169" s="140">
        <f>'Index reweighted'!CQ169</f>
        <v>222</v>
      </c>
      <c r="Q169" s="140">
        <f>'Index reweighted'!CR169</f>
        <v>57</v>
      </c>
      <c r="R169" s="191">
        <f t="shared" si="4"/>
        <v>-165</v>
      </c>
    </row>
    <row r="170" spans="9:18" x14ac:dyDescent="0.3">
      <c r="I170" s="31">
        <v>165</v>
      </c>
      <c r="J170" s="3" t="str">
        <f>VLOOKUP(I170,'Index reweighted'!CR$5:CS$330,2,FALSE)</f>
        <v>High Peak</v>
      </c>
      <c r="K170" s="31">
        <v>165</v>
      </c>
      <c r="L170" s="31" t="s">
        <v>112</v>
      </c>
      <c r="O170" s="190" t="s">
        <v>146</v>
      </c>
      <c r="P170" s="140">
        <f>'Index reweighted'!CQ170</f>
        <v>121</v>
      </c>
      <c r="Q170" s="140">
        <f>'Index reweighted'!CR170</f>
        <v>209</v>
      </c>
      <c r="R170" s="191">
        <f t="shared" si="4"/>
        <v>88</v>
      </c>
    </row>
    <row r="171" spans="9:18" x14ac:dyDescent="0.3">
      <c r="I171" s="31">
        <v>166</v>
      </c>
      <c r="J171" s="3" t="str">
        <f>VLOOKUP(I171,'Index reweighted'!CR$5:CS$330,2,FALSE)</f>
        <v>Bromsgrove</v>
      </c>
      <c r="K171" s="31">
        <v>166</v>
      </c>
      <c r="L171" s="31" t="s">
        <v>143</v>
      </c>
      <c r="O171" s="190" t="s">
        <v>268</v>
      </c>
      <c r="P171" s="140">
        <f>'Index reweighted'!CQ171</f>
        <v>250</v>
      </c>
      <c r="Q171" s="140">
        <f>'Index reweighted'!CR171</f>
        <v>161</v>
      </c>
      <c r="R171" s="191">
        <f t="shared" si="4"/>
        <v>-89</v>
      </c>
    </row>
    <row r="172" spans="9:18" x14ac:dyDescent="0.3">
      <c r="I172" s="31">
        <v>167</v>
      </c>
      <c r="J172" s="3" t="str">
        <f>VLOOKUP(I172,'Index reweighted'!CR$5:CS$330,2,FALSE)</f>
        <v>East Hertfordshire</v>
      </c>
      <c r="K172" s="31">
        <v>167</v>
      </c>
      <c r="L172" s="31" t="s">
        <v>278</v>
      </c>
      <c r="O172" s="190" t="s">
        <v>142</v>
      </c>
      <c r="P172" s="140">
        <f>'Index reweighted'!CQ172</f>
        <v>233</v>
      </c>
      <c r="Q172" s="140">
        <f>'Index reweighted'!CR172</f>
        <v>296</v>
      </c>
      <c r="R172" s="191">
        <f t="shared" si="4"/>
        <v>63</v>
      </c>
    </row>
    <row r="173" spans="9:18" x14ac:dyDescent="0.3">
      <c r="I173" s="31">
        <v>168</v>
      </c>
      <c r="J173" s="3" t="str">
        <f>VLOOKUP(I173,'Index reweighted'!CR$5:CS$330,2,FALSE)</f>
        <v>Rother</v>
      </c>
      <c r="K173" s="31">
        <v>168</v>
      </c>
      <c r="L173" s="31" t="s">
        <v>135</v>
      </c>
      <c r="O173" s="190" t="s">
        <v>216</v>
      </c>
      <c r="P173" s="140">
        <f>'Index reweighted'!CQ173</f>
        <v>300</v>
      </c>
      <c r="Q173" s="140">
        <f>'Index reweighted'!CR173</f>
        <v>39</v>
      </c>
      <c r="R173" s="191">
        <f t="shared" si="4"/>
        <v>-261</v>
      </c>
    </row>
    <row r="174" spans="9:18" x14ac:dyDescent="0.3">
      <c r="I174" s="31">
        <v>169</v>
      </c>
      <c r="J174" s="3" t="str">
        <f>VLOOKUP(I174,'Index reweighted'!CR$5:CS$330,2,FALSE)</f>
        <v>Bury</v>
      </c>
      <c r="K174" s="31">
        <v>169</v>
      </c>
      <c r="L174" s="31" t="s">
        <v>247</v>
      </c>
      <c r="O174" s="190" t="s">
        <v>274</v>
      </c>
      <c r="P174" s="140">
        <f>'Index reweighted'!CQ174</f>
        <v>282</v>
      </c>
      <c r="Q174" s="140">
        <f>'Index reweighted'!CR174</f>
        <v>195</v>
      </c>
      <c r="R174" s="191">
        <f t="shared" si="4"/>
        <v>-87</v>
      </c>
    </row>
    <row r="175" spans="9:18" x14ac:dyDescent="0.3">
      <c r="I175" s="31">
        <v>170</v>
      </c>
      <c r="J175" s="3" t="str">
        <f>VLOOKUP(I175,'Index reweighted'!CR$5:CS$330,2,FALSE)</f>
        <v>Halton</v>
      </c>
      <c r="K175" s="31">
        <v>170</v>
      </c>
      <c r="L175" s="31" t="s">
        <v>125</v>
      </c>
      <c r="O175" s="190" t="s">
        <v>76</v>
      </c>
      <c r="P175" s="140">
        <f>'Index reweighted'!CQ175</f>
        <v>43</v>
      </c>
      <c r="Q175" s="140">
        <f>'Index reweighted'!CR175</f>
        <v>172</v>
      </c>
      <c r="R175" s="191">
        <f t="shared" ref="R175:R197" si="5">Q175-P175</f>
        <v>129</v>
      </c>
    </row>
    <row r="176" spans="9:18" x14ac:dyDescent="0.3">
      <c r="I176" s="31">
        <v>171</v>
      </c>
      <c r="J176" s="3" t="str">
        <f>VLOOKUP(I176,'Index reweighted'!CR$5:CS$330,2,FALSE)</f>
        <v>Leeds</v>
      </c>
      <c r="K176" s="31">
        <v>171</v>
      </c>
      <c r="L176" s="31" t="s">
        <v>234</v>
      </c>
      <c r="O176" s="190" t="s">
        <v>69</v>
      </c>
      <c r="P176" s="140">
        <f>'Index reweighted'!CQ176</f>
        <v>49</v>
      </c>
      <c r="Q176" s="140">
        <f>'Index reweighted'!CR176</f>
        <v>262</v>
      </c>
      <c r="R176" s="191">
        <f t="shared" si="5"/>
        <v>213</v>
      </c>
    </row>
    <row r="177" spans="9:18" x14ac:dyDescent="0.3">
      <c r="I177" s="31">
        <v>172</v>
      </c>
      <c r="J177" s="3" t="str">
        <f>VLOOKUP(I177,'Index reweighted'!CR$5:CS$330,2,FALSE)</f>
        <v>Mole Valley</v>
      </c>
      <c r="K177" s="31">
        <v>172</v>
      </c>
      <c r="L177" s="31" t="s">
        <v>221</v>
      </c>
      <c r="O177" s="190" t="s">
        <v>150</v>
      </c>
      <c r="P177" s="140">
        <f>'Index reweighted'!CQ177</f>
        <v>100</v>
      </c>
      <c r="Q177" s="140">
        <f>'Index reweighted'!CR177</f>
        <v>131</v>
      </c>
      <c r="R177" s="191">
        <f t="shared" si="5"/>
        <v>31</v>
      </c>
    </row>
    <row r="178" spans="9:18" x14ac:dyDescent="0.3">
      <c r="I178" s="31">
        <v>173</v>
      </c>
      <c r="J178" s="3" t="str">
        <f>VLOOKUP(I178,'Index reweighted'!CR$5:CS$330,2,FALSE)</f>
        <v>Tunbridge Wells</v>
      </c>
      <c r="K178" s="31">
        <v>173</v>
      </c>
      <c r="L178" s="31" t="s">
        <v>163</v>
      </c>
      <c r="O178" s="190" t="s">
        <v>176</v>
      </c>
      <c r="P178" s="140">
        <f>'Index reweighted'!CQ178</f>
        <v>160</v>
      </c>
      <c r="Q178" s="140">
        <f>'Index reweighted'!CR178</f>
        <v>42</v>
      </c>
      <c r="R178" s="191">
        <f t="shared" si="5"/>
        <v>-118</v>
      </c>
    </row>
    <row r="179" spans="9:18" x14ac:dyDescent="0.3">
      <c r="I179" s="31">
        <v>174</v>
      </c>
      <c r="J179" s="3" t="str">
        <f>VLOOKUP(I179,'Index reweighted'!CR$5:CS$330,2,FALSE)</f>
        <v>Scarborough</v>
      </c>
      <c r="K179" s="31">
        <v>174</v>
      </c>
      <c r="L179" s="31" t="s">
        <v>144</v>
      </c>
      <c r="O179" s="190" t="s">
        <v>305</v>
      </c>
      <c r="P179" s="140">
        <f>'Index reweighted'!CQ179</f>
        <v>235</v>
      </c>
      <c r="Q179" s="140">
        <f>'Index reweighted'!CR179</f>
        <v>186</v>
      </c>
      <c r="R179" s="191">
        <f t="shared" si="5"/>
        <v>-49</v>
      </c>
    </row>
    <row r="180" spans="9:18" x14ac:dyDescent="0.3">
      <c r="I180" s="31">
        <v>175</v>
      </c>
      <c r="J180" s="3" t="str">
        <f>VLOOKUP(I180,'Index reweighted'!CR$5:CS$330,2,FALSE)</f>
        <v>East Devon</v>
      </c>
      <c r="K180" s="31">
        <v>175</v>
      </c>
      <c r="L180" s="31" t="s">
        <v>108</v>
      </c>
      <c r="O180" s="190" t="s">
        <v>112</v>
      </c>
      <c r="P180" s="140">
        <f>'Index reweighted'!CQ180</f>
        <v>165</v>
      </c>
      <c r="Q180" s="140">
        <f>'Index reweighted'!CR180</f>
        <v>86</v>
      </c>
      <c r="R180" s="191">
        <f t="shared" si="5"/>
        <v>-79</v>
      </c>
    </row>
    <row r="181" spans="9:18" x14ac:dyDescent="0.3">
      <c r="I181" s="31">
        <v>176</v>
      </c>
      <c r="J181" s="3" t="str">
        <f>VLOOKUP(I181,'Index reweighted'!CR$5:CS$330,2,FALSE)</f>
        <v>Bromley</v>
      </c>
      <c r="K181" s="31">
        <v>176</v>
      </c>
      <c r="L181" s="31" t="s">
        <v>162</v>
      </c>
      <c r="O181" s="190" t="s">
        <v>92</v>
      </c>
      <c r="P181" s="140">
        <f>'Index reweighted'!CQ181</f>
        <v>75</v>
      </c>
      <c r="Q181" s="140">
        <f>'Index reweighted'!CR181</f>
        <v>162</v>
      </c>
      <c r="R181" s="191">
        <f t="shared" si="5"/>
        <v>87</v>
      </c>
    </row>
    <row r="182" spans="9:18" x14ac:dyDescent="0.3">
      <c r="I182" s="31">
        <v>177</v>
      </c>
      <c r="J182" s="3" t="str">
        <f>VLOOKUP(I182,'Index reweighted'!CR$5:CS$330,2,FALSE)</f>
        <v>Dacorum</v>
      </c>
      <c r="K182" s="31">
        <v>177</v>
      </c>
      <c r="L182" s="31" t="s">
        <v>240</v>
      </c>
      <c r="O182" s="190" t="s">
        <v>226</v>
      </c>
      <c r="P182" s="140">
        <f>'Index reweighted'!CQ182</f>
        <v>206</v>
      </c>
      <c r="Q182" s="140">
        <f>'Index reweighted'!CR182</f>
        <v>200</v>
      </c>
      <c r="R182" s="191">
        <f t="shared" si="5"/>
        <v>-6</v>
      </c>
    </row>
    <row r="183" spans="9:18" x14ac:dyDescent="0.3">
      <c r="I183" s="31">
        <v>178</v>
      </c>
      <c r="J183" s="3" t="str">
        <f>VLOOKUP(I183,'Index reweighted'!CR$5:CS$330,2,FALSE)</f>
        <v>Wyre Forest</v>
      </c>
      <c r="K183" s="31">
        <v>178</v>
      </c>
      <c r="L183" s="31" t="s">
        <v>167</v>
      </c>
      <c r="O183" s="190" t="s">
        <v>328</v>
      </c>
      <c r="P183" s="140">
        <f>'Index reweighted'!CQ183</f>
        <v>311</v>
      </c>
      <c r="Q183" s="140">
        <f>'Index reweighted'!CR183</f>
        <v>323</v>
      </c>
      <c r="R183" s="191">
        <f t="shared" si="5"/>
        <v>12</v>
      </c>
    </row>
    <row r="184" spans="9:18" x14ac:dyDescent="0.3">
      <c r="I184" s="31">
        <v>179</v>
      </c>
      <c r="J184" s="3" t="str">
        <f>VLOOKUP(I184,'Index reweighted'!CR$5:CS$330,2,FALSE)</f>
        <v>Maldon</v>
      </c>
      <c r="K184" s="31">
        <v>179</v>
      </c>
      <c r="L184" s="31" t="s">
        <v>110</v>
      </c>
      <c r="O184" s="190" t="s">
        <v>249</v>
      </c>
      <c r="P184" s="140">
        <f>'Index reweighted'!CQ184</f>
        <v>118</v>
      </c>
      <c r="Q184" s="140">
        <f>'Index reweighted'!CR184</f>
        <v>257</v>
      </c>
      <c r="R184" s="191">
        <f t="shared" si="5"/>
        <v>139</v>
      </c>
    </row>
    <row r="185" spans="9:18" x14ac:dyDescent="0.3">
      <c r="I185" s="31">
        <v>180</v>
      </c>
      <c r="J185" s="3" t="str">
        <f>VLOOKUP(I185,'Index reweighted'!CR$5:CS$330,2,FALSE)</f>
        <v>Sunderland</v>
      </c>
      <c r="K185" s="31">
        <v>180</v>
      </c>
      <c r="L185" s="31" t="s">
        <v>243</v>
      </c>
      <c r="O185" s="190" t="s">
        <v>110</v>
      </c>
      <c r="P185" s="140">
        <f>'Index reweighted'!CQ185</f>
        <v>179</v>
      </c>
      <c r="Q185" s="140">
        <f>'Index reweighted'!CR185</f>
        <v>114</v>
      </c>
      <c r="R185" s="191">
        <f t="shared" si="5"/>
        <v>-65</v>
      </c>
    </row>
    <row r="186" spans="9:18" x14ac:dyDescent="0.3">
      <c r="I186" s="31">
        <v>181</v>
      </c>
      <c r="J186" s="3" t="str">
        <f>VLOOKUP(I186,'Index reweighted'!CR$5:CS$330,2,FALSE)</f>
        <v>Lancaster</v>
      </c>
      <c r="K186" s="31">
        <v>181</v>
      </c>
      <c r="L186" s="31" t="s">
        <v>224</v>
      </c>
      <c r="O186" s="190" t="s">
        <v>182</v>
      </c>
      <c r="P186" s="140">
        <f>'Index reweighted'!CQ186</f>
        <v>283</v>
      </c>
      <c r="Q186" s="140">
        <f>'Index reweighted'!CR186</f>
        <v>93</v>
      </c>
      <c r="R186" s="191">
        <f t="shared" si="5"/>
        <v>-190</v>
      </c>
    </row>
    <row r="187" spans="9:18" x14ac:dyDescent="0.3">
      <c r="I187" s="31">
        <v>182</v>
      </c>
      <c r="J187" s="3" t="str">
        <f>VLOOKUP(I187,'Index reweighted'!CR$5:CS$330,2,FALSE)</f>
        <v>North Lincolnshire</v>
      </c>
      <c r="K187" s="31">
        <v>182</v>
      </c>
      <c r="L187" s="31" t="s">
        <v>72</v>
      </c>
      <c r="O187" s="190" t="s">
        <v>321</v>
      </c>
      <c r="P187" s="140">
        <f>'Index reweighted'!CQ187</f>
        <v>268</v>
      </c>
      <c r="Q187" s="140">
        <f>'Index reweighted'!CR187</f>
        <v>182</v>
      </c>
      <c r="R187" s="191">
        <f t="shared" si="5"/>
        <v>-86</v>
      </c>
    </row>
    <row r="188" spans="9:18" x14ac:dyDescent="0.3">
      <c r="I188" s="31">
        <v>183</v>
      </c>
      <c r="J188" s="3" t="str">
        <f>VLOOKUP(I188,'Index reweighted'!CR$5:CS$330,2,FALSE)</f>
        <v>Tameside</v>
      </c>
      <c r="K188" s="31">
        <v>183</v>
      </c>
      <c r="L188" s="31" t="s">
        <v>265</v>
      </c>
      <c r="O188" s="190" t="s">
        <v>77</v>
      </c>
      <c r="P188" s="140">
        <f>'Index reweighted'!CQ188</f>
        <v>30</v>
      </c>
      <c r="Q188" s="140">
        <f>'Index reweighted'!CR188</f>
        <v>132</v>
      </c>
      <c r="R188" s="191">
        <f t="shared" si="5"/>
        <v>102</v>
      </c>
    </row>
    <row r="189" spans="9:18" x14ac:dyDescent="0.3">
      <c r="I189" s="31">
        <v>184</v>
      </c>
      <c r="J189" s="3" t="str">
        <f>VLOOKUP(I189,'Index reweighted'!CR$5:CS$330,2,FALSE)</f>
        <v>Ribble Valley</v>
      </c>
      <c r="K189" s="31">
        <v>184</v>
      </c>
      <c r="L189" s="31" t="s">
        <v>288</v>
      </c>
      <c r="O189" s="190" t="s">
        <v>288</v>
      </c>
      <c r="P189" s="140">
        <f>'Index reweighted'!CQ189</f>
        <v>184</v>
      </c>
      <c r="Q189" s="140">
        <f>'Index reweighted'!CR189</f>
        <v>212</v>
      </c>
      <c r="R189" s="191">
        <f t="shared" si="5"/>
        <v>28</v>
      </c>
    </row>
    <row r="190" spans="9:18" x14ac:dyDescent="0.3">
      <c r="I190" s="31">
        <v>185</v>
      </c>
      <c r="J190" s="3" t="str">
        <f>VLOOKUP(I190,'Index reweighted'!CR$5:CS$330,2,FALSE)</f>
        <v>Havant</v>
      </c>
      <c r="K190" s="31">
        <v>185</v>
      </c>
      <c r="L190" s="31" t="s">
        <v>205</v>
      </c>
      <c r="O190" s="190" t="s">
        <v>171</v>
      </c>
      <c r="P190" s="140">
        <f>'Index reweighted'!CQ190</f>
        <v>201</v>
      </c>
      <c r="Q190" s="140">
        <f>'Index reweighted'!CR190</f>
        <v>113</v>
      </c>
      <c r="R190" s="191">
        <f t="shared" si="5"/>
        <v>-88</v>
      </c>
    </row>
    <row r="191" spans="9:18" x14ac:dyDescent="0.3">
      <c r="I191" s="31">
        <v>186</v>
      </c>
      <c r="J191" s="3" t="str">
        <f>VLOOKUP(I191,'Index reweighted'!CR$5:CS$330,2,FALSE)</f>
        <v>Newcastle-under-Lyme</v>
      </c>
      <c r="K191" s="31">
        <v>186</v>
      </c>
      <c r="L191" s="31" t="s">
        <v>191</v>
      </c>
      <c r="O191" s="190" t="s">
        <v>258</v>
      </c>
      <c r="P191" s="140">
        <f>'Index reweighted'!CQ191</f>
        <v>153</v>
      </c>
      <c r="Q191" s="140">
        <f>'Index reweighted'!CR191</f>
        <v>317</v>
      </c>
      <c r="R191" s="191">
        <f t="shared" si="5"/>
        <v>164</v>
      </c>
    </row>
    <row r="192" spans="9:18" x14ac:dyDescent="0.3">
      <c r="I192" s="31">
        <v>187</v>
      </c>
      <c r="J192" s="3" t="str">
        <f>VLOOKUP(I192,'Index reweighted'!CR$5:CS$330,2,FALSE)</f>
        <v>South Cambridgeshire</v>
      </c>
      <c r="K192" s="31">
        <v>187</v>
      </c>
      <c r="L192" s="31" t="s">
        <v>225</v>
      </c>
      <c r="O192" s="190" t="s">
        <v>304</v>
      </c>
      <c r="P192" s="140">
        <f>'Index reweighted'!CQ192</f>
        <v>281</v>
      </c>
      <c r="Q192" s="140">
        <f>'Index reweighted'!CR192</f>
        <v>149</v>
      </c>
      <c r="R192" s="191">
        <f t="shared" si="5"/>
        <v>-132</v>
      </c>
    </row>
    <row r="193" spans="9:18" x14ac:dyDescent="0.3">
      <c r="I193" s="31">
        <v>188</v>
      </c>
      <c r="J193" s="3" t="str">
        <f>VLOOKUP(I193,'Index reweighted'!CR$5:CS$330,2,FALSE)</f>
        <v>Shropshire</v>
      </c>
      <c r="K193" s="31">
        <v>188</v>
      </c>
      <c r="L193" s="31" t="s">
        <v>83</v>
      </c>
      <c r="O193" s="190" t="s">
        <v>294</v>
      </c>
      <c r="P193" s="140">
        <f>'Index reweighted'!CQ193</f>
        <v>239</v>
      </c>
      <c r="Q193" s="140">
        <f>'Index reweighted'!CR193</f>
        <v>82</v>
      </c>
      <c r="R193" s="191">
        <f t="shared" si="5"/>
        <v>-157</v>
      </c>
    </row>
    <row r="194" spans="9:18" x14ac:dyDescent="0.3">
      <c r="I194" s="31">
        <v>189</v>
      </c>
      <c r="J194" s="3" t="str">
        <f>VLOOKUP(I194,'Index reweighted'!CR$5:CS$330,2,FALSE)</f>
        <v>Ealing</v>
      </c>
      <c r="K194" s="31">
        <v>189</v>
      </c>
      <c r="L194" s="31" t="s">
        <v>275</v>
      </c>
      <c r="O194" s="190" t="s">
        <v>65</v>
      </c>
      <c r="P194" s="140">
        <f>'Index reweighted'!CQ194</f>
        <v>126</v>
      </c>
      <c r="Q194" s="140">
        <f>'Index reweighted'!CR194</f>
        <v>305</v>
      </c>
      <c r="R194" s="191">
        <f t="shared" si="5"/>
        <v>179</v>
      </c>
    </row>
    <row r="195" spans="9:18" x14ac:dyDescent="0.3">
      <c r="I195" s="31">
        <v>190</v>
      </c>
      <c r="J195" s="3" t="str">
        <f>VLOOKUP(I195,'Index reweighted'!CR$5:CS$330,2,FALSE)</f>
        <v>Surrey Heath</v>
      </c>
      <c r="K195" s="31">
        <v>190</v>
      </c>
      <c r="L195" s="31" t="s">
        <v>257</v>
      </c>
      <c r="O195" s="190" t="s">
        <v>20</v>
      </c>
      <c r="P195" s="140">
        <f>'Index reweighted'!CQ195</f>
        <v>9</v>
      </c>
      <c r="Q195" s="140">
        <f>'Index reweighted'!CR195</f>
        <v>24</v>
      </c>
      <c r="R195" s="191">
        <f t="shared" si="5"/>
        <v>15</v>
      </c>
    </row>
    <row r="196" spans="9:18" x14ac:dyDescent="0.3">
      <c r="I196" s="31">
        <v>191</v>
      </c>
      <c r="J196" s="3" t="str">
        <f>VLOOKUP(I196,'Index reweighted'!CR$5:CS$330,2,FALSE)</f>
        <v>Amber Valley</v>
      </c>
      <c r="K196" s="31">
        <v>191</v>
      </c>
      <c r="L196" s="31" t="s">
        <v>187</v>
      </c>
      <c r="O196" s="190" t="s">
        <v>120</v>
      </c>
      <c r="P196" s="140">
        <f>'Index reweighted'!CQ196</f>
        <v>109</v>
      </c>
      <c r="Q196" s="140">
        <f>'Index reweighted'!CR196</f>
        <v>47</v>
      </c>
      <c r="R196" s="191">
        <f t="shared" si="5"/>
        <v>-62</v>
      </c>
    </row>
    <row r="197" spans="9:18" x14ac:dyDescent="0.3">
      <c r="I197" s="31">
        <v>192</v>
      </c>
      <c r="J197" s="3" t="str">
        <f>VLOOKUP(I197,'Index reweighted'!CR$5:CS$330,2,FALSE)</f>
        <v>Herefordshire, County of</v>
      </c>
      <c r="K197" s="31">
        <v>192</v>
      </c>
      <c r="L197" s="31" t="s">
        <v>195</v>
      </c>
      <c r="O197" s="190" t="s">
        <v>260</v>
      </c>
      <c r="P197" s="140">
        <f>'Index reweighted'!CQ197</f>
        <v>302</v>
      </c>
      <c r="Q197" s="140">
        <f>'Index reweighted'!CR197</f>
        <v>288</v>
      </c>
      <c r="R197" s="191">
        <f t="shared" si="5"/>
        <v>-14</v>
      </c>
    </row>
    <row r="198" spans="9:18" x14ac:dyDescent="0.3">
      <c r="I198" s="31">
        <v>193</v>
      </c>
      <c r="J198" s="3" t="str">
        <f>VLOOKUP(I198,'Index reweighted'!CR$5:CS$330,2,FALSE)</f>
        <v>Forest of Dean</v>
      </c>
      <c r="K198" s="31">
        <v>193</v>
      </c>
      <c r="L198" s="31" t="s">
        <v>168</v>
      </c>
      <c r="O198" s="190" t="s">
        <v>71</v>
      </c>
      <c r="P198" s="140">
        <f>'Index reweighted'!CQ198</f>
        <v>117</v>
      </c>
      <c r="Q198" s="140">
        <f>'Index reweighted'!CR198</f>
        <v>22</v>
      </c>
      <c r="R198" s="191">
        <f t="shared" ref="R198:R261" si="6">Q198-P198</f>
        <v>-95</v>
      </c>
    </row>
    <row r="199" spans="9:18" x14ac:dyDescent="0.3">
      <c r="I199" s="31">
        <v>194</v>
      </c>
      <c r="J199" s="3" t="str">
        <f>VLOOKUP(I199,'Index reweighted'!CR$5:CS$330,2,FALSE)</f>
        <v>Babergh</v>
      </c>
      <c r="K199" s="31">
        <v>194</v>
      </c>
      <c r="L199" s="31" t="s">
        <v>262</v>
      </c>
      <c r="O199" s="190" t="s">
        <v>259</v>
      </c>
      <c r="P199" s="140">
        <f>'Index reweighted'!CQ199</f>
        <v>264</v>
      </c>
      <c r="Q199" s="140">
        <f>'Index reweighted'!CR199</f>
        <v>129</v>
      </c>
      <c r="R199" s="191">
        <f t="shared" si="6"/>
        <v>-135</v>
      </c>
    </row>
    <row r="200" spans="9:18" x14ac:dyDescent="0.3">
      <c r="I200" s="31">
        <v>195</v>
      </c>
      <c r="J200" s="3" t="str">
        <f>VLOOKUP(I200,'Index reweighted'!CR$5:CS$330,2,FALSE)</f>
        <v>Milton Keynes</v>
      </c>
      <c r="K200" s="31">
        <v>195</v>
      </c>
      <c r="L200" s="31" t="s">
        <v>279</v>
      </c>
      <c r="O200" s="190" t="s">
        <v>29</v>
      </c>
      <c r="P200" s="140">
        <f>'Index reweighted'!CQ200</f>
        <v>6</v>
      </c>
      <c r="Q200" s="140">
        <f>'Index reweighted'!CR200</f>
        <v>3</v>
      </c>
      <c r="R200" s="191">
        <f t="shared" si="6"/>
        <v>-3</v>
      </c>
    </row>
    <row r="201" spans="9:18" x14ac:dyDescent="0.3">
      <c r="I201" s="31">
        <v>196</v>
      </c>
      <c r="J201" s="3" t="str">
        <f>VLOOKUP(I201,'Index reweighted'!CR$5:CS$330,2,FALSE)</f>
        <v>Sevenoaks</v>
      </c>
      <c r="K201" s="31">
        <v>196</v>
      </c>
      <c r="L201" s="31" t="s">
        <v>293</v>
      </c>
      <c r="O201" s="190" t="s">
        <v>236</v>
      </c>
      <c r="P201" s="140">
        <f>'Index reweighted'!CQ201</f>
        <v>215</v>
      </c>
      <c r="Q201" s="140">
        <f>'Index reweighted'!CR201</f>
        <v>153</v>
      </c>
      <c r="R201" s="191">
        <f t="shared" si="6"/>
        <v>-62</v>
      </c>
    </row>
    <row r="202" spans="9:18" x14ac:dyDescent="0.3">
      <c r="I202" s="31">
        <v>197</v>
      </c>
      <c r="J202" s="3" t="str">
        <f>VLOOKUP(I202,'Index reweighted'!CR$5:CS$330,2,FALSE)</f>
        <v>Copeland</v>
      </c>
      <c r="K202" s="31">
        <v>197</v>
      </c>
      <c r="L202" s="31" t="s">
        <v>192</v>
      </c>
      <c r="O202" s="190" t="s">
        <v>326</v>
      </c>
      <c r="P202" s="140">
        <f>'Index reweighted'!CQ202</f>
        <v>207</v>
      </c>
      <c r="Q202" s="140">
        <f>'Index reweighted'!CR202</f>
        <v>250</v>
      </c>
      <c r="R202" s="191">
        <f t="shared" si="6"/>
        <v>43</v>
      </c>
    </row>
    <row r="203" spans="9:18" x14ac:dyDescent="0.3">
      <c r="I203" s="31">
        <v>198</v>
      </c>
      <c r="J203" s="3" t="str">
        <f>VLOOKUP(I203,'Index reweighted'!CR$5:CS$330,2,FALSE)</f>
        <v>Telford and Wrekin</v>
      </c>
      <c r="K203" s="31">
        <v>198</v>
      </c>
      <c r="L203" s="31" t="s">
        <v>218</v>
      </c>
      <c r="O203" s="190" t="s">
        <v>83</v>
      </c>
      <c r="P203" s="140">
        <f>'Index reweighted'!CQ203</f>
        <v>188</v>
      </c>
      <c r="Q203" s="140">
        <f>'Index reweighted'!CR203</f>
        <v>35</v>
      </c>
      <c r="R203" s="191">
        <f t="shared" si="6"/>
        <v>-153</v>
      </c>
    </row>
    <row r="204" spans="9:18" x14ac:dyDescent="0.3">
      <c r="I204" s="31">
        <v>199</v>
      </c>
      <c r="J204" s="3" t="str">
        <f>VLOOKUP(I204,'Index reweighted'!CR$5:CS$330,2,FALSE)</f>
        <v>Solihull</v>
      </c>
      <c r="K204" s="31">
        <v>199</v>
      </c>
      <c r="L204" s="31" t="s">
        <v>289</v>
      </c>
      <c r="O204" s="190" t="s">
        <v>67</v>
      </c>
      <c r="P204" s="140">
        <f>'Index reweighted'!CQ204</f>
        <v>151</v>
      </c>
      <c r="Q204" s="140">
        <f>'Index reweighted'!CR204</f>
        <v>105</v>
      </c>
      <c r="R204" s="191">
        <f t="shared" si="6"/>
        <v>-46</v>
      </c>
    </row>
    <row r="205" spans="9:18" x14ac:dyDescent="0.3">
      <c r="I205" s="31">
        <v>200</v>
      </c>
      <c r="J205" s="3" t="str">
        <f>VLOOKUP(I205,'Index reweighted'!CR$5:CS$330,2,FALSE)</f>
        <v>North Dorset</v>
      </c>
      <c r="K205" s="31">
        <v>200</v>
      </c>
      <c r="L205" s="31" t="s">
        <v>238</v>
      </c>
      <c r="O205" s="190" t="s">
        <v>32</v>
      </c>
      <c r="P205" s="140">
        <f>'Index reweighted'!CQ205</f>
        <v>12</v>
      </c>
      <c r="Q205" s="140">
        <f>'Index reweighted'!CR205</f>
        <v>16</v>
      </c>
      <c r="R205" s="191">
        <f t="shared" si="6"/>
        <v>4</v>
      </c>
    </row>
    <row r="206" spans="9:18" x14ac:dyDescent="0.3">
      <c r="I206" s="31">
        <v>201</v>
      </c>
      <c r="J206" s="3" t="str">
        <f>VLOOKUP(I206,'Index reweighted'!CR$5:CS$330,2,FALSE)</f>
        <v>Lichfield</v>
      </c>
      <c r="K206" s="31">
        <v>201</v>
      </c>
      <c r="L206" s="31" t="s">
        <v>171</v>
      </c>
      <c r="O206" s="190" t="s">
        <v>128</v>
      </c>
      <c r="P206" s="140">
        <f>'Index reweighted'!CQ206</f>
        <v>104</v>
      </c>
      <c r="Q206" s="140">
        <f>'Index reweighted'!CR206</f>
        <v>78</v>
      </c>
      <c r="R206" s="191">
        <f t="shared" si="6"/>
        <v>-26</v>
      </c>
    </row>
    <row r="207" spans="9:18" x14ac:dyDescent="0.3">
      <c r="I207" s="31">
        <v>202</v>
      </c>
      <c r="J207" s="3" t="str">
        <f>VLOOKUP(I207,'Index reweighted'!CR$5:CS$330,2,FALSE)</f>
        <v>Redcar and Cleveland</v>
      </c>
      <c r="K207" s="31">
        <v>202</v>
      </c>
      <c r="L207" s="31" t="s">
        <v>280</v>
      </c>
      <c r="O207" s="190" t="s">
        <v>30</v>
      </c>
      <c r="P207" s="140">
        <f>'Index reweighted'!CQ207</f>
        <v>11</v>
      </c>
      <c r="Q207" s="140">
        <f>'Index reweighted'!CR207</f>
        <v>19</v>
      </c>
      <c r="R207" s="191">
        <f t="shared" si="6"/>
        <v>8</v>
      </c>
    </row>
    <row r="208" spans="9:18" x14ac:dyDescent="0.3">
      <c r="I208" s="31">
        <v>203</v>
      </c>
      <c r="J208" s="3" t="str">
        <f>VLOOKUP(I208,'Index reweighted'!CR$5:CS$330,2,FALSE)</f>
        <v>Hillingdon</v>
      </c>
      <c r="K208" s="31">
        <v>203</v>
      </c>
      <c r="L208" s="31" t="s">
        <v>297</v>
      </c>
      <c r="O208" s="190" t="s">
        <v>56</v>
      </c>
      <c r="P208" s="140">
        <f>'Index reweighted'!CQ208</f>
        <v>50</v>
      </c>
      <c r="Q208" s="140">
        <f>'Index reweighted'!CR208</f>
        <v>5</v>
      </c>
      <c r="R208" s="191">
        <f t="shared" si="6"/>
        <v>-45</v>
      </c>
    </row>
    <row r="209" spans="9:18" x14ac:dyDescent="0.3">
      <c r="I209" s="31">
        <v>204</v>
      </c>
      <c r="J209" s="3" t="str">
        <f>VLOOKUP(I209,'Index reweighted'!CR$5:CS$330,2,FALSE)</f>
        <v>Chelmsford</v>
      </c>
      <c r="K209" s="31">
        <v>204</v>
      </c>
      <c r="L209" s="31" t="s">
        <v>231</v>
      </c>
      <c r="O209" s="190" t="s">
        <v>230</v>
      </c>
      <c r="P209" s="140">
        <f>'Index reweighted'!CQ209</f>
        <v>246</v>
      </c>
      <c r="Q209" s="140">
        <f>'Index reweighted'!CR209</f>
        <v>139</v>
      </c>
      <c r="R209" s="191">
        <f t="shared" si="6"/>
        <v>-107</v>
      </c>
    </row>
    <row r="210" spans="9:18" x14ac:dyDescent="0.3">
      <c r="I210" s="31">
        <v>205</v>
      </c>
      <c r="J210" s="3" t="str">
        <f>VLOOKUP(I210,'Index reweighted'!CR$5:CS$330,2,FALSE)</f>
        <v>Epping Forest</v>
      </c>
      <c r="K210" s="31">
        <v>205</v>
      </c>
      <c r="L210" s="31" t="s">
        <v>74</v>
      </c>
      <c r="O210" s="190" t="s">
        <v>209</v>
      </c>
      <c r="P210" s="140">
        <f>'Index reweighted'!CQ210</f>
        <v>218</v>
      </c>
      <c r="Q210" s="140">
        <f>'Index reweighted'!CR210</f>
        <v>202</v>
      </c>
      <c r="R210" s="191">
        <f t="shared" si="6"/>
        <v>-16</v>
      </c>
    </row>
    <row r="211" spans="9:18" x14ac:dyDescent="0.3">
      <c r="I211" s="31">
        <v>206</v>
      </c>
      <c r="J211" s="3" t="str">
        <f>VLOOKUP(I211,'Index reweighted'!CR$5:CS$330,2,FALSE)</f>
        <v>Trafford</v>
      </c>
      <c r="K211" s="31">
        <v>206</v>
      </c>
      <c r="L211" s="31" t="s">
        <v>226</v>
      </c>
      <c r="O211" s="190" t="s">
        <v>37</v>
      </c>
      <c r="P211" s="140">
        <f>'Index reweighted'!CQ211</f>
        <v>85</v>
      </c>
      <c r="Q211" s="140">
        <f>'Index reweighted'!CR211</f>
        <v>157</v>
      </c>
      <c r="R211" s="191">
        <f t="shared" si="6"/>
        <v>72</v>
      </c>
    </row>
    <row r="212" spans="9:18" x14ac:dyDescent="0.3">
      <c r="I212" s="31">
        <v>207</v>
      </c>
      <c r="J212" s="3" t="str">
        <f>VLOOKUP(I212,'Index reweighted'!CR$5:CS$330,2,FALSE)</f>
        <v>Barnsley</v>
      </c>
      <c r="K212" s="31">
        <v>207</v>
      </c>
      <c r="L212" s="31" t="s">
        <v>326</v>
      </c>
      <c r="O212" s="190" t="s">
        <v>323</v>
      </c>
      <c r="P212" s="140">
        <f>'Index reweighted'!CQ212</f>
        <v>290</v>
      </c>
      <c r="Q212" s="140">
        <f>'Index reweighted'!CR212</f>
        <v>294</v>
      </c>
      <c r="R212" s="191">
        <f t="shared" si="6"/>
        <v>4</v>
      </c>
    </row>
    <row r="213" spans="9:18" x14ac:dyDescent="0.3">
      <c r="I213" s="31">
        <v>208</v>
      </c>
      <c r="J213" s="3" t="str">
        <f>VLOOKUP(I213,'Index reweighted'!CR$5:CS$330,2,FALSE)</f>
        <v>West Somerset</v>
      </c>
      <c r="K213" s="31">
        <v>208</v>
      </c>
      <c r="L213" s="31" t="s">
        <v>101</v>
      </c>
      <c r="O213" s="190" t="s">
        <v>240</v>
      </c>
      <c r="P213" s="140">
        <f>'Index reweighted'!CQ213</f>
        <v>177</v>
      </c>
      <c r="Q213" s="140">
        <f>'Index reweighted'!CR213</f>
        <v>184</v>
      </c>
      <c r="R213" s="191">
        <f t="shared" si="6"/>
        <v>7</v>
      </c>
    </row>
    <row r="214" spans="9:18" x14ac:dyDescent="0.3">
      <c r="I214" s="31">
        <v>209</v>
      </c>
      <c r="J214" s="3" t="str">
        <f>VLOOKUP(I214,'Index reweighted'!CR$5:CS$330,2,FALSE)</f>
        <v>Mid Devon</v>
      </c>
      <c r="K214" s="31">
        <v>209</v>
      </c>
      <c r="L214" s="31" t="s">
        <v>251</v>
      </c>
      <c r="O214" s="190" t="s">
        <v>99</v>
      </c>
      <c r="P214" s="140">
        <f>'Index reweighted'!CQ214</f>
        <v>25</v>
      </c>
      <c r="Q214" s="140">
        <f>'Index reweighted'!CR214</f>
        <v>20</v>
      </c>
      <c r="R214" s="191">
        <f t="shared" si="6"/>
        <v>-5</v>
      </c>
    </row>
    <row r="215" spans="9:18" x14ac:dyDescent="0.3">
      <c r="I215" s="31">
        <v>210</v>
      </c>
      <c r="J215" s="3" t="str">
        <f>VLOOKUP(I215,'Index reweighted'!CR$5:CS$330,2,FALSE)</f>
        <v>East Staffordshire</v>
      </c>
      <c r="K215" s="31">
        <v>210</v>
      </c>
      <c r="L215" s="31" t="s">
        <v>222</v>
      </c>
      <c r="O215" s="190" t="s">
        <v>44</v>
      </c>
      <c r="P215" s="140">
        <f>'Index reweighted'!CQ215</f>
        <v>26</v>
      </c>
      <c r="Q215" s="140">
        <f>'Index reweighted'!CR215</f>
        <v>88</v>
      </c>
      <c r="R215" s="191">
        <f t="shared" si="6"/>
        <v>62</v>
      </c>
    </row>
    <row r="216" spans="9:18" x14ac:dyDescent="0.3">
      <c r="I216" s="31">
        <v>211</v>
      </c>
      <c r="J216" s="3" t="str">
        <f>VLOOKUP(I216,'Index reweighted'!CR$5:CS$330,2,FALSE)</f>
        <v>Sedgemoor</v>
      </c>
      <c r="K216" s="31">
        <v>211</v>
      </c>
      <c r="L216" s="31" t="s">
        <v>272</v>
      </c>
      <c r="O216" s="190" t="s">
        <v>284</v>
      </c>
      <c r="P216" s="140">
        <f>'Index reweighted'!CQ216</f>
        <v>234</v>
      </c>
      <c r="Q216" s="140">
        <f>'Index reweighted'!CR216</f>
        <v>117</v>
      </c>
      <c r="R216" s="191">
        <f t="shared" si="6"/>
        <v>-117</v>
      </c>
    </row>
    <row r="217" spans="9:18" x14ac:dyDescent="0.3">
      <c r="I217" s="31">
        <v>212</v>
      </c>
      <c r="J217" s="3" t="str">
        <f>VLOOKUP(I217,'Index reweighted'!CR$5:CS$330,2,FALSE)</f>
        <v>North Somerset</v>
      </c>
      <c r="K217" s="31">
        <v>212</v>
      </c>
      <c r="L217" s="31" t="s">
        <v>148</v>
      </c>
      <c r="O217" s="190" t="s">
        <v>28</v>
      </c>
      <c r="P217" s="140">
        <f>'Index reweighted'!CQ217</f>
        <v>89</v>
      </c>
      <c r="Q217" s="140">
        <f>'Index reweighted'!CR217</f>
        <v>321</v>
      </c>
      <c r="R217" s="191">
        <f t="shared" si="6"/>
        <v>232</v>
      </c>
    </row>
    <row r="218" spans="9:18" x14ac:dyDescent="0.3">
      <c r="I218" s="31">
        <v>213</v>
      </c>
      <c r="J218" s="3" t="str">
        <f>VLOOKUP(I218,'Index reweighted'!CR$5:CS$330,2,FALSE)</f>
        <v>Wirral</v>
      </c>
      <c r="K218" s="31">
        <v>213</v>
      </c>
      <c r="L218" s="31" t="s">
        <v>282</v>
      </c>
      <c r="O218" s="190" t="s">
        <v>115</v>
      </c>
      <c r="P218" s="140">
        <f>'Index reweighted'!CQ218</f>
        <v>141</v>
      </c>
      <c r="Q218" s="140">
        <f>'Index reweighted'!CR218</f>
        <v>253</v>
      </c>
      <c r="R218" s="191">
        <f t="shared" si="6"/>
        <v>112</v>
      </c>
    </row>
    <row r="219" spans="9:18" x14ac:dyDescent="0.3">
      <c r="I219" s="31">
        <v>214</v>
      </c>
      <c r="J219" s="3" t="str">
        <f>VLOOKUP(I219,'Index reweighted'!CR$5:CS$330,2,FALSE)</f>
        <v>South Ribble</v>
      </c>
      <c r="K219" s="31">
        <v>214</v>
      </c>
      <c r="L219" s="31" t="s">
        <v>106</v>
      </c>
      <c r="O219" s="190" t="s">
        <v>170</v>
      </c>
      <c r="P219" s="140">
        <f>'Index reweighted'!CQ219</f>
        <v>115</v>
      </c>
      <c r="Q219" s="140">
        <f>'Index reweighted'!CR219</f>
        <v>168</v>
      </c>
      <c r="R219" s="191">
        <f t="shared" si="6"/>
        <v>53</v>
      </c>
    </row>
    <row r="220" spans="9:18" x14ac:dyDescent="0.3">
      <c r="I220" s="31">
        <v>215</v>
      </c>
      <c r="J220" s="3" t="str">
        <f>VLOOKUP(I220,'Index reweighted'!CR$5:CS$330,2,FALSE)</f>
        <v>Erewash</v>
      </c>
      <c r="K220" s="31">
        <v>215</v>
      </c>
      <c r="L220" s="31" t="s">
        <v>236</v>
      </c>
      <c r="O220" s="190" t="s">
        <v>337</v>
      </c>
      <c r="P220" s="140">
        <f>'Index reweighted'!CQ220</f>
        <v>321</v>
      </c>
      <c r="Q220" s="140">
        <f>'Index reweighted'!CR220</f>
        <v>240</v>
      </c>
      <c r="R220" s="191">
        <f t="shared" si="6"/>
        <v>-81</v>
      </c>
    </row>
    <row r="221" spans="9:18" x14ac:dyDescent="0.3">
      <c r="I221" s="31">
        <v>216</v>
      </c>
      <c r="J221" s="3" t="str">
        <f>VLOOKUP(I221,'Index reweighted'!CR$5:CS$330,2,FALSE)</f>
        <v>West Lindsey</v>
      </c>
      <c r="K221" s="31">
        <v>216</v>
      </c>
      <c r="L221" s="31" t="s">
        <v>242</v>
      </c>
      <c r="O221" s="190" t="s">
        <v>90</v>
      </c>
      <c r="P221" s="140">
        <f>'Index reweighted'!CQ221</f>
        <v>133</v>
      </c>
      <c r="Q221" s="140">
        <f>'Index reweighted'!CR221</f>
        <v>259</v>
      </c>
      <c r="R221" s="191">
        <f t="shared" si="6"/>
        <v>126</v>
      </c>
    </row>
    <row r="222" spans="9:18" x14ac:dyDescent="0.3">
      <c r="I222" s="31">
        <v>217</v>
      </c>
      <c r="J222" s="3" t="str">
        <f>VLOOKUP(I222,'Index reweighted'!CR$5:CS$330,2,FALSE)</f>
        <v>Huntingdonshire</v>
      </c>
      <c r="K222" s="31">
        <v>217</v>
      </c>
      <c r="L222" s="31" t="s">
        <v>121</v>
      </c>
      <c r="O222" s="190" t="s">
        <v>54</v>
      </c>
      <c r="P222" s="140">
        <f>'Index reweighted'!CQ222</f>
        <v>99</v>
      </c>
      <c r="Q222" s="140">
        <f>'Index reweighted'!CR222</f>
        <v>31</v>
      </c>
      <c r="R222" s="191">
        <f t="shared" si="6"/>
        <v>-68</v>
      </c>
    </row>
    <row r="223" spans="9:18" x14ac:dyDescent="0.3">
      <c r="I223" s="31">
        <v>218</v>
      </c>
      <c r="J223" s="3" t="str">
        <f>VLOOKUP(I223,'Index reweighted'!CR$5:CS$330,2,FALSE)</f>
        <v>Gravesham</v>
      </c>
      <c r="K223" s="31">
        <v>218</v>
      </c>
      <c r="L223" s="31" t="s">
        <v>209</v>
      </c>
      <c r="O223" s="190" t="s">
        <v>314</v>
      </c>
      <c r="P223" s="140">
        <f>'Index reweighted'!CQ223</f>
        <v>279</v>
      </c>
      <c r="Q223" s="140">
        <f>'Index reweighted'!CR223</f>
        <v>284</v>
      </c>
      <c r="R223" s="191">
        <f t="shared" si="6"/>
        <v>5</v>
      </c>
    </row>
    <row r="224" spans="9:18" x14ac:dyDescent="0.3">
      <c r="I224" s="31">
        <v>219</v>
      </c>
      <c r="J224" s="3" t="str">
        <f>VLOOKUP(I224,'Index reweighted'!CR$5:CS$330,2,FALSE)</f>
        <v>Windsor and Maidenhead</v>
      </c>
      <c r="K224" s="31">
        <v>219</v>
      </c>
      <c r="L224" s="31" t="s">
        <v>134</v>
      </c>
      <c r="O224" s="190" t="s">
        <v>267</v>
      </c>
      <c r="P224" s="140">
        <f>'Index reweighted'!CQ224</f>
        <v>306</v>
      </c>
      <c r="Q224" s="140">
        <f>'Index reweighted'!CR224</f>
        <v>73</v>
      </c>
      <c r="R224" s="191">
        <f t="shared" si="6"/>
        <v>-233</v>
      </c>
    </row>
    <row r="225" spans="9:18" x14ac:dyDescent="0.3">
      <c r="I225" s="31">
        <v>220</v>
      </c>
      <c r="J225" s="3" t="str">
        <f>VLOOKUP(I225,'Index reweighted'!CR$5:CS$330,2,FALSE)</f>
        <v>Melton</v>
      </c>
      <c r="K225" s="31">
        <v>220</v>
      </c>
      <c r="L225" s="31" t="s">
        <v>296</v>
      </c>
      <c r="O225" s="190" t="s">
        <v>42</v>
      </c>
      <c r="P225" s="140">
        <f>'Index reweighted'!CQ225</f>
        <v>19</v>
      </c>
      <c r="Q225" s="140">
        <f>'Index reweighted'!CR225</f>
        <v>127</v>
      </c>
      <c r="R225" s="191">
        <f t="shared" si="6"/>
        <v>108</v>
      </c>
    </row>
    <row r="226" spans="9:18" x14ac:dyDescent="0.3">
      <c r="I226" s="31">
        <v>221</v>
      </c>
      <c r="J226" s="3" t="str">
        <f>VLOOKUP(I226,'Index reweighted'!CR$5:CS$330,2,FALSE)</f>
        <v>Broadland</v>
      </c>
      <c r="K226" s="31">
        <v>221</v>
      </c>
      <c r="L226" s="31" t="s">
        <v>131</v>
      </c>
      <c r="O226" s="190" t="s">
        <v>124</v>
      </c>
      <c r="P226" s="140">
        <f>'Index reweighted'!CQ226</f>
        <v>46</v>
      </c>
      <c r="Q226" s="140">
        <f>'Index reweighted'!CR226</f>
        <v>246</v>
      </c>
      <c r="R226" s="191">
        <f t="shared" si="6"/>
        <v>200</v>
      </c>
    </row>
    <row r="227" spans="9:18" x14ac:dyDescent="0.3">
      <c r="I227" s="31">
        <v>222</v>
      </c>
      <c r="J227" s="3" t="str">
        <f>VLOOKUP(I227,'Index reweighted'!CR$5:CS$330,2,FALSE)</f>
        <v>Bassetlaw</v>
      </c>
      <c r="K227" s="31">
        <v>222</v>
      </c>
      <c r="L227" s="31" t="s">
        <v>208</v>
      </c>
      <c r="O227" s="190" t="s">
        <v>121</v>
      </c>
      <c r="P227" s="140">
        <f>'Index reweighted'!CQ227</f>
        <v>217</v>
      </c>
      <c r="Q227" s="140">
        <f>'Index reweighted'!CR227</f>
        <v>64</v>
      </c>
      <c r="R227" s="191">
        <f t="shared" si="6"/>
        <v>-153</v>
      </c>
    </row>
    <row r="228" spans="9:18" x14ac:dyDescent="0.3">
      <c r="I228" s="31">
        <v>223</v>
      </c>
      <c r="J228" s="3" t="str">
        <f>VLOOKUP(I228,'Index reweighted'!CR$5:CS$330,2,FALSE)</f>
        <v>St. Helens</v>
      </c>
      <c r="K228" s="31">
        <v>223</v>
      </c>
      <c r="L228" s="31" t="s">
        <v>186</v>
      </c>
      <c r="O228" s="190" t="s">
        <v>123</v>
      </c>
      <c r="P228" s="140">
        <f>'Index reweighted'!CQ228</f>
        <v>158</v>
      </c>
      <c r="Q228" s="140">
        <f>'Index reweighted'!CR228</f>
        <v>151</v>
      </c>
      <c r="R228" s="191">
        <f t="shared" si="6"/>
        <v>-7</v>
      </c>
    </row>
    <row r="229" spans="9:18" x14ac:dyDescent="0.3">
      <c r="I229" s="31">
        <v>224</v>
      </c>
      <c r="J229" s="3" t="str">
        <f>VLOOKUP(I229,'Index reweighted'!CR$5:CS$330,2,FALSE)</f>
        <v>Enfield</v>
      </c>
      <c r="K229" s="31">
        <v>224</v>
      </c>
      <c r="L229" s="31" t="s">
        <v>254</v>
      </c>
      <c r="O229" s="190" t="s">
        <v>18</v>
      </c>
      <c r="P229" s="140">
        <f>'Index reweighted'!CQ229</f>
        <v>3</v>
      </c>
      <c r="Q229" s="140">
        <f>'Index reweighted'!CR229</f>
        <v>174</v>
      </c>
      <c r="R229" s="191">
        <f t="shared" si="6"/>
        <v>171</v>
      </c>
    </row>
    <row r="230" spans="9:18" x14ac:dyDescent="0.3">
      <c r="I230" s="31">
        <v>225</v>
      </c>
      <c r="J230" s="3" t="str">
        <f>VLOOKUP(I230,'Index reweighted'!CR$5:CS$330,2,FALSE)</f>
        <v>Calderdale</v>
      </c>
      <c r="K230" s="31">
        <v>225</v>
      </c>
      <c r="L230" s="31" t="s">
        <v>199</v>
      </c>
      <c r="O230" s="190" t="s">
        <v>154</v>
      </c>
      <c r="P230" s="140">
        <f>'Index reweighted'!CQ230</f>
        <v>77</v>
      </c>
      <c r="Q230" s="140">
        <f>'Index reweighted'!CR230</f>
        <v>211</v>
      </c>
      <c r="R230" s="191">
        <f t="shared" si="6"/>
        <v>134</v>
      </c>
    </row>
    <row r="231" spans="9:18" x14ac:dyDescent="0.3">
      <c r="I231" s="31">
        <v>226</v>
      </c>
      <c r="J231" s="3" t="str">
        <f>VLOOKUP(I231,'Index reweighted'!CR$5:CS$330,2,FALSE)</f>
        <v>Thanet</v>
      </c>
      <c r="K231" s="31">
        <v>226</v>
      </c>
      <c r="L231" s="31" t="s">
        <v>248</v>
      </c>
      <c r="O231" s="190" t="s">
        <v>50</v>
      </c>
      <c r="P231" s="140">
        <f>'Index reweighted'!CQ231</f>
        <v>61</v>
      </c>
      <c r="Q231" s="140">
        <f>'Index reweighted'!CR231</f>
        <v>270</v>
      </c>
      <c r="R231" s="191">
        <f t="shared" si="6"/>
        <v>209</v>
      </c>
    </row>
    <row r="232" spans="9:18" x14ac:dyDescent="0.3">
      <c r="I232" s="31">
        <v>227</v>
      </c>
      <c r="J232" s="3" t="str">
        <f>VLOOKUP(I232,'Index reweighted'!CR$5:CS$330,2,FALSE)</f>
        <v>Test Valley</v>
      </c>
      <c r="K232" s="31">
        <v>227</v>
      </c>
      <c r="L232" s="31" t="s">
        <v>165</v>
      </c>
      <c r="O232" s="190" t="s">
        <v>264</v>
      </c>
      <c r="P232" s="140">
        <f>'Index reweighted'!CQ232</f>
        <v>245</v>
      </c>
      <c r="Q232" s="140">
        <f>'Index reweighted'!CR232</f>
        <v>308</v>
      </c>
      <c r="R232" s="191">
        <f t="shared" si="6"/>
        <v>63</v>
      </c>
    </row>
    <row r="233" spans="9:18" x14ac:dyDescent="0.3">
      <c r="I233" s="31">
        <v>228</v>
      </c>
      <c r="J233" s="3" t="str">
        <f>VLOOKUP(I233,'Index reweighted'!CR$5:CS$330,2,FALSE)</f>
        <v>Uttlesford</v>
      </c>
      <c r="K233" s="31">
        <v>228</v>
      </c>
      <c r="L233" s="31" t="s">
        <v>244</v>
      </c>
      <c r="O233" s="190" t="s">
        <v>177</v>
      </c>
      <c r="P233" s="140">
        <f>'Index reweighted'!CQ233</f>
        <v>147</v>
      </c>
      <c r="Q233" s="140">
        <f>'Index reweighted'!CR233</f>
        <v>196</v>
      </c>
      <c r="R233" s="191">
        <f t="shared" si="6"/>
        <v>49</v>
      </c>
    </row>
    <row r="234" spans="9:18" x14ac:dyDescent="0.3">
      <c r="I234" s="31">
        <v>229</v>
      </c>
      <c r="J234" s="3" t="str">
        <f>VLOOKUP(I234,'Index reweighted'!CR$5:CS$330,2,FALSE)</f>
        <v>South Bucks</v>
      </c>
      <c r="K234" s="31">
        <v>229</v>
      </c>
      <c r="L234" s="31" t="s">
        <v>198</v>
      </c>
      <c r="O234" s="190" t="s">
        <v>179</v>
      </c>
      <c r="P234" s="140">
        <f>'Index reweighted'!CQ234</f>
        <v>159</v>
      </c>
      <c r="Q234" s="140">
        <f>'Index reweighted'!CR234</f>
        <v>233</v>
      </c>
      <c r="R234" s="191">
        <f t="shared" si="6"/>
        <v>74</v>
      </c>
    </row>
    <row r="235" spans="9:18" x14ac:dyDescent="0.3">
      <c r="I235" s="31">
        <v>230</v>
      </c>
      <c r="J235" s="3" t="str">
        <f>VLOOKUP(I235,'Index reweighted'!CR$5:CS$330,2,FALSE)</f>
        <v>East Northamptonshire</v>
      </c>
      <c r="K235" s="31">
        <v>230</v>
      </c>
      <c r="L235" s="31" t="s">
        <v>300</v>
      </c>
      <c r="O235" s="190" t="s">
        <v>91</v>
      </c>
      <c r="P235" s="140">
        <f>'Index reweighted'!CQ235</f>
        <v>78</v>
      </c>
      <c r="Q235" s="140">
        <f>'Index reweighted'!CR235</f>
        <v>135</v>
      </c>
      <c r="R235" s="191">
        <f t="shared" si="6"/>
        <v>57</v>
      </c>
    </row>
    <row r="236" spans="9:18" x14ac:dyDescent="0.3">
      <c r="I236" s="31">
        <v>231</v>
      </c>
      <c r="J236" s="3" t="str">
        <f>VLOOKUP(I236,'Index reweighted'!CR$5:CS$330,2,FALSE)</f>
        <v>Blackburn with Darwen</v>
      </c>
      <c r="K236" s="31">
        <v>231</v>
      </c>
      <c r="L236" s="31" t="s">
        <v>213</v>
      </c>
      <c r="O236" s="190" t="s">
        <v>282</v>
      </c>
      <c r="P236" s="140">
        <f>'Index reweighted'!CQ236</f>
        <v>213</v>
      </c>
      <c r="Q236" s="140">
        <f>'Index reweighted'!CR236</f>
        <v>188</v>
      </c>
      <c r="R236" s="191">
        <f t="shared" si="6"/>
        <v>-25</v>
      </c>
    </row>
    <row r="237" spans="9:18" x14ac:dyDescent="0.3">
      <c r="I237" s="31">
        <v>232</v>
      </c>
      <c r="J237" s="3" t="str">
        <f>VLOOKUP(I237,'Index reweighted'!CR$5:CS$330,2,FALSE)</f>
        <v>Birmingham</v>
      </c>
      <c r="K237" s="31">
        <v>232</v>
      </c>
      <c r="L237" s="31" t="s">
        <v>320</v>
      </c>
      <c r="O237" s="190" t="s">
        <v>333</v>
      </c>
      <c r="P237" s="140">
        <f>'Index reweighted'!CQ237</f>
        <v>322</v>
      </c>
      <c r="Q237" s="140">
        <f>'Index reweighted'!CR237</f>
        <v>158</v>
      </c>
      <c r="R237" s="191">
        <f t="shared" si="6"/>
        <v>-164</v>
      </c>
    </row>
    <row r="238" spans="9:18" x14ac:dyDescent="0.3">
      <c r="I238" s="31">
        <v>233</v>
      </c>
      <c r="J238" s="3" t="str">
        <f>VLOOKUP(I238,'Index reweighted'!CR$5:CS$330,2,FALSE)</f>
        <v>Sheffield</v>
      </c>
      <c r="K238" s="31">
        <v>233</v>
      </c>
      <c r="L238" s="31" t="s">
        <v>142</v>
      </c>
      <c r="O238" s="190" t="s">
        <v>299</v>
      </c>
      <c r="P238" s="140">
        <f>'Index reweighted'!CQ238</f>
        <v>313</v>
      </c>
      <c r="Q238" s="140">
        <f>'Index reweighted'!CR238</f>
        <v>199</v>
      </c>
      <c r="R238" s="191">
        <f t="shared" si="6"/>
        <v>-114</v>
      </c>
    </row>
    <row r="239" spans="9:18" x14ac:dyDescent="0.3">
      <c r="I239" s="31">
        <v>234</v>
      </c>
      <c r="J239" s="3" t="str">
        <f>VLOOKUP(I239,'Index reweighted'!CR$5:CS$330,2,FALSE)</f>
        <v>Derby</v>
      </c>
      <c r="K239" s="31">
        <v>234</v>
      </c>
      <c r="L239" s="31" t="s">
        <v>284</v>
      </c>
      <c r="O239" s="190" t="s">
        <v>73</v>
      </c>
      <c r="P239" s="140">
        <f>'Index reweighted'!CQ239</f>
        <v>62</v>
      </c>
      <c r="Q239" s="140">
        <f>'Index reweighted'!CR239</f>
        <v>229</v>
      </c>
      <c r="R239" s="191">
        <f t="shared" si="6"/>
        <v>167</v>
      </c>
    </row>
    <row r="240" spans="9:18" x14ac:dyDescent="0.3">
      <c r="I240" s="31">
        <v>235</v>
      </c>
      <c r="J240" s="3" t="str">
        <f>VLOOKUP(I240,'Index reweighted'!CR$5:CS$330,2,FALSE)</f>
        <v>Craven</v>
      </c>
      <c r="K240" s="31">
        <v>235</v>
      </c>
      <c r="L240" s="31" t="s">
        <v>305</v>
      </c>
      <c r="O240" s="190" t="s">
        <v>329</v>
      </c>
      <c r="P240" s="140">
        <f>'Index reweighted'!CQ240</f>
        <v>301</v>
      </c>
      <c r="Q240" s="140">
        <f>'Index reweighted'!CR240</f>
        <v>187</v>
      </c>
      <c r="R240" s="191">
        <f t="shared" si="6"/>
        <v>-114</v>
      </c>
    </row>
    <row r="241" spans="9:18" x14ac:dyDescent="0.3">
      <c r="I241" s="31">
        <v>236</v>
      </c>
      <c r="J241" s="3" t="str">
        <f>VLOOKUP(I241,'Index reweighted'!CR$5:CS$330,2,FALSE)</f>
        <v>Fenland</v>
      </c>
      <c r="K241" s="31">
        <v>236</v>
      </c>
      <c r="L241" s="31" t="s">
        <v>318</v>
      </c>
      <c r="O241" s="190" t="s">
        <v>325</v>
      </c>
      <c r="P241" s="140">
        <f>'Index reweighted'!CQ241</f>
        <v>274</v>
      </c>
      <c r="Q241" s="140">
        <f>'Index reweighted'!CR241</f>
        <v>281</v>
      </c>
      <c r="R241" s="191">
        <f t="shared" si="6"/>
        <v>7</v>
      </c>
    </row>
    <row r="242" spans="9:18" x14ac:dyDescent="0.3">
      <c r="I242" s="31">
        <v>237</v>
      </c>
      <c r="J242" s="3" t="str">
        <f>VLOOKUP(I242,'Index reweighted'!CR$5:CS$330,2,FALSE)</f>
        <v>Gateshead</v>
      </c>
      <c r="K242" s="31">
        <v>237</v>
      </c>
      <c r="L242" s="31" t="s">
        <v>202</v>
      </c>
      <c r="O242" s="190" t="s">
        <v>220</v>
      </c>
      <c r="P242" s="140">
        <f>'Index reweighted'!CQ242</f>
        <v>267</v>
      </c>
      <c r="Q242" s="140">
        <f>'Index reweighted'!CR242</f>
        <v>118</v>
      </c>
      <c r="R242" s="191">
        <f t="shared" si="6"/>
        <v>-149</v>
      </c>
    </row>
    <row r="243" spans="9:18" x14ac:dyDescent="0.3">
      <c r="I243" s="31">
        <v>238</v>
      </c>
      <c r="J243" s="3" t="str">
        <f>VLOOKUP(I243,'Index reweighted'!CR$5:CS$330,2,FALSE)</f>
        <v>Harborough</v>
      </c>
      <c r="K243" s="31">
        <v>238</v>
      </c>
      <c r="L243" s="31" t="s">
        <v>133</v>
      </c>
      <c r="O243" s="190" t="s">
        <v>75</v>
      </c>
      <c r="P243" s="140">
        <f>'Index reweighted'!CQ243</f>
        <v>39</v>
      </c>
      <c r="Q243" s="140">
        <f>'Index reweighted'!CR243</f>
        <v>261</v>
      </c>
      <c r="R243" s="191">
        <f t="shared" si="6"/>
        <v>222</v>
      </c>
    </row>
    <row r="244" spans="9:18" x14ac:dyDescent="0.3">
      <c r="I244" s="31">
        <v>239</v>
      </c>
      <c r="J244" s="3" t="str">
        <f>VLOOKUP(I244,'Index reweighted'!CR$5:CS$330,2,FALSE)</f>
        <v>Malvern Hills</v>
      </c>
      <c r="K244" s="31">
        <v>239</v>
      </c>
      <c r="L244" s="31" t="s">
        <v>294</v>
      </c>
      <c r="O244" s="190" t="s">
        <v>296</v>
      </c>
      <c r="P244" s="140">
        <f>'Index reweighted'!CQ244</f>
        <v>220</v>
      </c>
      <c r="Q244" s="140">
        <f>'Index reweighted'!CR244</f>
        <v>283</v>
      </c>
      <c r="R244" s="191">
        <f t="shared" si="6"/>
        <v>63</v>
      </c>
    </row>
    <row r="245" spans="9:18" x14ac:dyDescent="0.3">
      <c r="I245" s="31">
        <v>240</v>
      </c>
      <c r="J245" s="3" t="str">
        <f>VLOOKUP(I245,'Index reweighted'!CR$5:CS$330,2,FALSE)</f>
        <v>Rotherham</v>
      </c>
      <c r="K245" s="31">
        <v>240</v>
      </c>
      <c r="L245" s="31" t="s">
        <v>155</v>
      </c>
      <c r="O245" s="190" t="s">
        <v>280</v>
      </c>
      <c r="P245" s="140">
        <f>'Index reweighted'!CQ245</f>
        <v>202</v>
      </c>
      <c r="Q245" s="140">
        <f>'Index reweighted'!CR245</f>
        <v>316</v>
      </c>
      <c r="R245" s="191">
        <f t="shared" si="6"/>
        <v>114</v>
      </c>
    </row>
    <row r="246" spans="9:18" x14ac:dyDescent="0.3">
      <c r="I246" s="31">
        <v>241</v>
      </c>
      <c r="J246" s="3" t="str">
        <f>VLOOKUP(I246,'Index reweighted'!CR$5:CS$330,2,FALSE)</f>
        <v>Vale of White Horse</v>
      </c>
      <c r="K246" s="31">
        <v>241</v>
      </c>
      <c r="L246" s="31" t="s">
        <v>118</v>
      </c>
      <c r="O246" s="190" t="s">
        <v>27</v>
      </c>
      <c r="P246" s="140">
        <f>'Index reweighted'!CQ246</f>
        <v>7</v>
      </c>
      <c r="Q246" s="140">
        <f>'Index reweighted'!CR246</f>
        <v>28</v>
      </c>
      <c r="R246" s="191">
        <f t="shared" si="6"/>
        <v>21</v>
      </c>
    </row>
    <row r="247" spans="9:18" x14ac:dyDescent="0.3">
      <c r="I247" s="31">
        <v>242</v>
      </c>
      <c r="J247" s="3" t="str">
        <f>VLOOKUP(I247,'Index reweighted'!CR$5:CS$330,2,FALSE)</f>
        <v>Wiltshire</v>
      </c>
      <c r="K247" s="31">
        <v>242</v>
      </c>
      <c r="L247" s="31" t="s">
        <v>295</v>
      </c>
      <c r="O247" s="190" t="s">
        <v>308</v>
      </c>
      <c r="P247" s="140">
        <f>'Index reweighted'!CQ247</f>
        <v>252</v>
      </c>
      <c r="Q247" s="140">
        <f>'Index reweighted'!CR247</f>
        <v>271</v>
      </c>
      <c r="R247" s="191">
        <f t="shared" si="6"/>
        <v>19</v>
      </c>
    </row>
    <row r="248" spans="9:18" x14ac:dyDescent="0.3">
      <c r="I248" s="31">
        <v>243</v>
      </c>
      <c r="J248" s="3" t="str">
        <f>VLOOKUP(I248,'Index reweighted'!CR$5:CS$330,2,FALSE)</f>
        <v>Castle Point</v>
      </c>
      <c r="K248" s="31">
        <v>243</v>
      </c>
      <c r="L248" s="31" t="s">
        <v>338</v>
      </c>
      <c r="O248" s="190" t="s">
        <v>24</v>
      </c>
      <c r="P248" s="140">
        <f>'Index reweighted'!CQ248</f>
        <v>110</v>
      </c>
      <c r="Q248" s="140">
        <f>'Index reweighted'!CR248</f>
        <v>254</v>
      </c>
      <c r="R248" s="191">
        <f t="shared" si="6"/>
        <v>144</v>
      </c>
    </row>
    <row r="249" spans="9:18" x14ac:dyDescent="0.3">
      <c r="I249" s="31">
        <v>244</v>
      </c>
      <c r="J249" s="3" t="str">
        <f>VLOOKUP(I249,'Index reweighted'!CR$5:CS$330,2,FALSE)</f>
        <v>East Cambridgeshire</v>
      </c>
      <c r="K249" s="31">
        <v>244</v>
      </c>
      <c r="L249" s="31" t="s">
        <v>285</v>
      </c>
      <c r="O249" s="190" t="s">
        <v>272</v>
      </c>
      <c r="P249" s="140">
        <f>'Index reweighted'!CQ249</f>
        <v>211</v>
      </c>
      <c r="Q249" s="140">
        <f>'Index reweighted'!CR249</f>
        <v>266</v>
      </c>
      <c r="R249" s="191">
        <f t="shared" si="6"/>
        <v>55</v>
      </c>
    </row>
    <row r="250" spans="9:18" x14ac:dyDescent="0.3">
      <c r="I250" s="31">
        <v>245</v>
      </c>
      <c r="J250" s="3" t="str">
        <f>VLOOKUP(I250,'Index reweighted'!CR$5:CS$330,2,FALSE)</f>
        <v>Stafford</v>
      </c>
      <c r="K250" s="31">
        <v>245</v>
      </c>
      <c r="L250" s="31" t="s">
        <v>264</v>
      </c>
      <c r="O250" s="190" t="s">
        <v>256</v>
      </c>
      <c r="P250" s="140">
        <f>'Index reweighted'!CQ250</f>
        <v>248</v>
      </c>
      <c r="Q250" s="140">
        <f>'Index reweighted'!CR250</f>
        <v>214</v>
      </c>
      <c r="R250" s="191">
        <f t="shared" si="6"/>
        <v>-34</v>
      </c>
    </row>
    <row r="251" spans="9:18" x14ac:dyDescent="0.3">
      <c r="I251" s="31">
        <v>246</v>
      </c>
      <c r="J251" s="3" t="str">
        <f>VLOOKUP(I251,'Index reweighted'!CR$5:CS$330,2,FALSE)</f>
        <v>Ryedale</v>
      </c>
      <c r="K251" s="31">
        <v>246</v>
      </c>
      <c r="L251" s="31" t="s">
        <v>230</v>
      </c>
      <c r="O251" s="190" t="s">
        <v>291</v>
      </c>
      <c r="P251" s="140">
        <f>'Index reweighted'!CQ251</f>
        <v>164</v>
      </c>
      <c r="Q251" s="140">
        <f>'Index reweighted'!CR251</f>
        <v>273</v>
      </c>
      <c r="R251" s="191">
        <f t="shared" si="6"/>
        <v>109</v>
      </c>
    </row>
    <row r="252" spans="9:18" x14ac:dyDescent="0.3">
      <c r="I252" s="31">
        <v>247</v>
      </c>
      <c r="J252" s="3" t="str">
        <f>VLOOKUP(I252,'Index reweighted'!CR$5:CS$330,2,FALSE)</f>
        <v>Central Bedfordshire</v>
      </c>
      <c r="K252" s="31">
        <v>247</v>
      </c>
      <c r="L252" s="31" t="s">
        <v>309</v>
      </c>
      <c r="O252" s="190" t="s">
        <v>210</v>
      </c>
      <c r="P252" s="140">
        <f>'Index reweighted'!CQ252</f>
        <v>287</v>
      </c>
      <c r="Q252" s="140">
        <f>'Index reweighted'!CR252</f>
        <v>322</v>
      </c>
      <c r="R252" s="191">
        <f t="shared" si="6"/>
        <v>35</v>
      </c>
    </row>
    <row r="253" spans="9:18" x14ac:dyDescent="0.3">
      <c r="I253" s="31">
        <v>248</v>
      </c>
      <c r="J253" s="3" t="str">
        <f>VLOOKUP(I253,'Index reweighted'!CR$5:CS$330,2,FALSE)</f>
        <v>Wakefield</v>
      </c>
      <c r="K253" s="31">
        <v>248</v>
      </c>
      <c r="L253" s="31" t="s">
        <v>256</v>
      </c>
      <c r="O253" s="190" t="s">
        <v>253</v>
      </c>
      <c r="P253" s="140">
        <f>'Index reweighted'!CQ253</f>
        <v>315</v>
      </c>
      <c r="Q253" s="140">
        <f>'Index reweighted'!CR253</f>
        <v>84</v>
      </c>
      <c r="R253" s="191">
        <f t="shared" si="6"/>
        <v>-231</v>
      </c>
    </row>
    <row r="254" spans="9:18" x14ac:dyDescent="0.3">
      <c r="I254" s="31">
        <v>249</v>
      </c>
      <c r="J254" s="3" t="str">
        <f>VLOOKUP(I254,'Index reweighted'!CR$5:CS$330,2,FALSE)</f>
        <v>Stockton-on-Tees</v>
      </c>
      <c r="K254" s="31">
        <v>249</v>
      </c>
      <c r="L254" s="31" t="s">
        <v>203</v>
      </c>
      <c r="O254" s="190" t="s">
        <v>106</v>
      </c>
      <c r="P254" s="140">
        <f>'Index reweighted'!CQ254</f>
        <v>214</v>
      </c>
      <c r="Q254" s="140">
        <f>'Index reweighted'!CR254</f>
        <v>56</v>
      </c>
      <c r="R254" s="191">
        <f t="shared" si="6"/>
        <v>-158</v>
      </c>
    </row>
    <row r="255" spans="9:18" x14ac:dyDescent="0.3">
      <c r="I255" s="31">
        <v>250</v>
      </c>
      <c r="J255" s="3" t="str">
        <f>VLOOKUP(I255,'Index reweighted'!CR$5:CS$330,2,FALSE)</f>
        <v>Peterborough</v>
      </c>
      <c r="K255" s="31">
        <v>250</v>
      </c>
      <c r="L255" s="31" t="s">
        <v>268</v>
      </c>
      <c r="O255" s="190" t="s">
        <v>35</v>
      </c>
      <c r="P255" s="140">
        <f>'Index reweighted'!CQ255</f>
        <v>18</v>
      </c>
      <c r="Q255" s="140">
        <f>'Index reweighted'!CR255</f>
        <v>50</v>
      </c>
      <c r="R255" s="191">
        <f t="shared" si="6"/>
        <v>32</v>
      </c>
    </row>
    <row r="256" spans="9:18" x14ac:dyDescent="0.3">
      <c r="I256" s="31">
        <v>251</v>
      </c>
      <c r="J256" s="3" t="str">
        <f>VLOOKUP(I256,'Index reweighted'!CR$5:CS$330,2,FALSE)</f>
        <v>Mansfield</v>
      </c>
      <c r="K256" s="31">
        <v>251</v>
      </c>
      <c r="L256" s="31" t="s">
        <v>292</v>
      </c>
      <c r="O256" s="190" t="s">
        <v>105</v>
      </c>
      <c r="P256" s="140">
        <f>'Index reweighted'!CQ256</f>
        <v>60</v>
      </c>
      <c r="Q256" s="140">
        <f>'Index reweighted'!CR256</f>
        <v>12</v>
      </c>
      <c r="R256" s="191">
        <f t="shared" si="6"/>
        <v>-48</v>
      </c>
    </row>
    <row r="257" spans="9:18" x14ac:dyDescent="0.3">
      <c r="I257" s="31">
        <v>252</v>
      </c>
      <c r="J257" s="3" t="str">
        <f>VLOOKUP(I257,'Index reweighted'!CR$5:CS$330,2,FALSE)</f>
        <v>Fylde</v>
      </c>
      <c r="K257" s="31">
        <v>252</v>
      </c>
      <c r="L257" s="31" t="s">
        <v>308</v>
      </c>
      <c r="O257" s="190" t="s">
        <v>286</v>
      </c>
      <c r="P257" s="140">
        <f>'Index reweighted'!CQ257</f>
        <v>314</v>
      </c>
      <c r="Q257" s="140">
        <f>'Index reweighted'!CR257</f>
        <v>137</v>
      </c>
      <c r="R257" s="191">
        <f t="shared" si="6"/>
        <v>-177</v>
      </c>
    </row>
    <row r="258" spans="9:18" x14ac:dyDescent="0.3">
      <c r="I258" s="31">
        <v>253</v>
      </c>
      <c r="J258" s="3" t="str">
        <f>VLOOKUP(I258,'Index reweighted'!CR$5:CS$330,2,FALSE)</f>
        <v>Rossendale</v>
      </c>
      <c r="K258" s="31">
        <v>253</v>
      </c>
      <c r="L258" s="31" t="s">
        <v>235</v>
      </c>
      <c r="O258" s="190" t="s">
        <v>303</v>
      </c>
      <c r="P258" s="140">
        <f>'Index reweighted'!CQ258</f>
        <v>296</v>
      </c>
      <c r="Q258" s="140">
        <f>'Index reweighted'!CR258</f>
        <v>126</v>
      </c>
      <c r="R258" s="191">
        <f t="shared" si="6"/>
        <v>-170</v>
      </c>
    </row>
    <row r="259" spans="9:18" x14ac:dyDescent="0.3">
      <c r="I259" s="31">
        <v>254</v>
      </c>
      <c r="J259" s="3" t="str">
        <f>VLOOKUP(I259,'Index reweighted'!CR$5:CS$330,2,FALSE)</f>
        <v>South Northamptonshire</v>
      </c>
      <c r="K259" s="31">
        <v>254</v>
      </c>
      <c r="L259" s="31" t="s">
        <v>290</v>
      </c>
      <c r="O259" s="190" t="s">
        <v>228</v>
      </c>
      <c r="P259" s="140">
        <f>'Index reweighted'!CQ259</f>
        <v>134</v>
      </c>
      <c r="Q259" s="140">
        <f>'Index reweighted'!CR259</f>
        <v>123</v>
      </c>
      <c r="R259" s="191">
        <f t="shared" si="6"/>
        <v>-11</v>
      </c>
    </row>
    <row r="260" spans="9:18" x14ac:dyDescent="0.3">
      <c r="I260" s="31">
        <v>255</v>
      </c>
      <c r="J260" s="3" t="str">
        <f>VLOOKUP(I260,'Index reweighted'!CR$5:CS$330,2,FALSE)</f>
        <v>Wychavon</v>
      </c>
      <c r="K260" s="31">
        <v>255</v>
      </c>
      <c r="L260" s="31" t="s">
        <v>310</v>
      </c>
      <c r="O260" s="190" t="s">
        <v>315</v>
      </c>
      <c r="P260" s="140">
        <f>'Index reweighted'!CQ260</f>
        <v>304</v>
      </c>
      <c r="Q260" s="140">
        <f>'Index reweighted'!CR260</f>
        <v>223</v>
      </c>
      <c r="R260" s="191">
        <f t="shared" si="6"/>
        <v>-81</v>
      </c>
    </row>
    <row r="261" spans="9:18" x14ac:dyDescent="0.3">
      <c r="I261" s="31">
        <v>256</v>
      </c>
      <c r="J261" s="3" t="str">
        <f>VLOOKUP(I261,'Index reweighted'!CR$5:CS$330,2,FALSE)</f>
        <v>Croydon</v>
      </c>
      <c r="K261" s="31">
        <v>256</v>
      </c>
      <c r="L261" s="31" t="s">
        <v>332</v>
      </c>
      <c r="O261" s="190" t="s">
        <v>251</v>
      </c>
      <c r="P261" s="140">
        <f>'Index reweighted'!CQ261</f>
        <v>209</v>
      </c>
      <c r="Q261" s="140">
        <f>'Index reweighted'!CR261</f>
        <v>245</v>
      </c>
      <c r="R261" s="191">
        <f t="shared" si="6"/>
        <v>36</v>
      </c>
    </row>
    <row r="262" spans="9:18" x14ac:dyDescent="0.3">
      <c r="I262" s="31">
        <v>257</v>
      </c>
      <c r="J262" s="3" t="str">
        <f>VLOOKUP(I262,'Index reweighted'!CR$5:CS$330,2,FALSE)</f>
        <v>North East Lincolnshire</v>
      </c>
      <c r="K262" s="31">
        <v>257</v>
      </c>
      <c r="L262" s="31" t="s">
        <v>173</v>
      </c>
      <c r="O262" s="190" t="s">
        <v>212</v>
      </c>
      <c r="P262" s="140">
        <f>'Index reweighted'!CQ262</f>
        <v>111</v>
      </c>
      <c r="Q262" s="140">
        <f>'Index reweighted'!CR262</f>
        <v>309</v>
      </c>
      <c r="R262" s="191">
        <f t="shared" ref="R262:R325" si="7">Q262-P262</f>
        <v>198</v>
      </c>
    </row>
    <row r="263" spans="9:18" x14ac:dyDescent="0.3">
      <c r="I263" s="31">
        <v>258</v>
      </c>
      <c r="J263" s="3" t="str">
        <f>VLOOKUP(I263,'Index reweighted'!CR$5:CS$330,2,FALSE)</f>
        <v>Havering</v>
      </c>
      <c r="K263" s="31">
        <v>258</v>
      </c>
      <c r="L263" s="31" t="s">
        <v>232</v>
      </c>
      <c r="O263" s="190" t="s">
        <v>204</v>
      </c>
      <c r="P263" s="140">
        <f>'Index reweighted'!CQ263</f>
        <v>299</v>
      </c>
      <c r="Q263" s="140">
        <f>'Index reweighted'!CR263</f>
        <v>37</v>
      </c>
      <c r="R263" s="191">
        <f t="shared" si="7"/>
        <v>-262</v>
      </c>
    </row>
    <row r="264" spans="9:18" x14ac:dyDescent="0.3">
      <c r="I264" s="31">
        <v>259</v>
      </c>
      <c r="J264" s="3" t="str">
        <f>VLOOKUP(I264,'Index reweighted'!CR$5:CS$330,2,FALSE)</f>
        <v>Rugby</v>
      </c>
      <c r="K264" s="31">
        <v>259</v>
      </c>
      <c r="L264" s="31" t="s">
        <v>217</v>
      </c>
      <c r="O264" s="190" t="s">
        <v>317</v>
      </c>
      <c r="P264" s="140">
        <f>'Index reweighted'!CQ264</f>
        <v>262</v>
      </c>
      <c r="Q264" s="140">
        <f>'Index reweighted'!CR264</f>
        <v>97</v>
      </c>
      <c r="R264" s="191">
        <f t="shared" si="7"/>
        <v>-165</v>
      </c>
    </row>
    <row r="265" spans="9:18" x14ac:dyDescent="0.3">
      <c r="I265" s="31">
        <v>260</v>
      </c>
      <c r="J265" s="3" t="str">
        <f>VLOOKUP(I265,'Index reweighted'!CR$5:CS$330,2,FALSE)</f>
        <v>East Lindsey</v>
      </c>
      <c r="K265" s="31">
        <v>260</v>
      </c>
      <c r="L265" s="31" t="s">
        <v>88</v>
      </c>
      <c r="O265" s="190" t="s">
        <v>276</v>
      </c>
      <c r="P265" s="140">
        <f>'Index reweighted'!CQ265</f>
        <v>298</v>
      </c>
      <c r="Q265" s="140">
        <f>'Index reweighted'!CR265</f>
        <v>249</v>
      </c>
      <c r="R265" s="191">
        <f t="shared" si="7"/>
        <v>-49</v>
      </c>
    </row>
    <row r="266" spans="9:18" x14ac:dyDescent="0.3">
      <c r="I266" s="31">
        <v>261</v>
      </c>
      <c r="J266" s="3" t="str">
        <f>VLOOKUP(I266,'Index reweighted'!CR$5:CS$330,2,FALSE)</f>
        <v>South Hams</v>
      </c>
      <c r="K266" s="31">
        <v>261</v>
      </c>
      <c r="L266" s="31" t="s">
        <v>151</v>
      </c>
      <c r="O266" s="190" t="s">
        <v>135</v>
      </c>
      <c r="P266" s="140">
        <f>'Index reweighted'!CQ266</f>
        <v>168</v>
      </c>
      <c r="Q266" s="140">
        <f>'Index reweighted'!CR266</f>
        <v>38</v>
      </c>
      <c r="R266" s="191">
        <f t="shared" si="7"/>
        <v>-130</v>
      </c>
    </row>
    <row r="267" spans="9:18" x14ac:dyDescent="0.3">
      <c r="I267" s="31">
        <v>262</v>
      </c>
      <c r="J267" s="3" t="str">
        <f>VLOOKUP(I267,'Index reweighted'!CR$5:CS$330,2,FALSE)</f>
        <v>New Forest</v>
      </c>
      <c r="K267" s="31">
        <v>262</v>
      </c>
      <c r="L267" s="31" t="s">
        <v>317</v>
      </c>
      <c r="O267" s="190" t="s">
        <v>94</v>
      </c>
      <c r="P267" s="140">
        <f>'Index reweighted'!CQ267</f>
        <v>138</v>
      </c>
      <c r="Q267" s="140">
        <f>'Index reweighted'!CR267</f>
        <v>95</v>
      </c>
      <c r="R267" s="191">
        <f t="shared" si="7"/>
        <v>-43</v>
      </c>
    </row>
    <row r="268" spans="9:18" x14ac:dyDescent="0.3">
      <c r="I268" s="31">
        <v>263</v>
      </c>
      <c r="J268" s="3" t="str">
        <f>VLOOKUP(I268,'Index reweighted'!CR$5:CS$330,2,FALSE)</f>
        <v>Horsham</v>
      </c>
      <c r="K268" s="31">
        <v>263</v>
      </c>
      <c r="L268" s="31" t="s">
        <v>233</v>
      </c>
      <c r="O268" s="190" t="s">
        <v>207</v>
      </c>
      <c r="P268" s="140">
        <f>'Index reweighted'!CQ268</f>
        <v>87</v>
      </c>
      <c r="Q268" s="140">
        <f>'Index reweighted'!CR268</f>
        <v>285</v>
      </c>
      <c r="R268" s="191">
        <f t="shared" si="7"/>
        <v>198</v>
      </c>
    </row>
    <row r="269" spans="9:18" x14ac:dyDescent="0.3">
      <c r="I269" s="31">
        <v>264</v>
      </c>
      <c r="J269" s="3" t="str">
        <f>VLOOKUP(I269,'Index reweighted'!CR$5:CS$330,2,FALSE)</f>
        <v>Wellingborough</v>
      </c>
      <c r="K269" s="31">
        <v>264</v>
      </c>
      <c r="L269" s="31" t="s">
        <v>259</v>
      </c>
      <c r="O269" s="190" t="s">
        <v>113</v>
      </c>
      <c r="P269" s="140">
        <f>'Index reweighted'!CQ269</f>
        <v>57</v>
      </c>
      <c r="Q269" s="140">
        <f>'Index reweighted'!CR269</f>
        <v>155</v>
      </c>
      <c r="R269" s="191">
        <f t="shared" si="7"/>
        <v>98</v>
      </c>
    </row>
    <row r="270" spans="9:18" x14ac:dyDescent="0.3">
      <c r="I270" s="31">
        <v>265</v>
      </c>
      <c r="J270" s="3" t="str">
        <f>VLOOKUP(I270,'Index reweighted'!CR$5:CS$330,2,FALSE)</f>
        <v>Hambleton</v>
      </c>
      <c r="K270" s="31">
        <v>265</v>
      </c>
      <c r="L270" s="31" t="s">
        <v>188</v>
      </c>
      <c r="O270" s="190" t="s">
        <v>300</v>
      </c>
      <c r="P270" s="140">
        <f>'Index reweighted'!CQ270</f>
        <v>230</v>
      </c>
      <c r="Q270" s="140">
        <f>'Index reweighted'!CR270</f>
        <v>180</v>
      </c>
      <c r="R270" s="191">
        <f t="shared" si="7"/>
        <v>-50</v>
      </c>
    </row>
    <row r="271" spans="9:18" x14ac:dyDescent="0.3">
      <c r="I271" s="31">
        <v>266</v>
      </c>
      <c r="J271" s="3" t="str">
        <f>VLOOKUP(I271,'Index reweighted'!CR$5:CS$330,2,FALSE)</f>
        <v>South Oxfordshire</v>
      </c>
      <c r="K271" s="31">
        <v>266</v>
      </c>
      <c r="L271" s="31" t="s">
        <v>161</v>
      </c>
      <c r="O271" s="190" t="s">
        <v>186</v>
      </c>
      <c r="P271" s="140">
        <f>'Index reweighted'!CQ271</f>
        <v>223</v>
      </c>
      <c r="Q271" s="140">
        <f>'Index reweighted'!CR271</f>
        <v>190</v>
      </c>
      <c r="R271" s="191">
        <f t="shared" si="7"/>
        <v>-33</v>
      </c>
    </row>
    <row r="272" spans="9:18" x14ac:dyDescent="0.3">
      <c r="I272" s="31">
        <v>267</v>
      </c>
      <c r="J272" s="3" t="str">
        <f>VLOOKUP(I272,'Index reweighted'!CR$5:CS$330,2,FALSE)</f>
        <v>Knowsley</v>
      </c>
      <c r="K272" s="31">
        <v>267</v>
      </c>
      <c r="L272" s="31" t="s">
        <v>220</v>
      </c>
      <c r="O272" s="190" t="s">
        <v>199</v>
      </c>
      <c r="P272" s="140">
        <f>'Index reweighted'!CQ272</f>
        <v>225</v>
      </c>
      <c r="Q272" s="140">
        <f>'Index reweighted'!CR272</f>
        <v>77</v>
      </c>
      <c r="R272" s="191">
        <f t="shared" si="7"/>
        <v>-148</v>
      </c>
    </row>
    <row r="273" spans="9:18" x14ac:dyDescent="0.3">
      <c r="I273" s="31">
        <v>268</v>
      </c>
      <c r="J273" s="3" t="str">
        <f>VLOOKUP(I273,'Index reweighted'!CR$5:CS$330,2,FALSE)</f>
        <v>Kettering</v>
      </c>
      <c r="K273" s="31">
        <v>268</v>
      </c>
      <c r="L273" s="31" t="s">
        <v>321</v>
      </c>
      <c r="O273" s="190" t="s">
        <v>137</v>
      </c>
      <c r="P273" s="140">
        <f>'Index reweighted'!CQ273</f>
        <v>52</v>
      </c>
      <c r="Q273" s="140">
        <f>'Index reweighted'!CR273</f>
        <v>318</v>
      </c>
      <c r="R273" s="191">
        <f t="shared" si="7"/>
        <v>266</v>
      </c>
    </row>
    <row r="274" spans="9:18" x14ac:dyDescent="0.3">
      <c r="I274" s="31">
        <v>269</v>
      </c>
      <c r="J274" s="3" t="str">
        <f>VLOOKUP(I274,'Index reweighted'!CR$5:CS$330,2,FALSE)</f>
        <v>Chorley</v>
      </c>
      <c r="K274" s="31">
        <v>269</v>
      </c>
      <c r="L274" s="31" t="s">
        <v>331</v>
      </c>
      <c r="O274" s="190" t="s">
        <v>217</v>
      </c>
      <c r="P274" s="140">
        <f>'Index reweighted'!CQ274</f>
        <v>259</v>
      </c>
      <c r="Q274" s="140">
        <f>'Index reweighted'!CR274</f>
        <v>75</v>
      </c>
      <c r="R274" s="191">
        <f t="shared" si="7"/>
        <v>-184</v>
      </c>
    </row>
    <row r="275" spans="9:18" x14ac:dyDescent="0.3">
      <c r="I275" s="31">
        <v>270</v>
      </c>
      <c r="J275" s="3" t="str">
        <f>VLOOKUP(I275,'Index reweighted'!CR$5:CS$330,2,FALSE)</f>
        <v>Sefton</v>
      </c>
      <c r="K275" s="31">
        <v>270</v>
      </c>
      <c r="L275" s="31" t="s">
        <v>283</v>
      </c>
      <c r="O275" s="190" t="s">
        <v>265</v>
      </c>
      <c r="P275" s="140">
        <f>'Index reweighted'!CQ275</f>
        <v>183</v>
      </c>
      <c r="Q275" s="140">
        <f>'Index reweighted'!CR275</f>
        <v>183</v>
      </c>
      <c r="R275" s="191">
        <f t="shared" si="7"/>
        <v>0</v>
      </c>
    </row>
    <row r="276" spans="9:18" x14ac:dyDescent="0.3">
      <c r="I276" s="31">
        <v>271</v>
      </c>
      <c r="J276" s="3" t="str">
        <f>VLOOKUP(I276,'Index reweighted'!CR$5:CS$330,2,FALSE)</f>
        <v>South Norfolk</v>
      </c>
      <c r="K276" s="31">
        <v>271</v>
      </c>
      <c r="L276" s="31" t="s">
        <v>302</v>
      </c>
      <c r="O276" s="190" t="s">
        <v>235</v>
      </c>
      <c r="P276" s="140">
        <f>'Index reweighted'!CQ276</f>
        <v>253</v>
      </c>
      <c r="Q276" s="140">
        <f>'Index reweighted'!CR276</f>
        <v>67</v>
      </c>
      <c r="R276" s="191">
        <f t="shared" si="7"/>
        <v>-186</v>
      </c>
    </row>
    <row r="277" spans="9:18" x14ac:dyDescent="0.3">
      <c r="I277" s="31">
        <v>272</v>
      </c>
      <c r="J277" s="3" t="str">
        <f>VLOOKUP(I277,'Index reweighted'!CR$5:CS$330,2,FALSE)</f>
        <v>Hinckley and Bosworth</v>
      </c>
      <c r="K277" s="31">
        <v>272</v>
      </c>
      <c r="L277" s="31" t="s">
        <v>319</v>
      </c>
      <c r="O277" s="190" t="s">
        <v>312</v>
      </c>
      <c r="P277" s="140">
        <f>'Index reweighted'!CQ277</f>
        <v>295</v>
      </c>
      <c r="Q277" s="140">
        <f>'Index reweighted'!CR277</f>
        <v>304</v>
      </c>
      <c r="R277" s="191">
        <f t="shared" si="7"/>
        <v>9</v>
      </c>
    </row>
    <row r="278" spans="9:18" x14ac:dyDescent="0.3">
      <c r="I278" s="31">
        <v>273</v>
      </c>
      <c r="J278" s="3" t="str">
        <f>VLOOKUP(I278,'Index reweighted'!CR$5:CS$330,2,FALSE)</f>
        <v>South Somerset</v>
      </c>
      <c r="K278" s="31">
        <v>273</v>
      </c>
      <c r="L278" s="31" t="s">
        <v>175</v>
      </c>
      <c r="O278" s="190" t="s">
        <v>257</v>
      </c>
      <c r="P278" s="140">
        <f>'Index reweighted'!CQ278</f>
        <v>190</v>
      </c>
      <c r="Q278" s="140">
        <f>'Index reweighted'!CR278</f>
        <v>141</v>
      </c>
      <c r="R278" s="191">
        <f t="shared" si="7"/>
        <v>-49</v>
      </c>
    </row>
    <row r="279" spans="9:18" x14ac:dyDescent="0.3">
      <c r="I279" s="31">
        <v>274</v>
      </c>
      <c r="J279" s="3" t="str">
        <f>VLOOKUP(I279,'Index reweighted'!CR$5:CS$330,2,FALSE)</f>
        <v>Gedling</v>
      </c>
      <c r="K279" s="31">
        <v>274</v>
      </c>
      <c r="L279" s="31" t="s">
        <v>325</v>
      </c>
      <c r="O279" s="190" t="s">
        <v>138</v>
      </c>
      <c r="P279" s="140">
        <f>'Index reweighted'!CQ279</f>
        <v>106</v>
      </c>
      <c r="Q279" s="140">
        <f>'Index reweighted'!CR279</f>
        <v>276</v>
      </c>
      <c r="R279" s="191">
        <f t="shared" si="7"/>
        <v>170</v>
      </c>
    </row>
    <row r="280" spans="9:18" x14ac:dyDescent="0.3">
      <c r="I280" s="31">
        <v>275</v>
      </c>
      <c r="J280" s="3" t="str">
        <f>VLOOKUP(I280,'Index reweighted'!CR$5:CS$330,2,FALSE)</f>
        <v>Cheshire West and Chester</v>
      </c>
      <c r="K280" s="31">
        <v>275</v>
      </c>
      <c r="L280" s="31" t="s">
        <v>271</v>
      </c>
      <c r="O280" s="190" t="s">
        <v>238</v>
      </c>
      <c r="P280" s="140">
        <f>'Index reweighted'!CQ280</f>
        <v>200</v>
      </c>
      <c r="Q280" s="140">
        <f>'Index reweighted'!CR280</f>
        <v>198</v>
      </c>
      <c r="R280" s="191">
        <f t="shared" si="7"/>
        <v>-2</v>
      </c>
    </row>
    <row r="281" spans="9:18" x14ac:dyDescent="0.3">
      <c r="I281" s="31">
        <v>276</v>
      </c>
      <c r="J281" s="3" t="str">
        <f>VLOOKUP(I281,'Index reweighted'!CR$5:CS$330,2,FALSE)</f>
        <v>Teignbridge</v>
      </c>
      <c r="K281" s="31">
        <v>276</v>
      </c>
      <c r="L281" s="31" t="s">
        <v>152</v>
      </c>
      <c r="O281" s="190" t="s">
        <v>172</v>
      </c>
      <c r="P281" s="140">
        <f>'Index reweighted'!CQ281</f>
        <v>149</v>
      </c>
      <c r="Q281" s="140">
        <f>'Index reweighted'!CR281</f>
        <v>291</v>
      </c>
      <c r="R281" s="191">
        <f t="shared" si="7"/>
        <v>142</v>
      </c>
    </row>
    <row r="282" spans="9:18" x14ac:dyDescent="0.3">
      <c r="I282" s="31">
        <v>277</v>
      </c>
      <c r="J282" s="3" t="str">
        <f>VLOOKUP(I282,'Index reweighted'!CR$5:CS$330,2,FALSE)</f>
        <v>Darlington</v>
      </c>
      <c r="K282" s="31">
        <v>277</v>
      </c>
      <c r="L282" s="31" t="s">
        <v>339</v>
      </c>
      <c r="O282" s="190" t="s">
        <v>101</v>
      </c>
      <c r="P282" s="140">
        <f>'Index reweighted'!CQ282</f>
        <v>208</v>
      </c>
      <c r="Q282" s="140">
        <f>'Index reweighted'!CR282</f>
        <v>227</v>
      </c>
      <c r="R282" s="191">
        <f t="shared" si="7"/>
        <v>19</v>
      </c>
    </row>
    <row r="283" spans="9:18" x14ac:dyDescent="0.3">
      <c r="I283" s="31">
        <v>278</v>
      </c>
      <c r="J283" s="3" t="str">
        <f>VLOOKUP(I283,'Index reweighted'!CR$5:CS$330,2,FALSE)</f>
        <v>King's Lynn and West Norfolk</v>
      </c>
      <c r="K283" s="31">
        <v>278</v>
      </c>
      <c r="L283" s="31" t="s">
        <v>287</v>
      </c>
      <c r="O283" s="190" t="s">
        <v>130</v>
      </c>
      <c r="P283" s="140">
        <f>'Index reweighted'!CQ283</f>
        <v>70</v>
      </c>
      <c r="Q283" s="140">
        <f>'Index reweighted'!CR283</f>
        <v>147</v>
      </c>
      <c r="R283" s="191">
        <f t="shared" si="7"/>
        <v>77</v>
      </c>
    </row>
    <row r="284" spans="9:18" x14ac:dyDescent="0.3">
      <c r="I284" s="31">
        <v>279</v>
      </c>
      <c r="J284" s="3" t="str">
        <f>VLOOKUP(I284,'Index reweighted'!CR$5:CS$330,2,FALSE)</f>
        <v>Hart</v>
      </c>
      <c r="K284" s="31">
        <v>279</v>
      </c>
      <c r="L284" s="31" t="s">
        <v>314</v>
      </c>
      <c r="O284" s="190" t="s">
        <v>185</v>
      </c>
      <c r="P284" s="140">
        <f>'Index reweighted'!CQ284</f>
        <v>145</v>
      </c>
      <c r="Q284" s="140">
        <f>'Index reweighted'!CR284</f>
        <v>226</v>
      </c>
      <c r="R284" s="191">
        <f t="shared" si="7"/>
        <v>81</v>
      </c>
    </row>
    <row r="285" spans="9:18" x14ac:dyDescent="0.3">
      <c r="I285" s="31">
        <v>280</v>
      </c>
      <c r="J285" s="3" t="str">
        <f>VLOOKUP(I285,'Index reweighted'!CR$5:CS$330,2,FALSE)</f>
        <v>Doncaster</v>
      </c>
      <c r="K285" s="31">
        <v>280</v>
      </c>
      <c r="L285" s="31" t="s">
        <v>324</v>
      </c>
      <c r="O285" s="190" t="s">
        <v>108</v>
      </c>
      <c r="P285" s="140">
        <f>'Index reweighted'!CQ285</f>
        <v>175</v>
      </c>
      <c r="Q285" s="140">
        <f>'Index reweighted'!CR285</f>
        <v>314</v>
      </c>
      <c r="R285" s="191">
        <f t="shared" si="7"/>
        <v>139</v>
      </c>
    </row>
    <row r="286" spans="9:18" x14ac:dyDescent="0.3">
      <c r="I286" s="31">
        <v>281</v>
      </c>
      <c r="J286" s="3" t="str">
        <f>VLOOKUP(I286,'Index reweighted'!CR$5:CS$330,2,FALSE)</f>
        <v>South Derbyshire</v>
      </c>
      <c r="K286" s="31">
        <v>281</v>
      </c>
      <c r="L286" s="31" t="s">
        <v>304</v>
      </c>
      <c r="O286" s="190" t="s">
        <v>322</v>
      </c>
      <c r="P286" s="140">
        <f>'Index reweighted'!CQ286</f>
        <v>286</v>
      </c>
      <c r="Q286" s="140">
        <f>'Index reweighted'!CR286</f>
        <v>293</v>
      </c>
      <c r="R286" s="191">
        <f t="shared" si="7"/>
        <v>7</v>
      </c>
    </row>
    <row r="287" spans="9:18" x14ac:dyDescent="0.3">
      <c r="I287" s="31">
        <v>282</v>
      </c>
      <c r="J287" s="3" t="str">
        <f>VLOOKUP(I287,'Index reweighted'!CR$5:CS$330,2,FALSE)</f>
        <v>Aylesbury Vale</v>
      </c>
      <c r="K287" s="31">
        <v>282</v>
      </c>
      <c r="L287" s="31" t="s">
        <v>274</v>
      </c>
      <c r="O287" s="190" t="s">
        <v>158</v>
      </c>
      <c r="P287" s="140">
        <f>'Index reweighted'!CQ287</f>
        <v>132</v>
      </c>
      <c r="Q287" s="140">
        <f>'Index reweighted'!CR287</f>
        <v>152</v>
      </c>
      <c r="R287" s="191">
        <f t="shared" si="7"/>
        <v>20</v>
      </c>
    </row>
    <row r="288" spans="9:18" x14ac:dyDescent="0.3">
      <c r="I288" s="31">
        <v>283</v>
      </c>
      <c r="J288" s="3" t="str">
        <f>VLOOKUP(I288,'Index reweighted'!CR$5:CS$330,2,FALSE)</f>
        <v>South Holland</v>
      </c>
      <c r="K288" s="31">
        <v>283</v>
      </c>
      <c r="L288" s="31" t="s">
        <v>182</v>
      </c>
      <c r="O288" s="190" t="s">
        <v>40</v>
      </c>
      <c r="P288" s="140">
        <f>'Index reweighted'!CQ288</f>
        <v>14</v>
      </c>
      <c r="Q288" s="140">
        <f>'Index reweighted'!CR288</f>
        <v>69</v>
      </c>
      <c r="R288" s="191">
        <f t="shared" si="7"/>
        <v>55</v>
      </c>
    </row>
    <row r="289" spans="9:18" x14ac:dyDescent="0.3">
      <c r="I289" s="31">
        <v>284</v>
      </c>
      <c r="J289" s="3" t="str">
        <f>VLOOKUP(I289,'Index reweighted'!CR$5:CS$330,2,FALSE)</f>
        <v>Rushcliffe</v>
      </c>
      <c r="K289" s="31">
        <v>284</v>
      </c>
      <c r="L289" s="31" t="s">
        <v>178</v>
      </c>
      <c r="O289" s="190" t="s">
        <v>116</v>
      </c>
      <c r="P289" s="140">
        <f>'Index reweighted'!CQ289</f>
        <v>131</v>
      </c>
      <c r="Q289" s="140">
        <f>'Index reweighted'!CR289</f>
        <v>312</v>
      </c>
      <c r="R289" s="191">
        <f t="shared" si="7"/>
        <v>181</v>
      </c>
    </row>
    <row r="290" spans="9:18" x14ac:dyDescent="0.3">
      <c r="I290" s="31">
        <v>285</v>
      </c>
      <c r="J290" s="3" t="str">
        <f>VLOOKUP(I290,'Index reweighted'!CR$5:CS$330,2,FALSE)</f>
        <v>Stroud</v>
      </c>
      <c r="K290" s="31">
        <v>285</v>
      </c>
      <c r="L290" s="31" t="s">
        <v>215</v>
      </c>
      <c r="O290" s="190" t="s">
        <v>61</v>
      </c>
      <c r="P290" s="140">
        <f>'Index reweighted'!CQ290</f>
        <v>66</v>
      </c>
      <c r="Q290" s="140">
        <f>'Index reweighted'!CR290</f>
        <v>10</v>
      </c>
      <c r="R290" s="191">
        <f t="shared" si="7"/>
        <v>-56</v>
      </c>
    </row>
    <row r="291" spans="9:18" x14ac:dyDescent="0.3">
      <c r="I291" s="31">
        <v>286</v>
      </c>
      <c r="J291" s="3" t="str">
        <f>VLOOKUP(I291,'Index reweighted'!CR$5:CS$330,2,FALSE)</f>
        <v>Charnwood</v>
      </c>
      <c r="K291" s="31">
        <v>286</v>
      </c>
      <c r="L291" s="31" t="s">
        <v>322</v>
      </c>
      <c r="O291" s="190" t="s">
        <v>295</v>
      </c>
      <c r="P291" s="140">
        <f>'Index reweighted'!CQ291</f>
        <v>242</v>
      </c>
      <c r="Q291" s="140">
        <f>'Index reweighted'!CR291</f>
        <v>206</v>
      </c>
      <c r="R291" s="191">
        <f t="shared" si="7"/>
        <v>-36</v>
      </c>
    </row>
    <row r="292" spans="9:18" x14ac:dyDescent="0.3">
      <c r="I292" s="31">
        <v>287</v>
      </c>
      <c r="J292" s="3" t="str">
        <f>VLOOKUP(I292,'Index reweighted'!CR$5:CS$330,2,FALSE)</f>
        <v>West Oxfordshire</v>
      </c>
      <c r="K292" s="31">
        <v>287</v>
      </c>
      <c r="L292" s="31" t="s">
        <v>210</v>
      </c>
      <c r="O292" s="190" t="s">
        <v>34</v>
      </c>
      <c r="P292" s="140">
        <f>'Index reweighted'!CQ292</f>
        <v>36</v>
      </c>
      <c r="Q292" s="140">
        <f>'Index reweighted'!CR292</f>
        <v>173</v>
      </c>
      <c r="R292" s="191">
        <f t="shared" si="7"/>
        <v>137</v>
      </c>
    </row>
    <row r="293" spans="9:18" x14ac:dyDescent="0.3">
      <c r="I293" s="31">
        <v>288</v>
      </c>
      <c r="J293" s="3" t="str">
        <f>VLOOKUP(I293,'Index reweighted'!CR$5:CS$330,2,FALSE)</f>
        <v>Nuneaton and Bedworth</v>
      </c>
      <c r="K293" s="31">
        <v>288</v>
      </c>
      <c r="L293" s="31" t="s">
        <v>311</v>
      </c>
      <c r="O293" s="190" t="s">
        <v>88</v>
      </c>
      <c r="P293" s="140">
        <f>'Index reweighted'!CQ293</f>
        <v>260</v>
      </c>
      <c r="Q293" s="140">
        <f>'Index reweighted'!CR293</f>
        <v>228</v>
      </c>
      <c r="R293" s="191">
        <f t="shared" si="7"/>
        <v>-32</v>
      </c>
    </row>
    <row r="294" spans="9:18" x14ac:dyDescent="0.3">
      <c r="I294" s="31">
        <v>289</v>
      </c>
      <c r="J294" s="3" t="str">
        <f>VLOOKUP(I294,'Index reweighted'!CR$5:CS$330,2,FALSE)</f>
        <v>Ashford</v>
      </c>
      <c r="K294" s="31">
        <v>289</v>
      </c>
      <c r="L294" s="31" t="s">
        <v>269</v>
      </c>
      <c r="O294" s="190" t="s">
        <v>151</v>
      </c>
      <c r="P294" s="140">
        <f>'Index reweighted'!CQ294</f>
        <v>261</v>
      </c>
      <c r="Q294" s="140">
        <f>'Index reweighted'!CR294</f>
        <v>241</v>
      </c>
      <c r="R294" s="191">
        <f t="shared" si="7"/>
        <v>-20</v>
      </c>
    </row>
    <row r="295" spans="9:18" x14ac:dyDescent="0.3">
      <c r="I295" s="31">
        <v>290</v>
      </c>
      <c r="J295" s="3" t="str">
        <f>VLOOKUP(I295,'Index reweighted'!CR$5:CS$330,2,FALSE)</f>
        <v>Bradford</v>
      </c>
      <c r="K295" s="31">
        <v>290</v>
      </c>
      <c r="L295" s="31" t="s">
        <v>323</v>
      </c>
      <c r="O295" s="190" t="s">
        <v>332</v>
      </c>
      <c r="P295" s="140">
        <f>'Index reweighted'!CQ295</f>
        <v>256</v>
      </c>
      <c r="Q295" s="140">
        <f>'Index reweighted'!CR295</f>
        <v>248</v>
      </c>
      <c r="R295" s="191">
        <f t="shared" si="7"/>
        <v>-8</v>
      </c>
    </row>
    <row r="296" spans="9:18" x14ac:dyDescent="0.3">
      <c r="I296" s="31">
        <v>291</v>
      </c>
      <c r="J296" s="3" t="str">
        <f>VLOOKUP(I296,'Index reweighted'!CR$5:CS$330,2,FALSE)</f>
        <v>Tendring</v>
      </c>
      <c r="K296" s="31">
        <v>291</v>
      </c>
      <c r="L296" s="31" t="s">
        <v>237</v>
      </c>
      <c r="O296" s="190" t="s">
        <v>269</v>
      </c>
      <c r="P296" s="140">
        <f>'Index reweighted'!CQ296</f>
        <v>289</v>
      </c>
      <c r="Q296" s="140">
        <f>'Index reweighted'!CR296</f>
        <v>128</v>
      </c>
      <c r="R296" s="191">
        <f t="shared" si="7"/>
        <v>-161</v>
      </c>
    </row>
    <row r="297" spans="9:18" x14ac:dyDescent="0.3">
      <c r="I297" s="31">
        <v>292</v>
      </c>
      <c r="J297" s="3" t="str">
        <f>VLOOKUP(I297,'Index reweighted'!CR$5:CS$330,2,FALSE)</f>
        <v>Warrington</v>
      </c>
      <c r="K297" s="31">
        <v>292</v>
      </c>
      <c r="L297" s="31" t="s">
        <v>245</v>
      </c>
      <c r="O297" s="190" t="s">
        <v>243</v>
      </c>
      <c r="P297" s="140">
        <f>'Index reweighted'!CQ297</f>
        <v>180</v>
      </c>
      <c r="Q297" s="140">
        <f>'Index reweighted'!CR297</f>
        <v>60</v>
      </c>
      <c r="R297" s="191">
        <f t="shared" si="7"/>
        <v>-120</v>
      </c>
    </row>
    <row r="298" spans="9:18" x14ac:dyDescent="0.3">
      <c r="I298" s="31">
        <v>293</v>
      </c>
      <c r="J298" s="3" t="str">
        <f>VLOOKUP(I298,'Index reweighted'!CR$5:CS$330,2,FALSE)</f>
        <v>Thurrock</v>
      </c>
      <c r="K298" s="31">
        <v>293</v>
      </c>
      <c r="L298" s="31" t="s">
        <v>281</v>
      </c>
      <c r="O298" s="190" t="s">
        <v>191</v>
      </c>
      <c r="P298" s="140">
        <f>'Index reweighted'!CQ298</f>
        <v>186</v>
      </c>
      <c r="Q298" s="140">
        <f>'Index reweighted'!CR298</f>
        <v>34</v>
      </c>
      <c r="R298" s="191">
        <f t="shared" si="7"/>
        <v>-152</v>
      </c>
    </row>
    <row r="299" spans="9:18" x14ac:dyDescent="0.3">
      <c r="I299" s="31">
        <v>294</v>
      </c>
      <c r="J299" s="3" t="str">
        <f>VLOOKUP(I299,'Index reweighted'!CR$5:CS$330,2,FALSE)</f>
        <v>Reigate and Banstead</v>
      </c>
      <c r="K299" s="31">
        <v>294</v>
      </c>
      <c r="L299" s="31" t="s">
        <v>298</v>
      </c>
      <c r="O299" s="190" t="s">
        <v>341</v>
      </c>
      <c r="P299" s="140">
        <f>'Index reweighted'!CQ299</f>
        <v>320</v>
      </c>
      <c r="Q299" s="140">
        <f>'Index reweighted'!CR299</f>
        <v>292</v>
      </c>
      <c r="R299" s="191">
        <f t="shared" si="7"/>
        <v>-28</v>
      </c>
    </row>
    <row r="300" spans="9:18" x14ac:dyDescent="0.3">
      <c r="I300" s="31">
        <v>295</v>
      </c>
      <c r="J300" s="3" t="str">
        <f>VLOOKUP(I300,'Index reweighted'!CR$5:CS$330,2,FALSE)</f>
        <v>Wycombe</v>
      </c>
      <c r="K300" s="31">
        <v>295</v>
      </c>
      <c r="L300" s="31" t="s">
        <v>312</v>
      </c>
      <c r="O300" s="190" t="s">
        <v>78</v>
      </c>
      <c r="P300" s="140">
        <f>'Index reweighted'!CQ300</f>
        <v>86</v>
      </c>
      <c r="Q300" s="140">
        <f>'Index reweighted'!CR300</f>
        <v>92</v>
      </c>
      <c r="R300" s="191">
        <f t="shared" si="7"/>
        <v>6</v>
      </c>
    </row>
    <row r="301" spans="9:18" x14ac:dyDescent="0.3">
      <c r="I301" s="31">
        <v>296</v>
      </c>
      <c r="J301" s="3" t="str">
        <f>VLOOKUP(I301,'Index reweighted'!CR$5:CS$330,2,FALSE)</f>
        <v>Mid Sussex</v>
      </c>
      <c r="K301" s="31">
        <v>296</v>
      </c>
      <c r="L301" s="31" t="s">
        <v>303</v>
      </c>
      <c r="O301" s="190" t="s">
        <v>25</v>
      </c>
      <c r="P301" s="140">
        <f>'Index reweighted'!CQ301</f>
        <v>83</v>
      </c>
      <c r="Q301" s="140">
        <f>'Index reweighted'!CR301</f>
        <v>63</v>
      </c>
      <c r="R301" s="191">
        <f t="shared" si="7"/>
        <v>-20</v>
      </c>
    </row>
    <row r="302" spans="9:18" x14ac:dyDescent="0.3">
      <c r="I302" s="31">
        <v>297</v>
      </c>
      <c r="J302" s="3" t="str">
        <f>VLOOKUP(I302,'Index reweighted'!CR$5:CS$330,2,FALSE)</f>
        <v>Daventry</v>
      </c>
      <c r="K302" s="31">
        <v>297</v>
      </c>
      <c r="L302" s="31" t="s">
        <v>313</v>
      </c>
      <c r="O302" s="190" t="s">
        <v>273</v>
      </c>
      <c r="P302" s="140">
        <f>'Index reweighted'!CQ302</f>
        <v>136</v>
      </c>
      <c r="Q302" s="140">
        <f>'Index reweighted'!CR302</f>
        <v>133</v>
      </c>
      <c r="R302" s="191">
        <f t="shared" si="7"/>
        <v>-3</v>
      </c>
    </row>
    <row r="303" spans="9:18" x14ac:dyDescent="0.3">
      <c r="I303" s="31">
        <v>298</v>
      </c>
      <c r="J303" s="3" t="str">
        <f>VLOOKUP(I303,'Index reweighted'!CR$5:CS$330,2,FALSE)</f>
        <v>Eden</v>
      </c>
      <c r="K303" s="31">
        <v>298</v>
      </c>
      <c r="L303" s="31" t="s">
        <v>276</v>
      </c>
      <c r="O303" s="190" t="s">
        <v>129</v>
      </c>
      <c r="P303" s="140">
        <f>'Index reweighted'!CQ303</f>
        <v>69</v>
      </c>
      <c r="Q303" s="140">
        <f>'Index reweighted'!CR303</f>
        <v>121</v>
      </c>
      <c r="R303" s="191">
        <f t="shared" si="7"/>
        <v>52</v>
      </c>
    </row>
    <row r="304" spans="9:18" x14ac:dyDescent="0.3">
      <c r="I304" s="31">
        <v>299</v>
      </c>
      <c r="J304" s="3" t="str">
        <f>VLOOKUP(I304,'Index reweighted'!CR$5:CS$330,2,FALSE)</f>
        <v>Braintree</v>
      </c>
      <c r="K304" s="31">
        <v>299</v>
      </c>
      <c r="L304" s="31" t="s">
        <v>204</v>
      </c>
      <c r="O304" s="190" t="s">
        <v>293</v>
      </c>
      <c r="P304" s="140">
        <f>'Index reweighted'!CQ304</f>
        <v>196</v>
      </c>
      <c r="Q304" s="140">
        <f>'Index reweighted'!CR304</f>
        <v>320</v>
      </c>
      <c r="R304" s="191">
        <f t="shared" si="7"/>
        <v>124</v>
      </c>
    </row>
    <row r="305" spans="9:18" x14ac:dyDescent="0.3">
      <c r="I305" s="31">
        <v>300</v>
      </c>
      <c r="J305" s="3" t="str">
        <f>VLOOKUP(I305,'Index reweighted'!CR$5:CS$330,2,FALSE)</f>
        <v>Cherwell</v>
      </c>
      <c r="K305" s="31">
        <v>300</v>
      </c>
      <c r="L305" s="31" t="s">
        <v>216</v>
      </c>
      <c r="O305" s="190" t="s">
        <v>262</v>
      </c>
      <c r="P305" s="140">
        <f>'Index reweighted'!CQ305</f>
        <v>194</v>
      </c>
      <c r="Q305" s="140">
        <f>'Index reweighted'!CR305</f>
        <v>264</v>
      </c>
      <c r="R305" s="191">
        <f t="shared" si="7"/>
        <v>70</v>
      </c>
    </row>
    <row r="306" spans="9:18" x14ac:dyDescent="0.3">
      <c r="I306" s="31">
        <v>301</v>
      </c>
      <c r="J306" s="3" t="str">
        <f>VLOOKUP(I306,'Index reweighted'!CR$5:CS$330,2,FALSE)</f>
        <v>West Lancashire</v>
      </c>
      <c r="K306" s="31">
        <v>301</v>
      </c>
      <c r="L306" s="31" t="s">
        <v>329</v>
      </c>
      <c r="O306" s="190" t="s">
        <v>233</v>
      </c>
      <c r="P306" s="140">
        <f>'Index reweighted'!CQ306</f>
        <v>263</v>
      </c>
      <c r="Q306" s="140">
        <f>'Index reweighted'!CR306</f>
        <v>116</v>
      </c>
      <c r="R306" s="191">
        <f t="shared" si="7"/>
        <v>-147</v>
      </c>
    </row>
    <row r="307" spans="9:18" x14ac:dyDescent="0.3">
      <c r="I307" s="31">
        <v>302</v>
      </c>
      <c r="J307" s="3" t="str">
        <f>VLOOKUP(I307,'Index reweighted'!CR$5:CS$330,2,FALSE)</f>
        <v>Wyre</v>
      </c>
      <c r="K307" s="31">
        <v>302</v>
      </c>
      <c r="L307" s="31" t="s">
        <v>260</v>
      </c>
      <c r="O307" s="190" t="s">
        <v>292</v>
      </c>
      <c r="P307" s="140">
        <f>'Index reweighted'!CQ307</f>
        <v>251</v>
      </c>
      <c r="Q307" s="140">
        <f>'Index reweighted'!CR307</f>
        <v>140</v>
      </c>
      <c r="R307" s="191">
        <f t="shared" si="7"/>
        <v>-111</v>
      </c>
    </row>
    <row r="308" spans="9:18" x14ac:dyDescent="0.3">
      <c r="I308" s="31">
        <v>303</v>
      </c>
      <c r="J308" s="3" t="str">
        <f>VLOOKUP(I308,'Index reweighted'!CR$5:CS$330,2,FALSE)</f>
        <v>Boston</v>
      </c>
      <c r="K308" s="31">
        <v>303</v>
      </c>
      <c r="L308" s="31" t="s">
        <v>336</v>
      </c>
      <c r="O308" s="190" t="s">
        <v>89</v>
      </c>
      <c r="P308" s="140">
        <f>'Index reweighted'!CQ308</f>
        <v>40</v>
      </c>
      <c r="Q308" s="140">
        <f>'Index reweighted'!CR308</f>
        <v>311</v>
      </c>
      <c r="R308" s="191">
        <f t="shared" si="7"/>
        <v>271</v>
      </c>
    </row>
    <row r="309" spans="9:18" x14ac:dyDescent="0.3">
      <c r="I309" s="31">
        <v>304</v>
      </c>
      <c r="J309" s="3" t="str">
        <f>VLOOKUP(I309,'Index reweighted'!CR$5:CS$330,2,FALSE)</f>
        <v>Tandridge</v>
      </c>
      <c r="K309" s="31">
        <v>304</v>
      </c>
      <c r="L309" s="31" t="s">
        <v>315</v>
      </c>
      <c r="O309" s="190" t="s">
        <v>43</v>
      </c>
      <c r="P309" s="140">
        <f>'Index reweighted'!CQ309</f>
        <v>27</v>
      </c>
      <c r="Q309" s="140">
        <f>'Index reweighted'!CR309</f>
        <v>85</v>
      </c>
      <c r="R309" s="191">
        <f t="shared" si="7"/>
        <v>58</v>
      </c>
    </row>
    <row r="310" spans="9:18" x14ac:dyDescent="0.3">
      <c r="I310" s="31">
        <v>305</v>
      </c>
      <c r="J310" s="3" t="str">
        <f>VLOOKUP(I310,'Index reweighted'!CR$5:CS$330,2,FALSE)</f>
        <v>Northumberland</v>
      </c>
      <c r="K310" s="31">
        <v>305</v>
      </c>
      <c r="L310" s="31" t="s">
        <v>316</v>
      </c>
      <c r="O310" s="190" t="s">
        <v>93</v>
      </c>
      <c r="P310" s="140">
        <f>'Index reweighted'!CQ310</f>
        <v>156</v>
      </c>
      <c r="Q310" s="140">
        <f>'Index reweighted'!CR310</f>
        <v>301</v>
      </c>
      <c r="R310" s="191">
        <f t="shared" si="7"/>
        <v>145</v>
      </c>
    </row>
    <row r="311" spans="9:18" x14ac:dyDescent="0.3">
      <c r="I311" s="31">
        <v>306</v>
      </c>
      <c r="J311" s="3" t="str">
        <f>VLOOKUP(I311,'Index reweighted'!CR$5:CS$330,2,FALSE)</f>
        <v>East Riding of Yorkshire</v>
      </c>
      <c r="K311" s="31">
        <v>306</v>
      </c>
      <c r="L311" s="31" t="s">
        <v>267</v>
      </c>
      <c r="O311" s="190" t="s">
        <v>271</v>
      </c>
      <c r="P311" s="140">
        <f>'Index reweighted'!CQ311</f>
        <v>275</v>
      </c>
      <c r="Q311" s="140">
        <f>'Index reweighted'!CR311</f>
        <v>216</v>
      </c>
      <c r="R311" s="191">
        <f t="shared" si="7"/>
        <v>-59</v>
      </c>
    </row>
    <row r="312" spans="9:18" x14ac:dyDescent="0.3">
      <c r="I312" s="31">
        <v>307</v>
      </c>
      <c r="J312" s="3" t="str">
        <f>VLOOKUP(I312,'Index reweighted'!CR$5:CS$330,2,FALSE)</f>
        <v>Wigan</v>
      </c>
      <c r="K312" s="31">
        <v>307</v>
      </c>
      <c r="L312" s="31" t="s">
        <v>156</v>
      </c>
      <c r="O312" s="190" t="s">
        <v>213</v>
      </c>
      <c r="P312" s="140">
        <f>'Index reweighted'!CQ312</f>
        <v>231</v>
      </c>
      <c r="Q312" s="140">
        <f>'Index reweighted'!CR312</f>
        <v>287</v>
      </c>
      <c r="R312" s="191">
        <f t="shared" si="7"/>
        <v>56</v>
      </c>
    </row>
    <row r="313" spans="9:18" x14ac:dyDescent="0.3">
      <c r="I313" s="31">
        <v>308</v>
      </c>
      <c r="J313" s="3" t="str">
        <f>VLOOKUP(I313,'Index reweighted'!CR$5:CS$330,2,FALSE)</f>
        <v>Selby</v>
      </c>
      <c r="K313" s="31">
        <v>308</v>
      </c>
      <c r="L313" s="31" t="s">
        <v>306</v>
      </c>
      <c r="O313" s="190" t="s">
        <v>53</v>
      </c>
      <c r="P313" s="140">
        <f>'Index reweighted'!CQ313</f>
        <v>8</v>
      </c>
      <c r="Q313" s="140">
        <f>'Index reweighted'!CR313</f>
        <v>208</v>
      </c>
      <c r="R313" s="191">
        <f t="shared" si="7"/>
        <v>200</v>
      </c>
    </row>
    <row r="314" spans="9:18" x14ac:dyDescent="0.3">
      <c r="I314" s="31">
        <v>309</v>
      </c>
      <c r="J314" s="3" t="str">
        <f>VLOOKUP(I314,'Index reweighted'!CR$5:CS$330,2,FALSE)</f>
        <v>Staffordshire Moorlands</v>
      </c>
      <c r="K314" s="31">
        <v>309</v>
      </c>
      <c r="L314" s="31" t="s">
        <v>270</v>
      </c>
      <c r="O314" s="190" t="s">
        <v>62</v>
      </c>
      <c r="P314" s="140">
        <f>'Index reweighted'!CQ314</f>
        <v>16</v>
      </c>
      <c r="Q314" s="140">
        <f>'Index reweighted'!CR314</f>
        <v>8</v>
      </c>
      <c r="R314" s="191">
        <f t="shared" si="7"/>
        <v>-8</v>
      </c>
    </row>
    <row r="315" spans="9:18" x14ac:dyDescent="0.3">
      <c r="I315" s="31">
        <v>310</v>
      </c>
      <c r="J315" s="3" t="str">
        <f>VLOOKUP(I315,'Index reweighted'!CR$5:CS$330,2,FALSE)</f>
        <v>Bolsover</v>
      </c>
      <c r="K315" s="31">
        <v>310</v>
      </c>
      <c r="L315" s="31" t="s">
        <v>327</v>
      </c>
      <c r="O315" s="190" t="s">
        <v>38</v>
      </c>
      <c r="P315" s="140">
        <f>'Index reweighted'!CQ315</f>
        <v>13</v>
      </c>
      <c r="Q315" s="140">
        <f>'Index reweighted'!CR315</f>
        <v>72</v>
      </c>
      <c r="R315" s="191">
        <f t="shared" si="7"/>
        <v>59</v>
      </c>
    </row>
    <row r="316" spans="9:18" x14ac:dyDescent="0.3">
      <c r="I316" s="31">
        <v>311</v>
      </c>
      <c r="J316" s="3" t="str">
        <f>VLOOKUP(I316,'Index reweighted'!CR$5:CS$330,2,FALSE)</f>
        <v>West Devon</v>
      </c>
      <c r="K316" s="31">
        <v>311</v>
      </c>
      <c r="L316" s="31" t="s">
        <v>328</v>
      </c>
      <c r="O316" s="190" t="s">
        <v>306</v>
      </c>
      <c r="P316" s="140">
        <f>'Index reweighted'!CQ316</f>
        <v>308</v>
      </c>
      <c r="Q316" s="140">
        <f>'Index reweighted'!CR316</f>
        <v>307</v>
      </c>
      <c r="R316" s="191">
        <f t="shared" si="7"/>
        <v>-1</v>
      </c>
    </row>
    <row r="317" spans="9:18" x14ac:dyDescent="0.3">
      <c r="I317" s="31">
        <v>312</v>
      </c>
      <c r="J317" s="3" t="str">
        <f>VLOOKUP(I317,'Index reweighted'!CR$5:CS$330,2,FALSE)</f>
        <v>Torridge</v>
      </c>
      <c r="K317" s="31">
        <v>312</v>
      </c>
      <c r="L317" s="31" t="s">
        <v>266</v>
      </c>
      <c r="O317" s="190" t="s">
        <v>297</v>
      </c>
      <c r="P317" s="140">
        <f>'Index reweighted'!CQ317</f>
        <v>203</v>
      </c>
      <c r="Q317" s="140">
        <f>'Index reweighted'!CR317</f>
        <v>242</v>
      </c>
      <c r="R317" s="191">
        <f t="shared" si="7"/>
        <v>39</v>
      </c>
    </row>
    <row r="318" spans="9:18" x14ac:dyDescent="0.3">
      <c r="I318" s="31">
        <v>313</v>
      </c>
      <c r="J318" s="3" t="str">
        <f>VLOOKUP(I318,'Index reweighted'!CR$5:CS$330,2,FALSE)</f>
        <v>Basildon</v>
      </c>
      <c r="K318" s="31">
        <v>313</v>
      </c>
      <c r="L318" s="31" t="s">
        <v>299</v>
      </c>
      <c r="O318" s="190" t="s">
        <v>85</v>
      </c>
      <c r="P318" s="140">
        <f>'Index reweighted'!CQ318</f>
        <v>95</v>
      </c>
      <c r="Q318" s="140">
        <f>'Index reweighted'!CR318</f>
        <v>109</v>
      </c>
      <c r="R318" s="191">
        <f t="shared" si="7"/>
        <v>14</v>
      </c>
    </row>
    <row r="319" spans="9:18" x14ac:dyDescent="0.3">
      <c r="I319" s="31">
        <v>314</v>
      </c>
      <c r="J319" s="3" t="str">
        <f>VLOOKUP(I319,'Index reweighted'!CR$5:CS$330,2,FALSE)</f>
        <v>Three Rivers</v>
      </c>
      <c r="K319" s="31">
        <v>314</v>
      </c>
      <c r="L319" s="31" t="s">
        <v>286</v>
      </c>
      <c r="O319" s="190" t="s">
        <v>239</v>
      </c>
      <c r="P319" s="140">
        <f>'Index reweighted'!CQ319</f>
        <v>112</v>
      </c>
      <c r="Q319" s="140">
        <f>'Index reweighted'!CR319</f>
        <v>219</v>
      </c>
      <c r="R319" s="191">
        <f t="shared" si="7"/>
        <v>107</v>
      </c>
    </row>
    <row r="320" spans="9:18" x14ac:dyDescent="0.3">
      <c r="I320" s="31">
        <v>315</v>
      </c>
      <c r="J320" s="3" t="str">
        <f>VLOOKUP(I320,'Index reweighted'!CR$5:CS$330,2,FALSE)</f>
        <v>Cheshire East</v>
      </c>
      <c r="K320" s="31">
        <v>315</v>
      </c>
      <c r="L320" s="31" t="s">
        <v>253</v>
      </c>
      <c r="O320" s="190" t="s">
        <v>68</v>
      </c>
      <c r="P320" s="140">
        <f>'Index reweighted'!CQ320</f>
        <v>73</v>
      </c>
      <c r="Q320" s="140">
        <f>'Index reweighted'!CR320</f>
        <v>213</v>
      </c>
      <c r="R320" s="191">
        <f t="shared" si="7"/>
        <v>140</v>
      </c>
    </row>
    <row r="321" spans="9:18" x14ac:dyDescent="0.3">
      <c r="I321" s="31">
        <v>316</v>
      </c>
      <c r="J321" s="3" t="str">
        <f>VLOOKUP(I321,'Index reweighted'!CR$5:CS$330,2,FALSE)</f>
        <v>South Kesteven</v>
      </c>
      <c r="K321" s="31">
        <v>316</v>
      </c>
      <c r="L321" s="31" t="s">
        <v>307</v>
      </c>
      <c r="O321" s="190" t="s">
        <v>168</v>
      </c>
      <c r="P321" s="140">
        <f>'Index reweighted'!CQ321</f>
        <v>193</v>
      </c>
      <c r="Q321" s="140">
        <f>'Index reweighted'!CR321</f>
        <v>98</v>
      </c>
      <c r="R321" s="191">
        <f t="shared" si="7"/>
        <v>-95</v>
      </c>
    </row>
    <row r="322" spans="9:18" x14ac:dyDescent="0.3">
      <c r="I322" s="31">
        <v>317</v>
      </c>
      <c r="J322" s="3" t="str">
        <f>VLOOKUP(I322,'Index reweighted'!CR$5:CS$330,2,FALSE)</f>
        <v>North Warwickshire</v>
      </c>
      <c r="K322" s="31">
        <v>317</v>
      </c>
      <c r="L322" s="31" t="s">
        <v>330</v>
      </c>
      <c r="O322" s="190" t="s">
        <v>287</v>
      </c>
      <c r="P322" s="140">
        <f>'Index reweighted'!CQ322</f>
        <v>278</v>
      </c>
      <c r="Q322" s="140">
        <f>'Index reweighted'!CR322</f>
        <v>79</v>
      </c>
      <c r="R322" s="191">
        <f t="shared" si="7"/>
        <v>-199</v>
      </c>
    </row>
    <row r="323" spans="9:18" x14ac:dyDescent="0.3">
      <c r="I323" s="31">
        <v>318</v>
      </c>
      <c r="J323" s="3" t="str">
        <f>VLOOKUP(I323,'Index reweighted'!CR$5:CS$330,2,FALSE)</f>
        <v>Swale</v>
      </c>
      <c r="K323" s="31">
        <v>318</v>
      </c>
      <c r="L323" s="31" t="s">
        <v>301</v>
      </c>
      <c r="O323" s="190" t="s">
        <v>275</v>
      </c>
      <c r="P323" s="140">
        <f>'Index reweighted'!CQ323</f>
        <v>189</v>
      </c>
      <c r="Q323" s="140">
        <f>'Index reweighted'!CR323</f>
        <v>83</v>
      </c>
      <c r="R323" s="191">
        <f t="shared" si="7"/>
        <v>-106</v>
      </c>
    </row>
    <row r="324" spans="9:18" x14ac:dyDescent="0.3">
      <c r="I324" s="31">
        <v>319</v>
      </c>
      <c r="J324" s="3" t="str">
        <f>VLOOKUP(I324,'Index reweighted'!CR$5:CS$330,2,FALSE)</f>
        <v>Basingstoke and Deane</v>
      </c>
      <c r="K324" s="31">
        <v>319</v>
      </c>
      <c r="L324" s="31" t="s">
        <v>335</v>
      </c>
      <c r="O324" s="190" t="s">
        <v>23</v>
      </c>
      <c r="P324" s="140">
        <f>'Index reweighted'!CQ324</f>
        <v>10</v>
      </c>
      <c r="Q324" s="140">
        <f>'Index reweighted'!CR324</f>
        <v>9</v>
      </c>
      <c r="R324" s="191">
        <f t="shared" si="7"/>
        <v>-1</v>
      </c>
    </row>
    <row r="325" spans="9:18" x14ac:dyDescent="0.3">
      <c r="I325" s="31">
        <v>320</v>
      </c>
      <c r="J325" s="3" t="str">
        <f>VLOOKUP(I325,'Index reweighted'!CR$5:CS$330,2,FALSE)</f>
        <v>Wealden</v>
      </c>
      <c r="K325" s="31">
        <v>320</v>
      </c>
      <c r="L325" s="31" t="s">
        <v>341</v>
      </c>
      <c r="O325" s="190" t="s">
        <v>187</v>
      </c>
      <c r="P325" s="140">
        <f>'Index reweighted'!CQ325</f>
        <v>191</v>
      </c>
      <c r="Q325" s="140">
        <f>'Index reweighted'!CR325</f>
        <v>52</v>
      </c>
      <c r="R325" s="191">
        <f t="shared" si="7"/>
        <v>-139</v>
      </c>
    </row>
    <row r="326" spans="9:18" x14ac:dyDescent="0.3">
      <c r="I326" s="31">
        <v>321</v>
      </c>
      <c r="J326" s="3" t="str">
        <f>VLOOKUP(I326,'Index reweighted'!CR$5:CS$330,2,FALSE)</f>
        <v>Rochford</v>
      </c>
      <c r="K326" s="31">
        <v>321</v>
      </c>
      <c r="L326" s="31" t="s">
        <v>337</v>
      </c>
      <c r="O326" s="190" t="s">
        <v>122</v>
      </c>
      <c r="P326" s="140">
        <f>'Index reweighted'!CQ326</f>
        <v>79</v>
      </c>
      <c r="Q326" s="140">
        <f>'Index reweighted'!CR326</f>
        <v>255</v>
      </c>
      <c r="R326" s="191">
        <f t="shared" ref="R326:R330" si="8">Q326-P326</f>
        <v>176</v>
      </c>
    </row>
    <row r="327" spans="9:18" x14ac:dyDescent="0.3">
      <c r="I327" s="31">
        <v>322</v>
      </c>
      <c r="J327" s="3" t="str">
        <f>VLOOKUP(I327,'Index reweighted'!CR$5:CS$330,2,FALSE)</f>
        <v>South Staffordshire</v>
      </c>
      <c r="K327" s="31">
        <v>322</v>
      </c>
      <c r="L327" s="31" t="s">
        <v>333</v>
      </c>
      <c r="O327" s="190" t="s">
        <v>289</v>
      </c>
      <c r="P327" s="140">
        <f>'Index reweighted'!CQ327</f>
        <v>199</v>
      </c>
      <c r="Q327" s="140">
        <f>'Index reweighted'!CR327</f>
        <v>295</v>
      </c>
      <c r="R327" s="191">
        <f t="shared" si="8"/>
        <v>96</v>
      </c>
    </row>
    <row r="328" spans="9:18" x14ac:dyDescent="0.3">
      <c r="I328" s="31">
        <v>323</v>
      </c>
      <c r="J328" s="3" t="str">
        <f>VLOOKUP(I328,'Index reweighted'!CR$5:CS$330,2,FALSE)</f>
        <v>North East Derbyshire</v>
      </c>
      <c r="K328" s="31">
        <v>323</v>
      </c>
      <c r="L328" s="31" t="s">
        <v>246</v>
      </c>
      <c r="O328" s="190" t="s">
        <v>49</v>
      </c>
      <c r="P328" s="140">
        <f>'Index reweighted'!CQ328</f>
        <v>94</v>
      </c>
      <c r="Q328" s="140">
        <f>'Index reweighted'!CR328</f>
        <v>302</v>
      </c>
      <c r="R328" s="191">
        <f t="shared" si="8"/>
        <v>208</v>
      </c>
    </row>
    <row r="329" spans="9:18" x14ac:dyDescent="0.3">
      <c r="I329" s="31">
        <v>324</v>
      </c>
      <c r="J329" s="3" t="str">
        <f>VLOOKUP(I329,'Index reweighted'!CR$5:CS$330,2,FALSE)</f>
        <v>Ashfield</v>
      </c>
      <c r="K329" s="31">
        <v>324</v>
      </c>
      <c r="L329" s="31" t="s">
        <v>340</v>
      </c>
      <c r="O329" s="190" t="s">
        <v>57</v>
      </c>
      <c r="P329" s="140">
        <f>'Index reweighted'!CQ329</f>
        <v>37</v>
      </c>
      <c r="Q329" s="140">
        <f>'Index reweighted'!CR329</f>
        <v>178</v>
      </c>
      <c r="R329" s="191">
        <f t="shared" si="8"/>
        <v>141</v>
      </c>
    </row>
    <row r="330" spans="9:18" ht="14.5" thickBot="1" x14ac:dyDescent="0.35">
      <c r="I330" s="31">
        <v>325</v>
      </c>
      <c r="J330" s="3" t="str">
        <f>VLOOKUP(I330,'Index reweighted'!CR$5:CS$330,2,FALSE)</f>
        <v>Corby</v>
      </c>
      <c r="K330" s="31">
        <v>325</v>
      </c>
      <c r="L330" s="31" t="s">
        <v>334</v>
      </c>
      <c r="O330" s="192" t="s">
        <v>164</v>
      </c>
      <c r="P330" s="193">
        <f>'Index reweighted'!CQ330</f>
        <v>97</v>
      </c>
      <c r="Q330" s="193">
        <f>'Index reweighted'!CR330</f>
        <v>40</v>
      </c>
      <c r="R330" s="194">
        <f t="shared" si="8"/>
        <v>-57</v>
      </c>
    </row>
  </sheetData>
  <sheetProtection algorithmName="SHA-512" hashValue="9BKGNQjlzahR2gpoJaS5i5QF4S/ERaI718FD2xTzt78daDBa9I6pB8OYlbfmXFTCLhmZy6I1Vs1FUtCct4hCeQ==" saltValue="BXSVw3t9lLCR9cBlgaEHPA==" spinCount="100000" sheet="1" objects="1" scenarios="1"/>
  <mergeCells count="8">
    <mergeCell ref="F14:F16"/>
    <mergeCell ref="J3:N3"/>
    <mergeCell ref="K5:M5"/>
    <mergeCell ref="P3:Q4"/>
    <mergeCell ref="B3:E4"/>
    <mergeCell ref="B2:E2"/>
    <mergeCell ref="E5:G5"/>
    <mergeCell ref="I5:J5"/>
  </mergeCells>
  <conditionalFormatting sqref="E13">
    <cfRule type="cellIs" dxfId="6" priority="5" operator="lessThan">
      <formula>$D$13</formula>
    </cfRule>
    <cfRule type="cellIs" dxfId="5" priority="6" operator="greaterThan">
      <formula>$D$13</formula>
    </cfRule>
    <cfRule type="cellIs" dxfId="4" priority="7" operator="greaterThan">
      <formula>1</formula>
    </cfRule>
  </conditionalFormatting>
  <conditionalFormatting sqref="R6:R33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O3">
    <cfRule type="cellIs" dxfId="1" priority="1" operator="lessThan">
      <formula>0</formula>
    </cfRule>
    <cfRule type="cellIs" dxfId="0" priority="2" operator="greaterThan">
      <formula>0</formula>
    </cfRule>
  </conditionalFormatting>
  <dataValidations count="1">
    <dataValidation type="list" allowBlank="1" showInputMessage="1" showErrorMessage="1" sqref="J3:N3" xr:uid="{00000000-0002-0000-0600-000000000000}">
      <formula1>LocalAuthorityDistrict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J330"/>
  <sheetViews>
    <sheetView topLeftCell="CH1" zoomScale="90" zoomScaleNormal="90" workbookViewId="0">
      <pane ySplit="1" topLeftCell="A2" activePane="bottomLeft" state="frozen"/>
      <selection pane="bottomLeft" activeCell="N28" sqref="N28"/>
    </sheetView>
  </sheetViews>
  <sheetFormatPr defaultColWidth="11.26953125" defaultRowHeight="14.5" x14ac:dyDescent="0.35"/>
  <cols>
    <col min="5" max="5" width="13" customWidth="1"/>
  </cols>
  <sheetData>
    <row r="1" spans="1:88" s="162" customFormat="1" x14ac:dyDescent="0.35">
      <c r="A1" s="122"/>
      <c r="B1" s="90" t="s">
        <v>0</v>
      </c>
      <c r="C1" s="122"/>
      <c r="D1" s="90"/>
      <c r="E1" s="122" t="s">
        <v>344</v>
      </c>
      <c r="F1" s="28" t="s">
        <v>1</v>
      </c>
      <c r="G1" s="122"/>
      <c r="H1" s="28"/>
      <c r="I1" s="122"/>
      <c r="J1" s="29" t="s">
        <v>2</v>
      </c>
      <c r="K1" s="122"/>
      <c r="L1" s="29"/>
      <c r="M1" s="122"/>
      <c r="N1" s="30" t="s">
        <v>3</v>
      </c>
      <c r="O1" s="122"/>
      <c r="P1" s="143"/>
      <c r="Q1" s="122"/>
      <c r="R1" s="26" t="s">
        <v>4</v>
      </c>
      <c r="S1" s="122"/>
      <c r="T1" s="26"/>
      <c r="U1" s="122"/>
      <c r="V1" s="144"/>
      <c r="W1" s="122"/>
      <c r="X1" s="144"/>
      <c r="Y1" s="122"/>
      <c r="Z1" s="145"/>
      <c r="AA1" s="122"/>
      <c r="AB1" s="145"/>
      <c r="AC1" s="122"/>
      <c r="AD1" s="27" t="s">
        <v>5</v>
      </c>
      <c r="AE1" s="122"/>
      <c r="AF1" s="146"/>
      <c r="AG1" s="122"/>
      <c r="AH1" s="147"/>
      <c r="AI1" s="122"/>
      <c r="AJ1" s="147"/>
      <c r="AK1" s="122"/>
      <c r="AL1" s="148"/>
      <c r="AM1" s="122"/>
      <c r="AN1" s="149"/>
      <c r="AO1" s="122"/>
      <c r="AP1" s="91" t="s">
        <v>6</v>
      </c>
      <c r="AQ1" s="122"/>
      <c r="AR1" s="150"/>
      <c r="AS1" s="122"/>
      <c r="AT1" s="151"/>
      <c r="AU1" s="122"/>
      <c r="AV1" s="151"/>
      <c r="AW1" s="122"/>
      <c r="AX1" s="152"/>
      <c r="AY1" s="122"/>
      <c r="AZ1" s="152"/>
      <c r="BA1" s="122"/>
      <c r="BB1" s="92" t="s">
        <v>7</v>
      </c>
      <c r="BC1" s="122"/>
      <c r="BD1" s="153"/>
      <c r="BE1" s="122"/>
      <c r="BF1" s="154"/>
      <c r="BG1" s="122"/>
      <c r="BH1" s="155"/>
      <c r="BI1" s="122"/>
      <c r="BJ1" s="156"/>
      <c r="BK1" s="122"/>
      <c r="BL1" s="156"/>
      <c r="BM1" s="122"/>
      <c r="BN1" s="93" t="s">
        <v>8</v>
      </c>
      <c r="BO1" s="122"/>
      <c r="BP1" s="157"/>
      <c r="BQ1" s="122"/>
      <c r="BR1" s="94"/>
      <c r="BS1" s="122"/>
      <c r="BT1" s="158"/>
      <c r="BU1" s="122"/>
      <c r="BV1" s="159"/>
      <c r="BW1" s="122"/>
      <c r="BX1" s="159"/>
      <c r="BY1" s="122"/>
      <c r="BZ1" s="95" t="s">
        <v>9</v>
      </c>
      <c r="CA1" s="122"/>
      <c r="CB1" s="160"/>
      <c r="CC1" s="122"/>
      <c r="CD1" s="122"/>
      <c r="CE1" s="96" t="s">
        <v>10</v>
      </c>
      <c r="CF1" s="122"/>
      <c r="CG1" s="161"/>
    </row>
    <row r="2" spans="1:88" ht="15" customHeight="1" x14ac:dyDescent="0.35">
      <c r="A2" s="23"/>
      <c r="B2" s="23"/>
      <c r="C2" s="76"/>
      <c r="D2" s="76"/>
      <c r="E2" s="163" t="s">
        <v>532</v>
      </c>
      <c r="F2" s="5"/>
      <c r="G2" s="5"/>
      <c r="H2" s="5"/>
      <c r="I2" s="5"/>
      <c r="J2" s="6"/>
      <c r="K2" s="6"/>
      <c r="L2" s="6"/>
      <c r="M2" s="6"/>
      <c r="O2" s="78"/>
      <c r="P2" s="78"/>
      <c r="Q2" s="72"/>
      <c r="R2" s="7" t="s">
        <v>13</v>
      </c>
      <c r="S2" s="7"/>
      <c r="T2" s="7"/>
      <c r="U2" s="7"/>
      <c r="V2" s="8" t="s">
        <v>14</v>
      </c>
      <c r="W2" s="8"/>
      <c r="X2" s="8"/>
      <c r="Y2" s="8"/>
      <c r="Z2" s="9" t="s">
        <v>15</v>
      </c>
      <c r="AA2" s="9"/>
      <c r="AB2" s="9"/>
      <c r="AC2" s="9"/>
      <c r="AD2" s="10" t="s">
        <v>13</v>
      </c>
      <c r="AE2" s="10"/>
      <c r="AF2" s="10"/>
      <c r="AG2" s="10"/>
      <c r="AH2" s="11" t="s">
        <v>14</v>
      </c>
      <c r="AI2" s="11"/>
      <c r="AJ2" s="11"/>
      <c r="AK2" s="11"/>
      <c r="AL2" s="12" t="s">
        <v>15</v>
      </c>
      <c r="AM2" s="12"/>
      <c r="AN2" s="13"/>
      <c r="AO2" s="13"/>
      <c r="AP2" s="79" t="s">
        <v>13</v>
      </c>
      <c r="AQ2" s="79"/>
      <c r="AR2" s="79"/>
      <c r="AS2" s="79"/>
      <c r="AT2" s="80" t="s">
        <v>14</v>
      </c>
      <c r="AU2" s="80"/>
      <c r="AV2" s="80"/>
      <c r="AW2" s="80"/>
      <c r="AX2" s="81" t="s">
        <v>15</v>
      </c>
      <c r="AY2" s="81"/>
      <c r="AZ2" s="81"/>
      <c r="BA2" s="81"/>
      <c r="BB2" s="82" t="s">
        <v>13</v>
      </c>
      <c r="BC2" s="82"/>
      <c r="BD2" s="82"/>
      <c r="BE2" s="82"/>
      <c r="BF2" s="18" t="s">
        <v>14</v>
      </c>
      <c r="BG2" s="18"/>
      <c r="BH2" s="18"/>
      <c r="BI2" s="18"/>
      <c r="BJ2" s="19" t="s">
        <v>15</v>
      </c>
      <c r="BK2" s="19"/>
      <c r="BL2" s="19"/>
      <c r="BM2" s="19"/>
      <c r="BN2" s="83" t="s">
        <v>13</v>
      </c>
      <c r="BO2" s="83"/>
      <c r="BP2" s="83"/>
      <c r="BQ2" s="83"/>
      <c r="BR2" s="84" t="s">
        <v>14</v>
      </c>
      <c r="BS2" s="84"/>
      <c r="BT2" s="84"/>
      <c r="BU2" s="84"/>
      <c r="BV2" s="85" t="s">
        <v>15</v>
      </c>
      <c r="BW2" s="85"/>
      <c r="BX2" s="86"/>
      <c r="BY2" s="86"/>
      <c r="BZ2" s="87" t="s">
        <v>16</v>
      </c>
      <c r="CA2" s="87"/>
      <c r="CB2" s="87"/>
      <c r="CC2" s="87"/>
      <c r="CD2" s="87"/>
      <c r="CE2" s="88" t="s">
        <v>16</v>
      </c>
      <c r="CF2" s="88"/>
      <c r="CG2" s="89"/>
      <c r="CH2" s="1"/>
      <c r="CI2" s="1"/>
      <c r="CJ2" s="1"/>
    </row>
    <row r="3" spans="1:88" ht="14.25" customHeight="1" x14ac:dyDescent="0.35">
      <c r="A3" s="98" t="s">
        <v>343</v>
      </c>
      <c r="B3" s="76"/>
      <c r="C3" s="76"/>
      <c r="D3" s="76"/>
      <c r="E3" s="71"/>
      <c r="F3" s="165" t="s">
        <v>533</v>
      </c>
      <c r="G3" s="5"/>
      <c r="H3" s="5"/>
      <c r="I3" s="5"/>
      <c r="J3" s="6"/>
      <c r="K3" s="6"/>
      <c r="L3" s="6"/>
      <c r="M3" s="6"/>
      <c r="N3" s="78"/>
      <c r="O3" s="78"/>
      <c r="P3" s="78"/>
      <c r="Q3" s="72"/>
      <c r="R3" s="7"/>
      <c r="S3" s="7"/>
      <c r="T3" s="7"/>
      <c r="U3" s="7"/>
      <c r="V3" s="8"/>
      <c r="W3" s="8"/>
      <c r="X3" s="8"/>
      <c r="Y3" s="8"/>
      <c r="Z3" s="9"/>
      <c r="AA3" s="9"/>
      <c r="AB3" s="9"/>
      <c r="AC3" s="9"/>
      <c r="AD3" s="10"/>
      <c r="AE3" s="10"/>
      <c r="AF3" s="10"/>
      <c r="AG3" s="10"/>
      <c r="AH3" s="11"/>
      <c r="AI3" s="11"/>
      <c r="AJ3" s="11"/>
      <c r="AK3" s="11"/>
      <c r="AL3" s="12"/>
      <c r="AM3" s="12"/>
      <c r="AN3" s="13"/>
      <c r="AO3" s="13"/>
      <c r="AP3" s="79"/>
      <c r="AQ3" s="79"/>
      <c r="AR3" s="79"/>
      <c r="AS3" s="79"/>
      <c r="AT3" s="80"/>
      <c r="AU3" s="80"/>
      <c r="AV3" s="80"/>
      <c r="AW3" s="80"/>
      <c r="AX3" s="81"/>
      <c r="AY3" s="81"/>
      <c r="AZ3" s="81"/>
      <c r="BA3" s="81"/>
      <c r="BB3" s="82"/>
      <c r="BC3" s="82"/>
      <c r="BD3" s="82"/>
      <c r="BE3" s="82"/>
      <c r="BF3" s="18"/>
      <c r="BG3" s="18"/>
      <c r="BH3" s="18"/>
      <c r="BI3" s="18"/>
      <c r="BJ3" s="19"/>
      <c r="BK3" s="19"/>
      <c r="BL3" s="19"/>
      <c r="BM3" s="19"/>
      <c r="BN3" s="83"/>
      <c r="BO3" s="83"/>
      <c r="BP3" s="83"/>
      <c r="BQ3" s="83"/>
      <c r="BR3" s="84"/>
      <c r="BS3" s="84"/>
      <c r="BT3" s="84"/>
      <c r="BU3" s="84"/>
      <c r="BV3" s="85"/>
      <c r="BW3" s="85"/>
      <c r="BX3" s="86"/>
      <c r="BY3" s="86"/>
      <c r="BZ3" s="87"/>
      <c r="CA3" s="87"/>
      <c r="CB3" s="87"/>
      <c r="CC3" s="87"/>
      <c r="CD3" s="87"/>
      <c r="CE3" s="88"/>
      <c r="CF3" s="88"/>
      <c r="CG3" s="89"/>
      <c r="CH3" s="1"/>
      <c r="CI3" s="1"/>
      <c r="CJ3" s="1"/>
    </row>
    <row r="4" spans="1:88" s="24" customFormat="1" ht="52.5" customHeight="1" x14ac:dyDescent="0.25">
      <c r="A4" s="98"/>
      <c r="B4" s="527" t="s">
        <v>11</v>
      </c>
      <c r="C4" s="527"/>
      <c r="D4" s="76" t="s">
        <v>527</v>
      </c>
      <c r="E4" s="71"/>
      <c r="F4" s="77" t="s">
        <v>526</v>
      </c>
      <c r="G4" s="5"/>
      <c r="H4" s="5" t="s">
        <v>527</v>
      </c>
      <c r="I4" s="5"/>
      <c r="J4" s="164" t="s">
        <v>526</v>
      </c>
      <c r="K4" s="6"/>
      <c r="L4" s="6" t="s">
        <v>527</v>
      </c>
      <c r="M4" s="6"/>
      <c r="N4" s="78"/>
      <c r="O4" s="78"/>
      <c r="P4" s="548" t="s">
        <v>12</v>
      </c>
      <c r="Q4" s="548"/>
      <c r="R4" s="99" t="s">
        <v>526</v>
      </c>
      <c r="S4" s="99"/>
      <c r="T4" s="99" t="s">
        <v>527</v>
      </c>
      <c r="U4" s="99"/>
      <c r="V4" s="100" t="s">
        <v>526</v>
      </c>
      <c r="W4" s="100"/>
      <c r="X4" s="100" t="s">
        <v>527</v>
      </c>
      <c r="Y4" s="100"/>
      <c r="Z4" s="101" t="s">
        <v>526</v>
      </c>
      <c r="AA4" s="101"/>
      <c r="AB4" s="101" t="s">
        <v>527</v>
      </c>
      <c r="AC4" s="101"/>
      <c r="AD4" s="102" t="s">
        <v>526</v>
      </c>
      <c r="AE4" s="102"/>
      <c r="AF4" s="102" t="s">
        <v>527</v>
      </c>
      <c r="AG4" s="102"/>
      <c r="AH4" s="103" t="s">
        <v>526</v>
      </c>
      <c r="AI4" s="103"/>
      <c r="AJ4" s="103" t="s">
        <v>527</v>
      </c>
      <c r="AK4" s="103"/>
      <c r="AL4" s="104" t="s">
        <v>526</v>
      </c>
      <c r="AM4" s="104"/>
      <c r="AN4" s="105" t="s">
        <v>527</v>
      </c>
      <c r="AO4" s="105"/>
      <c r="AP4" s="106" t="s">
        <v>526</v>
      </c>
      <c r="AQ4" s="106"/>
      <c r="AR4" s="106" t="s">
        <v>527</v>
      </c>
      <c r="AS4" s="106"/>
      <c r="AT4" s="107" t="s">
        <v>526</v>
      </c>
      <c r="AU4" s="107"/>
      <c r="AV4" s="107" t="s">
        <v>527</v>
      </c>
      <c r="AW4" s="107"/>
      <c r="AX4" s="108" t="s">
        <v>526</v>
      </c>
      <c r="AY4" s="108"/>
      <c r="AZ4" s="108" t="s">
        <v>527</v>
      </c>
      <c r="BA4" s="108"/>
      <c r="BB4" s="109" t="s">
        <v>526</v>
      </c>
      <c r="BC4" s="109"/>
      <c r="BD4" s="109" t="s">
        <v>527</v>
      </c>
      <c r="BE4" s="109"/>
      <c r="BF4" s="110" t="s">
        <v>526</v>
      </c>
      <c r="BG4" s="110"/>
      <c r="BH4" s="110" t="s">
        <v>527</v>
      </c>
      <c r="BI4" s="110"/>
      <c r="BJ4" s="111" t="s">
        <v>526</v>
      </c>
      <c r="BK4" s="111"/>
      <c r="BL4" s="111" t="s">
        <v>527</v>
      </c>
      <c r="BM4" s="111"/>
      <c r="BN4" s="112" t="s">
        <v>526</v>
      </c>
      <c r="BO4" s="112"/>
      <c r="BP4" s="112" t="s">
        <v>527</v>
      </c>
      <c r="BQ4" s="112"/>
      <c r="BR4" s="113" t="s">
        <v>526</v>
      </c>
      <c r="BS4" s="113"/>
      <c r="BT4" s="113" t="s">
        <v>527</v>
      </c>
      <c r="BU4" s="113"/>
      <c r="BV4" s="114" t="s">
        <v>526</v>
      </c>
      <c r="BW4" s="114"/>
      <c r="BX4" s="115" t="s">
        <v>527</v>
      </c>
      <c r="BY4" s="115"/>
      <c r="BZ4" s="116" t="s">
        <v>526</v>
      </c>
      <c r="CA4" s="116"/>
      <c r="CB4" s="116" t="s">
        <v>527</v>
      </c>
      <c r="CC4" s="116" t="s">
        <v>526</v>
      </c>
      <c r="CD4" s="116"/>
      <c r="CE4" s="117" t="s">
        <v>526</v>
      </c>
      <c r="CF4" s="117"/>
      <c r="CG4" s="118" t="s">
        <v>527</v>
      </c>
    </row>
    <row r="5" spans="1:88" x14ac:dyDescent="0.35">
      <c r="A5" s="97" t="s">
        <v>254</v>
      </c>
      <c r="B5" s="23">
        <v>0.18065416756305674</v>
      </c>
      <c r="C5" s="97" t="s">
        <v>254</v>
      </c>
      <c r="D5" s="97">
        <v>224</v>
      </c>
      <c r="E5" s="97" t="s">
        <v>254</v>
      </c>
      <c r="F5" s="23">
        <v>7.6026076587825453E-2</v>
      </c>
      <c r="G5" s="97" t="s">
        <v>254</v>
      </c>
      <c r="H5" s="97">
        <v>207</v>
      </c>
      <c r="I5" s="97" t="s">
        <v>254</v>
      </c>
      <c r="J5" s="23">
        <v>0.22706557245505971</v>
      </c>
      <c r="K5" s="97" t="s">
        <v>254</v>
      </c>
      <c r="L5" s="97">
        <v>212</v>
      </c>
      <c r="M5" s="97" t="s">
        <v>254</v>
      </c>
      <c r="N5" s="23">
        <v>5</v>
      </c>
      <c r="O5" s="97" t="s">
        <v>254</v>
      </c>
      <c r="P5" s="23">
        <v>175</v>
      </c>
      <c r="Q5" s="97" t="s">
        <v>254</v>
      </c>
      <c r="R5" s="23">
        <v>6.0332163400573452E-3</v>
      </c>
      <c r="S5" s="97" t="s">
        <v>254</v>
      </c>
      <c r="T5" s="97">
        <v>45</v>
      </c>
      <c r="U5" s="97" t="s">
        <v>254</v>
      </c>
      <c r="V5" s="23">
        <v>0.15024174304750387</v>
      </c>
      <c r="W5" s="97" t="s">
        <v>254</v>
      </c>
      <c r="X5" s="97">
        <v>148</v>
      </c>
      <c r="Y5" s="97" t="s">
        <v>254</v>
      </c>
      <c r="Z5" s="23">
        <v>7.4197960545445418E-3</v>
      </c>
      <c r="AA5" s="97" t="s">
        <v>254</v>
      </c>
      <c r="AB5" s="97">
        <v>56</v>
      </c>
      <c r="AC5" s="97" t="s">
        <v>254</v>
      </c>
      <c r="AD5" s="23">
        <v>3.3687217658861193E-2</v>
      </c>
      <c r="AE5" s="97" t="s">
        <v>254</v>
      </c>
      <c r="AF5" s="97">
        <v>56</v>
      </c>
      <c r="AG5" s="97" t="s">
        <v>254</v>
      </c>
      <c r="AH5" s="23">
        <v>8.574438280465628E-2</v>
      </c>
      <c r="AI5" s="97" t="s">
        <v>254</v>
      </c>
      <c r="AJ5" s="97">
        <v>154</v>
      </c>
      <c r="AK5" s="97" t="s">
        <v>254</v>
      </c>
      <c r="AL5" s="23">
        <v>4.3631804773216848E-2</v>
      </c>
      <c r="AM5" s="97" t="s">
        <v>254</v>
      </c>
      <c r="AN5" s="97">
        <v>65</v>
      </c>
      <c r="AO5" s="97" t="s">
        <v>254</v>
      </c>
      <c r="AP5" s="23">
        <v>0</v>
      </c>
      <c r="AQ5" s="97" t="s">
        <v>254</v>
      </c>
      <c r="AR5" s="97">
        <v>253</v>
      </c>
      <c r="AS5" s="97" t="s">
        <v>254</v>
      </c>
      <c r="AT5" s="23">
        <v>0.11980246877553576</v>
      </c>
      <c r="AU5" s="97" t="s">
        <v>254</v>
      </c>
      <c r="AV5" s="97">
        <v>86</v>
      </c>
      <c r="AW5" s="97" t="s">
        <v>254</v>
      </c>
      <c r="AX5" s="23">
        <v>4.2237126770574951E-2</v>
      </c>
      <c r="AY5" s="97" t="s">
        <v>254</v>
      </c>
      <c r="AZ5" s="97">
        <v>248</v>
      </c>
      <c r="BA5" s="97" t="s">
        <v>254</v>
      </c>
      <c r="BB5" s="23">
        <v>0.10314037476149189</v>
      </c>
      <c r="BC5" s="97" t="s">
        <v>254</v>
      </c>
      <c r="BD5" s="97">
        <v>91</v>
      </c>
      <c r="BE5" s="97" t="s">
        <v>254</v>
      </c>
      <c r="BF5" s="23">
        <v>0.19728411542161178</v>
      </c>
      <c r="BG5" s="97" t="s">
        <v>254</v>
      </c>
      <c r="BH5" s="97">
        <v>193</v>
      </c>
      <c r="BI5" s="97" t="s">
        <v>254</v>
      </c>
      <c r="BJ5" s="23">
        <v>0.13532068642686973</v>
      </c>
      <c r="BK5" s="97" t="s">
        <v>254</v>
      </c>
      <c r="BL5" s="97">
        <v>116</v>
      </c>
      <c r="BM5" s="97" t="s">
        <v>254</v>
      </c>
      <c r="BN5" s="23">
        <v>2.5362672699204364E-2</v>
      </c>
      <c r="BO5" s="97" t="s">
        <v>254</v>
      </c>
      <c r="BP5" s="97">
        <v>268</v>
      </c>
      <c r="BQ5" s="97" t="s">
        <v>254</v>
      </c>
      <c r="BR5" s="23">
        <v>6.0633699852422986E-2</v>
      </c>
      <c r="BS5" s="97" t="s">
        <v>254</v>
      </c>
      <c r="BT5" s="97">
        <v>169</v>
      </c>
      <c r="BU5" s="97" t="s">
        <v>254</v>
      </c>
      <c r="BV5" s="23">
        <v>7.4798109494843876E-2</v>
      </c>
      <c r="BW5" s="97" t="s">
        <v>254</v>
      </c>
      <c r="BX5" s="97">
        <v>257</v>
      </c>
      <c r="BY5" s="97" t="s">
        <v>254</v>
      </c>
      <c r="BZ5" s="23">
        <v>0.17003185912507193</v>
      </c>
      <c r="CA5" s="97" t="s">
        <v>254</v>
      </c>
      <c r="CB5" s="97">
        <v>139</v>
      </c>
      <c r="CC5" s="97" t="s">
        <v>254</v>
      </c>
      <c r="CD5" s="97" t="s">
        <v>254</v>
      </c>
      <c r="CE5" s="23">
        <v>2.706583628214802E-2</v>
      </c>
      <c r="CF5" s="97" t="s">
        <v>254</v>
      </c>
      <c r="CG5" s="97">
        <v>284</v>
      </c>
      <c r="CH5" s="2"/>
    </row>
    <row r="6" spans="1:88" x14ac:dyDescent="0.35">
      <c r="A6" s="97" t="s">
        <v>160</v>
      </c>
      <c r="B6" s="23">
        <v>0.34041124857190463</v>
      </c>
      <c r="C6" s="97" t="s">
        <v>160</v>
      </c>
      <c r="D6" s="97">
        <v>63</v>
      </c>
      <c r="E6" s="97" t="s">
        <v>160</v>
      </c>
      <c r="F6" s="23">
        <v>0.12532619999385336</v>
      </c>
      <c r="G6" s="97" t="s">
        <v>160</v>
      </c>
      <c r="H6" s="97">
        <v>108</v>
      </c>
      <c r="I6" s="97" t="s">
        <v>160</v>
      </c>
      <c r="J6" s="23">
        <v>0.41594236454527861</v>
      </c>
      <c r="K6" s="97" t="s">
        <v>160</v>
      </c>
      <c r="L6" s="97">
        <v>48</v>
      </c>
      <c r="M6" s="97" t="s">
        <v>160</v>
      </c>
      <c r="N6" s="23">
        <v>-60</v>
      </c>
      <c r="O6" s="97" t="s">
        <v>160</v>
      </c>
      <c r="P6" s="23">
        <v>91</v>
      </c>
      <c r="Q6" s="97" t="s">
        <v>160</v>
      </c>
      <c r="R6" s="23">
        <v>1.4018593372470951E-3</v>
      </c>
      <c r="S6" s="97" t="s">
        <v>160</v>
      </c>
      <c r="T6" s="97">
        <v>146</v>
      </c>
      <c r="U6" s="97" t="s">
        <v>160</v>
      </c>
      <c r="V6" s="23">
        <v>0.22453507103607739</v>
      </c>
      <c r="W6" s="97" t="s">
        <v>160</v>
      </c>
      <c r="X6" s="97">
        <v>97</v>
      </c>
      <c r="Y6" s="97" t="s">
        <v>160</v>
      </c>
      <c r="Z6" s="23">
        <v>3.4763774475541436E-3</v>
      </c>
      <c r="AA6" s="97" t="s">
        <v>160</v>
      </c>
      <c r="AB6" s="97">
        <v>144</v>
      </c>
      <c r="AC6" s="97" t="s">
        <v>160</v>
      </c>
      <c r="AD6" s="23">
        <v>2.4016195285662175E-3</v>
      </c>
      <c r="AE6" s="97" t="s">
        <v>160</v>
      </c>
      <c r="AF6" s="97">
        <v>301</v>
      </c>
      <c r="AG6" s="97" t="s">
        <v>160</v>
      </c>
      <c r="AH6" s="23">
        <v>0.15946419338847254</v>
      </c>
      <c r="AI6" s="97" t="s">
        <v>160</v>
      </c>
      <c r="AJ6" s="97">
        <v>48</v>
      </c>
      <c r="AK6" s="97" t="s">
        <v>160</v>
      </c>
      <c r="AL6" s="23">
        <v>2.2437704341739518E-2</v>
      </c>
      <c r="AM6" s="97" t="s">
        <v>160</v>
      </c>
      <c r="AN6" s="97">
        <v>159</v>
      </c>
      <c r="AO6" s="97" t="s">
        <v>160</v>
      </c>
      <c r="AP6" s="23">
        <v>1.9542080469795536E-2</v>
      </c>
      <c r="AQ6" s="97" t="s">
        <v>160</v>
      </c>
      <c r="AR6" s="97">
        <v>213</v>
      </c>
      <c r="AS6" s="97" t="s">
        <v>160</v>
      </c>
      <c r="AT6" s="23">
        <v>0.14905365695245817</v>
      </c>
      <c r="AU6" s="97" t="s">
        <v>160</v>
      </c>
      <c r="AV6" s="97">
        <v>48</v>
      </c>
      <c r="AW6" s="97" t="s">
        <v>160</v>
      </c>
      <c r="AX6" s="23">
        <v>7.1584346513637515E-2</v>
      </c>
      <c r="AY6" s="97" t="s">
        <v>160</v>
      </c>
      <c r="AZ6" s="97">
        <v>162</v>
      </c>
      <c r="BA6" s="97" t="s">
        <v>160</v>
      </c>
      <c r="BB6" s="23">
        <v>0.11032456565726341</v>
      </c>
      <c r="BC6" s="97" t="s">
        <v>160</v>
      </c>
      <c r="BD6" s="97">
        <v>86</v>
      </c>
      <c r="BE6" s="97" t="s">
        <v>160</v>
      </c>
      <c r="BF6" s="23">
        <v>0.22796126665685168</v>
      </c>
      <c r="BG6" s="97" t="s">
        <v>160</v>
      </c>
      <c r="BH6" s="97">
        <v>154</v>
      </c>
      <c r="BI6" s="97" t="s">
        <v>160</v>
      </c>
      <c r="BJ6" s="23">
        <v>0.14828596559209664</v>
      </c>
      <c r="BK6" s="97" t="s">
        <v>160</v>
      </c>
      <c r="BL6" s="97">
        <v>100</v>
      </c>
      <c r="BM6" s="97" t="s">
        <v>160</v>
      </c>
      <c r="BN6" s="23">
        <v>0.14364011679916699</v>
      </c>
      <c r="BO6" s="97" t="s">
        <v>160</v>
      </c>
      <c r="BP6" s="97">
        <v>54</v>
      </c>
      <c r="BQ6" s="97" t="s">
        <v>160</v>
      </c>
      <c r="BR6" s="23">
        <v>0.11080496358119692</v>
      </c>
      <c r="BS6" s="97" t="s">
        <v>160</v>
      </c>
      <c r="BT6" s="97">
        <v>56</v>
      </c>
      <c r="BU6" s="97" t="s">
        <v>160</v>
      </c>
      <c r="BV6" s="23">
        <v>0.22105578378616422</v>
      </c>
      <c r="BW6" s="97" t="s">
        <v>160</v>
      </c>
      <c r="BX6" s="97">
        <v>51</v>
      </c>
      <c r="BY6" s="97" t="s">
        <v>160</v>
      </c>
      <c r="BZ6" s="23">
        <v>0.15097313675958693</v>
      </c>
      <c r="CA6" s="97" t="s">
        <v>160</v>
      </c>
      <c r="CB6" s="97">
        <v>163</v>
      </c>
      <c r="CC6" s="97" t="s">
        <v>160</v>
      </c>
      <c r="CD6" s="97" t="s">
        <v>160</v>
      </c>
      <c r="CE6" s="23">
        <v>0.46245170127495988</v>
      </c>
      <c r="CF6" s="97" t="s">
        <v>160</v>
      </c>
      <c r="CG6" s="97">
        <v>22</v>
      </c>
    </row>
    <row r="7" spans="1:88" x14ac:dyDescent="0.35">
      <c r="A7" s="97" t="s">
        <v>221</v>
      </c>
      <c r="B7" s="23">
        <v>0.20992576447062808</v>
      </c>
      <c r="C7" s="97" t="s">
        <v>221</v>
      </c>
      <c r="D7" s="97">
        <v>172</v>
      </c>
      <c r="E7" s="97" t="s">
        <v>221</v>
      </c>
      <c r="F7" s="23">
        <v>0.12710333467643403</v>
      </c>
      <c r="G7" s="97" t="s">
        <v>221</v>
      </c>
      <c r="H7" s="97">
        <v>104</v>
      </c>
      <c r="I7" s="97" t="s">
        <v>221</v>
      </c>
      <c r="J7" s="23">
        <v>0.20230327339816093</v>
      </c>
      <c r="K7" s="97" t="s">
        <v>221</v>
      </c>
      <c r="L7" s="97">
        <v>248</v>
      </c>
      <c r="M7" s="97" t="s">
        <v>221</v>
      </c>
      <c r="N7" s="23">
        <v>144</v>
      </c>
      <c r="O7" s="97" t="s">
        <v>221</v>
      </c>
      <c r="P7" s="23">
        <v>291</v>
      </c>
      <c r="Q7" s="97" t="s">
        <v>221</v>
      </c>
      <c r="R7" s="23">
        <v>1.3756077427513193E-3</v>
      </c>
      <c r="S7" s="97" t="s">
        <v>221</v>
      </c>
      <c r="T7" s="97">
        <v>150</v>
      </c>
      <c r="U7" s="97" t="s">
        <v>221</v>
      </c>
      <c r="V7" s="23">
        <v>0.1584956428589091</v>
      </c>
      <c r="W7" s="97" t="s">
        <v>221</v>
      </c>
      <c r="X7" s="97">
        <v>142</v>
      </c>
      <c r="Y7" s="97" t="s">
        <v>221</v>
      </c>
      <c r="Z7" s="23">
        <v>2.8398603324644939E-3</v>
      </c>
      <c r="AA7" s="97" t="s">
        <v>221</v>
      </c>
      <c r="AB7" s="97">
        <v>174</v>
      </c>
      <c r="AC7" s="97" t="s">
        <v>221</v>
      </c>
      <c r="AD7" s="23">
        <v>1.0822028565712471E-2</v>
      </c>
      <c r="AE7" s="97" t="s">
        <v>221</v>
      </c>
      <c r="AF7" s="97">
        <v>160</v>
      </c>
      <c r="AG7" s="97" t="s">
        <v>221</v>
      </c>
      <c r="AH7" s="23">
        <v>7.2642765937823817E-2</v>
      </c>
      <c r="AI7" s="97" t="s">
        <v>221</v>
      </c>
      <c r="AJ7" s="97">
        <v>202</v>
      </c>
      <c r="AK7" s="97" t="s">
        <v>221</v>
      </c>
      <c r="AL7" s="23">
        <v>1.9700423650714154E-2</v>
      </c>
      <c r="AM7" s="97" t="s">
        <v>221</v>
      </c>
      <c r="AN7" s="97">
        <v>191</v>
      </c>
      <c r="AO7" s="97" t="s">
        <v>221</v>
      </c>
      <c r="AP7" s="23">
        <v>0.14003813187534017</v>
      </c>
      <c r="AQ7" s="97" t="s">
        <v>221</v>
      </c>
      <c r="AR7" s="97">
        <v>34</v>
      </c>
      <c r="AS7" s="97" t="s">
        <v>221</v>
      </c>
      <c r="AT7" s="23">
        <v>8.1332444656462305E-2</v>
      </c>
      <c r="AU7" s="97" t="s">
        <v>221</v>
      </c>
      <c r="AV7" s="97">
        <v>193</v>
      </c>
      <c r="AW7" s="97" t="s">
        <v>221</v>
      </c>
      <c r="AX7" s="23">
        <v>0.16507528264578725</v>
      </c>
      <c r="AY7" s="97" t="s">
        <v>221</v>
      </c>
      <c r="AZ7" s="97">
        <v>40</v>
      </c>
      <c r="BA7" s="97" t="s">
        <v>221</v>
      </c>
      <c r="BB7" s="23">
        <v>0.1014074288040962</v>
      </c>
      <c r="BC7" s="97" t="s">
        <v>221</v>
      </c>
      <c r="BD7" s="97">
        <v>94</v>
      </c>
      <c r="BE7" s="97" t="s">
        <v>221</v>
      </c>
      <c r="BF7" s="23">
        <v>0.1334055931747675</v>
      </c>
      <c r="BG7" s="97" t="s">
        <v>221</v>
      </c>
      <c r="BH7" s="97">
        <v>292</v>
      </c>
      <c r="BI7" s="97" t="s">
        <v>221</v>
      </c>
      <c r="BJ7" s="23">
        <v>0.12038893110702467</v>
      </c>
      <c r="BK7" s="97" t="s">
        <v>221</v>
      </c>
      <c r="BL7" s="97">
        <v>130</v>
      </c>
      <c r="BM7" s="97" t="s">
        <v>221</v>
      </c>
      <c r="BN7" s="23">
        <v>2.7599324315906205E-2</v>
      </c>
      <c r="BO7" s="97" t="s">
        <v>221</v>
      </c>
      <c r="BP7" s="97">
        <v>264</v>
      </c>
      <c r="BQ7" s="97" t="s">
        <v>221</v>
      </c>
      <c r="BR7" s="23">
        <v>8.7776594689772766E-2</v>
      </c>
      <c r="BS7" s="97" t="s">
        <v>221</v>
      </c>
      <c r="BT7" s="97">
        <v>85</v>
      </c>
      <c r="BU7" s="97" t="s">
        <v>221</v>
      </c>
      <c r="BV7" s="23">
        <v>0.1003759043405969</v>
      </c>
      <c r="BW7" s="97" t="s">
        <v>221</v>
      </c>
      <c r="BX7" s="97">
        <v>194</v>
      </c>
      <c r="BY7" s="97" t="s">
        <v>221</v>
      </c>
      <c r="BZ7" s="23">
        <v>0.11075531756429818</v>
      </c>
      <c r="CA7" s="97" t="s">
        <v>221</v>
      </c>
      <c r="CB7" s="97">
        <v>242</v>
      </c>
      <c r="CC7" s="97" t="s">
        <v>221</v>
      </c>
      <c r="CD7" s="97" t="s">
        <v>221</v>
      </c>
      <c r="CE7" s="23">
        <v>7.7974707891032446E-2</v>
      </c>
      <c r="CF7" s="97" t="s">
        <v>221</v>
      </c>
      <c r="CG7" s="97">
        <v>147</v>
      </c>
    </row>
    <row r="8" spans="1:88" x14ac:dyDescent="0.35">
      <c r="A8" s="97" t="s">
        <v>72</v>
      </c>
      <c r="B8" s="23">
        <v>0.19931697711439089</v>
      </c>
      <c r="C8" s="97" t="s">
        <v>72</v>
      </c>
      <c r="D8" s="97">
        <v>182</v>
      </c>
      <c r="E8" s="97" t="s">
        <v>72</v>
      </c>
      <c r="F8" s="23">
        <v>6.4047815967293351E-2</v>
      </c>
      <c r="G8" s="97" t="s">
        <v>72</v>
      </c>
      <c r="H8" s="97">
        <v>238</v>
      </c>
      <c r="I8" s="97" t="s">
        <v>72</v>
      </c>
      <c r="J8" s="23">
        <v>0.40968596010113967</v>
      </c>
      <c r="K8" s="97" t="s">
        <v>72</v>
      </c>
      <c r="L8" s="97">
        <v>52</v>
      </c>
      <c r="M8" s="97" t="s">
        <v>72</v>
      </c>
      <c r="N8" s="23">
        <v>-186</v>
      </c>
      <c r="O8" s="97" t="s">
        <v>72</v>
      </c>
      <c r="P8" s="23">
        <v>17</v>
      </c>
      <c r="Q8" s="97" t="s">
        <v>72</v>
      </c>
      <c r="R8" s="23">
        <v>3.0458791794455323E-3</v>
      </c>
      <c r="S8" s="97" t="s">
        <v>72</v>
      </c>
      <c r="T8" s="97">
        <v>81</v>
      </c>
      <c r="U8" s="97" t="s">
        <v>72</v>
      </c>
      <c r="V8" s="23">
        <v>0.75758227157807767</v>
      </c>
      <c r="W8" s="97" t="s">
        <v>72</v>
      </c>
      <c r="X8" s="97">
        <v>7</v>
      </c>
      <c r="Y8" s="97" t="s">
        <v>72</v>
      </c>
      <c r="Z8" s="23">
        <v>1.0045817520077091E-2</v>
      </c>
      <c r="AA8" s="97" t="s">
        <v>72</v>
      </c>
      <c r="AB8" s="97">
        <v>32</v>
      </c>
      <c r="AC8" s="97" t="s">
        <v>72</v>
      </c>
      <c r="AD8" s="23">
        <v>1.4178752034705824E-2</v>
      </c>
      <c r="AE8" s="97" t="s">
        <v>72</v>
      </c>
      <c r="AF8" s="97">
        <v>126</v>
      </c>
      <c r="AG8" s="97" t="s">
        <v>72</v>
      </c>
      <c r="AH8" s="23">
        <v>8.5588064070853551E-2</v>
      </c>
      <c r="AI8" s="97" t="s">
        <v>72</v>
      </c>
      <c r="AJ8" s="97">
        <v>155</v>
      </c>
      <c r="AK8" s="97" t="s">
        <v>72</v>
      </c>
      <c r="AL8" s="23">
        <v>2.4602779414200832E-2</v>
      </c>
      <c r="AM8" s="97" t="s">
        <v>72</v>
      </c>
      <c r="AN8" s="97">
        <v>144</v>
      </c>
      <c r="AO8" s="97" t="s">
        <v>72</v>
      </c>
      <c r="AP8" s="23">
        <v>1.7528291512824139E-2</v>
      </c>
      <c r="AQ8" s="97" t="s">
        <v>72</v>
      </c>
      <c r="AR8" s="97">
        <v>219</v>
      </c>
      <c r="AS8" s="97" t="s">
        <v>72</v>
      </c>
      <c r="AT8" s="23">
        <v>6.0339836422256793E-2</v>
      </c>
      <c r="AU8" s="97" t="s">
        <v>72</v>
      </c>
      <c r="AV8" s="97">
        <v>270</v>
      </c>
      <c r="AW8" s="97" t="s">
        <v>72</v>
      </c>
      <c r="AX8" s="23">
        <v>3.8346235488418021E-2</v>
      </c>
      <c r="AY8" s="97" t="s">
        <v>72</v>
      </c>
      <c r="AZ8" s="97">
        <v>262</v>
      </c>
      <c r="BA8" s="97" t="s">
        <v>72</v>
      </c>
      <c r="BB8" s="23">
        <v>6.1467995130539167E-2</v>
      </c>
      <c r="BC8" s="97" t="s">
        <v>72</v>
      </c>
      <c r="BD8" s="97">
        <v>138</v>
      </c>
      <c r="BE8" s="97" t="s">
        <v>72</v>
      </c>
      <c r="BF8" s="23">
        <v>0.15225217690539394</v>
      </c>
      <c r="BG8" s="97" t="s">
        <v>72</v>
      </c>
      <c r="BH8" s="97">
        <v>261</v>
      </c>
      <c r="BI8" s="97" t="s">
        <v>72</v>
      </c>
      <c r="BJ8" s="23">
        <v>8.7894154967971219E-2</v>
      </c>
      <c r="BK8" s="97" t="s">
        <v>72</v>
      </c>
      <c r="BL8" s="97">
        <v>193</v>
      </c>
      <c r="BM8" s="97" t="s">
        <v>72</v>
      </c>
      <c r="BN8" s="23">
        <v>4.5498174662750406E-2</v>
      </c>
      <c r="BO8" s="97" t="s">
        <v>72</v>
      </c>
      <c r="BP8" s="97">
        <v>205</v>
      </c>
      <c r="BQ8" s="97" t="s">
        <v>72</v>
      </c>
      <c r="BR8" s="23">
        <v>0.12225525895099783</v>
      </c>
      <c r="BS8" s="97" t="s">
        <v>72</v>
      </c>
      <c r="BT8" s="97">
        <v>46</v>
      </c>
      <c r="BU8" s="97" t="s">
        <v>72</v>
      </c>
      <c r="BV8" s="23">
        <v>0.14592378321645236</v>
      </c>
      <c r="BW8" s="97" t="s">
        <v>72</v>
      </c>
      <c r="BX8" s="97">
        <v>115</v>
      </c>
      <c r="BY8" s="97" t="s">
        <v>72</v>
      </c>
      <c r="BZ8" s="23">
        <v>0.13656013116377477</v>
      </c>
      <c r="CA8" s="97" t="s">
        <v>72</v>
      </c>
      <c r="CB8" s="97">
        <v>191</v>
      </c>
      <c r="CC8" s="97" t="s">
        <v>72</v>
      </c>
      <c r="CD8" s="97" t="s">
        <v>72</v>
      </c>
      <c r="CE8" s="23">
        <v>0.14832592677893625</v>
      </c>
      <c r="CF8" s="97" t="s">
        <v>72</v>
      </c>
      <c r="CG8" s="97">
        <v>78</v>
      </c>
    </row>
    <row r="9" spans="1:88" x14ac:dyDescent="0.35">
      <c r="A9" s="97" t="s">
        <v>316</v>
      </c>
      <c r="B9" s="23">
        <v>0.12952662491957995</v>
      </c>
      <c r="C9" s="97" t="s">
        <v>316</v>
      </c>
      <c r="D9" s="97">
        <v>305</v>
      </c>
      <c r="E9" s="97" t="s">
        <v>316</v>
      </c>
      <c r="F9" s="23">
        <v>6.5611033900060164E-2</v>
      </c>
      <c r="G9" s="97" t="s">
        <v>316</v>
      </c>
      <c r="H9" s="97">
        <v>230</v>
      </c>
      <c r="I9" s="97" t="s">
        <v>316</v>
      </c>
      <c r="J9" s="23">
        <v>0.15170763449782773</v>
      </c>
      <c r="K9" s="97" t="s">
        <v>316</v>
      </c>
      <c r="L9" s="97">
        <v>301</v>
      </c>
      <c r="M9" s="97" t="s">
        <v>316</v>
      </c>
      <c r="N9" s="23">
        <v>71</v>
      </c>
      <c r="O9" s="97" t="s">
        <v>316</v>
      </c>
      <c r="P9" s="23">
        <v>236</v>
      </c>
      <c r="Q9" s="97" t="s">
        <v>316</v>
      </c>
      <c r="R9" s="23">
        <v>1.9930169737483587E-4</v>
      </c>
      <c r="S9" s="97" t="s">
        <v>316</v>
      </c>
      <c r="T9" s="97">
        <v>294</v>
      </c>
      <c r="U9" s="97" t="s">
        <v>316</v>
      </c>
      <c r="V9" s="23">
        <v>8.0101907540235745E-2</v>
      </c>
      <c r="W9" s="97" t="s">
        <v>316</v>
      </c>
      <c r="X9" s="97">
        <v>245</v>
      </c>
      <c r="Y9" s="97" t="s">
        <v>316</v>
      </c>
      <c r="Z9" s="23">
        <v>9.3946728891647704E-4</v>
      </c>
      <c r="AA9" s="97" t="s">
        <v>316</v>
      </c>
      <c r="AB9" s="97">
        <v>310</v>
      </c>
      <c r="AC9" s="97" t="s">
        <v>316</v>
      </c>
      <c r="AD9" s="23">
        <v>6.2681093796400388E-4</v>
      </c>
      <c r="AE9" s="97" t="s">
        <v>316</v>
      </c>
      <c r="AF9" s="97">
        <v>325</v>
      </c>
      <c r="AG9" s="97" t="s">
        <v>316</v>
      </c>
      <c r="AH9" s="23">
        <v>5.239124607406774E-2</v>
      </c>
      <c r="AI9" s="97" t="s">
        <v>316</v>
      </c>
      <c r="AJ9" s="97">
        <v>291</v>
      </c>
      <c r="AK9" s="97" t="s">
        <v>316</v>
      </c>
      <c r="AL9" s="23">
        <v>7.2137276168139555E-3</v>
      </c>
      <c r="AM9" s="97" t="s">
        <v>316</v>
      </c>
      <c r="AN9" s="97">
        <v>324</v>
      </c>
      <c r="AO9" s="97" t="s">
        <v>316</v>
      </c>
      <c r="AP9" s="23">
        <v>0</v>
      </c>
      <c r="AQ9" s="97" t="s">
        <v>316</v>
      </c>
      <c r="AR9" s="97">
        <v>253</v>
      </c>
      <c r="AS9" s="97" t="s">
        <v>316</v>
      </c>
      <c r="AT9" s="23">
        <v>8.8573616700131391E-2</v>
      </c>
      <c r="AU9" s="97" t="s">
        <v>316</v>
      </c>
      <c r="AV9" s="97">
        <v>173</v>
      </c>
      <c r="AW9" s="97" t="s">
        <v>316</v>
      </c>
      <c r="AX9" s="23">
        <v>3.1227195193290657E-2</v>
      </c>
      <c r="AY9" s="97" t="s">
        <v>316</v>
      </c>
      <c r="AZ9" s="97">
        <v>284</v>
      </c>
      <c r="BA9" s="97" t="s">
        <v>316</v>
      </c>
      <c r="BB9" s="23">
        <v>9.5036983863968624E-2</v>
      </c>
      <c r="BC9" s="97" t="s">
        <v>316</v>
      </c>
      <c r="BD9" s="97">
        <v>101</v>
      </c>
      <c r="BE9" s="97" t="s">
        <v>316</v>
      </c>
      <c r="BF9" s="23">
        <v>0.15449650783921731</v>
      </c>
      <c r="BG9" s="97" t="s">
        <v>316</v>
      </c>
      <c r="BH9" s="97">
        <v>255</v>
      </c>
      <c r="BI9" s="97" t="s">
        <v>316</v>
      </c>
      <c r="BJ9" s="23">
        <v>0.11898574558368331</v>
      </c>
      <c r="BK9" s="97" t="s">
        <v>316</v>
      </c>
      <c r="BL9" s="97">
        <v>132</v>
      </c>
      <c r="BM9" s="97" t="s">
        <v>316</v>
      </c>
      <c r="BN9" s="23">
        <v>4.9314940303401965E-2</v>
      </c>
      <c r="BO9" s="97" t="s">
        <v>316</v>
      </c>
      <c r="BP9" s="97">
        <v>194</v>
      </c>
      <c r="BQ9" s="97" t="s">
        <v>316</v>
      </c>
      <c r="BR9" s="23">
        <v>3.8173691519518486E-2</v>
      </c>
      <c r="BS9" s="97" t="s">
        <v>316</v>
      </c>
      <c r="BT9" s="97">
        <v>250</v>
      </c>
      <c r="BU9" s="97" t="s">
        <v>316</v>
      </c>
      <c r="BV9" s="23">
        <v>7.6008302892233259E-2</v>
      </c>
      <c r="BW9" s="97" t="s">
        <v>316</v>
      </c>
      <c r="BX9" s="97">
        <v>251</v>
      </c>
      <c r="BY9" s="97" t="s">
        <v>316</v>
      </c>
      <c r="BZ9" s="23">
        <v>9.8078398853243612E-2</v>
      </c>
      <c r="CA9" s="97" t="s">
        <v>316</v>
      </c>
      <c r="CB9" s="97">
        <v>275</v>
      </c>
      <c r="CC9" s="97" t="s">
        <v>316</v>
      </c>
      <c r="CD9" s="97" t="s">
        <v>316</v>
      </c>
      <c r="CE9" s="23">
        <v>2.9901156473840375E-2</v>
      </c>
      <c r="CF9" s="97" t="s">
        <v>316</v>
      </c>
      <c r="CG9" s="97">
        <v>274</v>
      </c>
    </row>
    <row r="10" spans="1:88" x14ac:dyDescent="0.35">
      <c r="A10" s="97" t="s">
        <v>320</v>
      </c>
      <c r="B10" s="23">
        <v>0.17615694602451884</v>
      </c>
      <c r="C10" s="97" t="s">
        <v>320</v>
      </c>
      <c r="D10" s="97">
        <v>232</v>
      </c>
      <c r="E10" s="97" t="s">
        <v>320</v>
      </c>
      <c r="F10" s="23">
        <v>8.4814113506675406E-2</v>
      </c>
      <c r="G10" s="97" t="s">
        <v>320</v>
      </c>
      <c r="H10" s="97">
        <v>189</v>
      </c>
      <c r="I10" s="97" t="s">
        <v>320</v>
      </c>
      <c r="J10" s="23">
        <v>0.19656802613697527</v>
      </c>
      <c r="K10" s="97" t="s">
        <v>320</v>
      </c>
      <c r="L10" s="97">
        <v>255</v>
      </c>
      <c r="M10" s="97" t="s">
        <v>320</v>
      </c>
      <c r="N10" s="23">
        <v>66</v>
      </c>
      <c r="O10" s="97" t="s">
        <v>320</v>
      </c>
      <c r="P10" s="23">
        <v>234</v>
      </c>
      <c r="Q10" s="97" t="s">
        <v>320</v>
      </c>
      <c r="R10" s="23">
        <v>1.3675714350405161E-3</v>
      </c>
      <c r="S10" s="97" t="s">
        <v>320</v>
      </c>
      <c r="T10" s="97">
        <v>151</v>
      </c>
      <c r="U10" s="97" t="s">
        <v>320</v>
      </c>
      <c r="V10" s="23">
        <v>0.13901156262043518</v>
      </c>
      <c r="W10" s="97" t="s">
        <v>320</v>
      </c>
      <c r="X10" s="97">
        <v>160</v>
      </c>
      <c r="Y10" s="97" t="s">
        <v>320</v>
      </c>
      <c r="Z10" s="23">
        <v>2.6517731532225996E-3</v>
      </c>
      <c r="AA10" s="97" t="s">
        <v>320</v>
      </c>
      <c r="AB10" s="97">
        <v>178</v>
      </c>
      <c r="AC10" s="97" t="s">
        <v>320</v>
      </c>
      <c r="AD10" s="23">
        <v>8.0807570064875631E-3</v>
      </c>
      <c r="AE10" s="97" t="s">
        <v>320</v>
      </c>
      <c r="AF10" s="97">
        <v>200</v>
      </c>
      <c r="AG10" s="97" t="s">
        <v>320</v>
      </c>
      <c r="AH10" s="23">
        <v>4.0591735331818486E-2</v>
      </c>
      <c r="AI10" s="97" t="s">
        <v>320</v>
      </c>
      <c r="AJ10" s="97">
        <v>319</v>
      </c>
      <c r="AK10" s="97" t="s">
        <v>320</v>
      </c>
      <c r="AL10" s="23">
        <v>1.2989846290180886E-2</v>
      </c>
      <c r="AM10" s="97" t="s">
        <v>320</v>
      </c>
      <c r="AN10" s="97">
        <v>289</v>
      </c>
      <c r="AO10" s="97" t="s">
        <v>320</v>
      </c>
      <c r="AP10" s="23">
        <v>5.8555592797058451E-2</v>
      </c>
      <c r="AQ10" s="97" t="s">
        <v>320</v>
      </c>
      <c r="AR10" s="97">
        <v>113</v>
      </c>
      <c r="AS10" s="97" t="s">
        <v>320</v>
      </c>
      <c r="AT10" s="23">
        <v>0.10116360660852211</v>
      </c>
      <c r="AU10" s="97" t="s">
        <v>320</v>
      </c>
      <c r="AV10" s="97">
        <v>128</v>
      </c>
      <c r="AW10" s="97" t="s">
        <v>320</v>
      </c>
      <c r="AX10" s="23">
        <v>9.2700641650737256E-2</v>
      </c>
      <c r="AY10" s="97" t="s">
        <v>320</v>
      </c>
      <c r="AZ10" s="97">
        <v>118</v>
      </c>
      <c r="BA10" s="97" t="s">
        <v>320</v>
      </c>
      <c r="BB10" s="23">
        <v>5.0283164159936306E-2</v>
      </c>
      <c r="BC10" s="97" t="s">
        <v>320</v>
      </c>
      <c r="BD10" s="97">
        <v>164</v>
      </c>
      <c r="BE10" s="97" t="s">
        <v>320</v>
      </c>
      <c r="BF10" s="23">
        <v>0.15529974289229623</v>
      </c>
      <c r="BG10" s="97" t="s">
        <v>320</v>
      </c>
      <c r="BH10" s="97">
        <v>250</v>
      </c>
      <c r="BI10" s="97" t="s">
        <v>320</v>
      </c>
      <c r="BJ10" s="23">
        <v>7.8328013738459157E-2</v>
      </c>
      <c r="BK10" s="97" t="s">
        <v>320</v>
      </c>
      <c r="BL10" s="97">
        <v>224</v>
      </c>
      <c r="BM10" s="97" t="s">
        <v>320</v>
      </c>
      <c r="BN10" s="23">
        <v>6.9381752602367217E-2</v>
      </c>
      <c r="BO10" s="97" t="s">
        <v>320</v>
      </c>
      <c r="BP10" s="97">
        <v>149</v>
      </c>
      <c r="BQ10" s="97" t="s">
        <v>320</v>
      </c>
      <c r="BR10" s="23">
        <v>7.553245671870755E-2</v>
      </c>
      <c r="BS10" s="97" t="s">
        <v>320</v>
      </c>
      <c r="BT10" s="97">
        <v>117</v>
      </c>
      <c r="BU10" s="97" t="s">
        <v>320</v>
      </c>
      <c r="BV10" s="23">
        <v>0.12594436216185448</v>
      </c>
      <c r="BW10" s="97" t="s">
        <v>320</v>
      </c>
      <c r="BX10" s="97">
        <v>145</v>
      </c>
      <c r="BY10" s="97" t="s">
        <v>320</v>
      </c>
      <c r="BZ10" s="23">
        <v>0.11929165320579904</v>
      </c>
      <c r="CA10" s="97" t="s">
        <v>320</v>
      </c>
      <c r="CB10" s="97">
        <v>225</v>
      </c>
      <c r="CC10" s="97" t="s">
        <v>320</v>
      </c>
      <c r="CD10" s="97" t="s">
        <v>320</v>
      </c>
      <c r="CE10" s="23">
        <v>7.1012929919096024E-2</v>
      </c>
      <c r="CF10" s="97" t="s">
        <v>320</v>
      </c>
      <c r="CG10" s="97">
        <v>163</v>
      </c>
    </row>
    <row r="11" spans="1:88" x14ac:dyDescent="0.35">
      <c r="A11" s="97" t="s">
        <v>156</v>
      </c>
      <c r="B11" s="23">
        <v>0.12593463959594506</v>
      </c>
      <c r="C11" s="97" t="s">
        <v>156</v>
      </c>
      <c r="D11" s="97">
        <v>307</v>
      </c>
      <c r="E11" s="97" t="s">
        <v>156</v>
      </c>
      <c r="F11" s="23">
        <v>3.1048029506267248E-2</v>
      </c>
      <c r="G11" s="97" t="s">
        <v>156</v>
      </c>
      <c r="H11" s="97">
        <v>313</v>
      </c>
      <c r="I11" s="97" t="s">
        <v>156</v>
      </c>
      <c r="J11" s="23">
        <v>0.274223817716165</v>
      </c>
      <c r="K11" s="97" t="s">
        <v>156</v>
      </c>
      <c r="L11" s="97">
        <v>148</v>
      </c>
      <c r="M11" s="97" t="s">
        <v>156</v>
      </c>
      <c r="N11" s="23">
        <v>-165</v>
      </c>
      <c r="O11" s="97" t="s">
        <v>156</v>
      </c>
      <c r="P11" s="23">
        <v>31</v>
      </c>
      <c r="Q11" s="97" t="s">
        <v>156</v>
      </c>
      <c r="R11" s="23">
        <v>1.1326690087929015E-3</v>
      </c>
      <c r="S11" s="97" t="s">
        <v>156</v>
      </c>
      <c r="T11" s="97">
        <v>173</v>
      </c>
      <c r="U11" s="97" t="s">
        <v>156</v>
      </c>
      <c r="V11" s="23">
        <v>0.48122264273753002</v>
      </c>
      <c r="W11" s="97" t="s">
        <v>156</v>
      </c>
      <c r="X11" s="97">
        <v>22</v>
      </c>
      <c r="Y11" s="97" t="s">
        <v>156</v>
      </c>
      <c r="Z11" s="23">
        <v>5.5793296171673928E-3</v>
      </c>
      <c r="AA11" s="97" t="s">
        <v>156</v>
      </c>
      <c r="AB11" s="97">
        <v>82</v>
      </c>
      <c r="AC11" s="97" t="s">
        <v>156</v>
      </c>
      <c r="AD11" s="23">
        <v>5.831407847933995E-3</v>
      </c>
      <c r="AE11" s="97" t="s">
        <v>156</v>
      </c>
      <c r="AF11" s="97">
        <v>234</v>
      </c>
      <c r="AG11" s="97" t="s">
        <v>156</v>
      </c>
      <c r="AH11" s="23">
        <v>6.276225948225396E-2</v>
      </c>
      <c r="AI11" s="97" t="s">
        <v>156</v>
      </c>
      <c r="AJ11" s="97">
        <v>245</v>
      </c>
      <c r="AK11" s="97" t="s">
        <v>156</v>
      </c>
      <c r="AL11" s="23">
        <v>1.3592236040292985E-2</v>
      </c>
      <c r="AM11" s="97" t="s">
        <v>156</v>
      </c>
      <c r="AN11" s="97">
        <v>282</v>
      </c>
      <c r="AO11" s="97" t="s">
        <v>156</v>
      </c>
      <c r="AP11" s="23">
        <v>1.773351710901239E-2</v>
      </c>
      <c r="AQ11" s="97" t="s">
        <v>156</v>
      </c>
      <c r="AR11" s="97">
        <v>218</v>
      </c>
      <c r="AS11" s="97" t="s">
        <v>156</v>
      </c>
      <c r="AT11" s="23">
        <v>4.3204442525487996E-2</v>
      </c>
      <c r="AU11" s="97" t="s">
        <v>156</v>
      </c>
      <c r="AV11" s="97">
        <v>311</v>
      </c>
      <c r="AW11" s="97" t="s">
        <v>156</v>
      </c>
      <c r="AX11" s="23">
        <v>3.2504938151098159E-2</v>
      </c>
      <c r="AY11" s="97" t="s">
        <v>156</v>
      </c>
      <c r="AZ11" s="97">
        <v>282</v>
      </c>
      <c r="BA11" s="97" t="s">
        <v>156</v>
      </c>
      <c r="BB11" s="23">
        <v>2.5839743473505174E-2</v>
      </c>
      <c r="BC11" s="97" t="s">
        <v>156</v>
      </c>
      <c r="BD11" s="97">
        <v>237</v>
      </c>
      <c r="BE11" s="97" t="s">
        <v>156</v>
      </c>
      <c r="BF11" s="23">
        <v>0.13716006199549846</v>
      </c>
      <c r="BG11" s="97" t="s">
        <v>156</v>
      </c>
      <c r="BH11" s="97">
        <v>285</v>
      </c>
      <c r="BI11" s="97" t="s">
        <v>156</v>
      </c>
      <c r="BJ11" s="23">
        <v>5.2238802283739338E-2</v>
      </c>
      <c r="BK11" s="97" t="s">
        <v>156</v>
      </c>
      <c r="BL11" s="97">
        <v>287</v>
      </c>
      <c r="BM11" s="97" t="s">
        <v>156</v>
      </c>
      <c r="BN11" s="23">
        <v>1.8162875046026882E-2</v>
      </c>
      <c r="BO11" s="97" t="s">
        <v>156</v>
      </c>
      <c r="BP11" s="97">
        <v>288</v>
      </c>
      <c r="BQ11" s="97" t="s">
        <v>156</v>
      </c>
      <c r="BR11" s="23">
        <v>6.0300773441634134E-2</v>
      </c>
      <c r="BS11" s="97" t="s">
        <v>156</v>
      </c>
      <c r="BT11" s="97">
        <v>171</v>
      </c>
      <c r="BU11" s="97" t="s">
        <v>156</v>
      </c>
      <c r="BV11" s="23">
        <v>6.8264859139148634E-2</v>
      </c>
      <c r="BW11" s="97" t="s">
        <v>156</v>
      </c>
      <c r="BX11" s="97">
        <v>278</v>
      </c>
      <c r="BY11" s="97" t="s">
        <v>156</v>
      </c>
      <c r="BZ11" s="23">
        <v>0.12221103638583471</v>
      </c>
      <c r="CA11" s="97" t="s">
        <v>156</v>
      </c>
      <c r="CB11" s="97">
        <v>219</v>
      </c>
      <c r="CC11" s="97" t="s">
        <v>156</v>
      </c>
      <c r="CD11" s="97" t="s">
        <v>156</v>
      </c>
      <c r="CE11" s="23">
        <v>7.2335210145745663E-2</v>
      </c>
      <c r="CF11" s="97" t="s">
        <v>156</v>
      </c>
      <c r="CG11" s="97">
        <v>160</v>
      </c>
    </row>
    <row r="12" spans="1:88" x14ac:dyDescent="0.35">
      <c r="A12" s="97" t="s">
        <v>203</v>
      </c>
      <c r="B12" s="23">
        <v>0.16700417557199829</v>
      </c>
      <c r="C12" s="97" t="s">
        <v>203</v>
      </c>
      <c r="D12" s="97">
        <v>249</v>
      </c>
      <c r="E12" s="97" t="s">
        <v>203</v>
      </c>
      <c r="F12" s="23">
        <v>6.1537779722865914E-2</v>
      </c>
      <c r="G12" s="97" t="s">
        <v>203</v>
      </c>
      <c r="H12" s="97">
        <v>248</v>
      </c>
      <c r="I12" s="97" t="s">
        <v>203</v>
      </c>
      <c r="J12" s="23">
        <v>0.24049588281710305</v>
      </c>
      <c r="K12" s="97" t="s">
        <v>203</v>
      </c>
      <c r="L12" s="97">
        <v>192</v>
      </c>
      <c r="M12" s="97" t="s">
        <v>203</v>
      </c>
      <c r="N12" s="23">
        <v>-56</v>
      </c>
      <c r="O12" s="97" t="s">
        <v>203</v>
      </c>
      <c r="P12" s="23">
        <v>95</v>
      </c>
      <c r="Q12" s="97" t="s">
        <v>203</v>
      </c>
      <c r="R12" s="23">
        <v>7.7668876393300708E-3</v>
      </c>
      <c r="S12" s="97" t="s">
        <v>203</v>
      </c>
      <c r="T12" s="97">
        <v>31</v>
      </c>
      <c r="U12" s="97" t="s">
        <v>203</v>
      </c>
      <c r="V12" s="23">
        <v>0.24802967244202803</v>
      </c>
      <c r="W12" s="97" t="s">
        <v>203</v>
      </c>
      <c r="X12" s="97">
        <v>83</v>
      </c>
      <c r="Y12" s="97" t="s">
        <v>203</v>
      </c>
      <c r="Z12" s="23">
        <v>1.005660967370102E-2</v>
      </c>
      <c r="AA12" s="97" t="s">
        <v>203</v>
      </c>
      <c r="AB12" s="97">
        <v>31</v>
      </c>
      <c r="AC12" s="97" t="s">
        <v>203</v>
      </c>
      <c r="AD12" s="23">
        <v>1.3315287747066484E-2</v>
      </c>
      <c r="AE12" s="97" t="s">
        <v>203</v>
      </c>
      <c r="AF12" s="97">
        <v>134</v>
      </c>
      <c r="AG12" s="97" t="s">
        <v>203</v>
      </c>
      <c r="AH12" s="23">
        <v>5.239124607406774E-2</v>
      </c>
      <c r="AI12" s="97" t="s">
        <v>203</v>
      </c>
      <c r="AJ12" s="97">
        <v>291</v>
      </c>
      <c r="AK12" s="97" t="s">
        <v>203</v>
      </c>
      <c r="AL12" s="23">
        <v>1.9577558509565916E-2</v>
      </c>
      <c r="AM12" s="97" t="s">
        <v>203</v>
      </c>
      <c r="AN12" s="97">
        <v>194</v>
      </c>
      <c r="AO12" s="97" t="s">
        <v>203</v>
      </c>
      <c r="AP12" s="23">
        <v>2.2500229230346891E-2</v>
      </c>
      <c r="AQ12" s="97" t="s">
        <v>203</v>
      </c>
      <c r="AR12" s="97">
        <v>199</v>
      </c>
      <c r="AS12" s="97" t="s">
        <v>203</v>
      </c>
      <c r="AT12" s="23">
        <v>9.7282231460251473E-2</v>
      </c>
      <c r="AU12" s="97" t="s">
        <v>203</v>
      </c>
      <c r="AV12" s="97">
        <v>143</v>
      </c>
      <c r="AW12" s="97" t="s">
        <v>203</v>
      </c>
      <c r="AX12" s="23">
        <v>5.6213317873937754E-2</v>
      </c>
      <c r="AY12" s="97" t="s">
        <v>203</v>
      </c>
      <c r="AZ12" s="97">
        <v>205</v>
      </c>
      <c r="BA12" s="97" t="s">
        <v>203</v>
      </c>
      <c r="BB12" s="23">
        <v>4.1459227775720066E-2</v>
      </c>
      <c r="BC12" s="97" t="s">
        <v>203</v>
      </c>
      <c r="BD12" s="97">
        <v>189</v>
      </c>
      <c r="BE12" s="97" t="s">
        <v>203</v>
      </c>
      <c r="BF12" s="23">
        <v>0.15982325274013098</v>
      </c>
      <c r="BG12" s="97" t="s">
        <v>203</v>
      </c>
      <c r="BH12" s="97">
        <v>240</v>
      </c>
      <c r="BI12" s="97" t="s">
        <v>203</v>
      </c>
      <c r="BJ12" s="23">
        <v>7.1224021986377728E-2</v>
      </c>
      <c r="BK12" s="97" t="s">
        <v>203</v>
      </c>
      <c r="BL12" s="97">
        <v>241</v>
      </c>
      <c r="BM12" s="97" t="s">
        <v>203</v>
      </c>
      <c r="BN12" s="23">
        <v>5.112348372156654E-2</v>
      </c>
      <c r="BO12" s="97" t="s">
        <v>203</v>
      </c>
      <c r="BP12" s="97">
        <v>189</v>
      </c>
      <c r="BQ12" s="97" t="s">
        <v>203</v>
      </c>
      <c r="BR12" s="23">
        <v>7.0159059163036025E-2</v>
      </c>
      <c r="BS12" s="97" t="s">
        <v>203</v>
      </c>
      <c r="BT12" s="97">
        <v>133</v>
      </c>
      <c r="BU12" s="97" t="s">
        <v>203</v>
      </c>
      <c r="BV12" s="23">
        <v>0.10543208969029953</v>
      </c>
      <c r="BW12" s="97" t="s">
        <v>203</v>
      </c>
      <c r="BX12" s="97">
        <v>184</v>
      </c>
      <c r="BY12" s="97" t="s">
        <v>203</v>
      </c>
      <c r="BZ12" s="23">
        <v>0.11338053521449225</v>
      </c>
      <c r="CA12" s="97" t="s">
        <v>203</v>
      </c>
      <c r="CB12" s="97">
        <v>238</v>
      </c>
      <c r="CC12" s="97" t="s">
        <v>203</v>
      </c>
      <c r="CD12" s="97" t="s">
        <v>203</v>
      </c>
      <c r="CE12" s="23">
        <v>0.11769496340607305</v>
      </c>
      <c r="CF12" s="97" t="s">
        <v>203</v>
      </c>
      <c r="CG12" s="97">
        <v>103</v>
      </c>
    </row>
    <row r="13" spans="1:88" x14ac:dyDescent="0.35">
      <c r="A13" s="97" t="s">
        <v>125</v>
      </c>
      <c r="B13" s="23">
        <v>0.21016332837771817</v>
      </c>
      <c r="C13" s="97" t="s">
        <v>125</v>
      </c>
      <c r="D13" s="97">
        <v>170</v>
      </c>
      <c r="E13" s="97" t="s">
        <v>125</v>
      </c>
      <c r="F13" s="23">
        <v>0.15795653671922025</v>
      </c>
      <c r="G13" s="97" t="s">
        <v>125</v>
      </c>
      <c r="H13" s="97">
        <v>69</v>
      </c>
      <c r="I13" s="97" t="s">
        <v>125</v>
      </c>
      <c r="J13" s="23">
        <v>0.17225441329568997</v>
      </c>
      <c r="K13" s="97" t="s">
        <v>125</v>
      </c>
      <c r="L13" s="97">
        <v>281</v>
      </c>
      <c r="M13" s="97" t="s">
        <v>125</v>
      </c>
      <c r="N13" s="23">
        <v>212</v>
      </c>
      <c r="O13" s="97" t="s">
        <v>125</v>
      </c>
      <c r="P13" s="23">
        <v>310</v>
      </c>
      <c r="Q13" s="97" t="s">
        <v>125</v>
      </c>
      <c r="R13" s="23">
        <v>4.2470619774756101E-4</v>
      </c>
      <c r="S13" s="97" t="s">
        <v>125</v>
      </c>
      <c r="T13" s="97">
        <v>261</v>
      </c>
      <c r="U13" s="97" t="s">
        <v>125</v>
      </c>
      <c r="V13" s="23">
        <v>6.184141704667722E-2</v>
      </c>
      <c r="W13" s="97" t="s">
        <v>125</v>
      </c>
      <c r="X13" s="97">
        <v>276</v>
      </c>
      <c r="Y13" s="97" t="s">
        <v>125</v>
      </c>
      <c r="Z13" s="23">
        <v>9.9605808847221498E-4</v>
      </c>
      <c r="AA13" s="97" t="s">
        <v>125</v>
      </c>
      <c r="AB13" s="97">
        <v>300</v>
      </c>
      <c r="AC13" s="97" t="s">
        <v>125</v>
      </c>
      <c r="AD13" s="23">
        <v>8.946904649061993E-2</v>
      </c>
      <c r="AE13" s="97" t="s">
        <v>125</v>
      </c>
      <c r="AF13" s="97">
        <v>24</v>
      </c>
      <c r="AG13" s="97" t="s">
        <v>125</v>
      </c>
      <c r="AH13" s="23">
        <v>6.9919341840187763E-2</v>
      </c>
      <c r="AI13" s="97" t="s">
        <v>125</v>
      </c>
      <c r="AJ13" s="97">
        <v>213</v>
      </c>
      <c r="AK13" s="97" t="s">
        <v>125</v>
      </c>
      <c r="AL13" s="23">
        <v>9.5991950389635275E-2</v>
      </c>
      <c r="AM13" s="97" t="s">
        <v>125</v>
      </c>
      <c r="AN13" s="97">
        <v>27</v>
      </c>
      <c r="AO13" s="97" t="s">
        <v>125</v>
      </c>
      <c r="AP13" s="23">
        <v>0</v>
      </c>
      <c r="AQ13" s="97" t="s">
        <v>125</v>
      </c>
      <c r="AR13" s="97">
        <v>253</v>
      </c>
      <c r="AS13" s="97" t="s">
        <v>125</v>
      </c>
      <c r="AT13" s="23">
        <v>5.6996045937286001E-2</v>
      </c>
      <c r="AU13" s="97" t="s">
        <v>125</v>
      </c>
      <c r="AV13" s="97">
        <v>281</v>
      </c>
      <c r="AW13" s="97" t="s">
        <v>125</v>
      </c>
      <c r="AX13" s="23">
        <v>2.009432061191593E-2</v>
      </c>
      <c r="AY13" s="97" t="s">
        <v>125</v>
      </c>
      <c r="AZ13" s="97">
        <v>310</v>
      </c>
      <c r="BA13" s="97" t="s">
        <v>125</v>
      </c>
      <c r="BB13" s="23">
        <v>0.19849856229897872</v>
      </c>
      <c r="BC13" s="97" t="s">
        <v>125</v>
      </c>
      <c r="BD13" s="97">
        <v>34</v>
      </c>
      <c r="BE13" s="97" t="s">
        <v>125</v>
      </c>
      <c r="BF13" s="23">
        <v>0.22964976322178304</v>
      </c>
      <c r="BG13" s="97" t="s">
        <v>125</v>
      </c>
      <c r="BH13" s="97">
        <v>151</v>
      </c>
      <c r="BI13" s="97" t="s">
        <v>125</v>
      </c>
      <c r="BJ13" s="23">
        <v>0.22907350904368012</v>
      </c>
      <c r="BK13" s="97" t="s">
        <v>125</v>
      </c>
      <c r="BL13" s="97">
        <v>39</v>
      </c>
      <c r="BM13" s="97" t="s">
        <v>125</v>
      </c>
      <c r="BN13" s="23">
        <v>6.1119322582359192E-2</v>
      </c>
      <c r="BO13" s="97" t="s">
        <v>125</v>
      </c>
      <c r="BP13" s="97">
        <v>164</v>
      </c>
      <c r="BQ13" s="97" t="s">
        <v>125</v>
      </c>
      <c r="BR13" s="23">
        <v>2.5225441755388652E-2</v>
      </c>
      <c r="BS13" s="97" t="s">
        <v>125</v>
      </c>
      <c r="BT13" s="97">
        <v>308</v>
      </c>
      <c r="BU13" s="97" t="s">
        <v>125</v>
      </c>
      <c r="BV13" s="23">
        <v>7.4968074560102432E-2</v>
      </c>
      <c r="BW13" s="97" t="s">
        <v>125</v>
      </c>
      <c r="BX13" s="97">
        <v>256</v>
      </c>
      <c r="BY13" s="97" t="s">
        <v>125</v>
      </c>
      <c r="BZ13" s="23">
        <v>0.10901815923404576</v>
      </c>
      <c r="CA13" s="97" t="s">
        <v>125</v>
      </c>
      <c r="CB13" s="97">
        <v>248</v>
      </c>
      <c r="CC13" s="97" t="s">
        <v>125</v>
      </c>
      <c r="CD13" s="97" t="s">
        <v>125</v>
      </c>
      <c r="CE13" s="23">
        <v>6.2434645221853165E-2</v>
      </c>
      <c r="CF13" s="97" t="s">
        <v>125</v>
      </c>
      <c r="CG13" s="97">
        <v>183</v>
      </c>
    </row>
    <row r="14" spans="1:88" x14ac:dyDescent="0.35">
      <c r="A14" s="97" t="s">
        <v>248</v>
      </c>
      <c r="B14" s="23">
        <v>0.17799431438441765</v>
      </c>
      <c r="C14" s="97" t="s">
        <v>248</v>
      </c>
      <c r="D14" s="97">
        <v>226</v>
      </c>
      <c r="E14" s="97" t="s">
        <v>248</v>
      </c>
      <c r="F14" s="23">
        <v>7.584937891022088E-2</v>
      </c>
      <c r="G14" s="97" t="s">
        <v>248</v>
      </c>
      <c r="H14" s="97">
        <v>208</v>
      </c>
      <c r="I14" s="97" t="s">
        <v>248</v>
      </c>
      <c r="J14" s="23">
        <v>0.20563994199349206</v>
      </c>
      <c r="K14" s="97" t="s">
        <v>248</v>
      </c>
      <c r="L14" s="97">
        <v>242</v>
      </c>
      <c r="M14" s="97" t="s">
        <v>248</v>
      </c>
      <c r="N14" s="23">
        <v>34</v>
      </c>
      <c r="O14" s="97" t="s">
        <v>248</v>
      </c>
      <c r="P14" s="23">
        <v>210</v>
      </c>
      <c r="Q14" s="97" t="s">
        <v>248</v>
      </c>
      <c r="R14" s="23">
        <v>3.709148117377621E-4</v>
      </c>
      <c r="S14" s="97" t="s">
        <v>248</v>
      </c>
      <c r="T14" s="97">
        <v>265</v>
      </c>
      <c r="U14" s="97" t="s">
        <v>248</v>
      </c>
      <c r="V14" s="23">
        <v>4.3636796773929856E-2</v>
      </c>
      <c r="W14" s="97" t="s">
        <v>248</v>
      </c>
      <c r="X14" s="97">
        <v>306</v>
      </c>
      <c r="Y14" s="97" t="s">
        <v>248</v>
      </c>
      <c r="Z14" s="23">
        <v>7.7405311507770694E-4</v>
      </c>
      <c r="AA14" s="97" t="s">
        <v>248</v>
      </c>
      <c r="AB14" s="97">
        <v>318</v>
      </c>
      <c r="AC14" s="97" t="s">
        <v>248</v>
      </c>
      <c r="AD14" s="23">
        <v>2.024956267637483E-2</v>
      </c>
      <c r="AE14" s="97" t="s">
        <v>248</v>
      </c>
      <c r="AF14" s="97">
        <v>88</v>
      </c>
      <c r="AG14" s="97" t="s">
        <v>248</v>
      </c>
      <c r="AH14" s="23">
        <v>5.3582432691424806E-2</v>
      </c>
      <c r="AI14" s="97" t="s">
        <v>248</v>
      </c>
      <c r="AJ14" s="97">
        <v>287</v>
      </c>
      <c r="AK14" s="97" t="s">
        <v>248</v>
      </c>
      <c r="AL14" s="23">
        <v>2.6484541065851627E-2</v>
      </c>
      <c r="AM14" s="97" t="s">
        <v>248</v>
      </c>
      <c r="AN14" s="97">
        <v>130</v>
      </c>
      <c r="AO14" s="97" t="s">
        <v>248</v>
      </c>
      <c r="AP14" s="23">
        <v>0</v>
      </c>
      <c r="AQ14" s="97" t="s">
        <v>248</v>
      </c>
      <c r="AR14" s="97">
        <v>253</v>
      </c>
      <c r="AS14" s="97" t="s">
        <v>248</v>
      </c>
      <c r="AT14" s="23">
        <v>0.15568808316371771</v>
      </c>
      <c r="AU14" s="97" t="s">
        <v>248</v>
      </c>
      <c r="AV14" s="97">
        <v>42</v>
      </c>
      <c r="AW14" s="97" t="s">
        <v>248</v>
      </c>
      <c r="AX14" s="23">
        <v>5.4888829691601269E-2</v>
      </c>
      <c r="AY14" s="97" t="s">
        <v>248</v>
      </c>
      <c r="AZ14" s="97">
        <v>212</v>
      </c>
      <c r="BA14" s="97" t="s">
        <v>248</v>
      </c>
      <c r="BB14" s="23">
        <v>4.0859222513273029E-2</v>
      </c>
      <c r="BC14" s="97" t="s">
        <v>248</v>
      </c>
      <c r="BD14" s="97">
        <v>190</v>
      </c>
      <c r="BE14" s="97" t="s">
        <v>248</v>
      </c>
      <c r="BF14" s="23">
        <v>0.22964590221829312</v>
      </c>
      <c r="BG14" s="97" t="s">
        <v>248</v>
      </c>
      <c r="BH14" s="97">
        <v>152</v>
      </c>
      <c r="BI14" s="97" t="s">
        <v>248</v>
      </c>
      <c r="BJ14" s="23">
        <v>8.5269948821575584E-2</v>
      </c>
      <c r="BK14" s="97" t="s">
        <v>248</v>
      </c>
      <c r="BL14" s="97">
        <v>204</v>
      </c>
      <c r="BM14" s="97" t="s">
        <v>248</v>
      </c>
      <c r="BN14" s="23">
        <v>0.10635280115480483</v>
      </c>
      <c r="BO14" s="97" t="s">
        <v>248</v>
      </c>
      <c r="BP14" s="97">
        <v>88</v>
      </c>
      <c r="BQ14" s="97" t="s">
        <v>248</v>
      </c>
      <c r="BR14" s="23">
        <v>2.9304070042205293E-2</v>
      </c>
      <c r="BS14" s="97" t="s">
        <v>248</v>
      </c>
      <c r="BT14" s="97">
        <v>294</v>
      </c>
      <c r="BU14" s="97" t="s">
        <v>248</v>
      </c>
      <c r="BV14" s="23">
        <v>0.11774433004159028</v>
      </c>
      <c r="BW14" s="97" t="s">
        <v>248</v>
      </c>
      <c r="BX14" s="97">
        <v>163</v>
      </c>
      <c r="BY14" s="97" t="s">
        <v>248</v>
      </c>
      <c r="BZ14" s="23">
        <v>0.15237505140328031</v>
      </c>
      <c r="CA14" s="97" t="s">
        <v>248</v>
      </c>
      <c r="CB14" s="97">
        <v>161</v>
      </c>
      <c r="CC14" s="97" t="s">
        <v>248</v>
      </c>
      <c r="CD14" s="97" t="s">
        <v>248</v>
      </c>
      <c r="CE14" s="23">
        <v>7.0065282589101371E-2</v>
      </c>
      <c r="CF14" s="97" t="s">
        <v>248</v>
      </c>
      <c r="CG14" s="97">
        <v>164</v>
      </c>
    </row>
    <row r="15" spans="1:88" x14ac:dyDescent="0.35">
      <c r="A15" s="97" t="s">
        <v>319</v>
      </c>
      <c r="B15" s="23">
        <v>0.15710890406589498</v>
      </c>
      <c r="C15" s="97" t="s">
        <v>319</v>
      </c>
      <c r="D15" s="97">
        <v>272</v>
      </c>
      <c r="E15" s="97" t="s">
        <v>319</v>
      </c>
      <c r="F15" s="23">
        <v>6.4368330524027434E-2</v>
      </c>
      <c r="G15" s="97" t="s">
        <v>319</v>
      </c>
      <c r="H15" s="97">
        <v>237</v>
      </c>
      <c r="I15" s="97" t="s">
        <v>319</v>
      </c>
      <c r="J15" s="23">
        <v>0.22374496077504658</v>
      </c>
      <c r="K15" s="97" t="s">
        <v>319</v>
      </c>
      <c r="L15" s="97">
        <v>216</v>
      </c>
      <c r="M15" s="97" t="s">
        <v>319</v>
      </c>
      <c r="N15" s="23">
        <v>-21</v>
      </c>
      <c r="O15" s="97" t="s">
        <v>319</v>
      </c>
      <c r="P15" s="23">
        <v>138</v>
      </c>
      <c r="Q15" s="97" t="s">
        <v>319</v>
      </c>
      <c r="R15" s="23">
        <v>9.0156212839842846E-5</v>
      </c>
      <c r="S15" s="97" t="s">
        <v>319</v>
      </c>
      <c r="T15" s="97">
        <v>317</v>
      </c>
      <c r="U15" s="97" t="s">
        <v>319</v>
      </c>
      <c r="V15" s="23">
        <v>0.10473517940357549</v>
      </c>
      <c r="W15" s="97" t="s">
        <v>319</v>
      </c>
      <c r="X15" s="97">
        <v>202</v>
      </c>
      <c r="Y15" s="97" t="s">
        <v>319</v>
      </c>
      <c r="Z15" s="23">
        <v>1.0579917709606511E-3</v>
      </c>
      <c r="AA15" s="97" t="s">
        <v>319</v>
      </c>
      <c r="AB15" s="97">
        <v>294</v>
      </c>
      <c r="AC15" s="97" t="s">
        <v>319</v>
      </c>
      <c r="AD15" s="23">
        <v>4.2733457008025813E-3</v>
      </c>
      <c r="AE15" s="97" t="s">
        <v>319</v>
      </c>
      <c r="AF15" s="97">
        <v>266</v>
      </c>
      <c r="AG15" s="97" t="s">
        <v>319</v>
      </c>
      <c r="AH15" s="23">
        <v>0.1154782207883544</v>
      </c>
      <c r="AI15" s="97" t="s">
        <v>319</v>
      </c>
      <c r="AJ15" s="97">
        <v>99</v>
      </c>
      <c r="AK15" s="97" t="s">
        <v>319</v>
      </c>
      <c r="AL15" s="23">
        <v>1.8717916875161861E-2</v>
      </c>
      <c r="AM15" s="97" t="s">
        <v>319</v>
      </c>
      <c r="AN15" s="97">
        <v>207</v>
      </c>
      <c r="AO15" s="97" t="s">
        <v>319</v>
      </c>
      <c r="AP15" s="23">
        <v>5.3340716558757717E-2</v>
      </c>
      <c r="AQ15" s="97" t="s">
        <v>319</v>
      </c>
      <c r="AR15" s="97">
        <v>119</v>
      </c>
      <c r="AS15" s="97" t="s">
        <v>319</v>
      </c>
      <c r="AT15" s="23">
        <v>4.7978225026191555E-2</v>
      </c>
      <c r="AU15" s="97" t="s">
        <v>319</v>
      </c>
      <c r="AV15" s="97">
        <v>304</v>
      </c>
      <c r="AW15" s="97" t="s">
        <v>319</v>
      </c>
      <c r="AX15" s="23">
        <v>6.8870361618536893E-2</v>
      </c>
      <c r="AY15" s="97" t="s">
        <v>319</v>
      </c>
      <c r="AZ15" s="97">
        <v>163</v>
      </c>
      <c r="BA15" s="97" t="s">
        <v>319</v>
      </c>
      <c r="BB15" s="23">
        <v>3.5109168567102014E-2</v>
      </c>
      <c r="BC15" s="97" t="s">
        <v>319</v>
      </c>
      <c r="BD15" s="97">
        <v>205</v>
      </c>
      <c r="BE15" s="97" t="s">
        <v>319</v>
      </c>
      <c r="BF15" s="23">
        <v>0.29192296969851744</v>
      </c>
      <c r="BG15" s="97" t="s">
        <v>319</v>
      </c>
      <c r="BH15" s="97">
        <v>91</v>
      </c>
      <c r="BI15" s="97" t="s">
        <v>319</v>
      </c>
      <c r="BJ15" s="23">
        <v>9.3040803051627985E-2</v>
      </c>
      <c r="BK15" s="97" t="s">
        <v>319</v>
      </c>
      <c r="BL15" s="97">
        <v>178</v>
      </c>
      <c r="BM15" s="97" t="s">
        <v>319</v>
      </c>
      <c r="BN15" s="23">
        <v>4.9614910493203726E-2</v>
      </c>
      <c r="BO15" s="97" t="s">
        <v>319</v>
      </c>
      <c r="BP15" s="97">
        <v>192</v>
      </c>
      <c r="BQ15" s="97" t="s">
        <v>319</v>
      </c>
      <c r="BR15" s="23">
        <v>5.1349308083503291E-2</v>
      </c>
      <c r="BS15" s="97" t="s">
        <v>319</v>
      </c>
      <c r="BT15" s="97">
        <v>199</v>
      </c>
      <c r="BU15" s="97" t="s">
        <v>319</v>
      </c>
      <c r="BV15" s="23">
        <v>8.7742840278805065E-2</v>
      </c>
      <c r="BW15" s="97" t="s">
        <v>319</v>
      </c>
      <c r="BX15" s="97">
        <v>223</v>
      </c>
      <c r="BY15" s="97" t="s">
        <v>319</v>
      </c>
      <c r="BZ15" s="23">
        <v>9.9024117685216878E-2</v>
      </c>
      <c r="CA15" s="97" t="s">
        <v>319</v>
      </c>
      <c r="CB15" s="97">
        <v>271</v>
      </c>
      <c r="CC15" s="97" t="s">
        <v>319</v>
      </c>
      <c r="CD15" s="97" t="s">
        <v>319</v>
      </c>
      <c r="CE15" s="23">
        <v>8.8458868431892823E-2</v>
      </c>
      <c r="CF15" s="97" t="s">
        <v>319</v>
      </c>
      <c r="CG15" s="97">
        <v>134</v>
      </c>
    </row>
    <row r="16" spans="1:88" x14ac:dyDescent="0.35">
      <c r="A16" s="97" t="s">
        <v>26</v>
      </c>
      <c r="B16" s="23">
        <v>0.58824937357046891</v>
      </c>
      <c r="C16" s="97" t="s">
        <v>26</v>
      </c>
      <c r="D16" s="97">
        <v>15</v>
      </c>
      <c r="E16" s="97" t="s">
        <v>26</v>
      </c>
      <c r="F16" s="23">
        <v>0.62437934151511576</v>
      </c>
      <c r="G16" s="97" t="s">
        <v>26</v>
      </c>
      <c r="H16" s="97">
        <v>7</v>
      </c>
      <c r="I16" s="97" t="s">
        <v>26</v>
      </c>
      <c r="J16" s="23">
        <v>0.19973975990963172</v>
      </c>
      <c r="K16" s="97" t="s">
        <v>26</v>
      </c>
      <c r="L16" s="97">
        <v>251</v>
      </c>
      <c r="M16" s="97" t="s">
        <v>26</v>
      </c>
      <c r="N16" s="23">
        <v>244</v>
      </c>
      <c r="O16" s="97" t="s">
        <v>26</v>
      </c>
      <c r="P16" s="23">
        <v>316</v>
      </c>
      <c r="Q16" s="97" t="s">
        <v>26</v>
      </c>
      <c r="R16" s="23">
        <v>3.4563687154324104E-3</v>
      </c>
      <c r="S16" s="97" t="s">
        <v>26</v>
      </c>
      <c r="T16" s="97">
        <v>70</v>
      </c>
      <c r="U16" s="97" t="s">
        <v>26</v>
      </c>
      <c r="V16" s="23">
        <v>7.1608432701939895E-2</v>
      </c>
      <c r="W16" s="97" t="s">
        <v>26</v>
      </c>
      <c r="X16" s="97">
        <v>262</v>
      </c>
      <c r="Y16" s="97" t="s">
        <v>26</v>
      </c>
      <c r="Z16" s="23">
        <v>4.1170679481515515E-3</v>
      </c>
      <c r="AA16" s="97" t="s">
        <v>26</v>
      </c>
      <c r="AB16" s="97">
        <v>115</v>
      </c>
      <c r="AC16" s="97" t="s">
        <v>26</v>
      </c>
      <c r="AD16" s="23">
        <v>4.0671053612052512E-2</v>
      </c>
      <c r="AE16" s="97" t="s">
        <v>26</v>
      </c>
      <c r="AF16" s="97">
        <v>45</v>
      </c>
      <c r="AG16" s="97" t="s">
        <v>26</v>
      </c>
      <c r="AH16" s="23">
        <v>6.8146002034084954E-2</v>
      </c>
      <c r="AI16" s="97" t="s">
        <v>26</v>
      </c>
      <c r="AJ16" s="97">
        <v>223</v>
      </c>
      <c r="AK16" s="97" t="s">
        <v>26</v>
      </c>
      <c r="AL16" s="23">
        <v>4.8219000467378675E-2</v>
      </c>
      <c r="AM16" s="97" t="s">
        <v>26</v>
      </c>
      <c r="AN16" s="97">
        <v>58</v>
      </c>
      <c r="AO16" s="97" t="s">
        <v>26</v>
      </c>
      <c r="AP16" s="23">
        <v>0.33532689307517793</v>
      </c>
      <c r="AQ16" s="97" t="s">
        <v>26</v>
      </c>
      <c r="AR16" s="97">
        <v>7</v>
      </c>
      <c r="AS16" s="97" t="s">
        <v>26</v>
      </c>
      <c r="AT16" s="23">
        <v>6.4974352894972165E-2</v>
      </c>
      <c r="AU16" s="97" t="s">
        <v>26</v>
      </c>
      <c r="AV16" s="97">
        <v>259</v>
      </c>
      <c r="AW16" s="97" t="s">
        <v>26</v>
      </c>
      <c r="AX16" s="23">
        <v>0.349524780981533</v>
      </c>
      <c r="AY16" s="97" t="s">
        <v>26</v>
      </c>
      <c r="AZ16" s="97">
        <v>10</v>
      </c>
      <c r="BA16" s="97" t="s">
        <v>26</v>
      </c>
      <c r="BB16" s="23">
        <v>2.1146316650931369E-3</v>
      </c>
      <c r="BC16" s="97" t="s">
        <v>26</v>
      </c>
      <c r="BD16" s="97">
        <v>322</v>
      </c>
      <c r="BE16" s="97" t="s">
        <v>26</v>
      </c>
      <c r="BF16" s="23">
        <v>0.17633212191550007</v>
      </c>
      <c r="BG16" s="97" t="s">
        <v>26</v>
      </c>
      <c r="BH16" s="97">
        <v>217</v>
      </c>
      <c r="BI16" s="97" t="s">
        <v>26</v>
      </c>
      <c r="BJ16" s="23">
        <v>3.8783278808511359E-2</v>
      </c>
      <c r="BK16" s="97" t="s">
        <v>26</v>
      </c>
      <c r="BL16" s="97">
        <v>317</v>
      </c>
      <c r="BM16" s="97" t="s">
        <v>26</v>
      </c>
      <c r="BN16" s="23">
        <v>1</v>
      </c>
      <c r="BO16" s="97" t="s">
        <v>26</v>
      </c>
      <c r="BP16" s="97">
        <v>1</v>
      </c>
      <c r="BQ16" s="97" t="s">
        <v>26</v>
      </c>
      <c r="BR16" s="23">
        <v>6.1421941066444725E-2</v>
      </c>
      <c r="BS16" s="97" t="s">
        <v>26</v>
      </c>
      <c r="BT16" s="97">
        <v>162</v>
      </c>
      <c r="BU16" s="97" t="s">
        <v>26</v>
      </c>
      <c r="BV16" s="23">
        <v>0.92064213664029904</v>
      </c>
      <c r="BW16" s="97" t="s">
        <v>26</v>
      </c>
      <c r="BX16" s="97">
        <v>3</v>
      </c>
      <c r="BY16" s="97" t="s">
        <v>26</v>
      </c>
      <c r="BZ16" s="23">
        <v>0.1757785441010046</v>
      </c>
      <c r="CA16" s="97" t="s">
        <v>26</v>
      </c>
      <c r="CB16" s="97">
        <v>131</v>
      </c>
      <c r="CC16" s="97" t="s">
        <v>26</v>
      </c>
      <c r="CD16" s="97" t="s">
        <v>26</v>
      </c>
      <c r="CE16" s="23">
        <v>9.4967896618654304E-2</v>
      </c>
      <c r="CF16" s="97" t="s">
        <v>26</v>
      </c>
      <c r="CG16" s="97">
        <v>128</v>
      </c>
    </row>
    <row r="17" spans="1:85" x14ac:dyDescent="0.35">
      <c r="A17" s="97" t="s">
        <v>330</v>
      </c>
      <c r="B17" s="23">
        <v>0.1161450586078938</v>
      </c>
      <c r="C17" s="97" t="s">
        <v>330</v>
      </c>
      <c r="D17" s="97">
        <v>317</v>
      </c>
      <c r="E17" s="97" t="s">
        <v>330</v>
      </c>
      <c r="F17" s="23">
        <v>4.8749922467034759E-2</v>
      </c>
      <c r="G17" s="97" t="s">
        <v>330</v>
      </c>
      <c r="H17" s="97">
        <v>283</v>
      </c>
      <c r="I17" s="97" t="s">
        <v>330</v>
      </c>
      <c r="J17" s="23">
        <v>0.13462282376557386</v>
      </c>
      <c r="K17" s="97" t="s">
        <v>330</v>
      </c>
      <c r="L17" s="97">
        <v>319</v>
      </c>
      <c r="M17" s="97" t="s">
        <v>330</v>
      </c>
      <c r="N17" s="23">
        <v>36</v>
      </c>
      <c r="O17" s="97" t="s">
        <v>330</v>
      </c>
      <c r="P17" s="23">
        <v>215</v>
      </c>
      <c r="Q17" s="97" t="s">
        <v>330</v>
      </c>
      <c r="R17" s="23">
        <v>1.2167767123569792E-4</v>
      </c>
      <c r="S17" s="97" t="s">
        <v>330</v>
      </c>
      <c r="T17" s="97">
        <v>311</v>
      </c>
      <c r="U17" s="97" t="s">
        <v>330</v>
      </c>
      <c r="V17" s="23">
        <v>5.1633682595582785E-2</v>
      </c>
      <c r="W17" s="97" t="s">
        <v>330</v>
      </c>
      <c r="X17" s="97">
        <v>285</v>
      </c>
      <c r="Y17" s="97" t="s">
        <v>330</v>
      </c>
      <c r="Z17" s="23">
        <v>5.9879038581938954E-4</v>
      </c>
      <c r="AA17" s="97" t="s">
        <v>330</v>
      </c>
      <c r="AB17" s="97">
        <v>322</v>
      </c>
      <c r="AC17" s="97" t="s">
        <v>330</v>
      </c>
      <c r="AD17" s="23">
        <v>5.3089976803781394E-3</v>
      </c>
      <c r="AE17" s="97" t="s">
        <v>330</v>
      </c>
      <c r="AF17" s="97">
        <v>250</v>
      </c>
      <c r="AG17" s="97" t="s">
        <v>330</v>
      </c>
      <c r="AH17" s="23">
        <v>4.0725029127643378E-2</v>
      </c>
      <c r="AI17" s="97" t="s">
        <v>330</v>
      </c>
      <c r="AJ17" s="97">
        <v>318</v>
      </c>
      <c r="AK17" s="97" t="s">
        <v>330</v>
      </c>
      <c r="AL17" s="23">
        <v>1.0305804115647401E-2</v>
      </c>
      <c r="AM17" s="97" t="s">
        <v>330</v>
      </c>
      <c r="AN17" s="97">
        <v>313</v>
      </c>
      <c r="AO17" s="97" t="s">
        <v>330</v>
      </c>
      <c r="AP17" s="23">
        <v>0</v>
      </c>
      <c r="AQ17" s="97" t="s">
        <v>330</v>
      </c>
      <c r="AR17" s="97">
        <v>253</v>
      </c>
      <c r="AS17" s="97" t="s">
        <v>330</v>
      </c>
      <c r="AT17" s="23">
        <v>3.5176524549754777E-2</v>
      </c>
      <c r="AU17" s="97" t="s">
        <v>330</v>
      </c>
      <c r="AV17" s="97">
        <v>318</v>
      </c>
      <c r="AW17" s="97" t="s">
        <v>330</v>
      </c>
      <c r="AX17" s="23">
        <v>1.2401708762279137E-2</v>
      </c>
      <c r="AY17" s="97" t="s">
        <v>330</v>
      </c>
      <c r="AZ17" s="97">
        <v>322</v>
      </c>
      <c r="BA17" s="97" t="s">
        <v>330</v>
      </c>
      <c r="BB17" s="23">
        <v>6.6206988198222322E-2</v>
      </c>
      <c r="BC17" s="97" t="s">
        <v>330</v>
      </c>
      <c r="BD17" s="97">
        <v>133</v>
      </c>
      <c r="BE17" s="97" t="s">
        <v>330</v>
      </c>
      <c r="BF17" s="23">
        <v>0.1641539100370043</v>
      </c>
      <c r="BG17" s="97" t="s">
        <v>330</v>
      </c>
      <c r="BH17" s="97">
        <v>238</v>
      </c>
      <c r="BI17" s="97" t="s">
        <v>330</v>
      </c>
      <c r="BJ17" s="23">
        <v>9.4704708230148094E-2</v>
      </c>
      <c r="BK17" s="97" t="s">
        <v>330</v>
      </c>
      <c r="BL17" s="97">
        <v>173</v>
      </c>
      <c r="BM17" s="97" t="s">
        <v>330</v>
      </c>
      <c r="BN17" s="23">
        <v>3.6231662954435161E-2</v>
      </c>
      <c r="BO17" s="97" t="s">
        <v>330</v>
      </c>
      <c r="BP17" s="97">
        <v>241</v>
      </c>
      <c r="BQ17" s="97" t="s">
        <v>330</v>
      </c>
      <c r="BR17" s="23">
        <v>6.8096842289876364E-2</v>
      </c>
      <c r="BS17" s="97" t="s">
        <v>330</v>
      </c>
      <c r="BT17" s="97">
        <v>140</v>
      </c>
      <c r="BU17" s="97" t="s">
        <v>330</v>
      </c>
      <c r="BV17" s="23">
        <v>9.0722685814667664E-2</v>
      </c>
      <c r="BW17" s="97" t="s">
        <v>330</v>
      </c>
      <c r="BX17" s="97">
        <v>217</v>
      </c>
      <c r="BY17" s="97" t="s">
        <v>330</v>
      </c>
      <c r="BZ17" s="23">
        <v>7.9894619925940047E-2</v>
      </c>
      <c r="CA17" s="97" t="s">
        <v>330</v>
      </c>
      <c r="CB17" s="97">
        <v>304</v>
      </c>
      <c r="CC17" s="97" t="s">
        <v>330</v>
      </c>
      <c r="CD17" s="97" t="s">
        <v>330</v>
      </c>
      <c r="CE17" s="23">
        <v>4.1029597769403674E-2</v>
      </c>
      <c r="CF17" s="97" t="s">
        <v>330</v>
      </c>
      <c r="CG17" s="97">
        <v>248</v>
      </c>
    </row>
    <row r="18" spans="1:85" x14ac:dyDescent="0.35">
      <c r="A18" s="97" t="s">
        <v>335</v>
      </c>
      <c r="B18" s="23">
        <v>0.11533736058433947</v>
      </c>
      <c r="C18" s="97" t="s">
        <v>335</v>
      </c>
      <c r="D18" s="97">
        <v>319</v>
      </c>
      <c r="E18" s="97" t="s">
        <v>335</v>
      </c>
      <c r="F18" s="23">
        <v>3.7590432830034354E-2</v>
      </c>
      <c r="G18" s="97" t="s">
        <v>335</v>
      </c>
      <c r="H18" s="97">
        <v>304</v>
      </c>
      <c r="I18" s="97" t="s">
        <v>335</v>
      </c>
      <c r="J18" s="23">
        <v>0.18792412494801572</v>
      </c>
      <c r="K18" s="97" t="s">
        <v>335</v>
      </c>
      <c r="L18" s="97">
        <v>266</v>
      </c>
      <c r="M18" s="97" t="s">
        <v>335</v>
      </c>
      <c r="N18" s="23">
        <v>-38</v>
      </c>
      <c r="O18" s="97" t="s">
        <v>335</v>
      </c>
      <c r="P18" s="23">
        <v>118</v>
      </c>
      <c r="Q18" s="97" t="s">
        <v>335</v>
      </c>
      <c r="R18" s="23">
        <v>5.813449612365614E-4</v>
      </c>
      <c r="S18" s="97" t="s">
        <v>335</v>
      </c>
      <c r="T18" s="97">
        <v>244</v>
      </c>
      <c r="U18" s="97" t="s">
        <v>335</v>
      </c>
      <c r="V18" s="23">
        <v>0.18621282835290592</v>
      </c>
      <c r="W18" s="97" t="s">
        <v>335</v>
      </c>
      <c r="X18" s="97">
        <v>120</v>
      </c>
      <c r="Y18" s="97" t="s">
        <v>335</v>
      </c>
      <c r="Z18" s="23">
        <v>2.3019717766926029E-3</v>
      </c>
      <c r="AA18" s="97" t="s">
        <v>335</v>
      </c>
      <c r="AB18" s="97">
        <v>203</v>
      </c>
      <c r="AC18" s="97" t="s">
        <v>335</v>
      </c>
      <c r="AD18" s="23">
        <v>3.7905469571660275E-3</v>
      </c>
      <c r="AE18" s="97" t="s">
        <v>335</v>
      </c>
      <c r="AF18" s="97">
        <v>277</v>
      </c>
      <c r="AG18" s="97" t="s">
        <v>335</v>
      </c>
      <c r="AH18" s="23">
        <v>4.5371734969086829E-2</v>
      </c>
      <c r="AI18" s="97" t="s">
        <v>335</v>
      </c>
      <c r="AJ18" s="97">
        <v>313</v>
      </c>
      <c r="AK18" s="97" t="s">
        <v>335</v>
      </c>
      <c r="AL18" s="23">
        <v>9.4118362148451901E-3</v>
      </c>
      <c r="AM18" s="97" t="s">
        <v>335</v>
      </c>
      <c r="AN18" s="97">
        <v>319</v>
      </c>
      <c r="AO18" s="97" t="s">
        <v>335</v>
      </c>
      <c r="AP18" s="23">
        <v>5.4276822935116122E-3</v>
      </c>
      <c r="AQ18" s="97" t="s">
        <v>335</v>
      </c>
      <c r="AR18" s="97">
        <v>244</v>
      </c>
      <c r="AS18" s="97" t="s">
        <v>335</v>
      </c>
      <c r="AT18" s="23">
        <v>8.8942137796033285E-2</v>
      </c>
      <c r="AU18" s="97" t="s">
        <v>335</v>
      </c>
      <c r="AV18" s="97">
        <v>172</v>
      </c>
      <c r="AW18" s="97" t="s">
        <v>335</v>
      </c>
      <c r="AX18" s="23">
        <v>3.6643832155991041E-2</v>
      </c>
      <c r="AY18" s="97" t="s">
        <v>335</v>
      </c>
      <c r="AZ18" s="97">
        <v>268</v>
      </c>
      <c r="BA18" s="97" t="s">
        <v>335</v>
      </c>
      <c r="BB18" s="23">
        <v>2.0211972225316118E-2</v>
      </c>
      <c r="BC18" s="97" t="s">
        <v>335</v>
      </c>
      <c r="BD18" s="97">
        <v>259</v>
      </c>
      <c r="BE18" s="97" t="s">
        <v>335</v>
      </c>
      <c r="BF18" s="23">
        <v>0.16579462559584549</v>
      </c>
      <c r="BG18" s="97" t="s">
        <v>335</v>
      </c>
      <c r="BH18" s="97">
        <v>232</v>
      </c>
      <c r="BI18" s="97" t="s">
        <v>335</v>
      </c>
      <c r="BJ18" s="23">
        <v>5.3089761920506157E-2</v>
      </c>
      <c r="BK18" s="97" t="s">
        <v>335</v>
      </c>
      <c r="BL18" s="97">
        <v>284</v>
      </c>
      <c r="BM18" s="97" t="s">
        <v>335</v>
      </c>
      <c r="BN18" s="23">
        <v>5.3165091948641843E-2</v>
      </c>
      <c r="BO18" s="97" t="s">
        <v>335</v>
      </c>
      <c r="BP18" s="97">
        <v>183</v>
      </c>
      <c r="BQ18" s="97" t="s">
        <v>335</v>
      </c>
      <c r="BR18" s="23">
        <v>7.0637210409711201E-2</v>
      </c>
      <c r="BS18" s="97" t="s">
        <v>335</v>
      </c>
      <c r="BT18" s="97">
        <v>131</v>
      </c>
      <c r="BU18" s="97" t="s">
        <v>335</v>
      </c>
      <c r="BV18" s="23">
        <v>0.10761888564835762</v>
      </c>
      <c r="BW18" s="97" t="s">
        <v>335</v>
      </c>
      <c r="BX18" s="97">
        <v>180</v>
      </c>
      <c r="BY18" s="97" t="s">
        <v>335</v>
      </c>
      <c r="BZ18" s="23">
        <v>8.5993933576203496E-2</v>
      </c>
      <c r="CA18" s="97" t="s">
        <v>335</v>
      </c>
      <c r="CB18" s="97">
        <v>293</v>
      </c>
      <c r="CC18" s="97" t="s">
        <v>335</v>
      </c>
      <c r="CD18" s="97" t="s">
        <v>335</v>
      </c>
      <c r="CE18" s="23">
        <v>2.808563669361876E-2</v>
      </c>
      <c r="CF18" s="97" t="s">
        <v>335</v>
      </c>
      <c r="CG18" s="97">
        <v>282</v>
      </c>
    </row>
    <row r="19" spans="1:85" x14ac:dyDescent="0.35">
      <c r="A19" s="97" t="s">
        <v>190</v>
      </c>
      <c r="B19" s="23">
        <v>0.21781244489750934</v>
      </c>
      <c r="C19" s="97" t="s">
        <v>190</v>
      </c>
      <c r="D19" s="97">
        <v>157</v>
      </c>
      <c r="E19" s="97" t="s">
        <v>190</v>
      </c>
      <c r="F19" s="23">
        <v>0.11520249528706754</v>
      </c>
      <c r="G19" s="97" t="s">
        <v>190</v>
      </c>
      <c r="H19" s="97">
        <v>126</v>
      </c>
      <c r="I19" s="97" t="s">
        <v>190</v>
      </c>
      <c r="J19" s="23">
        <v>0.31603596138215784</v>
      </c>
      <c r="K19" s="97" t="s">
        <v>190</v>
      </c>
      <c r="L19" s="97">
        <v>104</v>
      </c>
      <c r="M19" s="97" t="s">
        <v>190</v>
      </c>
      <c r="N19" s="23">
        <v>-22</v>
      </c>
      <c r="O19" s="97" t="s">
        <v>190</v>
      </c>
      <c r="P19" s="23">
        <v>137</v>
      </c>
      <c r="Q19" s="97" t="s">
        <v>190</v>
      </c>
      <c r="R19" s="23">
        <v>5.6294553906793496E-4</v>
      </c>
      <c r="S19" s="97" t="s">
        <v>190</v>
      </c>
      <c r="T19" s="97">
        <v>247</v>
      </c>
      <c r="U19" s="97" t="s">
        <v>190</v>
      </c>
      <c r="V19" s="23">
        <v>0.43930791557770826</v>
      </c>
      <c r="W19" s="97" t="s">
        <v>190</v>
      </c>
      <c r="X19" s="97">
        <v>28</v>
      </c>
      <c r="Y19" s="97" t="s">
        <v>190</v>
      </c>
      <c r="Z19" s="23">
        <v>4.6224412508536076E-3</v>
      </c>
      <c r="AA19" s="97" t="s">
        <v>190</v>
      </c>
      <c r="AB19" s="97">
        <v>100</v>
      </c>
      <c r="AC19" s="97" t="s">
        <v>190</v>
      </c>
      <c r="AD19" s="23">
        <v>1.074743312110997E-2</v>
      </c>
      <c r="AE19" s="97" t="s">
        <v>190</v>
      </c>
      <c r="AF19" s="97">
        <v>161</v>
      </c>
      <c r="AG19" s="97" t="s">
        <v>190</v>
      </c>
      <c r="AH19" s="23">
        <v>5.8005259678275377E-2</v>
      </c>
      <c r="AI19" s="97" t="s">
        <v>190</v>
      </c>
      <c r="AJ19" s="97">
        <v>267</v>
      </c>
      <c r="AK19" s="97" t="s">
        <v>190</v>
      </c>
      <c r="AL19" s="23">
        <v>1.7782948009247082E-2</v>
      </c>
      <c r="AM19" s="97" t="s">
        <v>190</v>
      </c>
      <c r="AN19" s="97">
        <v>222</v>
      </c>
      <c r="AO19" s="97" t="s">
        <v>190</v>
      </c>
      <c r="AP19" s="23">
        <v>5.8171778463503215E-2</v>
      </c>
      <c r="AQ19" s="97" t="s">
        <v>190</v>
      </c>
      <c r="AR19" s="97">
        <v>114</v>
      </c>
      <c r="AS19" s="97" t="s">
        <v>190</v>
      </c>
      <c r="AT19" s="23">
        <v>4.4921974016406886E-2</v>
      </c>
      <c r="AU19" s="97" t="s">
        <v>190</v>
      </c>
      <c r="AV19" s="97">
        <v>309</v>
      </c>
      <c r="AW19" s="97" t="s">
        <v>190</v>
      </c>
      <c r="AX19" s="23">
        <v>7.2498448526116963E-2</v>
      </c>
      <c r="AY19" s="97" t="s">
        <v>190</v>
      </c>
      <c r="AZ19" s="97">
        <v>160</v>
      </c>
      <c r="BA19" s="97" t="s">
        <v>190</v>
      </c>
      <c r="BB19" s="23">
        <v>0.15953109519784486</v>
      </c>
      <c r="BC19" s="97" t="s">
        <v>190</v>
      </c>
      <c r="BD19" s="97">
        <v>50</v>
      </c>
      <c r="BE19" s="97" t="s">
        <v>190</v>
      </c>
      <c r="BF19" s="23">
        <v>0.26947227528003342</v>
      </c>
      <c r="BG19" s="97" t="s">
        <v>190</v>
      </c>
      <c r="BH19" s="97">
        <v>117</v>
      </c>
      <c r="BI19" s="97" t="s">
        <v>190</v>
      </c>
      <c r="BJ19" s="23">
        <v>0.20184945564845044</v>
      </c>
      <c r="BK19" s="97" t="s">
        <v>190</v>
      </c>
      <c r="BL19" s="97">
        <v>51</v>
      </c>
      <c r="BM19" s="97" t="s">
        <v>190</v>
      </c>
      <c r="BN19" s="23">
        <v>2.5896190593601043E-2</v>
      </c>
      <c r="BO19" s="97" t="s">
        <v>190</v>
      </c>
      <c r="BP19" s="97">
        <v>266</v>
      </c>
      <c r="BQ19" s="97" t="s">
        <v>190</v>
      </c>
      <c r="BR19" s="23">
        <v>0.11549677356019294</v>
      </c>
      <c r="BS19" s="97" t="s">
        <v>190</v>
      </c>
      <c r="BT19" s="97">
        <v>52</v>
      </c>
      <c r="BU19" s="97" t="s">
        <v>190</v>
      </c>
      <c r="BV19" s="23">
        <v>0.12304005782488449</v>
      </c>
      <c r="BW19" s="97" t="s">
        <v>190</v>
      </c>
      <c r="BX19" s="97">
        <v>151</v>
      </c>
      <c r="BY19" s="97" t="s">
        <v>190</v>
      </c>
      <c r="BZ19" s="23">
        <v>0.11575598767368117</v>
      </c>
      <c r="CA19" s="97" t="s">
        <v>190</v>
      </c>
      <c r="CB19" s="97">
        <v>229</v>
      </c>
      <c r="CC19" s="97" t="s">
        <v>190</v>
      </c>
      <c r="CD19" s="97" t="s">
        <v>190</v>
      </c>
      <c r="CE19" s="23">
        <v>8.5538741388712758E-2</v>
      </c>
      <c r="CF19" s="97" t="s">
        <v>190</v>
      </c>
      <c r="CG19" s="97">
        <v>142</v>
      </c>
    </row>
    <row r="20" spans="1:85" x14ac:dyDescent="0.35">
      <c r="A20" s="97" t="s">
        <v>60</v>
      </c>
      <c r="B20" s="23">
        <v>0.40845522528639383</v>
      </c>
      <c r="C20" s="97" t="s">
        <v>60</v>
      </c>
      <c r="D20" s="97">
        <v>38</v>
      </c>
      <c r="E20" s="97" t="s">
        <v>60</v>
      </c>
      <c r="F20" s="23">
        <v>8.4985181950933117E-2</v>
      </c>
      <c r="G20" s="97" t="s">
        <v>60</v>
      </c>
      <c r="H20" s="97">
        <v>188</v>
      </c>
      <c r="I20" s="97" t="s">
        <v>60</v>
      </c>
      <c r="J20" s="23">
        <v>0.57132039268325352</v>
      </c>
      <c r="K20" s="97" t="s">
        <v>60</v>
      </c>
      <c r="L20" s="97">
        <v>17</v>
      </c>
      <c r="M20" s="97" t="s">
        <v>60</v>
      </c>
      <c r="N20" s="23">
        <v>-171</v>
      </c>
      <c r="O20" s="97" t="s">
        <v>60</v>
      </c>
      <c r="P20" s="23">
        <v>26</v>
      </c>
      <c r="Q20" s="97" t="s">
        <v>60</v>
      </c>
      <c r="R20" s="23">
        <v>1.4777596932605969E-3</v>
      </c>
      <c r="S20" s="97" t="s">
        <v>60</v>
      </c>
      <c r="T20" s="97">
        <v>139</v>
      </c>
      <c r="U20" s="97" t="s">
        <v>60</v>
      </c>
      <c r="V20" s="23">
        <v>0.33819349283999522</v>
      </c>
      <c r="W20" s="97" t="s">
        <v>60</v>
      </c>
      <c r="X20" s="97">
        <v>48</v>
      </c>
      <c r="Y20" s="97" t="s">
        <v>60</v>
      </c>
      <c r="Z20" s="23">
        <v>4.6025777358016792E-3</v>
      </c>
      <c r="AA20" s="97" t="s">
        <v>60</v>
      </c>
      <c r="AB20" s="97">
        <v>101</v>
      </c>
      <c r="AC20" s="97" t="s">
        <v>60</v>
      </c>
      <c r="AD20" s="23">
        <v>1.8144659158504474E-2</v>
      </c>
      <c r="AE20" s="97" t="s">
        <v>60</v>
      </c>
      <c r="AF20" s="97">
        <v>99</v>
      </c>
      <c r="AG20" s="97" t="s">
        <v>60</v>
      </c>
      <c r="AH20" s="23">
        <v>0.19317532871680698</v>
      </c>
      <c r="AI20" s="97" t="s">
        <v>60</v>
      </c>
      <c r="AJ20" s="97">
        <v>35</v>
      </c>
      <c r="AK20" s="97" t="s">
        <v>60</v>
      </c>
      <c r="AL20" s="23">
        <v>4.2026613728003342E-2</v>
      </c>
      <c r="AM20" s="97" t="s">
        <v>60</v>
      </c>
      <c r="AN20" s="97">
        <v>70</v>
      </c>
      <c r="AO20" s="97" t="s">
        <v>60</v>
      </c>
      <c r="AP20" s="23">
        <v>2.5841124011407587E-2</v>
      </c>
      <c r="AQ20" s="97" t="s">
        <v>60</v>
      </c>
      <c r="AR20" s="97">
        <v>186</v>
      </c>
      <c r="AS20" s="97" t="s">
        <v>60</v>
      </c>
      <c r="AT20" s="23">
        <v>9.8634169152235121E-2</v>
      </c>
      <c r="AU20" s="97" t="s">
        <v>60</v>
      </c>
      <c r="AV20" s="97">
        <v>137</v>
      </c>
      <c r="AW20" s="97" t="s">
        <v>60</v>
      </c>
      <c r="AX20" s="23">
        <v>5.9944075964393932E-2</v>
      </c>
      <c r="AY20" s="97" t="s">
        <v>60</v>
      </c>
      <c r="AZ20" s="97">
        <v>193</v>
      </c>
      <c r="BA20" s="97" t="s">
        <v>60</v>
      </c>
      <c r="BB20" s="23">
        <v>8.0361632739167854E-2</v>
      </c>
      <c r="BC20" s="97" t="s">
        <v>60</v>
      </c>
      <c r="BD20" s="97">
        <v>112</v>
      </c>
      <c r="BE20" s="97" t="s">
        <v>60</v>
      </c>
      <c r="BF20" s="23">
        <v>0.3506809973520682</v>
      </c>
      <c r="BG20" s="97" t="s">
        <v>60</v>
      </c>
      <c r="BH20" s="97">
        <v>60</v>
      </c>
      <c r="BI20" s="97" t="s">
        <v>60</v>
      </c>
      <c r="BJ20" s="23">
        <v>0.14660200004755825</v>
      </c>
      <c r="BK20" s="97" t="s">
        <v>60</v>
      </c>
      <c r="BL20" s="97">
        <v>102</v>
      </c>
      <c r="BM20" s="97" t="s">
        <v>60</v>
      </c>
      <c r="BN20" s="23">
        <v>6.2222186854269244E-2</v>
      </c>
      <c r="BO20" s="97" t="s">
        <v>60</v>
      </c>
      <c r="BP20" s="97">
        <v>161</v>
      </c>
      <c r="BQ20" s="97" t="s">
        <v>60</v>
      </c>
      <c r="BR20" s="23">
        <v>4.756947008861228E-2</v>
      </c>
      <c r="BS20" s="97" t="s">
        <v>60</v>
      </c>
      <c r="BT20" s="97">
        <v>217</v>
      </c>
      <c r="BU20" s="97" t="s">
        <v>60</v>
      </c>
      <c r="BV20" s="23">
        <v>9.5383454425118031E-2</v>
      </c>
      <c r="BW20" s="97" t="s">
        <v>60</v>
      </c>
      <c r="BX20" s="97">
        <v>207</v>
      </c>
      <c r="BY20" s="97" t="s">
        <v>60</v>
      </c>
      <c r="BZ20" s="23">
        <v>0.2643969324298947</v>
      </c>
      <c r="CA20" s="97" t="s">
        <v>60</v>
      </c>
      <c r="CB20" s="97">
        <v>53</v>
      </c>
      <c r="CC20" s="97" t="s">
        <v>60</v>
      </c>
      <c r="CD20" s="97" t="s">
        <v>60</v>
      </c>
      <c r="CE20" s="23">
        <v>0.74741633915760886</v>
      </c>
      <c r="CF20" s="97" t="s">
        <v>60</v>
      </c>
      <c r="CG20" s="97">
        <v>5</v>
      </c>
    </row>
    <row r="21" spans="1:85" x14ac:dyDescent="0.35">
      <c r="A21" s="97" t="s">
        <v>237</v>
      </c>
      <c r="B21" s="23">
        <v>0.14026353898440094</v>
      </c>
      <c r="C21" s="97" t="s">
        <v>237</v>
      </c>
      <c r="D21" s="97">
        <v>291</v>
      </c>
      <c r="E21" s="97" t="s">
        <v>237</v>
      </c>
      <c r="F21" s="23">
        <v>3.5101828231778744E-2</v>
      </c>
      <c r="G21" s="97" t="s">
        <v>237</v>
      </c>
      <c r="H21" s="97">
        <v>307</v>
      </c>
      <c r="I21" s="97" t="s">
        <v>237</v>
      </c>
      <c r="J21" s="23">
        <v>0.27455262720294726</v>
      </c>
      <c r="K21" s="97" t="s">
        <v>237</v>
      </c>
      <c r="L21" s="97">
        <v>147</v>
      </c>
      <c r="M21" s="97" t="s">
        <v>237</v>
      </c>
      <c r="N21" s="23">
        <v>-160</v>
      </c>
      <c r="O21" s="97" t="s">
        <v>237</v>
      </c>
      <c r="P21" s="23">
        <v>34</v>
      </c>
      <c r="Q21" s="97" t="s">
        <v>237</v>
      </c>
      <c r="R21" s="23">
        <v>1.0650587257460796E-3</v>
      </c>
      <c r="S21" s="97" t="s">
        <v>237</v>
      </c>
      <c r="T21" s="97">
        <v>185</v>
      </c>
      <c r="U21" s="97" t="s">
        <v>237</v>
      </c>
      <c r="V21" s="23">
        <v>0.25761218391470303</v>
      </c>
      <c r="W21" s="97" t="s">
        <v>237</v>
      </c>
      <c r="X21" s="97">
        <v>76</v>
      </c>
      <c r="Y21" s="97" t="s">
        <v>237</v>
      </c>
      <c r="Z21" s="23">
        <v>3.4453450685474072E-3</v>
      </c>
      <c r="AA21" s="97" t="s">
        <v>237</v>
      </c>
      <c r="AB21" s="97">
        <v>146</v>
      </c>
      <c r="AC21" s="97" t="s">
        <v>237</v>
      </c>
      <c r="AD21" s="23">
        <v>6.6062003861956991E-3</v>
      </c>
      <c r="AE21" s="97" t="s">
        <v>237</v>
      </c>
      <c r="AF21" s="97">
        <v>227</v>
      </c>
      <c r="AG21" s="97" t="s">
        <v>237</v>
      </c>
      <c r="AH21" s="23">
        <v>0.18218775714401886</v>
      </c>
      <c r="AI21" s="97" t="s">
        <v>237</v>
      </c>
      <c r="AJ21" s="97">
        <v>39</v>
      </c>
      <c r="AK21" s="97" t="s">
        <v>237</v>
      </c>
      <c r="AL21" s="23">
        <v>2.9398595076259467E-2</v>
      </c>
      <c r="AM21" s="97" t="s">
        <v>237</v>
      </c>
      <c r="AN21" s="97">
        <v>112</v>
      </c>
      <c r="AO21" s="97" t="s">
        <v>237</v>
      </c>
      <c r="AP21" s="23">
        <v>2.0639300411056244E-2</v>
      </c>
      <c r="AQ21" s="97" t="s">
        <v>237</v>
      </c>
      <c r="AR21" s="97">
        <v>210</v>
      </c>
      <c r="AS21" s="97" t="s">
        <v>237</v>
      </c>
      <c r="AT21" s="23">
        <v>7.663861809738047E-2</v>
      </c>
      <c r="AU21" s="97" t="s">
        <v>237</v>
      </c>
      <c r="AV21" s="97">
        <v>207</v>
      </c>
      <c r="AW21" s="97" t="s">
        <v>237</v>
      </c>
      <c r="AX21" s="23">
        <v>4.7122683843065907E-2</v>
      </c>
      <c r="AY21" s="97" t="s">
        <v>237</v>
      </c>
      <c r="AZ21" s="97">
        <v>236</v>
      </c>
      <c r="BA21" s="97" t="s">
        <v>237</v>
      </c>
      <c r="BB21" s="23">
        <v>2.9910429524424992E-2</v>
      </c>
      <c r="BC21" s="97" t="s">
        <v>237</v>
      </c>
      <c r="BD21" s="97">
        <v>226</v>
      </c>
      <c r="BE21" s="97" t="s">
        <v>237</v>
      </c>
      <c r="BF21" s="23">
        <v>0.22398175651883942</v>
      </c>
      <c r="BG21" s="97" t="s">
        <v>237</v>
      </c>
      <c r="BH21" s="97">
        <v>159</v>
      </c>
      <c r="BI21" s="97" t="s">
        <v>237</v>
      </c>
      <c r="BJ21" s="23">
        <v>7.4098338273675901E-2</v>
      </c>
      <c r="BK21" s="97" t="s">
        <v>237</v>
      </c>
      <c r="BL21" s="97">
        <v>234</v>
      </c>
      <c r="BM21" s="97" t="s">
        <v>237</v>
      </c>
      <c r="BN21" s="23">
        <v>1.9449094899705376E-2</v>
      </c>
      <c r="BO21" s="97" t="s">
        <v>237</v>
      </c>
      <c r="BP21" s="97">
        <v>286</v>
      </c>
      <c r="BQ21" s="97" t="s">
        <v>237</v>
      </c>
      <c r="BR21" s="23">
        <v>8.509693498367138E-2</v>
      </c>
      <c r="BS21" s="97" t="s">
        <v>237</v>
      </c>
      <c r="BT21" s="97">
        <v>92</v>
      </c>
      <c r="BU21" s="97" t="s">
        <v>237</v>
      </c>
      <c r="BV21" s="23">
        <v>9.0974756609701349E-2</v>
      </c>
      <c r="BW21" s="97" t="s">
        <v>237</v>
      </c>
      <c r="BX21" s="97">
        <v>216</v>
      </c>
      <c r="BY21" s="97" t="s">
        <v>237</v>
      </c>
      <c r="BZ21" s="23">
        <v>9.9966846354802283E-2</v>
      </c>
      <c r="CA21" s="97" t="s">
        <v>237</v>
      </c>
      <c r="CB21" s="97">
        <v>267</v>
      </c>
      <c r="CC21" s="97" t="s">
        <v>237</v>
      </c>
      <c r="CD21" s="97" t="s">
        <v>237</v>
      </c>
      <c r="CE21" s="23">
        <v>5.4886440239939598E-2</v>
      </c>
      <c r="CF21" s="97" t="s">
        <v>237</v>
      </c>
      <c r="CG21" s="97">
        <v>199</v>
      </c>
    </row>
    <row r="22" spans="1:85" x14ac:dyDescent="0.35">
      <c r="A22" s="97" t="s">
        <v>270</v>
      </c>
      <c r="B22" s="23">
        <v>0.12382548320921574</v>
      </c>
      <c r="C22" s="97" t="s">
        <v>270</v>
      </c>
      <c r="D22" s="97">
        <v>309</v>
      </c>
      <c r="E22" s="97" t="s">
        <v>270</v>
      </c>
      <c r="F22" s="23">
        <v>3.7693372109292661E-2</v>
      </c>
      <c r="G22" s="97" t="s">
        <v>270</v>
      </c>
      <c r="H22" s="97">
        <v>303</v>
      </c>
      <c r="I22" s="97" t="s">
        <v>270</v>
      </c>
      <c r="J22" s="23">
        <v>0.19808811159846351</v>
      </c>
      <c r="K22" s="97" t="s">
        <v>270</v>
      </c>
      <c r="L22" s="97">
        <v>253</v>
      </c>
      <c r="M22" s="97" t="s">
        <v>270</v>
      </c>
      <c r="N22" s="23">
        <v>-50</v>
      </c>
      <c r="O22" s="97" t="s">
        <v>270</v>
      </c>
      <c r="P22" s="23">
        <v>104</v>
      </c>
      <c r="Q22" s="97" t="s">
        <v>270</v>
      </c>
      <c r="R22" s="23">
        <v>1.5826608619600858E-3</v>
      </c>
      <c r="S22" s="97" t="s">
        <v>270</v>
      </c>
      <c r="T22" s="97">
        <v>131</v>
      </c>
      <c r="U22" s="97" t="s">
        <v>270</v>
      </c>
      <c r="V22" s="23">
        <v>3.9028208005605233E-2</v>
      </c>
      <c r="W22" s="97" t="s">
        <v>270</v>
      </c>
      <c r="X22" s="97">
        <v>312</v>
      </c>
      <c r="Y22" s="97" t="s">
        <v>270</v>
      </c>
      <c r="Z22" s="23">
        <v>1.9428472197924448E-3</v>
      </c>
      <c r="AA22" s="97" t="s">
        <v>270</v>
      </c>
      <c r="AB22" s="97">
        <v>232</v>
      </c>
      <c r="AC22" s="97" t="s">
        <v>270</v>
      </c>
      <c r="AD22" s="23">
        <v>3.3603210755905534E-2</v>
      </c>
      <c r="AE22" s="97" t="s">
        <v>270</v>
      </c>
      <c r="AF22" s="97">
        <v>57</v>
      </c>
      <c r="AG22" s="97" t="s">
        <v>270</v>
      </c>
      <c r="AH22" s="23">
        <v>5.7586850735366506E-2</v>
      </c>
      <c r="AI22" s="97" t="s">
        <v>270</v>
      </c>
      <c r="AJ22" s="97">
        <v>269</v>
      </c>
      <c r="AK22" s="97" t="s">
        <v>270</v>
      </c>
      <c r="AL22" s="23">
        <v>4.0001207570193514E-2</v>
      </c>
      <c r="AM22" s="97" t="s">
        <v>270</v>
      </c>
      <c r="AN22" s="97">
        <v>74</v>
      </c>
      <c r="AO22" s="97" t="s">
        <v>270</v>
      </c>
      <c r="AP22" s="23">
        <v>0</v>
      </c>
      <c r="AQ22" s="97" t="s">
        <v>270</v>
      </c>
      <c r="AR22" s="97">
        <v>253</v>
      </c>
      <c r="AS22" s="97" t="s">
        <v>270</v>
      </c>
      <c r="AT22" s="23">
        <v>7.4993807968627729E-2</v>
      </c>
      <c r="AU22" s="97" t="s">
        <v>270</v>
      </c>
      <c r="AV22" s="97">
        <v>217</v>
      </c>
      <c r="AW22" s="97" t="s">
        <v>270</v>
      </c>
      <c r="AX22" s="23">
        <v>2.6439546751860485E-2</v>
      </c>
      <c r="AY22" s="97" t="s">
        <v>270</v>
      </c>
      <c r="AZ22" s="97">
        <v>298</v>
      </c>
      <c r="BA22" s="97" t="s">
        <v>270</v>
      </c>
      <c r="BB22" s="23">
        <v>1.420793269134546E-2</v>
      </c>
      <c r="BC22" s="97" t="s">
        <v>270</v>
      </c>
      <c r="BD22" s="97">
        <v>279</v>
      </c>
      <c r="BE22" s="97" t="s">
        <v>270</v>
      </c>
      <c r="BF22" s="23">
        <v>0.37626634692432415</v>
      </c>
      <c r="BG22" s="97" t="s">
        <v>270</v>
      </c>
      <c r="BH22" s="97">
        <v>51</v>
      </c>
      <c r="BI22" s="97" t="s">
        <v>270</v>
      </c>
      <c r="BJ22" s="23">
        <v>9.1602314688134956E-2</v>
      </c>
      <c r="BK22" s="97" t="s">
        <v>270</v>
      </c>
      <c r="BL22" s="97">
        <v>181</v>
      </c>
      <c r="BM22" s="97" t="s">
        <v>270</v>
      </c>
      <c r="BN22" s="23">
        <v>3.4010608607624442E-2</v>
      </c>
      <c r="BO22" s="97" t="s">
        <v>270</v>
      </c>
      <c r="BP22" s="97">
        <v>246</v>
      </c>
      <c r="BQ22" s="97" t="s">
        <v>270</v>
      </c>
      <c r="BR22" s="23">
        <v>2.0812251197160261E-2</v>
      </c>
      <c r="BS22" s="97" t="s">
        <v>270</v>
      </c>
      <c r="BT22" s="97">
        <v>318</v>
      </c>
      <c r="BU22" s="97" t="s">
        <v>270</v>
      </c>
      <c r="BV22" s="23">
        <v>4.7617359102051747E-2</v>
      </c>
      <c r="BW22" s="97" t="s">
        <v>270</v>
      </c>
      <c r="BX22" s="97">
        <v>305</v>
      </c>
      <c r="BY22" s="97" t="s">
        <v>270</v>
      </c>
      <c r="BZ22" s="23">
        <v>0.11053157728566178</v>
      </c>
      <c r="CA22" s="97" t="s">
        <v>270</v>
      </c>
      <c r="CB22" s="97">
        <v>243</v>
      </c>
      <c r="CC22" s="97" t="s">
        <v>270</v>
      </c>
      <c r="CD22" s="97" t="s">
        <v>270</v>
      </c>
      <c r="CE22" s="23">
        <v>2.8112555361421022E-2</v>
      </c>
      <c r="CF22" s="97" t="s">
        <v>270</v>
      </c>
      <c r="CG22" s="97">
        <v>281</v>
      </c>
    </row>
    <row r="23" spans="1:85" x14ac:dyDescent="0.35">
      <c r="A23" s="97" t="s">
        <v>318</v>
      </c>
      <c r="B23" s="23">
        <v>0.17472722396148593</v>
      </c>
      <c r="C23" s="97" t="s">
        <v>318</v>
      </c>
      <c r="D23" s="97">
        <v>236</v>
      </c>
      <c r="E23" s="97" t="s">
        <v>318</v>
      </c>
      <c r="F23" s="23">
        <v>7.2898522827338302E-2</v>
      </c>
      <c r="G23" s="97" t="s">
        <v>318</v>
      </c>
      <c r="H23" s="97">
        <v>217</v>
      </c>
      <c r="I23" s="97" t="s">
        <v>318</v>
      </c>
      <c r="J23" s="23">
        <v>0.20968649456591848</v>
      </c>
      <c r="K23" s="97" t="s">
        <v>318</v>
      </c>
      <c r="L23" s="97">
        <v>233</v>
      </c>
      <c r="M23" s="97" t="s">
        <v>318</v>
      </c>
      <c r="N23" s="23">
        <v>16</v>
      </c>
      <c r="O23" s="97" t="s">
        <v>318</v>
      </c>
      <c r="P23" s="23">
        <v>194</v>
      </c>
      <c r="Q23" s="97" t="s">
        <v>318</v>
      </c>
      <c r="R23" s="23">
        <v>2.3940687102598994E-5</v>
      </c>
      <c r="S23" s="97" t="s">
        <v>318</v>
      </c>
      <c r="T23" s="97">
        <v>325</v>
      </c>
      <c r="U23" s="97" t="s">
        <v>318</v>
      </c>
      <c r="V23" s="23">
        <v>7.8522129729162254E-2</v>
      </c>
      <c r="W23" s="97" t="s">
        <v>318</v>
      </c>
      <c r="X23" s="97">
        <v>250</v>
      </c>
      <c r="Y23" s="97" t="s">
        <v>318</v>
      </c>
      <c r="Z23" s="23">
        <v>7.4956012212505261E-4</v>
      </c>
      <c r="AA23" s="97" t="s">
        <v>318</v>
      </c>
      <c r="AB23" s="97">
        <v>320</v>
      </c>
      <c r="AC23" s="97" t="s">
        <v>318</v>
      </c>
      <c r="AD23" s="23">
        <v>4.1875220739837297E-3</v>
      </c>
      <c r="AE23" s="97" t="s">
        <v>318</v>
      </c>
      <c r="AF23" s="97">
        <v>270</v>
      </c>
      <c r="AG23" s="97" t="s">
        <v>318</v>
      </c>
      <c r="AH23" s="23">
        <v>0.10553775659335966</v>
      </c>
      <c r="AI23" s="97" t="s">
        <v>318</v>
      </c>
      <c r="AJ23" s="97">
        <v>113</v>
      </c>
      <c r="AK23" s="97" t="s">
        <v>318</v>
      </c>
      <c r="AL23" s="23">
        <v>1.7381476206644056E-2</v>
      </c>
      <c r="AM23" s="97" t="s">
        <v>318</v>
      </c>
      <c r="AN23" s="97">
        <v>232</v>
      </c>
      <c r="AO23" s="97" t="s">
        <v>318</v>
      </c>
      <c r="AP23" s="23">
        <v>3.9013519898202835E-2</v>
      </c>
      <c r="AQ23" s="97" t="s">
        <v>318</v>
      </c>
      <c r="AR23" s="97">
        <v>149</v>
      </c>
      <c r="AS23" s="97" t="s">
        <v>318</v>
      </c>
      <c r="AT23" s="23">
        <v>7.6088991580870138E-2</v>
      </c>
      <c r="AU23" s="97" t="s">
        <v>318</v>
      </c>
      <c r="AV23" s="97">
        <v>212</v>
      </c>
      <c r="AW23" s="97" t="s">
        <v>318</v>
      </c>
      <c r="AX23" s="23">
        <v>6.4825906864247107E-2</v>
      </c>
      <c r="AY23" s="97" t="s">
        <v>318</v>
      </c>
      <c r="AZ23" s="97">
        <v>180</v>
      </c>
      <c r="BA23" s="97" t="s">
        <v>318</v>
      </c>
      <c r="BB23" s="23">
        <v>3.147405837215219E-2</v>
      </c>
      <c r="BC23" s="97" t="s">
        <v>318</v>
      </c>
      <c r="BD23" s="97">
        <v>220</v>
      </c>
      <c r="BE23" s="97" t="s">
        <v>318</v>
      </c>
      <c r="BF23" s="23">
        <v>0.23413169746812035</v>
      </c>
      <c r="BG23" s="97" t="s">
        <v>318</v>
      </c>
      <c r="BH23" s="97">
        <v>142</v>
      </c>
      <c r="BI23" s="97" t="s">
        <v>318</v>
      </c>
      <c r="BJ23" s="23">
        <v>7.7646107812485779E-2</v>
      </c>
      <c r="BK23" s="97" t="s">
        <v>318</v>
      </c>
      <c r="BL23" s="97">
        <v>226</v>
      </c>
      <c r="BM23" s="97" t="s">
        <v>318</v>
      </c>
      <c r="BN23" s="23">
        <v>8.6604078288566338E-2</v>
      </c>
      <c r="BO23" s="97" t="s">
        <v>318</v>
      </c>
      <c r="BP23" s="97">
        <v>112</v>
      </c>
      <c r="BQ23" s="97" t="s">
        <v>318</v>
      </c>
      <c r="BR23" s="23">
        <v>1.3113360328199599E-2</v>
      </c>
      <c r="BS23" s="97" t="s">
        <v>318</v>
      </c>
      <c r="BT23" s="97">
        <v>324</v>
      </c>
      <c r="BU23" s="97" t="s">
        <v>318</v>
      </c>
      <c r="BV23" s="23">
        <v>8.6518997949062162E-2</v>
      </c>
      <c r="BW23" s="97" t="s">
        <v>318</v>
      </c>
      <c r="BX23" s="97">
        <v>227</v>
      </c>
      <c r="BY23" s="97" t="s">
        <v>318</v>
      </c>
      <c r="BZ23" s="23">
        <v>0.20200341607464831</v>
      </c>
      <c r="CA23" s="97" t="s">
        <v>318</v>
      </c>
      <c r="CB23" s="97">
        <v>90</v>
      </c>
      <c r="CC23" s="97" t="s">
        <v>318</v>
      </c>
      <c r="CD23" s="97" t="s">
        <v>318</v>
      </c>
      <c r="CE23" s="23">
        <v>3.9349667792150871E-2</v>
      </c>
      <c r="CF23" s="97" t="s">
        <v>318</v>
      </c>
      <c r="CG23" s="97">
        <v>253</v>
      </c>
    </row>
    <row r="24" spans="1:85" x14ac:dyDescent="0.35">
      <c r="A24" s="97" t="s">
        <v>301</v>
      </c>
      <c r="B24" s="23">
        <v>0.11578106340311466</v>
      </c>
      <c r="C24" s="97" t="s">
        <v>301</v>
      </c>
      <c r="D24" s="97">
        <v>318</v>
      </c>
      <c r="E24" s="97" t="s">
        <v>301</v>
      </c>
      <c r="F24" s="23">
        <v>3.7326648471711889E-2</v>
      </c>
      <c r="G24" s="97" t="s">
        <v>301</v>
      </c>
      <c r="H24" s="97">
        <v>305</v>
      </c>
      <c r="I24" s="97" t="s">
        <v>301</v>
      </c>
      <c r="J24" s="23">
        <v>0.1509739213906211</v>
      </c>
      <c r="K24" s="97" t="s">
        <v>301</v>
      </c>
      <c r="L24" s="97">
        <v>302</v>
      </c>
      <c r="M24" s="97" t="s">
        <v>301</v>
      </c>
      <c r="N24" s="23">
        <v>-3</v>
      </c>
      <c r="O24" s="97" t="s">
        <v>301</v>
      </c>
      <c r="P24" s="23">
        <v>160</v>
      </c>
      <c r="Q24" s="97" t="s">
        <v>301</v>
      </c>
      <c r="R24" s="23">
        <v>1.0588753119143051E-3</v>
      </c>
      <c r="S24" s="97" t="s">
        <v>301</v>
      </c>
      <c r="T24" s="97">
        <v>186</v>
      </c>
      <c r="U24" s="97" t="s">
        <v>301</v>
      </c>
      <c r="V24" s="23">
        <v>8.6540827022851777E-2</v>
      </c>
      <c r="W24" s="97" t="s">
        <v>301</v>
      </c>
      <c r="X24" s="97">
        <v>232</v>
      </c>
      <c r="Y24" s="97" t="s">
        <v>301</v>
      </c>
      <c r="Z24" s="23">
        <v>1.8582852127506455E-3</v>
      </c>
      <c r="AA24" s="97" t="s">
        <v>301</v>
      </c>
      <c r="AB24" s="97">
        <v>237</v>
      </c>
      <c r="AC24" s="97" t="s">
        <v>301</v>
      </c>
      <c r="AD24" s="23">
        <v>2.6252899106020067E-2</v>
      </c>
      <c r="AE24" s="97" t="s">
        <v>301</v>
      </c>
      <c r="AF24" s="97">
        <v>72</v>
      </c>
      <c r="AG24" s="97" t="s">
        <v>301</v>
      </c>
      <c r="AH24" s="23">
        <v>6.9796634292773746E-2</v>
      </c>
      <c r="AI24" s="97" t="s">
        <v>301</v>
      </c>
      <c r="AJ24" s="97">
        <v>215</v>
      </c>
      <c r="AK24" s="97" t="s">
        <v>301</v>
      </c>
      <c r="AL24" s="23">
        <v>3.4377779089124261E-2</v>
      </c>
      <c r="AM24" s="97" t="s">
        <v>301</v>
      </c>
      <c r="AN24" s="97">
        <v>94</v>
      </c>
      <c r="AO24" s="97" t="s">
        <v>301</v>
      </c>
      <c r="AP24" s="23">
        <v>2.2397899477834975E-2</v>
      </c>
      <c r="AQ24" s="97" t="s">
        <v>301</v>
      </c>
      <c r="AR24" s="97">
        <v>200</v>
      </c>
      <c r="AS24" s="97" t="s">
        <v>301</v>
      </c>
      <c r="AT24" s="23">
        <v>5.7876201104797173E-2</v>
      </c>
      <c r="AU24" s="97" t="s">
        <v>301</v>
      </c>
      <c r="AV24" s="97">
        <v>277</v>
      </c>
      <c r="AW24" s="97" t="s">
        <v>301</v>
      </c>
      <c r="AX24" s="23">
        <v>4.2220797776953083E-2</v>
      </c>
      <c r="AY24" s="97" t="s">
        <v>301</v>
      </c>
      <c r="AZ24" s="97">
        <v>249</v>
      </c>
      <c r="BA24" s="97" t="s">
        <v>301</v>
      </c>
      <c r="BB24" s="23">
        <v>1.2404152146043779E-2</v>
      </c>
      <c r="BC24" s="97" t="s">
        <v>301</v>
      </c>
      <c r="BD24" s="97">
        <v>283</v>
      </c>
      <c r="BE24" s="97" t="s">
        <v>301</v>
      </c>
      <c r="BF24" s="23">
        <v>0.13836964145240044</v>
      </c>
      <c r="BG24" s="97" t="s">
        <v>301</v>
      </c>
      <c r="BH24" s="97">
        <v>284</v>
      </c>
      <c r="BI24" s="97" t="s">
        <v>301</v>
      </c>
      <c r="BJ24" s="23">
        <v>4.0235310270582206E-2</v>
      </c>
      <c r="BK24" s="97" t="s">
        <v>301</v>
      </c>
      <c r="BL24" s="97">
        <v>315</v>
      </c>
      <c r="BM24" s="97" t="s">
        <v>301</v>
      </c>
      <c r="BN24" s="23">
        <v>2.0479134675774606E-2</v>
      </c>
      <c r="BO24" s="97" t="s">
        <v>301</v>
      </c>
      <c r="BP24" s="97">
        <v>284</v>
      </c>
      <c r="BQ24" s="97" t="s">
        <v>301</v>
      </c>
      <c r="BR24" s="23">
        <v>5.5424030985373351E-2</v>
      </c>
      <c r="BS24" s="97" t="s">
        <v>301</v>
      </c>
      <c r="BT24" s="97">
        <v>188</v>
      </c>
      <c r="BU24" s="97" t="s">
        <v>301</v>
      </c>
      <c r="BV24" s="23">
        <v>6.6026334406948356E-2</v>
      </c>
      <c r="BW24" s="97" t="s">
        <v>301</v>
      </c>
      <c r="BX24" s="97">
        <v>284</v>
      </c>
      <c r="BY24" s="97" t="s">
        <v>301</v>
      </c>
      <c r="BZ24" s="23">
        <v>0.12863929247671549</v>
      </c>
      <c r="CA24" s="97" t="s">
        <v>301</v>
      </c>
      <c r="CB24" s="97">
        <v>206</v>
      </c>
      <c r="CC24" s="97" t="s">
        <v>301</v>
      </c>
      <c r="CD24" s="97" t="s">
        <v>301</v>
      </c>
      <c r="CE24" s="23">
        <v>2.4499602040622347E-3</v>
      </c>
      <c r="CF24" s="97" t="s">
        <v>301</v>
      </c>
      <c r="CG24" s="97">
        <v>324</v>
      </c>
    </row>
    <row r="25" spans="1:85" x14ac:dyDescent="0.35">
      <c r="A25" s="97" t="s">
        <v>206</v>
      </c>
      <c r="B25" s="23">
        <v>0.22602678515580762</v>
      </c>
      <c r="C25" s="97" t="s">
        <v>206</v>
      </c>
      <c r="D25" s="97">
        <v>148</v>
      </c>
      <c r="E25" s="97" t="s">
        <v>206</v>
      </c>
      <c r="F25" s="23">
        <v>6.2958967987669159E-2</v>
      </c>
      <c r="G25" s="97" t="s">
        <v>206</v>
      </c>
      <c r="H25" s="97">
        <v>244</v>
      </c>
      <c r="I25" s="97" t="s">
        <v>206</v>
      </c>
      <c r="J25" s="23">
        <v>0.33892133800521423</v>
      </c>
      <c r="K25" s="97" t="s">
        <v>206</v>
      </c>
      <c r="L25" s="97">
        <v>84</v>
      </c>
      <c r="M25" s="97" t="s">
        <v>206</v>
      </c>
      <c r="N25" s="23">
        <v>-160</v>
      </c>
      <c r="O25" s="97" t="s">
        <v>206</v>
      </c>
      <c r="P25" s="23">
        <v>34</v>
      </c>
      <c r="Q25" s="97" t="s">
        <v>206</v>
      </c>
      <c r="R25" s="23">
        <v>1.2614107027711285E-3</v>
      </c>
      <c r="S25" s="97" t="s">
        <v>206</v>
      </c>
      <c r="T25" s="97">
        <v>164</v>
      </c>
      <c r="U25" s="97" t="s">
        <v>206</v>
      </c>
      <c r="V25" s="23">
        <v>0.20392318211231705</v>
      </c>
      <c r="W25" s="97" t="s">
        <v>206</v>
      </c>
      <c r="X25" s="97">
        <v>109</v>
      </c>
      <c r="Y25" s="97" t="s">
        <v>206</v>
      </c>
      <c r="Z25" s="23">
        <v>3.1454955594383909E-3</v>
      </c>
      <c r="AA25" s="97" t="s">
        <v>206</v>
      </c>
      <c r="AB25" s="97">
        <v>157</v>
      </c>
      <c r="AC25" s="97" t="s">
        <v>206</v>
      </c>
      <c r="AD25" s="23">
        <v>7.2085441620634502E-3</v>
      </c>
      <c r="AE25" s="97" t="s">
        <v>206</v>
      </c>
      <c r="AF25" s="97">
        <v>218</v>
      </c>
      <c r="AG25" s="97" t="s">
        <v>206</v>
      </c>
      <c r="AH25" s="23">
        <v>8.2388388490443373E-2</v>
      </c>
      <c r="AI25" s="97" t="s">
        <v>206</v>
      </c>
      <c r="AJ25" s="97">
        <v>163</v>
      </c>
      <c r="AK25" s="97" t="s">
        <v>206</v>
      </c>
      <c r="AL25" s="23">
        <v>1.7407650150939386E-2</v>
      </c>
      <c r="AM25" s="97" t="s">
        <v>206</v>
      </c>
      <c r="AN25" s="97">
        <v>231</v>
      </c>
      <c r="AO25" s="97" t="s">
        <v>206</v>
      </c>
      <c r="AP25" s="23">
        <v>3.1755634054910463E-2</v>
      </c>
      <c r="AQ25" s="97" t="s">
        <v>206</v>
      </c>
      <c r="AR25" s="97">
        <v>168</v>
      </c>
      <c r="AS25" s="97" t="s">
        <v>206</v>
      </c>
      <c r="AT25" s="23">
        <v>0.17092813379389163</v>
      </c>
      <c r="AU25" s="97" t="s">
        <v>206</v>
      </c>
      <c r="AV25" s="97">
        <v>31</v>
      </c>
      <c r="AW25" s="97" t="s">
        <v>206</v>
      </c>
      <c r="AX25" s="23">
        <v>9.1192671849681134E-2</v>
      </c>
      <c r="AY25" s="97" t="s">
        <v>206</v>
      </c>
      <c r="AZ25" s="97">
        <v>123</v>
      </c>
      <c r="BA25" s="97" t="s">
        <v>206</v>
      </c>
      <c r="BB25" s="23">
        <v>7.4014276648904781E-2</v>
      </c>
      <c r="BC25" s="97" t="s">
        <v>206</v>
      </c>
      <c r="BD25" s="97">
        <v>121</v>
      </c>
      <c r="BE25" s="97" t="s">
        <v>206</v>
      </c>
      <c r="BF25" s="23">
        <v>0.40375165882766634</v>
      </c>
      <c r="BG25" s="97" t="s">
        <v>206</v>
      </c>
      <c r="BH25" s="97">
        <v>44</v>
      </c>
      <c r="BI25" s="97" t="s">
        <v>206</v>
      </c>
      <c r="BJ25" s="23">
        <v>0.15190379669454065</v>
      </c>
      <c r="BK25" s="97" t="s">
        <v>206</v>
      </c>
      <c r="BL25" s="97">
        <v>95</v>
      </c>
      <c r="BM25" s="97" t="s">
        <v>206</v>
      </c>
      <c r="BN25" s="23">
        <v>2.5069924694631741E-2</v>
      </c>
      <c r="BO25" s="97" t="s">
        <v>206</v>
      </c>
      <c r="BP25" s="97">
        <v>270</v>
      </c>
      <c r="BQ25" s="97" t="s">
        <v>206</v>
      </c>
      <c r="BR25" s="23">
        <v>2.8254378996180458E-2</v>
      </c>
      <c r="BS25" s="97" t="s">
        <v>206</v>
      </c>
      <c r="BT25" s="97">
        <v>298</v>
      </c>
      <c r="BU25" s="97" t="s">
        <v>206</v>
      </c>
      <c r="BV25" s="23">
        <v>4.6345658857330281E-2</v>
      </c>
      <c r="BW25" s="97" t="s">
        <v>206</v>
      </c>
      <c r="BX25" s="97">
        <v>307</v>
      </c>
      <c r="BY25" s="97" t="s">
        <v>206</v>
      </c>
      <c r="BZ25" s="23">
        <v>0.27283863003322534</v>
      </c>
      <c r="CA25" s="97" t="s">
        <v>206</v>
      </c>
      <c r="CB25" s="97">
        <v>50</v>
      </c>
      <c r="CC25" s="97" t="s">
        <v>206</v>
      </c>
      <c r="CD25" s="97" t="s">
        <v>206</v>
      </c>
      <c r="CE25" s="23">
        <v>4.813349239335999E-2</v>
      </c>
      <c r="CF25" s="97" t="s">
        <v>206</v>
      </c>
      <c r="CG25" s="97">
        <v>222</v>
      </c>
    </row>
    <row r="26" spans="1:85" x14ac:dyDescent="0.35">
      <c r="A26" s="97" t="s">
        <v>47</v>
      </c>
      <c r="B26" s="23">
        <v>0.47442469028536777</v>
      </c>
      <c r="C26" s="97" t="s">
        <v>47</v>
      </c>
      <c r="D26" s="97">
        <v>28</v>
      </c>
      <c r="E26" s="97" t="s">
        <v>47</v>
      </c>
      <c r="F26" s="23">
        <v>0.20643156927773451</v>
      </c>
      <c r="G26" s="97" t="s">
        <v>47</v>
      </c>
      <c r="H26" s="97">
        <v>53</v>
      </c>
      <c r="I26" s="97" t="s">
        <v>47</v>
      </c>
      <c r="J26" s="23">
        <v>0.54990331846947027</v>
      </c>
      <c r="K26" s="97" t="s">
        <v>47</v>
      </c>
      <c r="L26" s="97">
        <v>18</v>
      </c>
      <c r="M26" s="97" t="s">
        <v>47</v>
      </c>
      <c r="N26" s="23">
        <v>-35</v>
      </c>
      <c r="O26" s="97" t="s">
        <v>47</v>
      </c>
      <c r="P26" s="23">
        <v>125</v>
      </c>
      <c r="Q26" s="97" t="s">
        <v>47</v>
      </c>
      <c r="R26" s="23">
        <v>3.6565457872866507E-4</v>
      </c>
      <c r="S26" s="97" t="s">
        <v>47</v>
      </c>
      <c r="T26" s="97">
        <v>267</v>
      </c>
      <c r="U26" s="97" t="s">
        <v>47</v>
      </c>
      <c r="V26" s="23">
        <v>0.19583177444166225</v>
      </c>
      <c r="W26" s="97" t="s">
        <v>47</v>
      </c>
      <c r="X26" s="97">
        <v>114</v>
      </c>
      <c r="Y26" s="97" t="s">
        <v>47</v>
      </c>
      <c r="Z26" s="23">
        <v>2.1752352684786783E-3</v>
      </c>
      <c r="AA26" s="97" t="s">
        <v>47</v>
      </c>
      <c r="AB26" s="97">
        <v>212</v>
      </c>
      <c r="AC26" s="97" t="s">
        <v>47</v>
      </c>
      <c r="AD26" s="23">
        <v>2.0559416560635209E-2</v>
      </c>
      <c r="AE26" s="97" t="s">
        <v>47</v>
      </c>
      <c r="AF26" s="97">
        <v>86</v>
      </c>
      <c r="AG26" s="97" t="s">
        <v>47</v>
      </c>
      <c r="AH26" s="23">
        <v>0.57647628822087627</v>
      </c>
      <c r="AI26" s="97" t="s">
        <v>47</v>
      </c>
      <c r="AJ26" s="97">
        <v>4</v>
      </c>
      <c r="AK26" s="97" t="s">
        <v>47</v>
      </c>
      <c r="AL26" s="23">
        <v>9.2687632506124773E-2</v>
      </c>
      <c r="AM26" s="97" t="s">
        <v>47</v>
      </c>
      <c r="AN26" s="97">
        <v>29</v>
      </c>
      <c r="AO26" s="97" t="s">
        <v>47</v>
      </c>
      <c r="AP26" s="23">
        <v>0.35990123077007535</v>
      </c>
      <c r="AQ26" s="97" t="s">
        <v>47</v>
      </c>
      <c r="AR26" s="97">
        <v>6</v>
      </c>
      <c r="AS26" s="97" t="s">
        <v>47</v>
      </c>
      <c r="AT26" s="23">
        <v>7.046948720106723E-2</v>
      </c>
      <c r="AU26" s="97" t="s">
        <v>47</v>
      </c>
      <c r="AV26" s="97">
        <v>237</v>
      </c>
      <c r="AW26" s="97" t="s">
        <v>47</v>
      </c>
      <c r="AX26" s="23">
        <v>0.37539820951216663</v>
      </c>
      <c r="AY26" s="97" t="s">
        <v>47</v>
      </c>
      <c r="AZ26" s="97">
        <v>8</v>
      </c>
      <c r="BA26" s="97" t="s">
        <v>47</v>
      </c>
      <c r="BB26" s="23">
        <v>4.2566761738462376E-2</v>
      </c>
      <c r="BC26" s="97" t="s">
        <v>47</v>
      </c>
      <c r="BD26" s="97">
        <v>184</v>
      </c>
      <c r="BE26" s="97" t="s">
        <v>47</v>
      </c>
      <c r="BF26" s="23">
        <v>0.16475202962873439</v>
      </c>
      <c r="BG26" s="97" t="s">
        <v>47</v>
      </c>
      <c r="BH26" s="97">
        <v>234</v>
      </c>
      <c r="BI26" s="97" t="s">
        <v>47</v>
      </c>
      <c r="BJ26" s="23">
        <v>7.3264481530712772E-2</v>
      </c>
      <c r="BK26" s="97" t="s">
        <v>47</v>
      </c>
      <c r="BL26" s="97">
        <v>237</v>
      </c>
      <c r="BM26" s="97" t="s">
        <v>47</v>
      </c>
      <c r="BN26" s="23">
        <v>3.3379649421881673E-2</v>
      </c>
      <c r="BO26" s="97" t="s">
        <v>47</v>
      </c>
      <c r="BP26" s="97">
        <v>248</v>
      </c>
      <c r="BQ26" s="97" t="s">
        <v>47</v>
      </c>
      <c r="BR26" s="23">
        <v>7.4180450420339286E-2</v>
      </c>
      <c r="BS26" s="97" t="s">
        <v>47</v>
      </c>
      <c r="BT26" s="97">
        <v>120</v>
      </c>
      <c r="BU26" s="97" t="s">
        <v>47</v>
      </c>
      <c r="BV26" s="23">
        <v>9.3547669679411291E-2</v>
      </c>
      <c r="BW26" s="97" t="s">
        <v>47</v>
      </c>
      <c r="BX26" s="97">
        <v>209</v>
      </c>
      <c r="BY26" s="97" t="s">
        <v>47</v>
      </c>
      <c r="BZ26" s="23">
        <v>0.19714312302869422</v>
      </c>
      <c r="CA26" s="97" t="s">
        <v>47</v>
      </c>
      <c r="CB26" s="97">
        <v>98</v>
      </c>
      <c r="CC26" s="97" t="s">
        <v>47</v>
      </c>
      <c r="CD26" s="97" t="s">
        <v>47</v>
      </c>
      <c r="CE26" s="23">
        <v>0.68473764295660888</v>
      </c>
      <c r="CF26" s="97" t="s">
        <v>47</v>
      </c>
      <c r="CG26" s="97">
        <v>9</v>
      </c>
    </row>
    <row r="27" spans="1:85" x14ac:dyDescent="0.35">
      <c r="A27" s="97" t="s">
        <v>155</v>
      </c>
      <c r="B27" s="23">
        <v>0.17059038180542227</v>
      </c>
      <c r="C27" s="97" t="s">
        <v>155</v>
      </c>
      <c r="D27" s="97">
        <v>240</v>
      </c>
      <c r="E27" s="97" t="s">
        <v>155</v>
      </c>
      <c r="F27" s="23">
        <v>0.11571386801721584</v>
      </c>
      <c r="G27" s="97" t="s">
        <v>155</v>
      </c>
      <c r="H27" s="97">
        <v>122</v>
      </c>
      <c r="I27" s="97" t="s">
        <v>155</v>
      </c>
      <c r="J27" s="23">
        <v>0.15208381583048811</v>
      </c>
      <c r="K27" s="97" t="s">
        <v>155</v>
      </c>
      <c r="L27" s="97">
        <v>300</v>
      </c>
      <c r="M27" s="97" t="s">
        <v>155</v>
      </c>
      <c r="N27" s="23">
        <v>178</v>
      </c>
      <c r="O27" s="97" t="s">
        <v>155</v>
      </c>
      <c r="P27" s="23">
        <v>304</v>
      </c>
      <c r="Q27" s="97" t="s">
        <v>155</v>
      </c>
      <c r="R27" s="23">
        <v>1.665921909725779E-3</v>
      </c>
      <c r="S27" s="97" t="s">
        <v>155</v>
      </c>
      <c r="T27" s="97">
        <v>126</v>
      </c>
      <c r="U27" s="97" t="s">
        <v>155</v>
      </c>
      <c r="V27" s="23">
        <v>7.8959361279973453E-2</v>
      </c>
      <c r="W27" s="97" t="s">
        <v>155</v>
      </c>
      <c r="X27" s="97">
        <v>249</v>
      </c>
      <c r="Y27" s="97" t="s">
        <v>155</v>
      </c>
      <c r="Z27" s="23">
        <v>2.3950889016142222E-3</v>
      </c>
      <c r="AA27" s="97" t="s">
        <v>155</v>
      </c>
      <c r="AB27" s="97">
        <v>197</v>
      </c>
      <c r="AC27" s="97" t="s">
        <v>155</v>
      </c>
      <c r="AD27" s="23">
        <v>1.1831541859545645E-3</v>
      </c>
      <c r="AE27" s="97" t="s">
        <v>155</v>
      </c>
      <c r="AF27" s="97">
        <v>320</v>
      </c>
      <c r="AG27" s="97" t="s">
        <v>155</v>
      </c>
      <c r="AH27" s="23">
        <v>7.8827438447898815E-2</v>
      </c>
      <c r="AI27" s="97" t="s">
        <v>155</v>
      </c>
      <c r="AJ27" s="97">
        <v>178</v>
      </c>
      <c r="AK27" s="97" t="s">
        <v>155</v>
      </c>
      <c r="AL27" s="23">
        <v>1.1087632771883051E-2</v>
      </c>
      <c r="AM27" s="97" t="s">
        <v>155</v>
      </c>
      <c r="AN27" s="97">
        <v>310</v>
      </c>
      <c r="AO27" s="97" t="s">
        <v>155</v>
      </c>
      <c r="AP27" s="23">
        <v>1.8514297622389472E-3</v>
      </c>
      <c r="AQ27" s="97" t="s">
        <v>155</v>
      </c>
      <c r="AR27" s="97">
        <v>250</v>
      </c>
      <c r="AS27" s="97" t="s">
        <v>155</v>
      </c>
      <c r="AT27" s="23">
        <v>6.7239655309204768E-2</v>
      </c>
      <c r="AU27" s="97" t="s">
        <v>155</v>
      </c>
      <c r="AV27" s="97">
        <v>245</v>
      </c>
      <c r="AW27" s="97" t="s">
        <v>155</v>
      </c>
      <c r="AX27" s="23">
        <v>2.5509114360597867E-2</v>
      </c>
      <c r="AY27" s="97" t="s">
        <v>155</v>
      </c>
      <c r="AZ27" s="97">
        <v>301</v>
      </c>
      <c r="BA27" s="97" t="s">
        <v>155</v>
      </c>
      <c r="BB27" s="23">
        <v>0.22770872898770256</v>
      </c>
      <c r="BC27" s="97" t="s">
        <v>155</v>
      </c>
      <c r="BD27" s="97">
        <v>25</v>
      </c>
      <c r="BE27" s="97" t="s">
        <v>155</v>
      </c>
      <c r="BF27" s="23">
        <v>0.11312040408865431</v>
      </c>
      <c r="BG27" s="97" t="s">
        <v>155</v>
      </c>
      <c r="BH27" s="97">
        <v>315</v>
      </c>
      <c r="BI27" s="97" t="s">
        <v>155</v>
      </c>
      <c r="BJ27" s="23">
        <v>0.23136459866857703</v>
      </c>
      <c r="BK27" s="97" t="s">
        <v>155</v>
      </c>
      <c r="BL27" s="97">
        <v>37</v>
      </c>
      <c r="BM27" s="97" t="s">
        <v>155</v>
      </c>
      <c r="BN27" s="23">
        <v>2.3631726422812301E-2</v>
      </c>
      <c r="BO27" s="97" t="s">
        <v>155</v>
      </c>
      <c r="BP27" s="97">
        <v>278</v>
      </c>
      <c r="BQ27" s="97" t="s">
        <v>155</v>
      </c>
      <c r="BR27" s="23">
        <v>5.6500568818127907E-2</v>
      </c>
      <c r="BS27" s="97" t="s">
        <v>155</v>
      </c>
      <c r="BT27" s="97">
        <v>182</v>
      </c>
      <c r="BU27" s="97" t="s">
        <v>155</v>
      </c>
      <c r="BV27" s="23">
        <v>6.9697645231859978E-2</v>
      </c>
      <c r="BW27" s="97" t="s">
        <v>155</v>
      </c>
      <c r="BX27" s="97">
        <v>275</v>
      </c>
      <c r="BY27" s="97" t="s">
        <v>155</v>
      </c>
      <c r="BZ27" s="23">
        <v>7.5324993310179722E-2</v>
      </c>
      <c r="CA27" s="97" t="s">
        <v>155</v>
      </c>
      <c r="CB27" s="97">
        <v>311</v>
      </c>
      <c r="CC27" s="97" t="s">
        <v>155</v>
      </c>
      <c r="CD27" s="97" t="s">
        <v>155</v>
      </c>
      <c r="CE27" s="23">
        <v>7.3087369330530616E-2</v>
      </c>
      <c r="CF27" s="97" t="s">
        <v>155</v>
      </c>
      <c r="CG27" s="97">
        <v>156</v>
      </c>
    </row>
    <row r="28" spans="1:85" x14ac:dyDescent="0.35">
      <c r="A28" s="97" t="s">
        <v>244</v>
      </c>
      <c r="B28" s="23">
        <v>0.17772806453051271</v>
      </c>
      <c r="C28" s="97" t="s">
        <v>244</v>
      </c>
      <c r="D28" s="97">
        <v>228</v>
      </c>
      <c r="E28" s="97" t="s">
        <v>244</v>
      </c>
      <c r="F28" s="23">
        <v>0.10773592292063618</v>
      </c>
      <c r="G28" s="97" t="s">
        <v>244</v>
      </c>
      <c r="H28" s="97">
        <v>145</v>
      </c>
      <c r="I28" s="97" t="s">
        <v>244</v>
      </c>
      <c r="J28" s="23">
        <v>0.18617654099034811</v>
      </c>
      <c r="K28" s="97" t="s">
        <v>244</v>
      </c>
      <c r="L28" s="97">
        <v>270</v>
      </c>
      <c r="M28" s="97" t="s">
        <v>244</v>
      </c>
      <c r="N28" s="23">
        <v>125</v>
      </c>
      <c r="O28" s="97" t="s">
        <v>244</v>
      </c>
      <c r="P28" s="23">
        <v>284</v>
      </c>
      <c r="Q28" s="97" t="s">
        <v>244</v>
      </c>
      <c r="R28" s="23">
        <v>1.3066741220972496E-4</v>
      </c>
      <c r="S28" s="97" t="s">
        <v>244</v>
      </c>
      <c r="T28" s="97">
        <v>307</v>
      </c>
      <c r="U28" s="97" t="s">
        <v>244</v>
      </c>
      <c r="V28" s="23">
        <v>8.5645655709888427E-2</v>
      </c>
      <c r="W28" s="97" t="s">
        <v>244</v>
      </c>
      <c r="X28" s="97">
        <v>234</v>
      </c>
      <c r="Y28" s="97" t="s">
        <v>244</v>
      </c>
      <c r="Z28" s="23">
        <v>9.2208364014364141E-4</v>
      </c>
      <c r="AA28" s="97" t="s">
        <v>244</v>
      </c>
      <c r="AB28" s="97">
        <v>312</v>
      </c>
      <c r="AC28" s="97" t="s">
        <v>244</v>
      </c>
      <c r="AD28" s="23">
        <v>1.231704970377513E-2</v>
      </c>
      <c r="AE28" s="97" t="s">
        <v>244</v>
      </c>
      <c r="AF28" s="97">
        <v>143</v>
      </c>
      <c r="AG28" s="97" t="s">
        <v>244</v>
      </c>
      <c r="AH28" s="23">
        <v>0.12207170577495612</v>
      </c>
      <c r="AI28" s="97" t="s">
        <v>244</v>
      </c>
      <c r="AJ28" s="97">
        <v>83</v>
      </c>
      <c r="AK28" s="97" t="s">
        <v>244</v>
      </c>
      <c r="AL28" s="23">
        <v>2.7386803254246844E-2</v>
      </c>
      <c r="AM28" s="97" t="s">
        <v>244</v>
      </c>
      <c r="AN28" s="97">
        <v>122</v>
      </c>
      <c r="AO28" s="97" t="s">
        <v>244</v>
      </c>
      <c r="AP28" s="23">
        <v>5.1125408228400691E-2</v>
      </c>
      <c r="AQ28" s="97" t="s">
        <v>244</v>
      </c>
      <c r="AR28" s="97">
        <v>124</v>
      </c>
      <c r="AS28" s="97" t="s">
        <v>244</v>
      </c>
      <c r="AT28" s="23">
        <v>7.6196136956304367E-2</v>
      </c>
      <c r="AU28" s="97" t="s">
        <v>244</v>
      </c>
      <c r="AV28" s="97">
        <v>210</v>
      </c>
      <c r="AW28" s="97" t="s">
        <v>244</v>
      </c>
      <c r="AX28" s="23">
        <v>7.6660995474583549E-2</v>
      </c>
      <c r="AY28" s="97" t="s">
        <v>244</v>
      </c>
      <c r="AZ28" s="97">
        <v>152</v>
      </c>
      <c r="BA28" s="97" t="s">
        <v>244</v>
      </c>
      <c r="BB28" s="23">
        <v>0.13966680180748922</v>
      </c>
      <c r="BC28" s="97" t="s">
        <v>244</v>
      </c>
      <c r="BD28" s="97">
        <v>58</v>
      </c>
      <c r="BE28" s="97" t="s">
        <v>244</v>
      </c>
      <c r="BF28" s="23">
        <v>0.18332028074724613</v>
      </c>
      <c r="BG28" s="97" t="s">
        <v>244</v>
      </c>
      <c r="BH28" s="97">
        <v>211</v>
      </c>
      <c r="BI28" s="97" t="s">
        <v>244</v>
      </c>
      <c r="BJ28" s="23">
        <v>0.16572254601113881</v>
      </c>
      <c r="BK28" s="97" t="s">
        <v>244</v>
      </c>
      <c r="BL28" s="97">
        <v>82</v>
      </c>
      <c r="BM28" s="97" t="s">
        <v>244</v>
      </c>
      <c r="BN28" s="23">
        <v>3.514817394969378E-2</v>
      </c>
      <c r="BO28" s="97" t="s">
        <v>244</v>
      </c>
      <c r="BP28" s="97">
        <v>243</v>
      </c>
      <c r="BQ28" s="97" t="s">
        <v>244</v>
      </c>
      <c r="BR28" s="23">
        <v>5.2154397182626135E-2</v>
      </c>
      <c r="BS28" s="97" t="s">
        <v>244</v>
      </c>
      <c r="BT28" s="97">
        <v>195</v>
      </c>
      <c r="BU28" s="97" t="s">
        <v>244</v>
      </c>
      <c r="BV28" s="23">
        <v>7.5899136022947691E-2</v>
      </c>
      <c r="BW28" s="97" t="s">
        <v>244</v>
      </c>
      <c r="BX28" s="97">
        <v>252</v>
      </c>
      <c r="BY28" s="97" t="s">
        <v>244</v>
      </c>
      <c r="BZ28" s="23">
        <v>0.11997373431545555</v>
      </c>
      <c r="CA28" s="97" t="s">
        <v>244</v>
      </c>
      <c r="CB28" s="97">
        <v>222</v>
      </c>
      <c r="CC28" s="97" t="s">
        <v>244</v>
      </c>
      <c r="CD28" s="97" t="s">
        <v>244</v>
      </c>
      <c r="CE28" s="23">
        <v>2.5435936539220886E-2</v>
      </c>
      <c r="CF28" s="97" t="s">
        <v>244</v>
      </c>
      <c r="CG28" s="97">
        <v>289</v>
      </c>
    </row>
    <row r="29" spans="1:85" x14ac:dyDescent="0.35">
      <c r="A29" s="97" t="s">
        <v>263</v>
      </c>
      <c r="B29" s="23">
        <v>0.22941793213689418</v>
      </c>
      <c r="C29" s="97" t="s">
        <v>263</v>
      </c>
      <c r="D29" s="97">
        <v>142</v>
      </c>
      <c r="E29" s="97" t="s">
        <v>263</v>
      </c>
      <c r="F29" s="23">
        <v>9.7437002186520752E-2</v>
      </c>
      <c r="G29" s="97" t="s">
        <v>263</v>
      </c>
      <c r="H29" s="97">
        <v>162</v>
      </c>
      <c r="I29" s="97" t="s">
        <v>263</v>
      </c>
      <c r="J29" s="23">
        <v>0.24999438163924792</v>
      </c>
      <c r="K29" s="97" t="s">
        <v>263</v>
      </c>
      <c r="L29" s="97">
        <v>174</v>
      </c>
      <c r="M29" s="97" t="s">
        <v>263</v>
      </c>
      <c r="N29" s="23">
        <v>12</v>
      </c>
      <c r="O29" s="97" t="s">
        <v>263</v>
      </c>
      <c r="P29" s="23">
        <v>188</v>
      </c>
      <c r="Q29" s="97" t="s">
        <v>263</v>
      </c>
      <c r="R29" s="23">
        <v>1.5007350828558034E-3</v>
      </c>
      <c r="S29" s="97" t="s">
        <v>263</v>
      </c>
      <c r="T29" s="97">
        <v>137</v>
      </c>
      <c r="U29" s="97" t="s">
        <v>263</v>
      </c>
      <c r="V29" s="23">
        <v>0.18249551483300908</v>
      </c>
      <c r="W29" s="97" t="s">
        <v>263</v>
      </c>
      <c r="X29" s="97">
        <v>123</v>
      </c>
      <c r="Y29" s="97" t="s">
        <v>263</v>
      </c>
      <c r="Z29" s="23">
        <v>3.1867340332455306E-3</v>
      </c>
      <c r="AA29" s="97" t="s">
        <v>263</v>
      </c>
      <c r="AB29" s="97">
        <v>155</v>
      </c>
      <c r="AC29" s="97" t="s">
        <v>263</v>
      </c>
      <c r="AD29" s="23">
        <v>4.3582519889540641E-3</v>
      </c>
      <c r="AE29" s="97" t="s">
        <v>263</v>
      </c>
      <c r="AF29" s="97">
        <v>263</v>
      </c>
      <c r="AG29" s="97" t="s">
        <v>263</v>
      </c>
      <c r="AH29" s="23">
        <v>5.8727339970441841E-2</v>
      </c>
      <c r="AI29" s="97" t="s">
        <v>263</v>
      </c>
      <c r="AJ29" s="97">
        <v>261</v>
      </c>
      <c r="AK29" s="97" t="s">
        <v>263</v>
      </c>
      <c r="AL29" s="23">
        <v>1.1648244691675066E-2</v>
      </c>
      <c r="AM29" s="97" t="s">
        <v>263</v>
      </c>
      <c r="AN29" s="97">
        <v>303</v>
      </c>
      <c r="AO29" s="97" t="s">
        <v>263</v>
      </c>
      <c r="AP29" s="23">
        <v>2.5490614018235613E-2</v>
      </c>
      <c r="AQ29" s="97" t="s">
        <v>263</v>
      </c>
      <c r="AR29" s="97">
        <v>188</v>
      </c>
      <c r="AS29" s="97" t="s">
        <v>263</v>
      </c>
      <c r="AT29" s="23">
        <v>0.10395687940598372</v>
      </c>
      <c r="AU29" s="97" t="s">
        <v>263</v>
      </c>
      <c r="AV29" s="97">
        <v>123</v>
      </c>
      <c r="AW29" s="97" t="s">
        <v>263</v>
      </c>
      <c r="AX29" s="23">
        <v>6.1479225098808522E-2</v>
      </c>
      <c r="AY29" s="97" t="s">
        <v>263</v>
      </c>
      <c r="AZ29" s="97">
        <v>190</v>
      </c>
      <c r="BA29" s="97" t="s">
        <v>263</v>
      </c>
      <c r="BB29" s="23">
        <v>2.5623550281695221E-2</v>
      </c>
      <c r="BC29" s="97" t="s">
        <v>263</v>
      </c>
      <c r="BD29" s="97">
        <v>239</v>
      </c>
      <c r="BE29" s="97" t="s">
        <v>263</v>
      </c>
      <c r="BF29" s="23">
        <v>0.1357787336811698</v>
      </c>
      <c r="BG29" s="97" t="s">
        <v>263</v>
      </c>
      <c r="BH29" s="97">
        <v>287</v>
      </c>
      <c r="BI29" s="97" t="s">
        <v>263</v>
      </c>
      <c r="BJ29" s="23">
        <v>5.1752880947082101E-2</v>
      </c>
      <c r="BK29" s="97" t="s">
        <v>263</v>
      </c>
      <c r="BL29" s="97">
        <v>291</v>
      </c>
      <c r="BM29" s="97" t="s">
        <v>263</v>
      </c>
      <c r="BN29" s="23">
        <v>0.15862644900839315</v>
      </c>
      <c r="BO29" s="97" t="s">
        <v>263</v>
      </c>
      <c r="BP29" s="97">
        <v>47</v>
      </c>
      <c r="BQ29" s="97" t="s">
        <v>263</v>
      </c>
      <c r="BR29" s="23">
        <v>8.5461662874346589E-2</v>
      </c>
      <c r="BS29" s="97" t="s">
        <v>263</v>
      </c>
      <c r="BT29" s="97">
        <v>91</v>
      </c>
      <c r="BU29" s="97" t="s">
        <v>263</v>
      </c>
      <c r="BV29" s="23">
        <v>0.21198014915089133</v>
      </c>
      <c r="BW29" s="97" t="s">
        <v>263</v>
      </c>
      <c r="BX29" s="97">
        <v>54</v>
      </c>
      <c r="BY29" s="97" t="s">
        <v>263</v>
      </c>
      <c r="BZ29" s="23">
        <v>0.1997886036362212</v>
      </c>
      <c r="CA29" s="97" t="s">
        <v>263</v>
      </c>
      <c r="CB29" s="97">
        <v>94</v>
      </c>
      <c r="CC29" s="97" t="s">
        <v>263</v>
      </c>
      <c r="CD29" s="97" t="s">
        <v>263</v>
      </c>
      <c r="CE29" s="23">
        <v>0.12646939705529051</v>
      </c>
      <c r="CF29" s="97" t="s">
        <v>263</v>
      </c>
      <c r="CG29" s="97">
        <v>97</v>
      </c>
    </row>
    <row r="30" spans="1:85" x14ac:dyDescent="0.35">
      <c r="A30" s="97" t="s">
        <v>214</v>
      </c>
      <c r="B30" s="23">
        <v>0.25832790154624929</v>
      </c>
      <c r="C30" s="97" t="s">
        <v>214</v>
      </c>
      <c r="D30" s="97">
        <v>113</v>
      </c>
      <c r="E30" s="97" t="s">
        <v>214</v>
      </c>
      <c r="F30" s="23">
        <v>0.1166961170441039</v>
      </c>
      <c r="G30" s="97" t="s">
        <v>214</v>
      </c>
      <c r="H30" s="97">
        <v>119</v>
      </c>
      <c r="I30" s="97" t="s">
        <v>214</v>
      </c>
      <c r="J30" s="23">
        <v>0.28884437527535162</v>
      </c>
      <c r="K30" s="97" t="s">
        <v>214</v>
      </c>
      <c r="L30" s="97">
        <v>127</v>
      </c>
      <c r="M30" s="97" t="s">
        <v>214</v>
      </c>
      <c r="N30" s="23">
        <v>8</v>
      </c>
      <c r="O30" s="97" t="s">
        <v>214</v>
      </c>
      <c r="P30" s="23">
        <v>182</v>
      </c>
      <c r="Q30" s="97" t="s">
        <v>214</v>
      </c>
      <c r="R30" s="23">
        <v>4.1731142838309625E-3</v>
      </c>
      <c r="S30" s="97" t="s">
        <v>214</v>
      </c>
      <c r="T30" s="97">
        <v>59</v>
      </c>
      <c r="U30" s="97" t="s">
        <v>214</v>
      </c>
      <c r="V30" s="23">
        <v>7.1995024229495691E-2</v>
      </c>
      <c r="W30" s="97" t="s">
        <v>214</v>
      </c>
      <c r="X30" s="97">
        <v>260</v>
      </c>
      <c r="Y30" s="97" t="s">
        <v>214</v>
      </c>
      <c r="Z30" s="23">
        <v>4.8371708608453204E-3</v>
      </c>
      <c r="AA30" s="97" t="s">
        <v>214</v>
      </c>
      <c r="AB30" s="97">
        <v>98</v>
      </c>
      <c r="AC30" s="97" t="s">
        <v>214</v>
      </c>
      <c r="AD30" s="23">
        <v>1.1908898074698887E-2</v>
      </c>
      <c r="AE30" s="97" t="s">
        <v>214</v>
      </c>
      <c r="AF30" s="97">
        <v>147</v>
      </c>
      <c r="AG30" s="97" t="s">
        <v>214</v>
      </c>
      <c r="AH30" s="23">
        <v>8.7264674474234957E-2</v>
      </c>
      <c r="AI30" s="97" t="s">
        <v>214</v>
      </c>
      <c r="AJ30" s="97">
        <v>150</v>
      </c>
      <c r="AK30" s="97" t="s">
        <v>214</v>
      </c>
      <c r="AL30" s="23">
        <v>2.2602307621649477E-2</v>
      </c>
      <c r="AM30" s="97" t="s">
        <v>214</v>
      </c>
      <c r="AN30" s="97">
        <v>156</v>
      </c>
      <c r="AO30" s="97" t="s">
        <v>214</v>
      </c>
      <c r="AP30" s="23">
        <v>0.13566733437202458</v>
      </c>
      <c r="AQ30" s="97" t="s">
        <v>214</v>
      </c>
      <c r="AR30" s="97">
        <v>37</v>
      </c>
      <c r="AS30" s="97" t="s">
        <v>214</v>
      </c>
      <c r="AT30" s="23">
        <v>5.7725911668563001E-2</v>
      </c>
      <c r="AU30" s="97" t="s">
        <v>214</v>
      </c>
      <c r="AV30" s="97">
        <v>278</v>
      </c>
      <c r="AW30" s="97" t="s">
        <v>214</v>
      </c>
      <c r="AX30" s="23">
        <v>0.15249537091363466</v>
      </c>
      <c r="AY30" s="97" t="s">
        <v>214</v>
      </c>
      <c r="AZ30" s="97">
        <v>48</v>
      </c>
      <c r="BA30" s="97" t="s">
        <v>214</v>
      </c>
      <c r="BB30" s="23">
        <v>1.0901288310816812E-2</v>
      </c>
      <c r="BC30" s="97" t="s">
        <v>214</v>
      </c>
      <c r="BD30" s="97">
        <v>290</v>
      </c>
      <c r="BE30" s="97" t="s">
        <v>214</v>
      </c>
      <c r="BF30" s="23">
        <v>0.36634894384044281</v>
      </c>
      <c r="BG30" s="97" t="s">
        <v>214</v>
      </c>
      <c r="BH30" s="97">
        <v>56</v>
      </c>
      <c r="BI30" s="97" t="s">
        <v>214</v>
      </c>
      <c r="BJ30" s="23">
        <v>8.6513122046611879E-2</v>
      </c>
      <c r="BK30" s="97" t="s">
        <v>214</v>
      </c>
      <c r="BL30" s="97">
        <v>200</v>
      </c>
      <c r="BM30" s="97" t="s">
        <v>214</v>
      </c>
      <c r="BN30" s="23">
        <v>9.5563756165572833E-2</v>
      </c>
      <c r="BO30" s="97" t="s">
        <v>214</v>
      </c>
      <c r="BP30" s="97">
        <v>102</v>
      </c>
      <c r="BQ30" s="97" t="s">
        <v>214</v>
      </c>
      <c r="BR30" s="23">
        <v>3.5901832946096092E-2</v>
      </c>
      <c r="BS30" s="97" t="s">
        <v>214</v>
      </c>
      <c r="BT30" s="97">
        <v>261</v>
      </c>
      <c r="BU30" s="97" t="s">
        <v>214</v>
      </c>
      <c r="BV30" s="23">
        <v>0.11413447909330779</v>
      </c>
      <c r="BW30" s="97" t="s">
        <v>214</v>
      </c>
      <c r="BX30" s="97">
        <v>168</v>
      </c>
      <c r="BY30" s="97" t="s">
        <v>214</v>
      </c>
      <c r="BZ30" s="23">
        <v>0.14232016314473567</v>
      </c>
      <c r="CA30" s="97" t="s">
        <v>214</v>
      </c>
      <c r="CB30" s="97">
        <v>174</v>
      </c>
      <c r="CC30" s="97" t="s">
        <v>214</v>
      </c>
      <c r="CD30" s="97" t="s">
        <v>214</v>
      </c>
      <c r="CE30" s="23">
        <v>0.26984685769218053</v>
      </c>
      <c r="CF30" s="97" t="s">
        <v>214</v>
      </c>
      <c r="CG30" s="97">
        <v>32</v>
      </c>
    </row>
    <row r="31" spans="1:85" x14ac:dyDescent="0.35">
      <c r="A31" s="97" t="s">
        <v>152</v>
      </c>
      <c r="B31" s="23">
        <v>0.15523837447630889</v>
      </c>
      <c r="C31" s="97" t="s">
        <v>152</v>
      </c>
      <c r="D31" s="97">
        <v>276</v>
      </c>
      <c r="E31" s="97" t="s">
        <v>152</v>
      </c>
      <c r="F31" s="23">
        <v>8.8774067660921968E-2</v>
      </c>
      <c r="G31" s="97" t="s">
        <v>152</v>
      </c>
      <c r="H31" s="97">
        <v>177</v>
      </c>
      <c r="I31" s="97" t="s">
        <v>152</v>
      </c>
      <c r="J31" s="23">
        <v>0.22940232660648743</v>
      </c>
      <c r="K31" s="97" t="s">
        <v>152</v>
      </c>
      <c r="L31" s="97">
        <v>210</v>
      </c>
      <c r="M31" s="97" t="s">
        <v>152</v>
      </c>
      <c r="N31" s="23">
        <v>33</v>
      </c>
      <c r="O31" s="97" t="s">
        <v>152</v>
      </c>
      <c r="P31" s="23">
        <v>209</v>
      </c>
      <c r="Q31" s="97" t="s">
        <v>152</v>
      </c>
      <c r="R31" s="23">
        <v>7.4727222283354708E-4</v>
      </c>
      <c r="S31" s="97" t="s">
        <v>152</v>
      </c>
      <c r="T31" s="97">
        <v>224</v>
      </c>
      <c r="U31" s="97" t="s">
        <v>152</v>
      </c>
      <c r="V31" s="23">
        <v>0.11383407608172857</v>
      </c>
      <c r="W31" s="97" t="s">
        <v>152</v>
      </c>
      <c r="X31" s="97">
        <v>195</v>
      </c>
      <c r="Y31" s="97" t="s">
        <v>152</v>
      </c>
      <c r="Z31" s="23">
        <v>1.7989938396207402E-3</v>
      </c>
      <c r="AA31" s="97" t="s">
        <v>152</v>
      </c>
      <c r="AB31" s="97">
        <v>241</v>
      </c>
      <c r="AC31" s="97" t="s">
        <v>152</v>
      </c>
      <c r="AD31" s="23">
        <v>2.6547350111591366E-3</v>
      </c>
      <c r="AE31" s="97" t="s">
        <v>152</v>
      </c>
      <c r="AF31" s="97">
        <v>300</v>
      </c>
      <c r="AG31" s="97" t="s">
        <v>152</v>
      </c>
      <c r="AH31" s="23">
        <v>0.23421382282980943</v>
      </c>
      <c r="AI31" s="97" t="s">
        <v>152</v>
      </c>
      <c r="AJ31" s="97">
        <v>21</v>
      </c>
      <c r="AK31" s="97" t="s">
        <v>152</v>
      </c>
      <c r="AL31" s="23">
        <v>3.2105161354224886E-2</v>
      </c>
      <c r="AM31" s="97" t="s">
        <v>152</v>
      </c>
      <c r="AN31" s="97">
        <v>100</v>
      </c>
      <c r="AO31" s="97" t="s">
        <v>152</v>
      </c>
      <c r="AP31" s="23">
        <v>4.6366332681254049E-2</v>
      </c>
      <c r="AQ31" s="97" t="s">
        <v>152</v>
      </c>
      <c r="AR31" s="97">
        <v>134</v>
      </c>
      <c r="AS31" s="97" t="s">
        <v>152</v>
      </c>
      <c r="AT31" s="23">
        <v>5.4622412961912455E-2</v>
      </c>
      <c r="AU31" s="97" t="s">
        <v>152</v>
      </c>
      <c r="AV31" s="97">
        <v>289</v>
      </c>
      <c r="AW31" s="97" t="s">
        <v>152</v>
      </c>
      <c r="AX31" s="23">
        <v>6.4419570016618688E-2</v>
      </c>
      <c r="AY31" s="97" t="s">
        <v>152</v>
      </c>
      <c r="AZ31" s="97">
        <v>181</v>
      </c>
      <c r="BA31" s="97" t="s">
        <v>152</v>
      </c>
      <c r="BB31" s="23">
        <v>6.8807120006335085E-2</v>
      </c>
      <c r="BC31" s="97" t="s">
        <v>152</v>
      </c>
      <c r="BD31" s="97">
        <v>127</v>
      </c>
      <c r="BE31" s="97" t="s">
        <v>152</v>
      </c>
      <c r="BF31" s="23">
        <v>0.2638456250458675</v>
      </c>
      <c r="BG31" s="97" t="s">
        <v>152</v>
      </c>
      <c r="BH31" s="97">
        <v>119</v>
      </c>
      <c r="BI31" s="97" t="s">
        <v>152</v>
      </c>
      <c r="BJ31" s="23">
        <v>0.11791266173642473</v>
      </c>
      <c r="BK31" s="97" t="s">
        <v>152</v>
      </c>
      <c r="BL31" s="97">
        <v>135</v>
      </c>
      <c r="BM31" s="97" t="s">
        <v>152</v>
      </c>
      <c r="BN31" s="23">
        <v>7.7855598940176629E-2</v>
      </c>
      <c r="BO31" s="97" t="s">
        <v>152</v>
      </c>
      <c r="BP31" s="97">
        <v>131</v>
      </c>
      <c r="BQ31" s="97" t="s">
        <v>152</v>
      </c>
      <c r="BR31" s="23">
        <v>3.5747231032069289E-2</v>
      </c>
      <c r="BS31" s="97" t="s">
        <v>152</v>
      </c>
      <c r="BT31" s="97">
        <v>262</v>
      </c>
      <c r="BU31" s="97" t="s">
        <v>152</v>
      </c>
      <c r="BV31" s="23">
        <v>9.8644195815203076E-2</v>
      </c>
      <c r="BW31" s="97" t="s">
        <v>152</v>
      </c>
      <c r="BX31" s="97">
        <v>199</v>
      </c>
      <c r="BY31" s="97" t="s">
        <v>152</v>
      </c>
      <c r="BZ31" s="23">
        <v>8.8601327999559554E-2</v>
      </c>
      <c r="CA31" s="97" t="s">
        <v>152</v>
      </c>
      <c r="CB31" s="97">
        <v>290</v>
      </c>
      <c r="CC31" s="97" t="s">
        <v>152</v>
      </c>
      <c r="CD31" s="97" t="s">
        <v>152</v>
      </c>
      <c r="CE31" s="23">
        <v>2.8283674196148013E-2</v>
      </c>
      <c r="CF31" s="97" t="s">
        <v>152</v>
      </c>
      <c r="CG31" s="97">
        <v>280</v>
      </c>
    </row>
    <row r="32" spans="1:85" x14ac:dyDescent="0.35">
      <c r="A32" s="97" t="s">
        <v>331</v>
      </c>
      <c r="B32" s="23">
        <v>0.15925557208605917</v>
      </c>
      <c r="C32" s="97" t="s">
        <v>331</v>
      </c>
      <c r="D32" s="97">
        <v>269</v>
      </c>
      <c r="E32" s="97" t="s">
        <v>331</v>
      </c>
      <c r="F32" s="23">
        <v>6.0063672456643076E-2</v>
      </c>
      <c r="G32" s="97" t="s">
        <v>331</v>
      </c>
      <c r="H32" s="97">
        <v>254</v>
      </c>
      <c r="I32" s="97" t="s">
        <v>331</v>
      </c>
      <c r="J32" s="23">
        <v>0.21359958671034804</v>
      </c>
      <c r="K32" s="97" t="s">
        <v>331</v>
      </c>
      <c r="L32" s="97">
        <v>227</v>
      </c>
      <c r="M32" s="97" t="s">
        <v>331</v>
      </c>
      <c r="N32" s="23">
        <v>-27</v>
      </c>
      <c r="O32" s="97" t="s">
        <v>331</v>
      </c>
      <c r="P32" s="23">
        <v>133</v>
      </c>
      <c r="Q32" s="97" t="s">
        <v>331</v>
      </c>
      <c r="R32" s="23">
        <v>1.7726997625031149E-4</v>
      </c>
      <c r="S32" s="97" t="s">
        <v>331</v>
      </c>
      <c r="T32" s="97">
        <v>298</v>
      </c>
      <c r="U32" s="97" t="s">
        <v>331</v>
      </c>
      <c r="V32" s="23">
        <v>9.3220055045055844E-2</v>
      </c>
      <c r="W32" s="97" t="s">
        <v>331</v>
      </c>
      <c r="X32" s="97">
        <v>223</v>
      </c>
      <c r="Y32" s="97" t="s">
        <v>331</v>
      </c>
      <c r="Z32" s="23">
        <v>1.0386675877308161E-3</v>
      </c>
      <c r="AA32" s="97" t="s">
        <v>331</v>
      </c>
      <c r="AB32" s="97">
        <v>297</v>
      </c>
      <c r="AC32" s="97" t="s">
        <v>331</v>
      </c>
      <c r="AD32" s="23">
        <v>4.6715356355016046E-3</v>
      </c>
      <c r="AE32" s="97" t="s">
        <v>331</v>
      </c>
      <c r="AF32" s="97">
        <v>259</v>
      </c>
      <c r="AG32" s="97" t="s">
        <v>331</v>
      </c>
      <c r="AH32" s="23">
        <v>6.6871681097021782E-2</v>
      </c>
      <c r="AI32" s="97" t="s">
        <v>331</v>
      </c>
      <c r="AJ32" s="97">
        <v>228</v>
      </c>
      <c r="AK32" s="97" t="s">
        <v>331</v>
      </c>
      <c r="AL32" s="23">
        <v>1.2979957294119283E-2</v>
      </c>
      <c r="AM32" s="97" t="s">
        <v>331</v>
      </c>
      <c r="AN32" s="97">
        <v>290</v>
      </c>
      <c r="AO32" s="97" t="s">
        <v>331</v>
      </c>
      <c r="AP32" s="23">
        <v>4.8054313195351882E-2</v>
      </c>
      <c r="AQ32" s="97" t="s">
        <v>331</v>
      </c>
      <c r="AR32" s="97">
        <v>130</v>
      </c>
      <c r="AS32" s="97" t="s">
        <v>331</v>
      </c>
      <c r="AT32" s="23">
        <v>0.10989419104137454</v>
      </c>
      <c r="AU32" s="97" t="s">
        <v>331</v>
      </c>
      <c r="AV32" s="97">
        <v>110</v>
      </c>
      <c r="AW32" s="97" t="s">
        <v>331</v>
      </c>
      <c r="AX32" s="23">
        <v>8.5550128615674723E-2</v>
      </c>
      <c r="AY32" s="97" t="s">
        <v>331</v>
      </c>
      <c r="AZ32" s="97">
        <v>135</v>
      </c>
      <c r="BA32" s="97" t="s">
        <v>331</v>
      </c>
      <c r="BB32" s="23">
        <v>6.1922664798540299E-3</v>
      </c>
      <c r="BC32" s="97" t="s">
        <v>331</v>
      </c>
      <c r="BD32" s="97">
        <v>310</v>
      </c>
      <c r="BE32" s="97" t="s">
        <v>331</v>
      </c>
      <c r="BF32" s="23">
        <v>0.27259972445456854</v>
      </c>
      <c r="BG32" s="97" t="s">
        <v>331</v>
      </c>
      <c r="BH32" s="97">
        <v>110</v>
      </c>
      <c r="BI32" s="97" t="s">
        <v>331</v>
      </c>
      <c r="BJ32" s="23">
        <v>6.2623393560711491E-2</v>
      </c>
      <c r="BK32" s="97" t="s">
        <v>331</v>
      </c>
      <c r="BL32" s="97">
        <v>256</v>
      </c>
      <c r="BM32" s="97" t="s">
        <v>331</v>
      </c>
      <c r="BN32" s="23">
        <v>7.3807962398413973E-2</v>
      </c>
      <c r="BO32" s="97" t="s">
        <v>331</v>
      </c>
      <c r="BP32" s="97">
        <v>140</v>
      </c>
      <c r="BQ32" s="97" t="s">
        <v>331</v>
      </c>
      <c r="BR32" s="23">
        <v>2.3807737126345471E-2</v>
      </c>
      <c r="BS32" s="97" t="s">
        <v>331</v>
      </c>
      <c r="BT32" s="97">
        <v>312</v>
      </c>
      <c r="BU32" s="97" t="s">
        <v>331</v>
      </c>
      <c r="BV32" s="23">
        <v>8.4736384438951859E-2</v>
      </c>
      <c r="BW32" s="97" t="s">
        <v>331</v>
      </c>
      <c r="BX32" s="97">
        <v>231</v>
      </c>
      <c r="BY32" s="97" t="s">
        <v>331</v>
      </c>
      <c r="BZ32" s="23">
        <v>0.16636180854567534</v>
      </c>
      <c r="CA32" s="97" t="s">
        <v>331</v>
      </c>
      <c r="CB32" s="97">
        <v>143</v>
      </c>
      <c r="CC32" s="97" t="s">
        <v>331</v>
      </c>
      <c r="CD32" s="97" t="s">
        <v>331</v>
      </c>
      <c r="CE32" s="23">
        <v>2.9964663409144415E-2</v>
      </c>
      <c r="CF32" s="97" t="s">
        <v>331</v>
      </c>
      <c r="CG32" s="97">
        <v>273</v>
      </c>
    </row>
    <row r="33" spans="1:85" x14ac:dyDescent="0.35">
      <c r="A33" s="97" t="s">
        <v>266</v>
      </c>
      <c r="B33" s="23">
        <v>0.11949808184972206</v>
      </c>
      <c r="C33" s="97" t="s">
        <v>266</v>
      </c>
      <c r="D33" s="97">
        <v>312</v>
      </c>
      <c r="E33" s="97" t="s">
        <v>266</v>
      </c>
      <c r="F33" s="23">
        <v>3.4883502091245001E-2</v>
      </c>
      <c r="G33" s="97" t="s">
        <v>266</v>
      </c>
      <c r="H33" s="97">
        <v>308</v>
      </c>
      <c r="I33" s="97" t="s">
        <v>266</v>
      </c>
      <c r="J33" s="23">
        <v>0.18189759110360224</v>
      </c>
      <c r="K33" s="97" t="s">
        <v>266</v>
      </c>
      <c r="L33" s="97">
        <v>275</v>
      </c>
      <c r="M33" s="97" t="s">
        <v>266</v>
      </c>
      <c r="N33" s="23">
        <v>-33</v>
      </c>
      <c r="O33" s="97" t="s">
        <v>266</v>
      </c>
      <c r="P33" s="23">
        <v>126</v>
      </c>
      <c r="Q33" s="97" t="s">
        <v>266</v>
      </c>
      <c r="R33" s="23">
        <v>1.5232563012064341E-3</v>
      </c>
      <c r="S33" s="97" t="s">
        <v>266</v>
      </c>
      <c r="T33" s="97">
        <v>135</v>
      </c>
      <c r="U33" s="97" t="s">
        <v>266</v>
      </c>
      <c r="V33" s="23">
        <v>0.10932572939132068</v>
      </c>
      <c r="W33" s="97" t="s">
        <v>266</v>
      </c>
      <c r="X33" s="97">
        <v>198</v>
      </c>
      <c r="Y33" s="97" t="s">
        <v>266</v>
      </c>
      <c r="Z33" s="23">
        <v>2.5330831291770785E-3</v>
      </c>
      <c r="AA33" s="97" t="s">
        <v>266</v>
      </c>
      <c r="AB33" s="97">
        <v>187</v>
      </c>
      <c r="AC33" s="97" t="s">
        <v>266</v>
      </c>
      <c r="AD33" s="23">
        <v>3.938669275067099E-3</v>
      </c>
      <c r="AE33" s="97" t="s">
        <v>266</v>
      </c>
      <c r="AF33" s="97">
        <v>274</v>
      </c>
      <c r="AG33" s="97" t="s">
        <v>266</v>
      </c>
      <c r="AH33" s="23">
        <v>6.5749969711660791E-2</v>
      </c>
      <c r="AI33" s="97" t="s">
        <v>266</v>
      </c>
      <c r="AJ33" s="97">
        <v>234</v>
      </c>
      <c r="AK33" s="97" t="s">
        <v>266</v>
      </c>
      <c r="AL33" s="23">
        <v>1.2124470853172371E-2</v>
      </c>
      <c r="AM33" s="97" t="s">
        <v>266</v>
      </c>
      <c r="AN33" s="97">
        <v>299</v>
      </c>
      <c r="AO33" s="97" t="s">
        <v>266</v>
      </c>
      <c r="AP33" s="23">
        <v>3.8890110525065552E-2</v>
      </c>
      <c r="AQ33" s="97" t="s">
        <v>266</v>
      </c>
      <c r="AR33" s="97">
        <v>150</v>
      </c>
      <c r="AS33" s="97" t="s">
        <v>266</v>
      </c>
      <c r="AT33" s="23">
        <v>0.14769699356432253</v>
      </c>
      <c r="AU33" s="97" t="s">
        <v>266</v>
      </c>
      <c r="AV33" s="97">
        <v>49</v>
      </c>
      <c r="AW33" s="97" t="s">
        <v>266</v>
      </c>
      <c r="AX33" s="23">
        <v>8.9951561917657727E-2</v>
      </c>
      <c r="AY33" s="97" t="s">
        <v>266</v>
      </c>
      <c r="AZ33" s="97">
        <v>126</v>
      </c>
      <c r="BA33" s="97" t="s">
        <v>266</v>
      </c>
      <c r="BB33" s="23">
        <v>2.2846701496623465E-2</v>
      </c>
      <c r="BC33" s="97" t="s">
        <v>266</v>
      </c>
      <c r="BD33" s="97">
        <v>249</v>
      </c>
      <c r="BE33" s="97" t="s">
        <v>266</v>
      </c>
      <c r="BF33" s="23">
        <v>0.14922629092810655</v>
      </c>
      <c r="BG33" s="97" t="s">
        <v>266</v>
      </c>
      <c r="BH33" s="97">
        <v>268</v>
      </c>
      <c r="BI33" s="97" t="s">
        <v>266</v>
      </c>
      <c r="BJ33" s="23">
        <v>5.2030370156443531E-2</v>
      </c>
      <c r="BK33" s="97" t="s">
        <v>266</v>
      </c>
      <c r="BL33" s="97">
        <v>289</v>
      </c>
      <c r="BM33" s="97" t="s">
        <v>266</v>
      </c>
      <c r="BN33" s="23">
        <v>9.9882544272540258E-3</v>
      </c>
      <c r="BO33" s="97" t="s">
        <v>266</v>
      </c>
      <c r="BP33" s="97">
        <v>309</v>
      </c>
      <c r="BQ33" s="97" t="s">
        <v>266</v>
      </c>
      <c r="BR33" s="23">
        <v>6.7794946574312717E-2</v>
      </c>
      <c r="BS33" s="97" t="s">
        <v>266</v>
      </c>
      <c r="BT33" s="97">
        <v>142</v>
      </c>
      <c r="BU33" s="97" t="s">
        <v>266</v>
      </c>
      <c r="BV33" s="23">
        <v>6.7702776697681294E-2</v>
      </c>
      <c r="BW33" s="97" t="s">
        <v>266</v>
      </c>
      <c r="BX33" s="97">
        <v>279</v>
      </c>
      <c r="BY33" s="97" t="s">
        <v>266</v>
      </c>
      <c r="BZ33" s="23">
        <v>8.2834468585727405E-2</v>
      </c>
      <c r="CA33" s="97" t="s">
        <v>266</v>
      </c>
      <c r="CB33" s="97">
        <v>301</v>
      </c>
      <c r="CC33" s="97" t="s">
        <v>266</v>
      </c>
      <c r="CD33" s="97" t="s">
        <v>266</v>
      </c>
      <c r="CE33" s="23">
        <v>2.689020513505801E-2</v>
      </c>
      <c r="CF33" s="97" t="s">
        <v>266</v>
      </c>
      <c r="CG33" s="97">
        <v>285</v>
      </c>
    </row>
    <row r="34" spans="1:85" x14ac:dyDescent="0.35">
      <c r="A34" s="97" t="s">
        <v>279</v>
      </c>
      <c r="B34" s="23">
        <v>0.19244000353992918</v>
      </c>
      <c r="C34" s="97" t="s">
        <v>279</v>
      </c>
      <c r="D34" s="97">
        <v>195</v>
      </c>
      <c r="E34" s="97" t="s">
        <v>279</v>
      </c>
      <c r="F34" s="23">
        <v>5.986822539007397E-2</v>
      </c>
      <c r="G34" s="97" t="s">
        <v>279</v>
      </c>
      <c r="H34" s="97">
        <v>255</v>
      </c>
      <c r="I34" s="97" t="s">
        <v>279</v>
      </c>
      <c r="J34" s="23">
        <v>0.27584797774676384</v>
      </c>
      <c r="K34" s="97" t="s">
        <v>279</v>
      </c>
      <c r="L34" s="97">
        <v>144</v>
      </c>
      <c r="M34" s="97" t="s">
        <v>279</v>
      </c>
      <c r="N34" s="23">
        <v>-111</v>
      </c>
      <c r="O34" s="97" t="s">
        <v>279</v>
      </c>
      <c r="P34" s="23">
        <v>59</v>
      </c>
      <c r="Q34" s="97" t="s">
        <v>279</v>
      </c>
      <c r="R34" s="23">
        <v>7.181639084211294E-4</v>
      </c>
      <c r="S34" s="97" t="s">
        <v>279</v>
      </c>
      <c r="T34" s="97">
        <v>226</v>
      </c>
      <c r="U34" s="97" t="s">
        <v>279</v>
      </c>
      <c r="V34" s="23">
        <v>0.23026428342876168</v>
      </c>
      <c r="W34" s="97" t="s">
        <v>279</v>
      </c>
      <c r="X34" s="97">
        <v>95</v>
      </c>
      <c r="Y34" s="97" t="s">
        <v>279</v>
      </c>
      <c r="Z34" s="23">
        <v>2.8458311789006838E-3</v>
      </c>
      <c r="AA34" s="97" t="s">
        <v>279</v>
      </c>
      <c r="AB34" s="97">
        <v>173</v>
      </c>
      <c r="AC34" s="97" t="s">
        <v>279</v>
      </c>
      <c r="AD34" s="23">
        <v>6.2728995431192104E-3</v>
      </c>
      <c r="AE34" s="97" t="s">
        <v>279</v>
      </c>
      <c r="AF34" s="97">
        <v>231</v>
      </c>
      <c r="AG34" s="97" t="s">
        <v>279</v>
      </c>
      <c r="AH34" s="23">
        <v>0.12766713409411753</v>
      </c>
      <c r="AI34" s="97" t="s">
        <v>279</v>
      </c>
      <c r="AJ34" s="97">
        <v>77</v>
      </c>
      <c r="AK34" s="97" t="s">
        <v>279</v>
      </c>
      <c r="AL34" s="23">
        <v>2.2202498985379824E-2</v>
      </c>
      <c r="AM34" s="97" t="s">
        <v>279</v>
      </c>
      <c r="AN34" s="97">
        <v>160</v>
      </c>
      <c r="AO34" s="97" t="s">
        <v>279</v>
      </c>
      <c r="AP34" s="23">
        <v>3.4165100586120468E-2</v>
      </c>
      <c r="AQ34" s="97" t="s">
        <v>279</v>
      </c>
      <c r="AR34" s="97">
        <v>161</v>
      </c>
      <c r="AS34" s="97" t="s">
        <v>279</v>
      </c>
      <c r="AT34" s="23">
        <v>7.0931514043461402E-2</v>
      </c>
      <c r="AU34" s="97" t="s">
        <v>279</v>
      </c>
      <c r="AV34" s="97">
        <v>233</v>
      </c>
      <c r="AW34" s="97" t="s">
        <v>279</v>
      </c>
      <c r="AX34" s="23">
        <v>5.8285110818014178E-2</v>
      </c>
      <c r="AY34" s="97" t="s">
        <v>279</v>
      </c>
      <c r="AZ34" s="97">
        <v>197</v>
      </c>
      <c r="BA34" s="97" t="s">
        <v>279</v>
      </c>
      <c r="BB34" s="23">
        <v>8.8488488829162014E-3</v>
      </c>
      <c r="BC34" s="97" t="s">
        <v>279</v>
      </c>
      <c r="BD34" s="97">
        <v>298</v>
      </c>
      <c r="BE34" s="97" t="s">
        <v>279</v>
      </c>
      <c r="BF34" s="23">
        <v>0.17798058431687988</v>
      </c>
      <c r="BG34" s="97" t="s">
        <v>279</v>
      </c>
      <c r="BH34" s="97">
        <v>214</v>
      </c>
      <c r="BI34" s="97" t="s">
        <v>279</v>
      </c>
      <c r="BJ34" s="23">
        <v>4.5270945452160163E-2</v>
      </c>
      <c r="BK34" s="97" t="s">
        <v>279</v>
      </c>
      <c r="BL34" s="97">
        <v>304</v>
      </c>
      <c r="BM34" s="97" t="s">
        <v>279</v>
      </c>
      <c r="BN34" s="23">
        <v>8.2465867544927934E-2</v>
      </c>
      <c r="BO34" s="97" t="s">
        <v>279</v>
      </c>
      <c r="BP34" s="97">
        <v>122</v>
      </c>
      <c r="BQ34" s="97" t="s">
        <v>279</v>
      </c>
      <c r="BR34" s="23">
        <v>0.11126360063091661</v>
      </c>
      <c r="BS34" s="97" t="s">
        <v>279</v>
      </c>
      <c r="BT34" s="97">
        <v>55</v>
      </c>
      <c r="BU34" s="97" t="s">
        <v>279</v>
      </c>
      <c r="BV34" s="23">
        <v>0.16840790226389887</v>
      </c>
      <c r="BW34" s="97" t="s">
        <v>279</v>
      </c>
      <c r="BX34" s="97">
        <v>91</v>
      </c>
      <c r="BY34" s="97" t="s">
        <v>279</v>
      </c>
      <c r="BZ34" s="23">
        <v>0.14582802039441034</v>
      </c>
      <c r="CA34" s="97" t="s">
        <v>279</v>
      </c>
      <c r="CB34" s="97">
        <v>168</v>
      </c>
      <c r="CC34" s="97" t="s">
        <v>279</v>
      </c>
      <c r="CD34" s="97" t="s">
        <v>279</v>
      </c>
      <c r="CE34" s="23">
        <v>0.12106082870624961</v>
      </c>
      <c r="CF34" s="97" t="s">
        <v>279</v>
      </c>
      <c r="CG34" s="97">
        <v>100</v>
      </c>
    </row>
    <row r="35" spans="1:85" x14ac:dyDescent="0.35">
      <c r="A35" s="97" t="s">
        <v>161</v>
      </c>
      <c r="B35" s="23">
        <v>0.16080996876980655</v>
      </c>
      <c r="C35" s="97" t="s">
        <v>161</v>
      </c>
      <c r="D35" s="97">
        <v>266</v>
      </c>
      <c r="E35" s="97" t="s">
        <v>161</v>
      </c>
      <c r="F35" s="23">
        <v>0.11387200733988956</v>
      </c>
      <c r="G35" s="97" t="s">
        <v>161</v>
      </c>
      <c r="H35" s="97">
        <v>130</v>
      </c>
      <c r="I35" s="97" t="s">
        <v>161</v>
      </c>
      <c r="J35" s="23">
        <v>0.14812013685118169</v>
      </c>
      <c r="K35" s="97" t="s">
        <v>161</v>
      </c>
      <c r="L35" s="97">
        <v>306</v>
      </c>
      <c r="M35" s="97" t="s">
        <v>161</v>
      </c>
      <c r="N35" s="23">
        <v>176</v>
      </c>
      <c r="O35" s="97" t="s">
        <v>161</v>
      </c>
      <c r="P35" s="23">
        <v>303</v>
      </c>
      <c r="Q35" s="97" t="s">
        <v>161</v>
      </c>
      <c r="R35" s="23">
        <v>1.7230393021729039E-3</v>
      </c>
      <c r="S35" s="97" t="s">
        <v>161</v>
      </c>
      <c r="T35" s="97">
        <v>123</v>
      </c>
      <c r="U35" s="97" t="s">
        <v>161</v>
      </c>
      <c r="V35" s="23">
        <v>5.0007208638455695E-2</v>
      </c>
      <c r="W35" s="97" t="s">
        <v>161</v>
      </c>
      <c r="X35" s="97">
        <v>292</v>
      </c>
      <c r="Y35" s="97" t="s">
        <v>161</v>
      </c>
      <c r="Z35" s="23">
        <v>2.1846409697877851E-3</v>
      </c>
      <c r="AA35" s="97" t="s">
        <v>161</v>
      </c>
      <c r="AB35" s="97">
        <v>210</v>
      </c>
      <c r="AC35" s="97" t="s">
        <v>161</v>
      </c>
      <c r="AD35" s="23">
        <v>3.2431709664328928E-2</v>
      </c>
      <c r="AE35" s="97" t="s">
        <v>161</v>
      </c>
      <c r="AF35" s="97">
        <v>62</v>
      </c>
      <c r="AG35" s="97" t="s">
        <v>161</v>
      </c>
      <c r="AH35" s="23">
        <v>5.8653312481051621E-2</v>
      </c>
      <c r="AI35" s="97" t="s">
        <v>161</v>
      </c>
      <c r="AJ35" s="97">
        <v>262</v>
      </c>
      <c r="AK35" s="97" t="s">
        <v>161</v>
      </c>
      <c r="AL35" s="23">
        <v>3.8994088284738625E-2</v>
      </c>
      <c r="AM35" s="97" t="s">
        <v>161</v>
      </c>
      <c r="AN35" s="97">
        <v>80</v>
      </c>
      <c r="AO35" s="97" t="s">
        <v>161</v>
      </c>
      <c r="AP35" s="23">
        <v>5.2497259301346987E-2</v>
      </c>
      <c r="AQ35" s="97" t="s">
        <v>161</v>
      </c>
      <c r="AR35" s="97">
        <v>121</v>
      </c>
      <c r="AS35" s="97" t="s">
        <v>161</v>
      </c>
      <c r="AT35" s="23">
        <v>9.4392170177268642E-2</v>
      </c>
      <c r="AU35" s="97" t="s">
        <v>161</v>
      </c>
      <c r="AV35" s="97">
        <v>152</v>
      </c>
      <c r="AW35" s="97" t="s">
        <v>161</v>
      </c>
      <c r="AX35" s="23">
        <v>8.4412344233054784E-2</v>
      </c>
      <c r="AY35" s="97" t="s">
        <v>161</v>
      </c>
      <c r="AZ35" s="97">
        <v>138</v>
      </c>
      <c r="BA35" s="97" t="s">
        <v>161</v>
      </c>
      <c r="BB35" s="23">
        <v>0.11851352030500226</v>
      </c>
      <c r="BC35" s="97" t="s">
        <v>161</v>
      </c>
      <c r="BD35" s="97">
        <v>80</v>
      </c>
      <c r="BE35" s="97" t="s">
        <v>161</v>
      </c>
      <c r="BF35" s="23">
        <v>0.18410968170783026</v>
      </c>
      <c r="BG35" s="97" t="s">
        <v>161</v>
      </c>
      <c r="BH35" s="97">
        <v>210</v>
      </c>
      <c r="BI35" s="97" t="s">
        <v>161</v>
      </c>
      <c r="BJ35" s="23">
        <v>0.14659095465363317</v>
      </c>
      <c r="BK35" s="97" t="s">
        <v>161</v>
      </c>
      <c r="BL35" s="97">
        <v>103</v>
      </c>
      <c r="BM35" s="97" t="s">
        <v>161</v>
      </c>
      <c r="BN35" s="23">
        <v>4.6799933479923027E-2</v>
      </c>
      <c r="BO35" s="97" t="s">
        <v>161</v>
      </c>
      <c r="BP35" s="97">
        <v>200</v>
      </c>
      <c r="BQ35" s="97" t="s">
        <v>161</v>
      </c>
      <c r="BR35" s="23">
        <v>1.7895130906078093E-2</v>
      </c>
      <c r="BS35" s="97" t="s">
        <v>161</v>
      </c>
      <c r="BT35" s="97">
        <v>320</v>
      </c>
      <c r="BU35" s="97" t="s">
        <v>161</v>
      </c>
      <c r="BV35" s="23">
        <v>5.6167162783834101E-2</v>
      </c>
      <c r="BW35" s="97" t="s">
        <v>161</v>
      </c>
      <c r="BX35" s="97">
        <v>295</v>
      </c>
      <c r="BY35" s="97" t="s">
        <v>161</v>
      </c>
      <c r="BZ35" s="23">
        <v>7.9741713201434083E-2</v>
      </c>
      <c r="CA35" s="97" t="s">
        <v>161</v>
      </c>
      <c r="CB35" s="97">
        <v>305</v>
      </c>
      <c r="CC35" s="97" t="s">
        <v>161</v>
      </c>
      <c r="CD35" s="97" t="s">
        <v>161</v>
      </c>
      <c r="CE35" s="23">
        <v>4.4107097215347127E-2</v>
      </c>
      <c r="CF35" s="97" t="s">
        <v>161</v>
      </c>
      <c r="CG35" s="97">
        <v>235</v>
      </c>
    </row>
    <row r="36" spans="1:85" x14ac:dyDescent="0.35">
      <c r="A36" s="97" t="s">
        <v>133</v>
      </c>
      <c r="B36" s="23">
        <v>0.17223920098490633</v>
      </c>
      <c r="C36" s="97" t="s">
        <v>133</v>
      </c>
      <c r="D36" s="97">
        <v>238</v>
      </c>
      <c r="E36" s="97" t="s">
        <v>133</v>
      </c>
      <c r="F36" s="23">
        <v>0.15017120855958538</v>
      </c>
      <c r="G36" s="97" t="s">
        <v>133</v>
      </c>
      <c r="H36" s="97">
        <v>75</v>
      </c>
      <c r="I36" s="97" t="s">
        <v>133</v>
      </c>
      <c r="J36" s="23">
        <v>0.17552550510167786</v>
      </c>
      <c r="K36" s="97" t="s">
        <v>133</v>
      </c>
      <c r="L36" s="97">
        <v>280</v>
      </c>
      <c r="M36" s="97" t="s">
        <v>133</v>
      </c>
      <c r="N36" s="23">
        <v>205</v>
      </c>
      <c r="O36" s="97" t="s">
        <v>133</v>
      </c>
      <c r="P36" s="23">
        <v>308</v>
      </c>
      <c r="Q36" s="97" t="s">
        <v>133</v>
      </c>
      <c r="R36" s="23">
        <v>5.0613232626879898E-3</v>
      </c>
      <c r="S36" s="97" t="s">
        <v>133</v>
      </c>
      <c r="T36" s="97">
        <v>48</v>
      </c>
      <c r="U36" s="97" t="s">
        <v>133</v>
      </c>
      <c r="V36" s="23">
        <v>0.25903464982312235</v>
      </c>
      <c r="W36" s="97" t="s">
        <v>133</v>
      </c>
      <c r="X36" s="97">
        <v>72</v>
      </c>
      <c r="Y36" s="97" t="s">
        <v>133</v>
      </c>
      <c r="Z36" s="23">
        <v>7.4535550065160591E-3</v>
      </c>
      <c r="AA36" s="97" t="s">
        <v>133</v>
      </c>
      <c r="AB36" s="97">
        <v>55</v>
      </c>
      <c r="AC36" s="97" t="s">
        <v>133</v>
      </c>
      <c r="AD36" s="23">
        <v>1.7833890202546939E-2</v>
      </c>
      <c r="AE36" s="97" t="s">
        <v>133</v>
      </c>
      <c r="AF36" s="97">
        <v>101</v>
      </c>
      <c r="AG36" s="97" t="s">
        <v>133</v>
      </c>
      <c r="AH36" s="23">
        <v>4.5418255112553693E-2</v>
      </c>
      <c r="AI36" s="97" t="s">
        <v>133</v>
      </c>
      <c r="AJ36" s="97">
        <v>312</v>
      </c>
      <c r="AK36" s="97" t="s">
        <v>133</v>
      </c>
      <c r="AL36" s="23">
        <v>2.3101731095758939E-2</v>
      </c>
      <c r="AM36" s="97" t="s">
        <v>133</v>
      </c>
      <c r="AN36" s="97">
        <v>154</v>
      </c>
      <c r="AO36" s="97" t="s">
        <v>133</v>
      </c>
      <c r="AP36" s="23">
        <v>0</v>
      </c>
      <c r="AQ36" s="97" t="s">
        <v>133</v>
      </c>
      <c r="AR36" s="97">
        <v>253</v>
      </c>
      <c r="AS36" s="97" t="s">
        <v>133</v>
      </c>
      <c r="AT36" s="23">
        <v>4.0368129449795669E-2</v>
      </c>
      <c r="AU36" s="97" t="s">
        <v>133</v>
      </c>
      <c r="AV36" s="97">
        <v>316</v>
      </c>
      <c r="AW36" s="97" t="s">
        <v>133</v>
      </c>
      <c r="AX36" s="23">
        <v>1.4232042281671043E-2</v>
      </c>
      <c r="AY36" s="97" t="s">
        <v>133</v>
      </c>
      <c r="AZ36" s="97">
        <v>320</v>
      </c>
      <c r="BA36" s="97" t="s">
        <v>133</v>
      </c>
      <c r="BB36" s="23">
        <v>0.28215239757370641</v>
      </c>
      <c r="BC36" s="97" t="s">
        <v>133</v>
      </c>
      <c r="BD36" s="97">
        <v>19</v>
      </c>
      <c r="BE36" s="97" t="s">
        <v>133</v>
      </c>
      <c r="BF36" s="23">
        <v>0.16361334289261251</v>
      </c>
      <c r="BG36" s="97" t="s">
        <v>133</v>
      </c>
      <c r="BH36" s="97">
        <v>239</v>
      </c>
      <c r="BI36" s="97" t="s">
        <v>133</v>
      </c>
      <c r="BJ36" s="23">
        <v>0.29158281108385914</v>
      </c>
      <c r="BK36" s="97" t="s">
        <v>133</v>
      </c>
      <c r="BL36" s="97">
        <v>21</v>
      </c>
      <c r="BM36" s="97" t="s">
        <v>133</v>
      </c>
      <c r="BN36" s="23">
        <v>2.7237371334287906E-2</v>
      </c>
      <c r="BO36" s="97" t="s">
        <v>133</v>
      </c>
      <c r="BP36" s="97">
        <v>265</v>
      </c>
      <c r="BQ36" s="97" t="s">
        <v>133</v>
      </c>
      <c r="BR36" s="23">
        <v>2.6168213469200625E-2</v>
      </c>
      <c r="BS36" s="97" t="s">
        <v>133</v>
      </c>
      <c r="BT36" s="97">
        <v>305</v>
      </c>
      <c r="BU36" s="97" t="s">
        <v>133</v>
      </c>
      <c r="BV36" s="23">
        <v>4.6408356298519485E-2</v>
      </c>
      <c r="BW36" s="97" t="s">
        <v>133</v>
      </c>
      <c r="BX36" s="97">
        <v>306</v>
      </c>
      <c r="BY36" s="97" t="s">
        <v>133</v>
      </c>
      <c r="BZ36" s="23">
        <v>7.3108452513452785E-2</v>
      </c>
      <c r="CA36" s="97" t="s">
        <v>133</v>
      </c>
      <c r="CB36" s="97">
        <v>313</v>
      </c>
      <c r="CC36" s="97" t="s">
        <v>133</v>
      </c>
      <c r="CD36" s="97" t="s">
        <v>133</v>
      </c>
      <c r="CE36" s="23">
        <v>1.9054161979852345E-2</v>
      </c>
      <c r="CF36" s="97" t="s">
        <v>133</v>
      </c>
      <c r="CG36" s="97">
        <v>305</v>
      </c>
    </row>
    <row r="37" spans="1:85" x14ac:dyDescent="0.35">
      <c r="A37" s="97" t="s">
        <v>64</v>
      </c>
      <c r="B37" s="23">
        <v>0.38394670334651659</v>
      </c>
      <c r="C37" s="97" t="s">
        <v>64</v>
      </c>
      <c r="D37" s="97">
        <v>42</v>
      </c>
      <c r="E37" s="97" t="s">
        <v>64</v>
      </c>
      <c r="F37" s="23">
        <v>0.10469108655483138</v>
      </c>
      <c r="G37" s="97" t="s">
        <v>64</v>
      </c>
      <c r="H37" s="97">
        <v>150</v>
      </c>
      <c r="I37" s="97" t="s">
        <v>64</v>
      </c>
      <c r="J37" s="23">
        <v>0.60114003146812867</v>
      </c>
      <c r="K37" s="97" t="s">
        <v>64</v>
      </c>
      <c r="L37" s="97">
        <v>13</v>
      </c>
      <c r="M37" s="97" t="s">
        <v>64</v>
      </c>
      <c r="N37" s="23">
        <v>-137</v>
      </c>
      <c r="O37" s="97" t="s">
        <v>64</v>
      </c>
      <c r="P37" s="23">
        <v>45</v>
      </c>
      <c r="Q37" s="97" t="s">
        <v>64</v>
      </c>
      <c r="R37" s="23">
        <v>1.2653234575035256E-3</v>
      </c>
      <c r="S37" s="97" t="s">
        <v>64</v>
      </c>
      <c r="T37" s="97">
        <v>163</v>
      </c>
      <c r="U37" s="97" t="s">
        <v>64</v>
      </c>
      <c r="V37" s="23">
        <v>0.28818560120105985</v>
      </c>
      <c r="W37" s="97" t="s">
        <v>64</v>
      </c>
      <c r="X37" s="97">
        <v>63</v>
      </c>
      <c r="Y37" s="97" t="s">
        <v>64</v>
      </c>
      <c r="Z37" s="23">
        <v>3.9280800402383426E-3</v>
      </c>
      <c r="AA37" s="97" t="s">
        <v>64</v>
      </c>
      <c r="AB37" s="97">
        <v>125</v>
      </c>
      <c r="AC37" s="97" t="s">
        <v>64</v>
      </c>
      <c r="AD37" s="23">
        <v>4.1209910481973651E-2</v>
      </c>
      <c r="AE37" s="97" t="s">
        <v>64</v>
      </c>
      <c r="AF37" s="97">
        <v>43</v>
      </c>
      <c r="AG37" s="97" t="s">
        <v>64</v>
      </c>
      <c r="AH37" s="23">
        <v>0.45983744378846364</v>
      </c>
      <c r="AI37" s="97" t="s">
        <v>64</v>
      </c>
      <c r="AJ37" s="97">
        <v>6</v>
      </c>
      <c r="AK37" s="97" t="s">
        <v>64</v>
      </c>
      <c r="AL37" s="23">
        <v>9.8109581452464581E-2</v>
      </c>
      <c r="AM37" s="97" t="s">
        <v>64</v>
      </c>
      <c r="AN37" s="97">
        <v>26</v>
      </c>
      <c r="AO37" s="97" t="s">
        <v>64</v>
      </c>
      <c r="AP37" s="23">
        <v>2.5714458206489758E-2</v>
      </c>
      <c r="AQ37" s="97" t="s">
        <v>64</v>
      </c>
      <c r="AR37" s="97">
        <v>187</v>
      </c>
      <c r="AS37" s="97" t="s">
        <v>64</v>
      </c>
      <c r="AT37" s="23">
        <v>0.16483344686117493</v>
      </c>
      <c r="AU37" s="97" t="s">
        <v>64</v>
      </c>
      <c r="AV37" s="97">
        <v>35</v>
      </c>
      <c r="AW37" s="97" t="s">
        <v>64</v>
      </c>
      <c r="AX37" s="23">
        <v>8.3159678819467703E-2</v>
      </c>
      <c r="AY37" s="97" t="s">
        <v>64</v>
      </c>
      <c r="AZ37" s="97">
        <v>140</v>
      </c>
      <c r="BA37" s="97" t="s">
        <v>64</v>
      </c>
      <c r="BB37" s="23">
        <v>2.7067139101595701E-2</v>
      </c>
      <c r="BC37" s="97" t="s">
        <v>64</v>
      </c>
      <c r="BD37" s="97">
        <v>232</v>
      </c>
      <c r="BE37" s="97" t="s">
        <v>64</v>
      </c>
      <c r="BF37" s="23">
        <v>0.56929172451203502</v>
      </c>
      <c r="BG37" s="97" t="s">
        <v>64</v>
      </c>
      <c r="BH37" s="97">
        <v>8</v>
      </c>
      <c r="BI37" s="97" t="s">
        <v>64</v>
      </c>
      <c r="BJ37" s="23">
        <v>0.14367604748182611</v>
      </c>
      <c r="BK37" s="97" t="s">
        <v>64</v>
      </c>
      <c r="BL37" s="97">
        <v>107</v>
      </c>
      <c r="BM37" s="97" t="s">
        <v>64</v>
      </c>
      <c r="BN37" s="23">
        <v>0.13639393712661188</v>
      </c>
      <c r="BO37" s="97" t="s">
        <v>64</v>
      </c>
      <c r="BP37" s="97">
        <v>62</v>
      </c>
      <c r="BQ37" s="97" t="s">
        <v>64</v>
      </c>
      <c r="BR37" s="23">
        <v>7.8642865091346575E-2</v>
      </c>
      <c r="BS37" s="97" t="s">
        <v>64</v>
      </c>
      <c r="BT37" s="97">
        <v>106</v>
      </c>
      <c r="BU37" s="97" t="s">
        <v>64</v>
      </c>
      <c r="BV37" s="23">
        <v>0.18676283437352606</v>
      </c>
      <c r="BW37" s="97" t="s">
        <v>64</v>
      </c>
      <c r="BX37" s="97">
        <v>74</v>
      </c>
      <c r="BY37" s="97" t="s">
        <v>64</v>
      </c>
      <c r="BZ37" s="23">
        <v>0.41524833556255075</v>
      </c>
      <c r="CA37" s="97" t="s">
        <v>64</v>
      </c>
      <c r="CB37" s="97">
        <v>17</v>
      </c>
      <c r="CC37" s="97" t="s">
        <v>64</v>
      </c>
      <c r="CD37" s="97" t="s">
        <v>64</v>
      </c>
      <c r="CE37" s="23">
        <v>0.1705070634119549</v>
      </c>
      <c r="CF37" s="97" t="s">
        <v>64</v>
      </c>
      <c r="CG37" s="97">
        <v>62</v>
      </c>
    </row>
    <row r="38" spans="1:85" x14ac:dyDescent="0.35">
      <c r="A38" s="97" t="s">
        <v>109</v>
      </c>
      <c r="B38" s="23">
        <v>0.32978577756056909</v>
      </c>
      <c r="C38" s="97" t="s">
        <v>109</v>
      </c>
      <c r="D38" s="97">
        <v>72</v>
      </c>
      <c r="E38" s="97" t="s">
        <v>109</v>
      </c>
      <c r="F38" s="23">
        <v>0.22589359993947053</v>
      </c>
      <c r="G38" s="97" t="s">
        <v>109</v>
      </c>
      <c r="H38" s="97">
        <v>47</v>
      </c>
      <c r="I38" s="97" t="s">
        <v>109</v>
      </c>
      <c r="J38" s="23">
        <v>0.31822859099133977</v>
      </c>
      <c r="K38" s="97" t="s">
        <v>109</v>
      </c>
      <c r="L38" s="97">
        <v>101</v>
      </c>
      <c r="M38" s="97" t="s">
        <v>109</v>
      </c>
      <c r="N38" s="23">
        <v>54</v>
      </c>
      <c r="O38" s="97" t="s">
        <v>109</v>
      </c>
      <c r="P38" s="23">
        <v>224</v>
      </c>
      <c r="Q38" s="97" t="s">
        <v>109</v>
      </c>
      <c r="R38" s="23">
        <v>1.0259977322223085E-3</v>
      </c>
      <c r="S38" s="97" t="s">
        <v>109</v>
      </c>
      <c r="T38" s="97">
        <v>192</v>
      </c>
      <c r="U38" s="97" t="s">
        <v>109</v>
      </c>
      <c r="V38" s="23">
        <v>0.19914557773883182</v>
      </c>
      <c r="W38" s="97" t="s">
        <v>109</v>
      </c>
      <c r="X38" s="97">
        <v>113</v>
      </c>
      <c r="Y38" s="97" t="s">
        <v>109</v>
      </c>
      <c r="Z38" s="23">
        <v>2.8660031971347714E-3</v>
      </c>
      <c r="AA38" s="97" t="s">
        <v>109</v>
      </c>
      <c r="AB38" s="97">
        <v>171</v>
      </c>
      <c r="AC38" s="97" t="s">
        <v>109</v>
      </c>
      <c r="AD38" s="23">
        <v>2.3199495316729175E-2</v>
      </c>
      <c r="AE38" s="97" t="s">
        <v>109</v>
      </c>
      <c r="AF38" s="97">
        <v>80</v>
      </c>
      <c r="AG38" s="97" t="s">
        <v>109</v>
      </c>
      <c r="AH38" s="23">
        <v>0.13586113960776564</v>
      </c>
      <c r="AI38" s="97" t="s">
        <v>109</v>
      </c>
      <c r="AJ38" s="97">
        <v>65</v>
      </c>
      <c r="AK38" s="97" t="s">
        <v>109</v>
      </c>
      <c r="AL38" s="23">
        <v>3.9728716694710696E-2</v>
      </c>
      <c r="AM38" s="97" t="s">
        <v>109</v>
      </c>
      <c r="AN38" s="97">
        <v>76</v>
      </c>
      <c r="AO38" s="97" t="s">
        <v>109</v>
      </c>
      <c r="AP38" s="23">
        <v>8.6369370187732136E-2</v>
      </c>
      <c r="AQ38" s="97" t="s">
        <v>109</v>
      </c>
      <c r="AR38" s="97">
        <v>77</v>
      </c>
      <c r="AS38" s="97" t="s">
        <v>109</v>
      </c>
      <c r="AT38" s="23">
        <v>0.12544263346077567</v>
      </c>
      <c r="AU38" s="97" t="s">
        <v>109</v>
      </c>
      <c r="AV38" s="97">
        <v>80</v>
      </c>
      <c r="AW38" s="97" t="s">
        <v>109</v>
      </c>
      <c r="AX38" s="23">
        <v>0.12835175541611443</v>
      </c>
      <c r="AY38" s="97" t="s">
        <v>109</v>
      </c>
      <c r="AZ38" s="97">
        <v>68</v>
      </c>
      <c r="BA38" s="97" t="s">
        <v>109</v>
      </c>
      <c r="BB38" s="23">
        <v>4.9136901849743723E-2</v>
      </c>
      <c r="BC38" s="97" t="s">
        <v>109</v>
      </c>
      <c r="BD38" s="97">
        <v>168</v>
      </c>
      <c r="BE38" s="97" t="s">
        <v>109</v>
      </c>
      <c r="BF38" s="23">
        <v>0.31920022014117744</v>
      </c>
      <c r="BG38" s="97" t="s">
        <v>109</v>
      </c>
      <c r="BH38" s="97">
        <v>69</v>
      </c>
      <c r="BI38" s="97" t="s">
        <v>109</v>
      </c>
      <c r="BJ38" s="23">
        <v>0.1115383461225111</v>
      </c>
      <c r="BK38" s="97" t="s">
        <v>109</v>
      </c>
      <c r="BL38" s="97">
        <v>146</v>
      </c>
      <c r="BM38" s="97" t="s">
        <v>109</v>
      </c>
      <c r="BN38" s="23">
        <v>0.34010473216283943</v>
      </c>
      <c r="BO38" s="97" t="s">
        <v>109</v>
      </c>
      <c r="BP38" s="97">
        <v>13</v>
      </c>
      <c r="BQ38" s="97" t="s">
        <v>109</v>
      </c>
      <c r="BR38" s="23">
        <v>5.9373462146738755E-2</v>
      </c>
      <c r="BS38" s="97" t="s">
        <v>109</v>
      </c>
      <c r="BT38" s="97">
        <v>176</v>
      </c>
      <c r="BU38" s="97" t="s">
        <v>109</v>
      </c>
      <c r="BV38" s="23">
        <v>0.3466294263348445</v>
      </c>
      <c r="BW38" s="97" t="s">
        <v>109</v>
      </c>
      <c r="BX38" s="97">
        <v>18</v>
      </c>
      <c r="BY38" s="97" t="s">
        <v>109</v>
      </c>
      <c r="BZ38" s="23">
        <v>0.2096677792324097</v>
      </c>
      <c r="CA38" s="97" t="s">
        <v>109</v>
      </c>
      <c r="CB38" s="97">
        <v>83</v>
      </c>
      <c r="CC38" s="97" t="s">
        <v>109</v>
      </c>
      <c r="CD38" s="97" t="s">
        <v>109</v>
      </c>
      <c r="CE38" s="23">
        <v>8.7637540811472542E-2</v>
      </c>
      <c r="CF38" s="97" t="s">
        <v>109</v>
      </c>
      <c r="CG38" s="97">
        <v>137</v>
      </c>
    </row>
    <row r="39" spans="1:85" x14ac:dyDescent="0.35">
      <c r="A39" s="97" t="s">
        <v>175</v>
      </c>
      <c r="B39" s="23">
        <v>0.15658485628398722</v>
      </c>
      <c r="C39" s="97" t="s">
        <v>175</v>
      </c>
      <c r="D39" s="97">
        <v>273</v>
      </c>
      <c r="E39" s="97" t="s">
        <v>175</v>
      </c>
      <c r="F39" s="23">
        <v>7.2158095775019221E-2</v>
      </c>
      <c r="G39" s="97" t="s">
        <v>175</v>
      </c>
      <c r="H39" s="97">
        <v>218</v>
      </c>
      <c r="I39" s="97" t="s">
        <v>175</v>
      </c>
      <c r="J39" s="23">
        <v>0.28158935180586558</v>
      </c>
      <c r="K39" s="97" t="s">
        <v>175</v>
      </c>
      <c r="L39" s="97">
        <v>137</v>
      </c>
      <c r="M39" s="97" t="s">
        <v>175</v>
      </c>
      <c r="N39" s="23">
        <v>-81</v>
      </c>
      <c r="O39" s="97" t="s">
        <v>175</v>
      </c>
      <c r="P39" s="23">
        <v>80</v>
      </c>
      <c r="Q39" s="97" t="s">
        <v>175</v>
      </c>
      <c r="R39" s="23">
        <v>1.6278668226012371E-3</v>
      </c>
      <c r="S39" s="97" t="s">
        <v>175</v>
      </c>
      <c r="T39" s="97">
        <v>128</v>
      </c>
      <c r="U39" s="97" t="s">
        <v>175</v>
      </c>
      <c r="V39" s="23">
        <v>0.46740197080904561</v>
      </c>
      <c r="W39" s="97" t="s">
        <v>175</v>
      </c>
      <c r="X39" s="97">
        <v>25</v>
      </c>
      <c r="Y39" s="97" t="s">
        <v>175</v>
      </c>
      <c r="Z39" s="23">
        <v>5.9466613067582731E-3</v>
      </c>
      <c r="AA39" s="97" t="s">
        <v>175</v>
      </c>
      <c r="AB39" s="97">
        <v>74</v>
      </c>
      <c r="AC39" s="97" t="s">
        <v>175</v>
      </c>
      <c r="AD39" s="23">
        <v>6.6793219757867641E-3</v>
      </c>
      <c r="AE39" s="97" t="s">
        <v>175</v>
      </c>
      <c r="AF39" s="97">
        <v>225</v>
      </c>
      <c r="AG39" s="97" t="s">
        <v>175</v>
      </c>
      <c r="AH39" s="23">
        <v>8.9653436023185928E-2</v>
      </c>
      <c r="AI39" s="97" t="s">
        <v>175</v>
      </c>
      <c r="AJ39" s="97">
        <v>142</v>
      </c>
      <c r="AK39" s="97" t="s">
        <v>175</v>
      </c>
      <c r="AL39" s="23">
        <v>1.7807594372691561E-2</v>
      </c>
      <c r="AM39" s="97" t="s">
        <v>175</v>
      </c>
      <c r="AN39" s="97">
        <v>221</v>
      </c>
      <c r="AO39" s="97" t="s">
        <v>175</v>
      </c>
      <c r="AP39" s="23">
        <v>3.4111315411376082E-2</v>
      </c>
      <c r="AQ39" s="97" t="s">
        <v>175</v>
      </c>
      <c r="AR39" s="97">
        <v>162</v>
      </c>
      <c r="AS39" s="97" t="s">
        <v>175</v>
      </c>
      <c r="AT39" s="23">
        <v>3.0307752530932659E-2</v>
      </c>
      <c r="AU39" s="97" t="s">
        <v>175</v>
      </c>
      <c r="AV39" s="97">
        <v>319</v>
      </c>
      <c r="AW39" s="97" t="s">
        <v>175</v>
      </c>
      <c r="AX39" s="23">
        <v>4.391055557128111E-2</v>
      </c>
      <c r="AY39" s="97" t="s">
        <v>175</v>
      </c>
      <c r="AZ39" s="97">
        <v>246</v>
      </c>
      <c r="BA39" s="97" t="s">
        <v>175</v>
      </c>
      <c r="BB39" s="23">
        <v>3.0925918387143786E-2</v>
      </c>
      <c r="BC39" s="97" t="s">
        <v>175</v>
      </c>
      <c r="BD39" s="97">
        <v>223</v>
      </c>
      <c r="BE39" s="97" t="s">
        <v>175</v>
      </c>
      <c r="BF39" s="23">
        <v>0.13484963971379629</v>
      </c>
      <c r="BG39" s="97" t="s">
        <v>175</v>
      </c>
      <c r="BH39" s="97">
        <v>289</v>
      </c>
      <c r="BI39" s="97" t="s">
        <v>175</v>
      </c>
      <c r="BJ39" s="23">
        <v>5.6395655559226182E-2</v>
      </c>
      <c r="BK39" s="97" t="s">
        <v>175</v>
      </c>
      <c r="BL39" s="97">
        <v>276</v>
      </c>
      <c r="BM39" s="97" t="s">
        <v>175</v>
      </c>
      <c r="BN39" s="23">
        <v>8.6320348118274631E-2</v>
      </c>
      <c r="BO39" s="97" t="s">
        <v>175</v>
      </c>
      <c r="BP39" s="97">
        <v>114</v>
      </c>
      <c r="BQ39" s="97" t="s">
        <v>175</v>
      </c>
      <c r="BR39" s="23">
        <v>4.7134979013925236E-2</v>
      </c>
      <c r="BS39" s="97" t="s">
        <v>175</v>
      </c>
      <c r="BT39" s="97">
        <v>219</v>
      </c>
      <c r="BU39" s="97" t="s">
        <v>175</v>
      </c>
      <c r="BV39" s="23">
        <v>0.11590180401242058</v>
      </c>
      <c r="BW39" s="97" t="s">
        <v>175</v>
      </c>
      <c r="BX39" s="97">
        <v>167</v>
      </c>
      <c r="BY39" s="97" t="s">
        <v>175</v>
      </c>
      <c r="BZ39" s="23">
        <v>8.5816994766815174E-2</v>
      </c>
      <c r="CA39" s="97" t="s">
        <v>175</v>
      </c>
      <c r="CB39" s="97">
        <v>295</v>
      </c>
      <c r="CC39" s="97" t="s">
        <v>175</v>
      </c>
      <c r="CD39" s="97" t="s">
        <v>175</v>
      </c>
      <c r="CE39" s="23">
        <v>0.15033244975921312</v>
      </c>
      <c r="CF39" s="97" t="s">
        <v>175</v>
      </c>
      <c r="CG39" s="97">
        <v>77</v>
      </c>
    </row>
    <row r="40" spans="1:85" x14ac:dyDescent="0.35">
      <c r="A40" s="97" t="s">
        <v>162</v>
      </c>
      <c r="B40" s="23">
        <v>0.20811456166578998</v>
      </c>
      <c r="C40" s="97" t="s">
        <v>162</v>
      </c>
      <c r="D40" s="97">
        <v>176</v>
      </c>
      <c r="E40" s="97" t="s">
        <v>162</v>
      </c>
      <c r="F40" s="23">
        <v>8.7246294308552991E-2</v>
      </c>
      <c r="G40" s="97" t="s">
        <v>162</v>
      </c>
      <c r="H40" s="97">
        <v>180</v>
      </c>
      <c r="I40" s="97" t="s">
        <v>162</v>
      </c>
      <c r="J40" s="23">
        <v>0.37740373213808726</v>
      </c>
      <c r="K40" s="97" t="s">
        <v>162</v>
      </c>
      <c r="L40" s="97">
        <v>64</v>
      </c>
      <c r="M40" s="97" t="s">
        <v>162</v>
      </c>
      <c r="N40" s="23">
        <v>-116</v>
      </c>
      <c r="O40" s="97" t="s">
        <v>162</v>
      </c>
      <c r="P40" s="23">
        <v>53</v>
      </c>
      <c r="Q40" s="97" t="s">
        <v>162</v>
      </c>
      <c r="R40" s="23">
        <v>8.0141741373105973E-4</v>
      </c>
      <c r="S40" s="97" t="s">
        <v>162</v>
      </c>
      <c r="T40" s="97">
        <v>217</v>
      </c>
      <c r="U40" s="97" t="s">
        <v>162</v>
      </c>
      <c r="V40" s="23">
        <v>0.47397578477597413</v>
      </c>
      <c r="W40" s="97" t="s">
        <v>162</v>
      </c>
      <c r="X40" s="97">
        <v>23</v>
      </c>
      <c r="Y40" s="97" t="s">
        <v>162</v>
      </c>
      <c r="Z40" s="23">
        <v>5.1812089146677761E-3</v>
      </c>
      <c r="AA40" s="97" t="s">
        <v>162</v>
      </c>
      <c r="AB40" s="97">
        <v>92</v>
      </c>
      <c r="AC40" s="97" t="s">
        <v>162</v>
      </c>
      <c r="AD40" s="23">
        <v>1.2738895331195151E-2</v>
      </c>
      <c r="AE40" s="97" t="s">
        <v>162</v>
      </c>
      <c r="AF40" s="97">
        <v>137</v>
      </c>
      <c r="AG40" s="97" t="s">
        <v>162</v>
      </c>
      <c r="AH40" s="23">
        <v>6.9324078602970796E-2</v>
      </c>
      <c r="AI40" s="97" t="s">
        <v>162</v>
      </c>
      <c r="AJ40" s="97">
        <v>218</v>
      </c>
      <c r="AK40" s="97" t="s">
        <v>162</v>
      </c>
      <c r="AL40" s="23">
        <v>2.1149986104857441E-2</v>
      </c>
      <c r="AM40" s="97" t="s">
        <v>162</v>
      </c>
      <c r="AN40" s="97">
        <v>176</v>
      </c>
      <c r="AO40" s="97" t="s">
        <v>162</v>
      </c>
      <c r="AP40" s="23">
        <v>0</v>
      </c>
      <c r="AQ40" s="97" t="s">
        <v>162</v>
      </c>
      <c r="AR40" s="97">
        <v>253</v>
      </c>
      <c r="AS40" s="97" t="s">
        <v>162</v>
      </c>
      <c r="AT40" s="23">
        <v>8.8302894943319304E-2</v>
      </c>
      <c r="AU40" s="97" t="s">
        <v>162</v>
      </c>
      <c r="AV40" s="97">
        <v>175</v>
      </c>
      <c r="AW40" s="97" t="s">
        <v>162</v>
      </c>
      <c r="AX40" s="23">
        <v>3.1131750506057636E-2</v>
      </c>
      <c r="AY40" s="97" t="s">
        <v>162</v>
      </c>
      <c r="AZ40" s="97">
        <v>286</v>
      </c>
      <c r="BA40" s="97" t="s">
        <v>162</v>
      </c>
      <c r="BB40" s="23">
        <v>0.11558221948823828</v>
      </c>
      <c r="BC40" s="97" t="s">
        <v>162</v>
      </c>
      <c r="BD40" s="97">
        <v>82</v>
      </c>
      <c r="BE40" s="97" t="s">
        <v>162</v>
      </c>
      <c r="BF40" s="23">
        <v>0.43615078369954441</v>
      </c>
      <c r="BG40" s="97" t="s">
        <v>162</v>
      </c>
      <c r="BH40" s="97">
        <v>32</v>
      </c>
      <c r="BI40" s="97" t="s">
        <v>162</v>
      </c>
      <c r="BJ40" s="23">
        <v>0.19659473974079092</v>
      </c>
      <c r="BK40" s="97" t="s">
        <v>162</v>
      </c>
      <c r="BL40" s="97">
        <v>53</v>
      </c>
      <c r="BM40" s="97" t="s">
        <v>162</v>
      </c>
      <c r="BN40" s="23">
        <v>6.3928010840437491E-2</v>
      </c>
      <c r="BO40" s="97" t="s">
        <v>162</v>
      </c>
      <c r="BP40" s="97">
        <v>160</v>
      </c>
      <c r="BQ40" s="97" t="s">
        <v>162</v>
      </c>
      <c r="BR40" s="23">
        <v>3.3145099719762344E-2</v>
      </c>
      <c r="BS40" s="97" t="s">
        <v>162</v>
      </c>
      <c r="BT40" s="97">
        <v>277</v>
      </c>
      <c r="BU40" s="97" t="s">
        <v>162</v>
      </c>
      <c r="BV40" s="23">
        <v>8.4300724887139425E-2</v>
      </c>
      <c r="BW40" s="97" t="s">
        <v>162</v>
      </c>
      <c r="BX40" s="97">
        <v>232</v>
      </c>
      <c r="BY40" s="97" t="s">
        <v>162</v>
      </c>
      <c r="BZ40" s="23">
        <v>0.1900350475896411</v>
      </c>
      <c r="CA40" s="97" t="s">
        <v>162</v>
      </c>
      <c r="CB40" s="97">
        <v>103</v>
      </c>
      <c r="CC40" s="97" t="s">
        <v>162</v>
      </c>
      <c r="CD40" s="97" t="s">
        <v>162</v>
      </c>
      <c r="CE40" s="23">
        <v>5.6696830205357283E-2</v>
      </c>
      <c r="CF40" s="97" t="s">
        <v>162</v>
      </c>
      <c r="CG40" s="97">
        <v>192</v>
      </c>
    </row>
    <row r="41" spans="1:85" x14ac:dyDescent="0.35">
      <c r="A41" s="97" t="s">
        <v>227</v>
      </c>
      <c r="B41" s="23">
        <v>0.24158881321357437</v>
      </c>
      <c r="C41" s="97" t="s">
        <v>227</v>
      </c>
      <c r="D41" s="97">
        <v>128</v>
      </c>
      <c r="E41" s="97" t="s">
        <v>227</v>
      </c>
      <c r="F41" s="23">
        <v>0.15195883622608025</v>
      </c>
      <c r="G41" s="97" t="s">
        <v>227</v>
      </c>
      <c r="H41" s="97">
        <v>72</v>
      </c>
      <c r="I41" s="97" t="s">
        <v>227</v>
      </c>
      <c r="J41" s="23">
        <v>0.24813363016274384</v>
      </c>
      <c r="K41" s="97" t="s">
        <v>227</v>
      </c>
      <c r="L41" s="97">
        <v>178</v>
      </c>
      <c r="M41" s="97" t="s">
        <v>227</v>
      </c>
      <c r="N41" s="23">
        <v>106</v>
      </c>
      <c r="O41" s="97" t="s">
        <v>227</v>
      </c>
      <c r="P41" s="23">
        <v>266</v>
      </c>
      <c r="Q41" s="97" t="s">
        <v>227</v>
      </c>
      <c r="R41" s="23">
        <v>9.3457764288972325E-4</v>
      </c>
      <c r="S41" s="97" t="s">
        <v>227</v>
      </c>
      <c r="T41" s="97">
        <v>204</v>
      </c>
      <c r="U41" s="97" t="s">
        <v>227</v>
      </c>
      <c r="V41" s="23">
        <v>0.23119043786175483</v>
      </c>
      <c r="W41" s="97" t="s">
        <v>227</v>
      </c>
      <c r="X41" s="97">
        <v>92</v>
      </c>
      <c r="Y41" s="97" t="s">
        <v>227</v>
      </c>
      <c r="Z41" s="23">
        <v>3.0707385821487462E-3</v>
      </c>
      <c r="AA41" s="97" t="s">
        <v>227</v>
      </c>
      <c r="AB41" s="97">
        <v>161</v>
      </c>
      <c r="AC41" s="97" t="s">
        <v>227</v>
      </c>
      <c r="AD41" s="23">
        <v>7.3299260578811934E-3</v>
      </c>
      <c r="AE41" s="97" t="s">
        <v>227</v>
      </c>
      <c r="AF41" s="97">
        <v>214</v>
      </c>
      <c r="AG41" s="97" t="s">
        <v>227</v>
      </c>
      <c r="AH41" s="23">
        <v>0.11656905440458169</v>
      </c>
      <c r="AI41" s="97" t="s">
        <v>227</v>
      </c>
      <c r="AJ41" s="97">
        <v>96</v>
      </c>
      <c r="AK41" s="97" t="s">
        <v>227</v>
      </c>
      <c r="AL41" s="23">
        <v>2.1833771456612389E-2</v>
      </c>
      <c r="AM41" s="97" t="s">
        <v>227</v>
      </c>
      <c r="AN41" s="97">
        <v>166</v>
      </c>
      <c r="AO41" s="97" t="s">
        <v>227</v>
      </c>
      <c r="AP41" s="23">
        <v>7.1720556466844484E-2</v>
      </c>
      <c r="AQ41" s="97" t="s">
        <v>227</v>
      </c>
      <c r="AR41" s="97">
        <v>92</v>
      </c>
      <c r="AS41" s="97" t="s">
        <v>227</v>
      </c>
      <c r="AT41" s="23">
        <v>4.7917631237183012E-2</v>
      </c>
      <c r="AU41" s="97" t="s">
        <v>227</v>
      </c>
      <c r="AV41" s="97">
        <v>305</v>
      </c>
      <c r="AW41" s="97" t="s">
        <v>227</v>
      </c>
      <c r="AX41" s="23">
        <v>8.6751470701511985E-2</v>
      </c>
      <c r="AY41" s="97" t="s">
        <v>227</v>
      </c>
      <c r="AZ41" s="97">
        <v>133</v>
      </c>
      <c r="BA41" s="97" t="s">
        <v>227</v>
      </c>
      <c r="BB41" s="23">
        <v>0.19155100462094446</v>
      </c>
      <c r="BC41" s="97" t="s">
        <v>227</v>
      </c>
      <c r="BD41" s="97">
        <v>36</v>
      </c>
      <c r="BE41" s="97" t="s">
        <v>227</v>
      </c>
      <c r="BF41" s="23">
        <v>0.19401556018800836</v>
      </c>
      <c r="BG41" s="97" t="s">
        <v>227</v>
      </c>
      <c r="BH41" s="97">
        <v>199</v>
      </c>
      <c r="BI41" s="97" t="s">
        <v>227</v>
      </c>
      <c r="BJ41" s="23">
        <v>0.21528804540997781</v>
      </c>
      <c r="BK41" s="97" t="s">
        <v>227</v>
      </c>
      <c r="BL41" s="97">
        <v>44</v>
      </c>
      <c r="BM41" s="97" t="s">
        <v>227</v>
      </c>
      <c r="BN41" s="23">
        <v>6.4704415002241666E-2</v>
      </c>
      <c r="BO41" s="97" t="s">
        <v>227</v>
      </c>
      <c r="BP41" s="97">
        <v>158</v>
      </c>
      <c r="BQ41" s="97" t="s">
        <v>227</v>
      </c>
      <c r="BR41" s="23">
        <v>2.9900190541753153E-2</v>
      </c>
      <c r="BS41" s="97" t="s">
        <v>227</v>
      </c>
      <c r="BT41" s="97">
        <v>290</v>
      </c>
      <c r="BU41" s="97" t="s">
        <v>227</v>
      </c>
      <c r="BV41" s="23">
        <v>8.2148048769523724E-2</v>
      </c>
      <c r="BW41" s="97" t="s">
        <v>227</v>
      </c>
      <c r="BX41" s="97">
        <v>239</v>
      </c>
      <c r="BY41" s="97" t="s">
        <v>227</v>
      </c>
      <c r="BZ41" s="23">
        <v>0.21162368023319253</v>
      </c>
      <c r="CA41" s="97" t="s">
        <v>227</v>
      </c>
      <c r="CB41" s="97">
        <v>82</v>
      </c>
      <c r="CC41" s="97" t="s">
        <v>227</v>
      </c>
      <c r="CD41" s="97" t="s">
        <v>227</v>
      </c>
      <c r="CE41" s="23">
        <v>5.481721906378783E-2</v>
      </c>
      <c r="CF41" s="97" t="s">
        <v>227</v>
      </c>
      <c r="CG41" s="97">
        <v>200</v>
      </c>
    </row>
    <row r="42" spans="1:85" x14ac:dyDescent="0.35">
      <c r="A42" s="97" t="s">
        <v>103</v>
      </c>
      <c r="B42" s="23">
        <v>0.27275538540397259</v>
      </c>
      <c r="C42" s="97" t="s">
        <v>103</v>
      </c>
      <c r="D42" s="97">
        <v>102</v>
      </c>
      <c r="E42" s="97" t="s">
        <v>103</v>
      </c>
      <c r="F42" s="23">
        <v>0.25308379262228609</v>
      </c>
      <c r="G42" s="97" t="s">
        <v>103</v>
      </c>
      <c r="H42" s="97">
        <v>37</v>
      </c>
      <c r="I42" s="97" t="s">
        <v>103</v>
      </c>
      <c r="J42" s="23">
        <v>0.19039805913912738</v>
      </c>
      <c r="K42" s="97" t="s">
        <v>103</v>
      </c>
      <c r="L42" s="97">
        <v>264</v>
      </c>
      <c r="M42" s="97" t="s">
        <v>103</v>
      </c>
      <c r="N42" s="23">
        <v>227</v>
      </c>
      <c r="O42" s="97" t="s">
        <v>103</v>
      </c>
      <c r="P42" s="23">
        <v>314</v>
      </c>
      <c r="Q42" s="97" t="s">
        <v>103</v>
      </c>
      <c r="R42" s="23">
        <v>4.9744712683052411E-3</v>
      </c>
      <c r="S42" s="97" t="s">
        <v>103</v>
      </c>
      <c r="T42" s="97">
        <v>49</v>
      </c>
      <c r="U42" s="97" t="s">
        <v>103</v>
      </c>
      <c r="V42" s="23">
        <v>2.9333102318708351E-2</v>
      </c>
      <c r="W42" s="97" t="s">
        <v>103</v>
      </c>
      <c r="X42" s="97">
        <v>322</v>
      </c>
      <c r="Y42" s="97" t="s">
        <v>103</v>
      </c>
      <c r="Z42" s="23">
        <v>5.2440464914851794E-3</v>
      </c>
      <c r="AA42" s="97" t="s">
        <v>103</v>
      </c>
      <c r="AB42" s="97">
        <v>90</v>
      </c>
      <c r="AC42" s="97" t="s">
        <v>103</v>
      </c>
      <c r="AD42" s="23">
        <v>2.7696516894613873E-2</v>
      </c>
      <c r="AE42" s="97" t="s">
        <v>103</v>
      </c>
      <c r="AF42" s="97">
        <v>68</v>
      </c>
      <c r="AG42" s="97" t="s">
        <v>103</v>
      </c>
      <c r="AH42" s="23">
        <v>5.3817639299874855E-2</v>
      </c>
      <c r="AI42" s="97" t="s">
        <v>103</v>
      </c>
      <c r="AJ42" s="97">
        <v>284</v>
      </c>
      <c r="AK42" s="97" t="s">
        <v>103</v>
      </c>
      <c r="AL42" s="23">
        <v>3.3770601837713569E-2</v>
      </c>
      <c r="AM42" s="97" t="s">
        <v>103</v>
      </c>
      <c r="AN42" s="97">
        <v>96</v>
      </c>
      <c r="AO42" s="97" t="s">
        <v>103</v>
      </c>
      <c r="AP42" s="23">
        <v>5.913236132038184E-2</v>
      </c>
      <c r="AQ42" s="97" t="s">
        <v>103</v>
      </c>
      <c r="AR42" s="97">
        <v>111</v>
      </c>
      <c r="AS42" s="97" t="s">
        <v>103</v>
      </c>
      <c r="AT42" s="23">
        <v>0.11094078843371605</v>
      </c>
      <c r="AU42" s="97" t="s">
        <v>103</v>
      </c>
      <c r="AV42" s="97">
        <v>106</v>
      </c>
      <c r="AW42" s="97" t="s">
        <v>103</v>
      </c>
      <c r="AX42" s="23">
        <v>9.6709438124939817E-2</v>
      </c>
      <c r="AY42" s="97" t="s">
        <v>103</v>
      </c>
      <c r="AZ42" s="97">
        <v>111</v>
      </c>
      <c r="BA42" s="97" t="s">
        <v>103</v>
      </c>
      <c r="BB42" s="23">
        <v>0.33854069762929151</v>
      </c>
      <c r="BC42" s="97" t="s">
        <v>103</v>
      </c>
      <c r="BD42" s="97">
        <v>14</v>
      </c>
      <c r="BE42" s="97" t="s">
        <v>103</v>
      </c>
      <c r="BF42" s="23">
        <v>0.36772767953319319</v>
      </c>
      <c r="BG42" s="97" t="s">
        <v>103</v>
      </c>
      <c r="BH42" s="97">
        <v>55</v>
      </c>
      <c r="BI42" s="97" t="s">
        <v>103</v>
      </c>
      <c r="BJ42" s="23">
        <v>0.38568257379007415</v>
      </c>
      <c r="BK42" s="97" t="s">
        <v>103</v>
      </c>
      <c r="BL42" s="97">
        <v>12</v>
      </c>
      <c r="BM42" s="97" t="s">
        <v>103</v>
      </c>
      <c r="BN42" s="23">
        <v>0.12965639756038555</v>
      </c>
      <c r="BO42" s="97" t="s">
        <v>103</v>
      </c>
      <c r="BP42" s="97">
        <v>69</v>
      </c>
      <c r="BQ42" s="97" t="s">
        <v>103</v>
      </c>
      <c r="BR42" s="23">
        <v>2.7816815103668818E-2</v>
      </c>
      <c r="BS42" s="97" t="s">
        <v>103</v>
      </c>
      <c r="BT42" s="97">
        <v>300</v>
      </c>
      <c r="BU42" s="97" t="s">
        <v>103</v>
      </c>
      <c r="BV42" s="23">
        <v>0.13665683810420579</v>
      </c>
      <c r="BW42" s="97" t="s">
        <v>103</v>
      </c>
      <c r="BX42" s="97">
        <v>125</v>
      </c>
      <c r="BY42" s="97" t="s">
        <v>103</v>
      </c>
      <c r="BZ42" s="23">
        <v>7.1492253750799317E-2</v>
      </c>
      <c r="CA42" s="97" t="s">
        <v>103</v>
      </c>
      <c r="CB42" s="97">
        <v>316</v>
      </c>
      <c r="CC42" s="97" t="s">
        <v>103</v>
      </c>
      <c r="CD42" s="97" t="s">
        <v>103</v>
      </c>
      <c r="CE42" s="23">
        <v>1.8743735286006136E-2</v>
      </c>
      <c r="CF42" s="97" t="s">
        <v>103</v>
      </c>
      <c r="CG42" s="97">
        <v>306</v>
      </c>
    </row>
    <row r="43" spans="1:85" x14ac:dyDescent="0.35">
      <c r="A43" s="97" t="s">
        <v>157</v>
      </c>
      <c r="B43" s="23">
        <v>0.27673911720732053</v>
      </c>
      <c r="C43" s="97" t="s">
        <v>157</v>
      </c>
      <c r="D43" s="97">
        <v>98</v>
      </c>
      <c r="E43" s="97" t="s">
        <v>157</v>
      </c>
      <c r="F43" s="23">
        <v>0.13841365393260599</v>
      </c>
      <c r="G43" s="97" t="s">
        <v>157</v>
      </c>
      <c r="H43" s="97">
        <v>83</v>
      </c>
      <c r="I43" s="97" t="s">
        <v>157</v>
      </c>
      <c r="J43" s="23">
        <v>0.37331347667511849</v>
      </c>
      <c r="K43" s="97" t="s">
        <v>157</v>
      </c>
      <c r="L43" s="97">
        <v>65</v>
      </c>
      <c r="M43" s="97" t="s">
        <v>157</v>
      </c>
      <c r="N43" s="23">
        <v>-18</v>
      </c>
      <c r="O43" s="97" t="s">
        <v>157</v>
      </c>
      <c r="P43" s="23">
        <v>140</v>
      </c>
      <c r="Q43" s="97" t="s">
        <v>157</v>
      </c>
      <c r="R43" s="23">
        <v>1.3328162826686935E-3</v>
      </c>
      <c r="S43" s="97" t="s">
        <v>157</v>
      </c>
      <c r="T43" s="97">
        <v>155</v>
      </c>
      <c r="U43" s="97" t="s">
        <v>157</v>
      </c>
      <c r="V43" s="23">
        <v>0.28319887639295582</v>
      </c>
      <c r="W43" s="97" t="s">
        <v>157</v>
      </c>
      <c r="X43" s="97">
        <v>66</v>
      </c>
      <c r="Y43" s="97" t="s">
        <v>157</v>
      </c>
      <c r="Z43" s="23">
        <v>3.9494700502475744E-3</v>
      </c>
      <c r="AA43" s="97" t="s">
        <v>157</v>
      </c>
      <c r="AB43" s="97">
        <v>123</v>
      </c>
      <c r="AC43" s="97" t="s">
        <v>157</v>
      </c>
      <c r="AD43" s="23">
        <v>1.8732366975969996E-2</v>
      </c>
      <c r="AE43" s="97" t="s">
        <v>157</v>
      </c>
      <c r="AF43" s="97">
        <v>96</v>
      </c>
      <c r="AG43" s="97" t="s">
        <v>157</v>
      </c>
      <c r="AH43" s="23">
        <v>0.10203042399329208</v>
      </c>
      <c r="AI43" s="97" t="s">
        <v>157</v>
      </c>
      <c r="AJ43" s="97">
        <v>121</v>
      </c>
      <c r="AK43" s="97" t="s">
        <v>157</v>
      </c>
      <c r="AL43" s="23">
        <v>3.1112143522606047E-2</v>
      </c>
      <c r="AM43" s="97" t="s">
        <v>157</v>
      </c>
      <c r="AN43" s="97">
        <v>106</v>
      </c>
      <c r="AO43" s="97" t="s">
        <v>157</v>
      </c>
      <c r="AP43" s="23">
        <v>8.2811584237006283E-2</v>
      </c>
      <c r="AQ43" s="97" t="s">
        <v>157</v>
      </c>
      <c r="AR43" s="97">
        <v>81</v>
      </c>
      <c r="AS43" s="97" t="s">
        <v>157</v>
      </c>
      <c r="AT43" s="23">
        <v>0.19494557748018429</v>
      </c>
      <c r="AU43" s="97" t="s">
        <v>157</v>
      </c>
      <c r="AV43" s="97">
        <v>22</v>
      </c>
      <c r="AW43" s="97" t="s">
        <v>157</v>
      </c>
      <c r="AX43" s="23">
        <v>0.14939008115703223</v>
      </c>
      <c r="AY43" s="97" t="s">
        <v>157</v>
      </c>
      <c r="AZ43" s="97">
        <v>51</v>
      </c>
      <c r="BA43" s="97" t="s">
        <v>157</v>
      </c>
      <c r="BB43" s="23">
        <v>9.1712143213372468E-2</v>
      </c>
      <c r="BC43" s="97" t="s">
        <v>157</v>
      </c>
      <c r="BD43" s="97">
        <v>103</v>
      </c>
      <c r="BE43" s="97" t="s">
        <v>157</v>
      </c>
      <c r="BF43" s="23">
        <v>0.42262446837496509</v>
      </c>
      <c r="BG43" s="97" t="s">
        <v>157</v>
      </c>
      <c r="BH43" s="97">
        <v>38</v>
      </c>
      <c r="BI43" s="97" t="s">
        <v>157</v>
      </c>
      <c r="BJ43" s="23">
        <v>0.17199276359479232</v>
      </c>
      <c r="BK43" s="97" t="s">
        <v>157</v>
      </c>
      <c r="BL43" s="97">
        <v>76</v>
      </c>
      <c r="BM43" s="97" t="s">
        <v>157</v>
      </c>
      <c r="BN43" s="23">
        <v>0.11168004056576089</v>
      </c>
      <c r="BO43" s="97" t="s">
        <v>157</v>
      </c>
      <c r="BP43" s="97">
        <v>84</v>
      </c>
      <c r="BQ43" s="97" t="s">
        <v>157</v>
      </c>
      <c r="BR43" s="23">
        <v>9.660128731871824E-2</v>
      </c>
      <c r="BS43" s="97" t="s">
        <v>157</v>
      </c>
      <c r="BT43" s="97">
        <v>72</v>
      </c>
      <c r="BU43" s="97" t="s">
        <v>157</v>
      </c>
      <c r="BV43" s="23">
        <v>0.1809718398374825</v>
      </c>
      <c r="BW43" s="97" t="s">
        <v>157</v>
      </c>
      <c r="BX43" s="97">
        <v>79</v>
      </c>
      <c r="BY43" s="97" t="s">
        <v>157</v>
      </c>
      <c r="BZ43" s="23">
        <v>0.1791710972575265</v>
      </c>
      <c r="CA43" s="97" t="s">
        <v>157</v>
      </c>
      <c r="CB43" s="97">
        <v>127</v>
      </c>
      <c r="CC43" s="97" t="s">
        <v>157</v>
      </c>
      <c r="CD43" s="97" t="s">
        <v>157</v>
      </c>
      <c r="CE43" s="23">
        <v>5.4453334068624626E-2</v>
      </c>
      <c r="CF43" s="97" t="s">
        <v>157</v>
      </c>
      <c r="CG43" s="97">
        <v>202</v>
      </c>
    </row>
    <row r="44" spans="1:85" x14ac:dyDescent="0.35">
      <c r="A44" s="97" t="s">
        <v>48</v>
      </c>
      <c r="B44" s="23">
        <v>0.44309805786412376</v>
      </c>
      <c r="C44" s="97" t="s">
        <v>48</v>
      </c>
      <c r="D44" s="97">
        <v>33</v>
      </c>
      <c r="E44" s="97" t="s">
        <v>48</v>
      </c>
      <c r="F44" s="23">
        <v>0.20725567640650408</v>
      </c>
      <c r="G44" s="97" t="s">
        <v>48</v>
      </c>
      <c r="H44" s="97">
        <v>51</v>
      </c>
      <c r="I44" s="97" t="s">
        <v>48</v>
      </c>
      <c r="J44" s="23">
        <v>0.42697664968884402</v>
      </c>
      <c r="K44" s="97" t="s">
        <v>48</v>
      </c>
      <c r="L44" s="97">
        <v>46</v>
      </c>
      <c r="M44" s="97" t="s">
        <v>48</v>
      </c>
      <c r="N44" s="23">
        <v>-5</v>
      </c>
      <c r="O44" s="97" t="s">
        <v>48</v>
      </c>
      <c r="P44" s="23">
        <v>158</v>
      </c>
      <c r="Q44" s="97" t="s">
        <v>48</v>
      </c>
      <c r="R44" s="23">
        <v>1.5145009102784479E-3</v>
      </c>
      <c r="S44" s="97" t="s">
        <v>48</v>
      </c>
      <c r="T44" s="97">
        <v>136</v>
      </c>
      <c r="U44" s="97" t="s">
        <v>48</v>
      </c>
      <c r="V44" s="23">
        <v>8.848164072915371E-2</v>
      </c>
      <c r="W44" s="97" t="s">
        <v>48</v>
      </c>
      <c r="X44" s="97">
        <v>229</v>
      </c>
      <c r="Y44" s="97" t="s">
        <v>48</v>
      </c>
      <c r="Z44" s="23">
        <v>2.3317091820236942E-3</v>
      </c>
      <c r="AA44" s="97" t="s">
        <v>48</v>
      </c>
      <c r="AB44" s="97">
        <v>200</v>
      </c>
      <c r="AC44" s="97" t="s">
        <v>48</v>
      </c>
      <c r="AD44" s="23">
        <v>2.18843147606371E-2</v>
      </c>
      <c r="AE44" s="97" t="s">
        <v>48</v>
      </c>
      <c r="AF44" s="97">
        <v>82</v>
      </c>
      <c r="AG44" s="97" t="s">
        <v>48</v>
      </c>
      <c r="AH44" s="23">
        <v>0.16867924816604971</v>
      </c>
      <c r="AI44" s="97" t="s">
        <v>48</v>
      </c>
      <c r="AJ44" s="97">
        <v>45</v>
      </c>
      <c r="AK44" s="97" t="s">
        <v>48</v>
      </c>
      <c r="AL44" s="23">
        <v>4.2583305945194015E-2</v>
      </c>
      <c r="AM44" s="97" t="s">
        <v>48</v>
      </c>
      <c r="AN44" s="97">
        <v>68</v>
      </c>
      <c r="AO44" s="97" t="s">
        <v>48</v>
      </c>
      <c r="AP44" s="23">
        <v>0.33445548794845564</v>
      </c>
      <c r="AQ44" s="97" t="s">
        <v>48</v>
      </c>
      <c r="AR44" s="97">
        <v>8</v>
      </c>
      <c r="AS44" s="97" t="s">
        <v>48</v>
      </c>
      <c r="AT44" s="23">
        <v>0.35151278309604356</v>
      </c>
      <c r="AU44" s="97" t="s">
        <v>48</v>
      </c>
      <c r="AV44" s="97">
        <v>4</v>
      </c>
      <c r="AW44" s="97" t="s">
        <v>48</v>
      </c>
      <c r="AX44" s="23">
        <v>0.44969696493484473</v>
      </c>
      <c r="AY44" s="97" t="s">
        <v>48</v>
      </c>
      <c r="AZ44" s="97">
        <v>5</v>
      </c>
      <c r="BA44" s="97" t="s">
        <v>48</v>
      </c>
      <c r="BB44" s="23">
        <v>2.4696263858559515E-2</v>
      </c>
      <c r="BC44" s="97" t="s">
        <v>48</v>
      </c>
      <c r="BD44" s="97">
        <v>244</v>
      </c>
      <c r="BE44" s="97" t="s">
        <v>48</v>
      </c>
      <c r="BF44" s="23">
        <v>0.29047869832966799</v>
      </c>
      <c r="BG44" s="97" t="s">
        <v>48</v>
      </c>
      <c r="BH44" s="97">
        <v>92</v>
      </c>
      <c r="BI44" s="97" t="s">
        <v>48</v>
      </c>
      <c r="BJ44" s="23">
        <v>8.3240017794058083E-2</v>
      </c>
      <c r="BK44" s="97" t="s">
        <v>48</v>
      </c>
      <c r="BL44" s="97">
        <v>207</v>
      </c>
      <c r="BM44" s="97" t="s">
        <v>48</v>
      </c>
      <c r="BN44" s="23">
        <v>7.6045653742206051E-2</v>
      </c>
      <c r="BO44" s="97" t="s">
        <v>48</v>
      </c>
      <c r="BP44" s="97">
        <v>134</v>
      </c>
      <c r="BQ44" s="97" t="s">
        <v>48</v>
      </c>
      <c r="BR44" s="23">
        <v>0.22489988426343899</v>
      </c>
      <c r="BS44" s="97" t="s">
        <v>48</v>
      </c>
      <c r="BT44" s="97">
        <v>8</v>
      </c>
      <c r="BU44" s="97" t="s">
        <v>48</v>
      </c>
      <c r="BV44" s="23">
        <v>0.26180449469144623</v>
      </c>
      <c r="BW44" s="97" t="s">
        <v>48</v>
      </c>
      <c r="BX44" s="97">
        <v>34</v>
      </c>
      <c r="BY44" s="97" t="s">
        <v>48</v>
      </c>
      <c r="BZ44" s="23">
        <v>0.29628971037218127</v>
      </c>
      <c r="CA44" s="97" t="s">
        <v>48</v>
      </c>
      <c r="CB44" s="97">
        <v>39</v>
      </c>
      <c r="CC44" s="97" t="s">
        <v>48</v>
      </c>
      <c r="CD44" s="97" t="s">
        <v>48</v>
      </c>
      <c r="CE44" s="23">
        <v>0.10430317034813273</v>
      </c>
      <c r="CF44" s="97" t="s">
        <v>48</v>
      </c>
      <c r="CG44" s="97">
        <v>118</v>
      </c>
    </row>
    <row r="45" spans="1:85" x14ac:dyDescent="0.35">
      <c r="A45" s="97" t="s">
        <v>96</v>
      </c>
      <c r="B45" s="23">
        <v>0.24174697303287909</v>
      </c>
      <c r="C45" s="97" t="s">
        <v>96</v>
      </c>
      <c r="D45" s="97">
        <v>127</v>
      </c>
      <c r="E45" s="97" t="s">
        <v>96</v>
      </c>
      <c r="F45" s="23">
        <v>0.16956118061258849</v>
      </c>
      <c r="G45" s="97" t="s">
        <v>96</v>
      </c>
      <c r="H45" s="97">
        <v>63</v>
      </c>
      <c r="I45" s="97" t="s">
        <v>96</v>
      </c>
      <c r="J45" s="23">
        <v>0.18667218835856056</v>
      </c>
      <c r="K45" s="97" t="s">
        <v>96</v>
      </c>
      <c r="L45" s="97">
        <v>268</v>
      </c>
      <c r="M45" s="97" t="s">
        <v>96</v>
      </c>
      <c r="N45" s="23">
        <v>205</v>
      </c>
      <c r="O45" s="97" t="s">
        <v>96</v>
      </c>
      <c r="P45" s="23">
        <v>308</v>
      </c>
      <c r="Q45" s="97" t="s">
        <v>96</v>
      </c>
      <c r="R45" s="23">
        <v>4.9263656171223333E-4</v>
      </c>
      <c r="S45" s="97" t="s">
        <v>96</v>
      </c>
      <c r="T45" s="97">
        <v>257</v>
      </c>
      <c r="U45" s="97" t="s">
        <v>96</v>
      </c>
      <c r="V45" s="23">
        <v>7.1546907353987652E-2</v>
      </c>
      <c r="W45" s="97" t="s">
        <v>96</v>
      </c>
      <c r="X45" s="97">
        <v>263</v>
      </c>
      <c r="Y45" s="97" t="s">
        <v>96</v>
      </c>
      <c r="Z45" s="23">
        <v>1.1536569433646714E-3</v>
      </c>
      <c r="AA45" s="97" t="s">
        <v>96</v>
      </c>
      <c r="AB45" s="97">
        <v>283</v>
      </c>
      <c r="AC45" s="97" t="s">
        <v>96</v>
      </c>
      <c r="AD45" s="23">
        <v>1.082947026319624E-2</v>
      </c>
      <c r="AE45" s="97" t="s">
        <v>96</v>
      </c>
      <c r="AF45" s="97">
        <v>159</v>
      </c>
      <c r="AG45" s="97" t="s">
        <v>96</v>
      </c>
      <c r="AH45" s="23">
        <v>8.7083473035982531E-2</v>
      </c>
      <c r="AI45" s="97" t="s">
        <v>96</v>
      </c>
      <c r="AJ45" s="97">
        <v>151</v>
      </c>
      <c r="AK45" s="97" t="s">
        <v>96</v>
      </c>
      <c r="AL45" s="23">
        <v>2.1527660813869788E-2</v>
      </c>
      <c r="AM45" s="97" t="s">
        <v>96</v>
      </c>
      <c r="AN45" s="97">
        <v>169</v>
      </c>
      <c r="AO45" s="97" t="s">
        <v>96</v>
      </c>
      <c r="AP45" s="23">
        <v>0.26405409035382948</v>
      </c>
      <c r="AQ45" s="97" t="s">
        <v>96</v>
      </c>
      <c r="AR45" s="97">
        <v>11</v>
      </c>
      <c r="AS45" s="97" t="s">
        <v>96</v>
      </c>
      <c r="AT45" s="23">
        <v>8.5506162527888577E-2</v>
      </c>
      <c r="AU45" s="97" t="s">
        <v>96</v>
      </c>
      <c r="AV45" s="97">
        <v>182</v>
      </c>
      <c r="AW45" s="97" t="s">
        <v>96</v>
      </c>
      <c r="AX45" s="23">
        <v>0.28734172306273031</v>
      </c>
      <c r="AY45" s="97" t="s">
        <v>96</v>
      </c>
      <c r="AZ45" s="97">
        <v>15</v>
      </c>
      <c r="BA45" s="97" t="s">
        <v>96</v>
      </c>
      <c r="BB45" s="23">
        <v>6.6793940574185182E-2</v>
      </c>
      <c r="BC45" s="97" t="s">
        <v>96</v>
      </c>
      <c r="BD45" s="97">
        <v>132</v>
      </c>
      <c r="BE45" s="97" t="s">
        <v>96</v>
      </c>
      <c r="BF45" s="23">
        <v>0.18445321517318519</v>
      </c>
      <c r="BG45" s="97" t="s">
        <v>96</v>
      </c>
      <c r="BH45" s="97">
        <v>209</v>
      </c>
      <c r="BI45" s="97" t="s">
        <v>96</v>
      </c>
      <c r="BJ45" s="23">
        <v>9.94827934136336E-2</v>
      </c>
      <c r="BK45" s="97" t="s">
        <v>96</v>
      </c>
      <c r="BL45" s="97">
        <v>163</v>
      </c>
      <c r="BM45" s="97" t="s">
        <v>96</v>
      </c>
      <c r="BN45" s="23">
        <v>3.3019184164813836E-2</v>
      </c>
      <c r="BO45" s="97" t="s">
        <v>96</v>
      </c>
      <c r="BP45" s="97">
        <v>250</v>
      </c>
      <c r="BQ45" s="97" t="s">
        <v>96</v>
      </c>
      <c r="BR45" s="23">
        <v>9.7879604168664328E-2</v>
      </c>
      <c r="BS45" s="97" t="s">
        <v>96</v>
      </c>
      <c r="BT45" s="97">
        <v>68</v>
      </c>
      <c r="BU45" s="97" t="s">
        <v>96</v>
      </c>
      <c r="BV45" s="23">
        <v>0.11387427756836518</v>
      </c>
      <c r="BW45" s="97" t="s">
        <v>96</v>
      </c>
      <c r="BX45" s="97">
        <v>169</v>
      </c>
      <c r="BY45" s="97" t="s">
        <v>96</v>
      </c>
      <c r="BZ45" s="23">
        <v>0.12273554727999962</v>
      </c>
      <c r="CA45" s="97" t="s">
        <v>96</v>
      </c>
      <c r="CB45" s="97">
        <v>215</v>
      </c>
      <c r="CC45" s="97" t="s">
        <v>96</v>
      </c>
      <c r="CD45" s="97" t="s">
        <v>96</v>
      </c>
      <c r="CE45" s="23">
        <v>1.7362791726772426E-2</v>
      </c>
      <c r="CF45" s="97" t="s">
        <v>96</v>
      </c>
      <c r="CG45" s="97">
        <v>308</v>
      </c>
    </row>
    <row r="46" spans="1:85" x14ac:dyDescent="0.35">
      <c r="A46" s="97" t="s">
        <v>261</v>
      </c>
      <c r="B46" s="23">
        <v>0.22018215405141964</v>
      </c>
      <c r="C46" s="97" t="s">
        <v>261</v>
      </c>
      <c r="D46" s="97">
        <v>154</v>
      </c>
      <c r="E46" s="97" t="s">
        <v>261</v>
      </c>
      <c r="F46" s="23">
        <v>9.9981735231461866E-2</v>
      </c>
      <c r="G46" s="97" t="s">
        <v>261</v>
      </c>
      <c r="H46" s="97">
        <v>153</v>
      </c>
      <c r="I46" s="97" t="s">
        <v>261</v>
      </c>
      <c r="J46" s="23">
        <v>0.28085335482879809</v>
      </c>
      <c r="K46" s="97" t="s">
        <v>261</v>
      </c>
      <c r="L46" s="97">
        <v>139</v>
      </c>
      <c r="M46" s="97" t="s">
        <v>261</v>
      </c>
      <c r="N46" s="23">
        <v>-14</v>
      </c>
      <c r="O46" s="97" t="s">
        <v>261</v>
      </c>
      <c r="P46" s="23">
        <v>146</v>
      </c>
      <c r="Q46" s="97" t="s">
        <v>261</v>
      </c>
      <c r="R46" s="23">
        <v>5.0578497464873814E-4</v>
      </c>
      <c r="S46" s="97" t="s">
        <v>261</v>
      </c>
      <c r="T46" s="97">
        <v>255</v>
      </c>
      <c r="U46" s="97" t="s">
        <v>261</v>
      </c>
      <c r="V46" s="23">
        <v>0.23124372525833706</v>
      </c>
      <c r="W46" s="97" t="s">
        <v>261</v>
      </c>
      <c r="X46" s="97">
        <v>91</v>
      </c>
      <c r="Y46" s="97" t="s">
        <v>261</v>
      </c>
      <c r="Z46" s="23">
        <v>2.6425670680497457E-3</v>
      </c>
      <c r="AA46" s="97" t="s">
        <v>261</v>
      </c>
      <c r="AB46" s="97">
        <v>179</v>
      </c>
      <c r="AC46" s="97" t="s">
        <v>261</v>
      </c>
      <c r="AD46" s="23">
        <v>7.1045737625713848E-3</v>
      </c>
      <c r="AE46" s="97" t="s">
        <v>261</v>
      </c>
      <c r="AF46" s="97">
        <v>221</v>
      </c>
      <c r="AG46" s="97" t="s">
        <v>261</v>
      </c>
      <c r="AH46" s="23">
        <v>8.535345658042208E-2</v>
      </c>
      <c r="AI46" s="97" t="s">
        <v>261</v>
      </c>
      <c r="AJ46" s="97">
        <v>156</v>
      </c>
      <c r="AK46" s="97" t="s">
        <v>261</v>
      </c>
      <c r="AL46" s="23">
        <v>1.7680032293544992E-2</v>
      </c>
      <c r="AM46" s="97" t="s">
        <v>261</v>
      </c>
      <c r="AN46" s="97">
        <v>225</v>
      </c>
      <c r="AO46" s="97" t="s">
        <v>261</v>
      </c>
      <c r="AP46" s="23">
        <v>3.9560313665643457E-2</v>
      </c>
      <c r="AQ46" s="97" t="s">
        <v>261</v>
      </c>
      <c r="AR46" s="97">
        <v>148</v>
      </c>
      <c r="AS46" s="97" t="s">
        <v>261</v>
      </c>
      <c r="AT46" s="23">
        <v>0.14398431141094387</v>
      </c>
      <c r="AU46" s="97" t="s">
        <v>261</v>
      </c>
      <c r="AV46" s="97">
        <v>53</v>
      </c>
      <c r="AW46" s="97" t="s">
        <v>261</v>
      </c>
      <c r="AX46" s="23">
        <v>8.9295428446796929E-2</v>
      </c>
      <c r="AY46" s="97" t="s">
        <v>261</v>
      </c>
      <c r="AZ46" s="97">
        <v>130</v>
      </c>
      <c r="BA46" s="97" t="s">
        <v>261</v>
      </c>
      <c r="BB46" s="23">
        <v>1.1652269847867568E-2</v>
      </c>
      <c r="BC46" s="97" t="s">
        <v>261</v>
      </c>
      <c r="BD46" s="97">
        <v>288</v>
      </c>
      <c r="BE46" s="97" t="s">
        <v>261</v>
      </c>
      <c r="BF46" s="23">
        <v>0.20841237089114384</v>
      </c>
      <c r="BG46" s="97" t="s">
        <v>261</v>
      </c>
      <c r="BH46" s="97">
        <v>178</v>
      </c>
      <c r="BI46" s="97" t="s">
        <v>261</v>
      </c>
      <c r="BJ46" s="23">
        <v>5.4188688641411693E-2</v>
      </c>
      <c r="BK46" s="97" t="s">
        <v>261</v>
      </c>
      <c r="BL46" s="97">
        <v>281</v>
      </c>
      <c r="BM46" s="97" t="s">
        <v>261</v>
      </c>
      <c r="BN46" s="23">
        <v>0.16240740841165355</v>
      </c>
      <c r="BO46" s="97" t="s">
        <v>261</v>
      </c>
      <c r="BP46" s="97">
        <v>46</v>
      </c>
      <c r="BQ46" s="97" t="s">
        <v>261</v>
      </c>
      <c r="BR46" s="23">
        <v>5.2783606956574129E-2</v>
      </c>
      <c r="BS46" s="97" t="s">
        <v>261</v>
      </c>
      <c r="BT46" s="97">
        <v>193</v>
      </c>
      <c r="BU46" s="97" t="s">
        <v>261</v>
      </c>
      <c r="BV46" s="23">
        <v>0.18680005401849484</v>
      </c>
      <c r="BW46" s="97" t="s">
        <v>261</v>
      </c>
      <c r="BX46" s="97">
        <v>73</v>
      </c>
      <c r="BY46" s="97" t="s">
        <v>261</v>
      </c>
      <c r="BZ46" s="23">
        <v>0.18306278737538142</v>
      </c>
      <c r="CA46" s="97" t="s">
        <v>261</v>
      </c>
      <c r="CB46" s="97">
        <v>120</v>
      </c>
      <c r="CC46" s="97" t="s">
        <v>261</v>
      </c>
      <c r="CD46" s="97" t="s">
        <v>261</v>
      </c>
      <c r="CE46" s="23">
        <v>9.8028871456835268E-2</v>
      </c>
      <c r="CF46" s="97" t="s">
        <v>261</v>
      </c>
      <c r="CG46" s="97">
        <v>122</v>
      </c>
    </row>
    <row r="47" spans="1:85" x14ac:dyDescent="0.35">
      <c r="A47" s="97" t="s">
        <v>22</v>
      </c>
      <c r="B47" s="23">
        <v>0.84504571462971345</v>
      </c>
      <c r="C47" s="97" t="s">
        <v>22</v>
      </c>
      <c r="D47" s="97">
        <v>4</v>
      </c>
      <c r="E47" s="97" t="s">
        <v>22</v>
      </c>
      <c r="F47" s="23">
        <v>0.65651883527551591</v>
      </c>
      <c r="G47" s="97" t="s">
        <v>22</v>
      </c>
      <c r="H47" s="97">
        <v>6</v>
      </c>
      <c r="I47" s="97" t="s">
        <v>22</v>
      </c>
      <c r="J47" s="23">
        <v>0.74310617044249661</v>
      </c>
      <c r="K47" s="97" t="s">
        <v>22</v>
      </c>
      <c r="L47" s="97">
        <v>7</v>
      </c>
      <c r="M47" s="97" t="s">
        <v>22</v>
      </c>
      <c r="N47" s="23">
        <v>1</v>
      </c>
      <c r="O47" s="97" t="s">
        <v>22</v>
      </c>
      <c r="P47" s="23">
        <v>168</v>
      </c>
      <c r="Q47" s="97" t="s">
        <v>22</v>
      </c>
      <c r="R47" s="23">
        <v>1.2559977313177605E-2</v>
      </c>
      <c r="S47" s="97" t="s">
        <v>22</v>
      </c>
      <c r="T47" s="97">
        <v>17</v>
      </c>
      <c r="U47" s="97" t="s">
        <v>22</v>
      </c>
      <c r="V47" s="23">
        <v>0.55808997849416819</v>
      </c>
      <c r="W47" s="97" t="s">
        <v>22</v>
      </c>
      <c r="X47" s="97">
        <v>16</v>
      </c>
      <c r="Y47" s="97" t="s">
        <v>22</v>
      </c>
      <c r="Z47" s="23">
        <v>1.771354205698502E-2</v>
      </c>
      <c r="AA47" s="97" t="s">
        <v>22</v>
      </c>
      <c r="AB47" s="97">
        <v>14</v>
      </c>
      <c r="AC47" s="97" t="s">
        <v>22</v>
      </c>
      <c r="AD47" s="23">
        <v>0.95777004181783154</v>
      </c>
      <c r="AE47" s="97" t="s">
        <v>22</v>
      </c>
      <c r="AF47" s="97">
        <v>2</v>
      </c>
      <c r="AG47" s="97" t="s">
        <v>22</v>
      </c>
      <c r="AH47" s="23">
        <v>0.52951272950106865</v>
      </c>
      <c r="AI47" s="97" t="s">
        <v>22</v>
      </c>
      <c r="AJ47" s="97">
        <v>5</v>
      </c>
      <c r="AK47" s="97" t="s">
        <v>22</v>
      </c>
      <c r="AL47" s="23">
        <v>1</v>
      </c>
      <c r="AM47" s="97" t="s">
        <v>22</v>
      </c>
      <c r="AN47" s="97">
        <v>1</v>
      </c>
      <c r="AO47" s="97" t="s">
        <v>22</v>
      </c>
      <c r="AP47" s="23">
        <v>0.22969977135065756</v>
      </c>
      <c r="AQ47" s="97" t="s">
        <v>22</v>
      </c>
      <c r="AR47" s="97">
        <v>18</v>
      </c>
      <c r="AS47" s="97" t="s">
        <v>22</v>
      </c>
      <c r="AT47" s="23">
        <v>5.7708247048081751E-2</v>
      </c>
      <c r="AU47" s="97" t="s">
        <v>22</v>
      </c>
      <c r="AV47" s="97">
        <v>279</v>
      </c>
      <c r="AW47" s="97" t="s">
        <v>22</v>
      </c>
      <c r="AX47" s="23">
        <v>0.24407933438847595</v>
      </c>
      <c r="AY47" s="97" t="s">
        <v>22</v>
      </c>
      <c r="AZ47" s="97">
        <v>22</v>
      </c>
      <c r="BA47" s="97" t="s">
        <v>22</v>
      </c>
      <c r="BB47" s="23">
        <v>0.19791153447878779</v>
      </c>
      <c r="BC47" s="97" t="s">
        <v>22</v>
      </c>
      <c r="BD47" s="97">
        <v>35</v>
      </c>
      <c r="BE47" s="97" t="s">
        <v>22</v>
      </c>
      <c r="BF47" s="23">
        <v>0.781254684636842</v>
      </c>
      <c r="BG47" s="97" t="s">
        <v>22</v>
      </c>
      <c r="BH47" s="97">
        <v>3</v>
      </c>
      <c r="BI47" s="97" t="s">
        <v>22</v>
      </c>
      <c r="BJ47" s="23">
        <v>0.34382607150440575</v>
      </c>
      <c r="BK47" s="97" t="s">
        <v>22</v>
      </c>
      <c r="BL47" s="97">
        <v>16</v>
      </c>
      <c r="BM47" s="97" t="s">
        <v>22</v>
      </c>
      <c r="BN47" s="23">
        <v>5.4742925900182773E-2</v>
      </c>
      <c r="BO47" s="97" t="s">
        <v>22</v>
      </c>
      <c r="BP47" s="97">
        <v>180</v>
      </c>
      <c r="BQ47" s="97" t="s">
        <v>22</v>
      </c>
      <c r="BR47" s="23">
        <v>8.3233693401181322E-2</v>
      </c>
      <c r="BS47" s="97" t="s">
        <v>22</v>
      </c>
      <c r="BT47" s="97">
        <v>95</v>
      </c>
      <c r="BU47" s="97" t="s">
        <v>22</v>
      </c>
      <c r="BV47" s="23">
        <v>0.11995716617526662</v>
      </c>
      <c r="BW47" s="97" t="s">
        <v>22</v>
      </c>
      <c r="BX47" s="97">
        <v>156</v>
      </c>
      <c r="BY47" s="97" t="s">
        <v>22</v>
      </c>
      <c r="BZ47" s="23">
        <v>0.4329456359952194</v>
      </c>
      <c r="CA47" s="97" t="s">
        <v>22</v>
      </c>
      <c r="CB47" s="97">
        <v>14</v>
      </c>
      <c r="CC47" s="97" t="s">
        <v>22</v>
      </c>
      <c r="CD47" s="97" t="s">
        <v>22</v>
      </c>
      <c r="CE47" s="23">
        <v>0.21073317453077542</v>
      </c>
      <c r="CF47" s="97" t="s">
        <v>22</v>
      </c>
      <c r="CG47" s="97">
        <v>45</v>
      </c>
    </row>
    <row r="48" spans="1:85" x14ac:dyDescent="0.35">
      <c r="A48" s="97" t="s">
        <v>45</v>
      </c>
      <c r="B48" s="23">
        <v>0.4961143050889833</v>
      </c>
      <c r="C48" s="97" t="s">
        <v>45</v>
      </c>
      <c r="D48" s="97">
        <v>23</v>
      </c>
      <c r="E48" s="97" t="s">
        <v>45</v>
      </c>
      <c r="F48" s="23">
        <v>0.30182103116831116</v>
      </c>
      <c r="G48" s="97" t="s">
        <v>45</v>
      </c>
      <c r="H48" s="97">
        <v>23</v>
      </c>
      <c r="I48" s="97" t="s">
        <v>45</v>
      </c>
      <c r="J48" s="23">
        <v>0.4050981901138887</v>
      </c>
      <c r="K48" s="97" t="s">
        <v>45</v>
      </c>
      <c r="L48" s="97">
        <v>55</v>
      </c>
      <c r="M48" s="97" t="s">
        <v>45</v>
      </c>
      <c r="N48" s="23">
        <v>32</v>
      </c>
      <c r="O48" s="97" t="s">
        <v>45</v>
      </c>
      <c r="P48" s="23">
        <v>206</v>
      </c>
      <c r="Q48" s="97" t="s">
        <v>45</v>
      </c>
      <c r="R48" s="23">
        <v>2.5971033194567113E-2</v>
      </c>
      <c r="S48" s="97" t="s">
        <v>45</v>
      </c>
      <c r="T48" s="97">
        <v>4</v>
      </c>
      <c r="U48" s="97" t="s">
        <v>45</v>
      </c>
      <c r="V48" s="23">
        <v>9.9534226601461356E-2</v>
      </c>
      <c r="W48" s="97" t="s">
        <v>45</v>
      </c>
      <c r="X48" s="97">
        <v>208</v>
      </c>
      <c r="Y48" s="97" t="s">
        <v>45</v>
      </c>
      <c r="Z48" s="23">
        <v>2.6883037111352825E-2</v>
      </c>
      <c r="AA48" s="97" t="s">
        <v>45</v>
      </c>
      <c r="AB48" s="97">
        <v>5</v>
      </c>
      <c r="AC48" s="97" t="s">
        <v>45</v>
      </c>
      <c r="AD48" s="23">
        <v>0.30038471824381907</v>
      </c>
      <c r="AE48" s="97" t="s">
        <v>45</v>
      </c>
      <c r="AF48" s="97">
        <v>7</v>
      </c>
      <c r="AG48" s="97" t="s">
        <v>45</v>
      </c>
      <c r="AH48" s="23">
        <v>0.33345008248619135</v>
      </c>
      <c r="AI48" s="97" t="s">
        <v>45</v>
      </c>
      <c r="AJ48" s="97">
        <v>10</v>
      </c>
      <c r="AK48" s="97" t="s">
        <v>45</v>
      </c>
      <c r="AL48" s="23">
        <v>0.33472436694665891</v>
      </c>
      <c r="AM48" s="97" t="s">
        <v>45</v>
      </c>
      <c r="AN48" s="97">
        <v>7</v>
      </c>
      <c r="AO48" s="97" t="s">
        <v>45</v>
      </c>
      <c r="AP48" s="23">
        <v>1.8255797695647325E-2</v>
      </c>
      <c r="AQ48" s="97" t="s">
        <v>45</v>
      </c>
      <c r="AR48" s="97">
        <v>216</v>
      </c>
      <c r="AS48" s="97" t="s">
        <v>45</v>
      </c>
      <c r="AT48" s="23">
        <v>0.16004633280002475</v>
      </c>
      <c r="AU48" s="97" t="s">
        <v>45</v>
      </c>
      <c r="AV48" s="97">
        <v>36</v>
      </c>
      <c r="AW48" s="97" t="s">
        <v>45</v>
      </c>
      <c r="AX48" s="23">
        <v>7.42070097509578E-2</v>
      </c>
      <c r="AY48" s="97" t="s">
        <v>45</v>
      </c>
      <c r="AZ48" s="97">
        <v>157</v>
      </c>
      <c r="BA48" s="97" t="s">
        <v>45</v>
      </c>
      <c r="BB48" s="23">
        <v>0.22547797259260713</v>
      </c>
      <c r="BC48" s="97" t="s">
        <v>45</v>
      </c>
      <c r="BD48" s="97">
        <v>27</v>
      </c>
      <c r="BE48" s="97" t="s">
        <v>45</v>
      </c>
      <c r="BF48" s="23">
        <v>0.22673489100690664</v>
      </c>
      <c r="BG48" s="97" t="s">
        <v>45</v>
      </c>
      <c r="BH48" s="97">
        <v>157</v>
      </c>
      <c r="BI48" s="97" t="s">
        <v>45</v>
      </c>
      <c r="BJ48" s="23">
        <v>0.25307561472057133</v>
      </c>
      <c r="BK48" s="97" t="s">
        <v>45</v>
      </c>
      <c r="BL48" s="97">
        <v>27</v>
      </c>
      <c r="BM48" s="97" t="s">
        <v>45</v>
      </c>
      <c r="BN48" s="23">
        <v>9.7752183641526227E-2</v>
      </c>
      <c r="BO48" s="97" t="s">
        <v>45</v>
      </c>
      <c r="BP48" s="97">
        <v>99</v>
      </c>
      <c r="BQ48" s="97" t="s">
        <v>45</v>
      </c>
      <c r="BR48" s="23">
        <v>4.7017764920262953E-2</v>
      </c>
      <c r="BS48" s="97" t="s">
        <v>45</v>
      </c>
      <c r="BT48" s="97">
        <v>220</v>
      </c>
      <c r="BU48" s="97" t="s">
        <v>45</v>
      </c>
      <c r="BV48" s="23">
        <v>0.12571284986629638</v>
      </c>
      <c r="BW48" s="97" t="s">
        <v>45</v>
      </c>
      <c r="BX48" s="97">
        <v>146</v>
      </c>
      <c r="BY48" s="97" t="s">
        <v>45</v>
      </c>
      <c r="BZ48" s="23">
        <v>0.4458636145924923</v>
      </c>
      <c r="CA48" s="97" t="s">
        <v>45</v>
      </c>
      <c r="CB48" s="97">
        <v>11</v>
      </c>
      <c r="CC48" s="97" t="s">
        <v>45</v>
      </c>
      <c r="CD48" s="97" t="s">
        <v>45</v>
      </c>
      <c r="CE48" s="23">
        <v>0.13387477754446417</v>
      </c>
      <c r="CF48" s="97" t="s">
        <v>45</v>
      </c>
      <c r="CG48" s="97">
        <v>89</v>
      </c>
    </row>
    <row r="49" spans="1:85" x14ac:dyDescent="0.35">
      <c r="A49" s="97" t="s">
        <v>225</v>
      </c>
      <c r="B49" s="23">
        <v>0.19719299852175792</v>
      </c>
      <c r="C49" s="97" t="s">
        <v>225</v>
      </c>
      <c r="D49" s="97">
        <v>187</v>
      </c>
      <c r="E49" s="97" t="s">
        <v>225</v>
      </c>
      <c r="F49" s="23">
        <v>0.11311881511052359</v>
      </c>
      <c r="G49" s="97" t="s">
        <v>225</v>
      </c>
      <c r="H49" s="97">
        <v>132</v>
      </c>
      <c r="I49" s="97" t="s">
        <v>225</v>
      </c>
      <c r="J49" s="23">
        <v>0.23991329785518914</v>
      </c>
      <c r="K49" s="97" t="s">
        <v>225</v>
      </c>
      <c r="L49" s="97">
        <v>193</v>
      </c>
      <c r="M49" s="97" t="s">
        <v>225</v>
      </c>
      <c r="N49" s="23">
        <v>61</v>
      </c>
      <c r="O49" s="97" t="s">
        <v>225</v>
      </c>
      <c r="P49" s="23">
        <v>232</v>
      </c>
      <c r="Q49" s="97" t="s">
        <v>225</v>
      </c>
      <c r="R49" s="23">
        <v>2.0392557492726979E-3</v>
      </c>
      <c r="S49" s="97" t="s">
        <v>225</v>
      </c>
      <c r="T49" s="97">
        <v>110</v>
      </c>
      <c r="U49" s="97" t="s">
        <v>225</v>
      </c>
      <c r="V49" s="23">
        <v>7.9986378810944669E-2</v>
      </c>
      <c r="W49" s="97" t="s">
        <v>225</v>
      </c>
      <c r="X49" s="97">
        <v>247</v>
      </c>
      <c r="Y49" s="97" t="s">
        <v>225</v>
      </c>
      <c r="Z49" s="23">
        <v>2.7778013833233729E-3</v>
      </c>
      <c r="AA49" s="97" t="s">
        <v>225</v>
      </c>
      <c r="AB49" s="97">
        <v>176</v>
      </c>
      <c r="AC49" s="97" t="s">
        <v>225</v>
      </c>
      <c r="AD49" s="23">
        <v>1.6900986926960404E-2</v>
      </c>
      <c r="AE49" s="97" t="s">
        <v>225</v>
      </c>
      <c r="AF49" s="97">
        <v>107</v>
      </c>
      <c r="AG49" s="97" t="s">
        <v>225</v>
      </c>
      <c r="AH49" s="23">
        <v>7.7285874077152941E-2</v>
      </c>
      <c r="AI49" s="97" t="s">
        <v>225</v>
      </c>
      <c r="AJ49" s="97">
        <v>185</v>
      </c>
      <c r="AK49" s="97" t="s">
        <v>225</v>
      </c>
      <c r="AL49" s="23">
        <v>2.620902497025094E-2</v>
      </c>
      <c r="AM49" s="97" t="s">
        <v>225</v>
      </c>
      <c r="AN49" s="97">
        <v>134</v>
      </c>
      <c r="AO49" s="97" t="s">
        <v>225</v>
      </c>
      <c r="AP49" s="23">
        <v>9.7156624186324494E-2</v>
      </c>
      <c r="AQ49" s="97" t="s">
        <v>225</v>
      </c>
      <c r="AR49" s="97">
        <v>66</v>
      </c>
      <c r="AS49" s="97" t="s">
        <v>225</v>
      </c>
      <c r="AT49" s="23">
        <v>6.3726070398634815E-2</v>
      </c>
      <c r="AU49" s="97" t="s">
        <v>225</v>
      </c>
      <c r="AV49" s="97">
        <v>263</v>
      </c>
      <c r="AW49" s="97" t="s">
        <v>225</v>
      </c>
      <c r="AX49" s="23">
        <v>0.11710026968458069</v>
      </c>
      <c r="AY49" s="97" t="s">
        <v>225</v>
      </c>
      <c r="AZ49" s="97">
        <v>86</v>
      </c>
      <c r="BA49" s="97" t="s">
        <v>225</v>
      </c>
      <c r="BB49" s="23">
        <v>5.8333457783950313E-2</v>
      </c>
      <c r="BC49" s="97" t="s">
        <v>225</v>
      </c>
      <c r="BD49" s="97">
        <v>146</v>
      </c>
      <c r="BE49" s="97" t="s">
        <v>225</v>
      </c>
      <c r="BF49" s="23">
        <v>0.43313875654558048</v>
      </c>
      <c r="BG49" s="97" t="s">
        <v>225</v>
      </c>
      <c r="BH49" s="97">
        <v>35</v>
      </c>
      <c r="BI49" s="97" t="s">
        <v>225</v>
      </c>
      <c r="BJ49" s="23">
        <v>0.14374138502586459</v>
      </c>
      <c r="BK49" s="97" t="s">
        <v>225</v>
      </c>
      <c r="BL49" s="97">
        <v>106</v>
      </c>
      <c r="BM49" s="97" t="s">
        <v>225</v>
      </c>
      <c r="BN49" s="23">
        <v>7.5868543196503102E-2</v>
      </c>
      <c r="BO49" s="97" t="s">
        <v>225</v>
      </c>
      <c r="BP49" s="97">
        <v>135</v>
      </c>
      <c r="BQ49" s="97" t="s">
        <v>225</v>
      </c>
      <c r="BR49" s="23">
        <v>8.4106888812421718E-2</v>
      </c>
      <c r="BS49" s="97" t="s">
        <v>225</v>
      </c>
      <c r="BT49" s="97">
        <v>93</v>
      </c>
      <c r="BU49" s="97" t="s">
        <v>225</v>
      </c>
      <c r="BV49" s="23">
        <v>0.13903671349447755</v>
      </c>
      <c r="BW49" s="97" t="s">
        <v>225</v>
      </c>
      <c r="BX49" s="97">
        <v>123</v>
      </c>
      <c r="BY49" s="97" t="s">
        <v>225</v>
      </c>
      <c r="BZ49" s="23">
        <v>8.596624047762208E-2</v>
      </c>
      <c r="CA49" s="97" t="s">
        <v>225</v>
      </c>
      <c r="CB49" s="97">
        <v>294</v>
      </c>
      <c r="CC49" s="97" t="s">
        <v>225</v>
      </c>
      <c r="CD49" s="97" t="s">
        <v>225</v>
      </c>
      <c r="CE49" s="23">
        <v>3.2470461205576388E-2</v>
      </c>
      <c r="CF49" s="97" t="s">
        <v>225</v>
      </c>
      <c r="CG49" s="97">
        <v>267</v>
      </c>
    </row>
    <row r="50" spans="1:85" x14ac:dyDescent="0.35">
      <c r="A50" s="97" t="s">
        <v>200</v>
      </c>
      <c r="B50" s="23">
        <v>0.28901592666279596</v>
      </c>
      <c r="C50" s="97" t="s">
        <v>200</v>
      </c>
      <c r="D50" s="97">
        <v>91</v>
      </c>
      <c r="E50" s="97" t="s">
        <v>200</v>
      </c>
      <c r="F50" s="23">
        <v>0.11346365415338104</v>
      </c>
      <c r="G50" s="97" t="s">
        <v>200</v>
      </c>
      <c r="H50" s="97">
        <v>131</v>
      </c>
      <c r="I50" s="97" t="s">
        <v>200</v>
      </c>
      <c r="J50" s="23">
        <v>0.35818309151700378</v>
      </c>
      <c r="K50" s="97" t="s">
        <v>200</v>
      </c>
      <c r="L50" s="97">
        <v>68</v>
      </c>
      <c r="M50" s="97" t="s">
        <v>200</v>
      </c>
      <c r="N50" s="23">
        <v>-63</v>
      </c>
      <c r="O50" s="97" t="s">
        <v>200</v>
      </c>
      <c r="P50" s="23">
        <v>89</v>
      </c>
      <c r="Q50" s="97" t="s">
        <v>200</v>
      </c>
      <c r="R50" s="23">
        <v>1.1055800549449445E-3</v>
      </c>
      <c r="S50" s="97" t="s">
        <v>200</v>
      </c>
      <c r="T50" s="97">
        <v>178</v>
      </c>
      <c r="U50" s="97" t="s">
        <v>200</v>
      </c>
      <c r="V50" s="23">
        <v>0.21741387404143656</v>
      </c>
      <c r="W50" s="97" t="s">
        <v>200</v>
      </c>
      <c r="X50" s="97">
        <v>101</v>
      </c>
      <c r="Y50" s="97" t="s">
        <v>200</v>
      </c>
      <c r="Z50" s="23">
        <v>3.1143797979738107E-3</v>
      </c>
      <c r="AA50" s="97" t="s">
        <v>200</v>
      </c>
      <c r="AB50" s="97">
        <v>158</v>
      </c>
      <c r="AC50" s="97" t="s">
        <v>200</v>
      </c>
      <c r="AD50" s="23">
        <v>1.4980182642333131E-2</v>
      </c>
      <c r="AE50" s="97" t="s">
        <v>200</v>
      </c>
      <c r="AF50" s="97">
        <v>120</v>
      </c>
      <c r="AG50" s="97" t="s">
        <v>200</v>
      </c>
      <c r="AH50" s="23">
        <v>0.13717809996800159</v>
      </c>
      <c r="AI50" s="97" t="s">
        <v>200</v>
      </c>
      <c r="AJ50" s="97">
        <v>63</v>
      </c>
      <c r="AK50" s="97" t="s">
        <v>200</v>
      </c>
      <c r="AL50" s="23">
        <v>3.1885681076427433E-2</v>
      </c>
      <c r="AM50" s="97" t="s">
        <v>200</v>
      </c>
      <c r="AN50" s="97">
        <v>101</v>
      </c>
      <c r="AO50" s="97" t="s">
        <v>200</v>
      </c>
      <c r="AP50" s="23">
        <v>0</v>
      </c>
      <c r="AQ50" s="97" t="s">
        <v>200</v>
      </c>
      <c r="AR50" s="97">
        <v>253</v>
      </c>
      <c r="AS50" s="97" t="s">
        <v>200</v>
      </c>
      <c r="AT50" s="23">
        <v>0.13036784441307658</v>
      </c>
      <c r="AU50" s="97" t="s">
        <v>200</v>
      </c>
      <c r="AV50" s="97">
        <v>73</v>
      </c>
      <c r="AW50" s="97" t="s">
        <v>200</v>
      </c>
      <c r="AX50" s="23">
        <v>4.5962017540711428E-2</v>
      </c>
      <c r="AY50" s="97" t="s">
        <v>200</v>
      </c>
      <c r="AZ50" s="97">
        <v>240</v>
      </c>
      <c r="BA50" s="97" t="s">
        <v>200</v>
      </c>
      <c r="BB50" s="23">
        <v>3.3394754426796222E-2</v>
      </c>
      <c r="BC50" s="97" t="s">
        <v>200</v>
      </c>
      <c r="BD50" s="97">
        <v>212</v>
      </c>
      <c r="BE50" s="97" t="s">
        <v>200</v>
      </c>
      <c r="BF50" s="23">
        <v>0.30330741120959614</v>
      </c>
      <c r="BG50" s="97" t="s">
        <v>200</v>
      </c>
      <c r="BH50" s="97">
        <v>81</v>
      </c>
      <c r="BI50" s="97" t="s">
        <v>200</v>
      </c>
      <c r="BJ50" s="23">
        <v>9.3856272048293138E-2</v>
      </c>
      <c r="BK50" s="97" t="s">
        <v>200</v>
      </c>
      <c r="BL50" s="97">
        <v>176</v>
      </c>
      <c r="BM50" s="97" t="s">
        <v>200</v>
      </c>
      <c r="BN50" s="23">
        <v>0.20158137870796716</v>
      </c>
      <c r="BO50" s="97" t="s">
        <v>200</v>
      </c>
      <c r="BP50" s="97">
        <v>30</v>
      </c>
      <c r="BQ50" s="97" t="s">
        <v>200</v>
      </c>
      <c r="BR50" s="23">
        <v>6.7141184676569987E-2</v>
      </c>
      <c r="BS50" s="97" t="s">
        <v>200</v>
      </c>
      <c r="BT50" s="97">
        <v>146</v>
      </c>
      <c r="BU50" s="97" t="s">
        <v>200</v>
      </c>
      <c r="BV50" s="23">
        <v>0.23327356228164739</v>
      </c>
      <c r="BW50" s="97" t="s">
        <v>200</v>
      </c>
      <c r="BX50" s="97">
        <v>44</v>
      </c>
      <c r="BY50" s="97" t="s">
        <v>200</v>
      </c>
      <c r="BZ50" s="23">
        <v>0.28741471018968962</v>
      </c>
      <c r="CA50" s="97" t="s">
        <v>200</v>
      </c>
      <c r="CB50" s="97">
        <v>46</v>
      </c>
      <c r="CC50" s="97" t="s">
        <v>200</v>
      </c>
      <c r="CD50" s="97" t="s">
        <v>200</v>
      </c>
      <c r="CE50" s="23">
        <v>0.13617447039997876</v>
      </c>
      <c r="CF50" s="97" t="s">
        <v>200</v>
      </c>
      <c r="CG50" s="97">
        <v>85</v>
      </c>
    </row>
    <row r="51" spans="1:85" x14ac:dyDescent="0.35">
      <c r="A51" s="97" t="s">
        <v>242</v>
      </c>
      <c r="B51" s="23">
        <v>0.18258902952774861</v>
      </c>
      <c r="C51" s="97" t="s">
        <v>242</v>
      </c>
      <c r="D51" s="97">
        <v>216</v>
      </c>
      <c r="E51" s="97" t="s">
        <v>242</v>
      </c>
      <c r="F51" s="23">
        <v>5.4785803676992498E-2</v>
      </c>
      <c r="G51" s="97" t="s">
        <v>242</v>
      </c>
      <c r="H51" s="97">
        <v>267</v>
      </c>
      <c r="I51" s="97" t="s">
        <v>242</v>
      </c>
      <c r="J51" s="23">
        <v>0.26017272134273667</v>
      </c>
      <c r="K51" s="97" t="s">
        <v>242</v>
      </c>
      <c r="L51" s="97">
        <v>162</v>
      </c>
      <c r="M51" s="97" t="s">
        <v>242</v>
      </c>
      <c r="N51" s="23">
        <v>-105</v>
      </c>
      <c r="O51" s="97" t="s">
        <v>242</v>
      </c>
      <c r="P51" s="23">
        <v>63</v>
      </c>
      <c r="Q51" s="97" t="s">
        <v>242</v>
      </c>
      <c r="R51" s="23">
        <v>8.7272828066388864E-4</v>
      </c>
      <c r="S51" s="97" t="s">
        <v>242</v>
      </c>
      <c r="T51" s="97">
        <v>212</v>
      </c>
      <c r="U51" s="97" t="s">
        <v>242</v>
      </c>
      <c r="V51" s="23">
        <v>0.14012179255934801</v>
      </c>
      <c r="W51" s="97" t="s">
        <v>242</v>
      </c>
      <c r="X51" s="97">
        <v>158</v>
      </c>
      <c r="Y51" s="97" t="s">
        <v>242</v>
      </c>
      <c r="Z51" s="23">
        <v>2.1673382360110609E-3</v>
      </c>
      <c r="AA51" s="97" t="s">
        <v>242</v>
      </c>
      <c r="AB51" s="97">
        <v>213</v>
      </c>
      <c r="AC51" s="97" t="s">
        <v>242</v>
      </c>
      <c r="AD51" s="23">
        <v>2.3036473543706494E-3</v>
      </c>
      <c r="AE51" s="97" t="s">
        <v>242</v>
      </c>
      <c r="AF51" s="97">
        <v>304</v>
      </c>
      <c r="AG51" s="97" t="s">
        <v>242</v>
      </c>
      <c r="AH51" s="23">
        <v>0.17594174582251756</v>
      </c>
      <c r="AI51" s="97" t="s">
        <v>242</v>
      </c>
      <c r="AJ51" s="97">
        <v>40</v>
      </c>
      <c r="AK51" s="97" t="s">
        <v>242</v>
      </c>
      <c r="AL51" s="23">
        <v>2.4418931680216305E-2</v>
      </c>
      <c r="AM51" s="97" t="s">
        <v>242</v>
      </c>
      <c r="AN51" s="97">
        <v>146</v>
      </c>
      <c r="AO51" s="97" t="s">
        <v>242</v>
      </c>
      <c r="AP51" s="23">
        <v>5.2695003869610282E-3</v>
      </c>
      <c r="AQ51" s="97" t="s">
        <v>242</v>
      </c>
      <c r="AR51" s="97">
        <v>245</v>
      </c>
      <c r="AS51" s="97" t="s">
        <v>242</v>
      </c>
      <c r="AT51" s="23">
        <v>0.1180051259227205</v>
      </c>
      <c r="AU51" s="97" t="s">
        <v>242</v>
      </c>
      <c r="AV51" s="97">
        <v>90</v>
      </c>
      <c r="AW51" s="97" t="s">
        <v>242</v>
      </c>
      <c r="AX51" s="23">
        <v>4.6736100995895882E-2</v>
      </c>
      <c r="AY51" s="97" t="s">
        <v>242</v>
      </c>
      <c r="AZ51" s="97">
        <v>237</v>
      </c>
      <c r="BA51" s="97" t="s">
        <v>242</v>
      </c>
      <c r="BB51" s="23">
        <v>1.2003633345317937E-2</v>
      </c>
      <c r="BC51" s="97" t="s">
        <v>242</v>
      </c>
      <c r="BD51" s="97">
        <v>286</v>
      </c>
      <c r="BE51" s="97" t="s">
        <v>242</v>
      </c>
      <c r="BF51" s="23">
        <v>0.15843551431723824</v>
      </c>
      <c r="BG51" s="97" t="s">
        <v>242</v>
      </c>
      <c r="BH51" s="97">
        <v>242</v>
      </c>
      <c r="BI51" s="97" t="s">
        <v>242</v>
      </c>
      <c r="BJ51" s="23">
        <v>4.4063809805982436E-2</v>
      </c>
      <c r="BK51" s="97" t="s">
        <v>242</v>
      </c>
      <c r="BL51" s="97">
        <v>306</v>
      </c>
      <c r="BM51" s="97" t="s">
        <v>242</v>
      </c>
      <c r="BN51" s="23">
        <v>0.1007754576801443</v>
      </c>
      <c r="BO51" s="97" t="s">
        <v>242</v>
      </c>
      <c r="BP51" s="97">
        <v>93</v>
      </c>
      <c r="BQ51" s="97" t="s">
        <v>242</v>
      </c>
      <c r="BR51" s="23">
        <v>5.9646423551596807E-2</v>
      </c>
      <c r="BS51" s="97" t="s">
        <v>242</v>
      </c>
      <c r="BT51" s="97">
        <v>173</v>
      </c>
      <c r="BU51" s="97" t="s">
        <v>242</v>
      </c>
      <c r="BV51" s="23">
        <v>0.13933256616737349</v>
      </c>
      <c r="BW51" s="97" t="s">
        <v>242</v>
      </c>
      <c r="BX51" s="97">
        <v>122</v>
      </c>
      <c r="BY51" s="97" t="s">
        <v>242</v>
      </c>
      <c r="BZ51" s="23">
        <v>0.16634085079891756</v>
      </c>
      <c r="CA51" s="97" t="s">
        <v>242</v>
      </c>
      <c r="CB51" s="97">
        <v>144</v>
      </c>
      <c r="CC51" s="97" t="s">
        <v>242</v>
      </c>
      <c r="CD51" s="97" t="s">
        <v>242</v>
      </c>
      <c r="CE51" s="23">
        <v>0.11053142034696685</v>
      </c>
      <c r="CF51" s="97" t="s">
        <v>242</v>
      </c>
      <c r="CG51" s="97">
        <v>111</v>
      </c>
    </row>
    <row r="52" spans="1:85" x14ac:dyDescent="0.35">
      <c r="A52" s="97" t="s">
        <v>19</v>
      </c>
      <c r="B52" s="23">
        <v>0.28450170503379463</v>
      </c>
      <c r="C52" s="97" t="s">
        <v>19</v>
      </c>
      <c r="D52" s="97">
        <v>93</v>
      </c>
      <c r="E52" s="97" t="s">
        <v>19</v>
      </c>
      <c r="F52" s="23">
        <v>0.29833704828576901</v>
      </c>
      <c r="G52" s="97" t="s">
        <v>19</v>
      </c>
      <c r="H52" s="97">
        <v>26</v>
      </c>
      <c r="I52" s="97" t="s">
        <v>19</v>
      </c>
      <c r="J52" s="23">
        <v>0.12112700993559032</v>
      </c>
      <c r="K52" s="97" t="s">
        <v>19</v>
      </c>
      <c r="L52" s="97">
        <v>325</v>
      </c>
      <c r="M52" s="97" t="s">
        <v>19</v>
      </c>
      <c r="N52" s="23">
        <v>299</v>
      </c>
      <c r="O52" s="97" t="s">
        <v>19</v>
      </c>
      <c r="P52" s="23">
        <v>325</v>
      </c>
      <c r="Q52" s="97" t="s">
        <v>19</v>
      </c>
      <c r="R52" s="23">
        <v>1.2805421091858977E-3</v>
      </c>
      <c r="S52" s="97" t="s">
        <v>19</v>
      </c>
      <c r="T52" s="97">
        <v>162</v>
      </c>
      <c r="U52" s="97" t="s">
        <v>19</v>
      </c>
      <c r="V52" s="23">
        <v>5.1787523112113994E-2</v>
      </c>
      <c r="W52" s="97" t="s">
        <v>19</v>
      </c>
      <c r="X52" s="97">
        <v>284</v>
      </c>
      <c r="Y52" s="97" t="s">
        <v>19</v>
      </c>
      <c r="Z52" s="23">
        <v>1.7587285818818784E-3</v>
      </c>
      <c r="AA52" s="97" t="s">
        <v>19</v>
      </c>
      <c r="AB52" s="97">
        <v>244</v>
      </c>
      <c r="AC52" s="97" t="s">
        <v>19</v>
      </c>
      <c r="AD52" s="23">
        <v>9.1679099160381881E-3</v>
      </c>
      <c r="AE52" s="97" t="s">
        <v>19</v>
      </c>
      <c r="AF52" s="97">
        <v>178</v>
      </c>
      <c r="AG52" s="97" t="s">
        <v>19</v>
      </c>
      <c r="AH52" s="23">
        <v>6.2347341119413091E-2</v>
      </c>
      <c r="AI52" s="97" t="s">
        <v>19</v>
      </c>
      <c r="AJ52" s="97">
        <v>248</v>
      </c>
      <c r="AK52" s="97" t="s">
        <v>19</v>
      </c>
      <c r="AL52" s="23">
        <v>1.6791077910113712E-2</v>
      </c>
      <c r="AM52" s="97" t="s">
        <v>19</v>
      </c>
      <c r="AN52" s="97">
        <v>243</v>
      </c>
      <c r="AO52" s="97" t="s">
        <v>19</v>
      </c>
      <c r="AP52" s="23">
        <v>0</v>
      </c>
      <c r="AQ52" s="97" t="s">
        <v>19</v>
      </c>
      <c r="AR52" s="97">
        <v>253</v>
      </c>
      <c r="AS52" s="97" t="s">
        <v>19</v>
      </c>
      <c r="AT52" s="23">
        <v>4.0214533004604258E-2</v>
      </c>
      <c r="AU52" s="97" t="s">
        <v>19</v>
      </c>
      <c r="AV52" s="97">
        <v>317</v>
      </c>
      <c r="AW52" s="97" t="s">
        <v>19</v>
      </c>
      <c r="AX52" s="23">
        <v>1.4177890872327263E-2</v>
      </c>
      <c r="AY52" s="97" t="s">
        <v>19</v>
      </c>
      <c r="AZ52" s="97">
        <v>321</v>
      </c>
      <c r="BA52" s="97" t="s">
        <v>19</v>
      </c>
      <c r="BB52" s="23">
        <v>0.34382487940530027</v>
      </c>
      <c r="BC52" s="97" t="s">
        <v>19</v>
      </c>
      <c r="BD52" s="97">
        <v>13</v>
      </c>
      <c r="BE52" s="97" t="s">
        <v>19</v>
      </c>
      <c r="BF52" s="23">
        <v>0.13661926874468192</v>
      </c>
      <c r="BG52" s="97" t="s">
        <v>19</v>
      </c>
      <c r="BH52" s="97">
        <v>286</v>
      </c>
      <c r="BI52" s="97" t="s">
        <v>19</v>
      </c>
      <c r="BJ52" s="23">
        <v>0.34220018111671408</v>
      </c>
      <c r="BK52" s="97" t="s">
        <v>19</v>
      </c>
      <c r="BL52" s="97">
        <v>17</v>
      </c>
      <c r="BM52" s="97" t="s">
        <v>19</v>
      </c>
      <c r="BN52" s="23">
        <v>0.3058593383520708</v>
      </c>
      <c r="BO52" s="97" t="s">
        <v>19</v>
      </c>
      <c r="BP52" s="97">
        <v>17</v>
      </c>
      <c r="BQ52" s="97" t="s">
        <v>19</v>
      </c>
      <c r="BR52" s="23">
        <v>4.9343943268764311E-2</v>
      </c>
      <c r="BS52" s="97" t="s">
        <v>19</v>
      </c>
      <c r="BT52" s="97">
        <v>209</v>
      </c>
      <c r="BU52" s="97" t="s">
        <v>19</v>
      </c>
      <c r="BV52" s="23">
        <v>0.30819896928235635</v>
      </c>
      <c r="BW52" s="97" t="s">
        <v>19</v>
      </c>
      <c r="BX52" s="97">
        <v>26</v>
      </c>
      <c r="BY52" s="97" t="s">
        <v>19</v>
      </c>
      <c r="BZ52" s="23">
        <v>8.8230741083540135E-2</v>
      </c>
      <c r="CA52" s="97" t="s">
        <v>19</v>
      </c>
      <c r="CB52" s="97">
        <v>291</v>
      </c>
      <c r="CC52" s="97" t="s">
        <v>19</v>
      </c>
      <c r="CD52" s="97" t="s">
        <v>19</v>
      </c>
      <c r="CE52" s="23">
        <v>3.9761014609768254E-3</v>
      </c>
      <c r="CF52" s="97" t="s">
        <v>19</v>
      </c>
      <c r="CG52" s="97">
        <v>321</v>
      </c>
    </row>
    <row r="53" spans="1:85" x14ac:dyDescent="0.35">
      <c r="A53" s="97" t="s">
        <v>178</v>
      </c>
      <c r="B53" s="23">
        <v>0.1484416430476985</v>
      </c>
      <c r="C53" s="97" t="s">
        <v>178</v>
      </c>
      <c r="D53" s="97">
        <v>284</v>
      </c>
      <c r="E53" s="97" t="s">
        <v>178</v>
      </c>
      <c r="F53" s="23">
        <v>4.2415103770425809E-2</v>
      </c>
      <c r="G53" s="97" t="s">
        <v>178</v>
      </c>
      <c r="H53" s="97">
        <v>299</v>
      </c>
      <c r="I53" s="97" t="s">
        <v>178</v>
      </c>
      <c r="J53" s="23">
        <v>0.27598949070207379</v>
      </c>
      <c r="K53" s="97" t="s">
        <v>178</v>
      </c>
      <c r="L53" s="97">
        <v>143</v>
      </c>
      <c r="M53" s="97" t="s">
        <v>178</v>
      </c>
      <c r="N53" s="23">
        <v>-156</v>
      </c>
      <c r="O53" s="97" t="s">
        <v>178</v>
      </c>
      <c r="P53" s="23">
        <v>36</v>
      </c>
      <c r="Q53" s="97" t="s">
        <v>178</v>
      </c>
      <c r="R53" s="23">
        <v>3.2396307002063846E-4</v>
      </c>
      <c r="S53" s="97" t="s">
        <v>178</v>
      </c>
      <c r="T53" s="97">
        <v>277</v>
      </c>
      <c r="U53" s="97" t="s">
        <v>178</v>
      </c>
      <c r="V53" s="23">
        <v>0.13631580089097667</v>
      </c>
      <c r="W53" s="97" t="s">
        <v>178</v>
      </c>
      <c r="X53" s="97">
        <v>163</v>
      </c>
      <c r="Y53" s="97" t="s">
        <v>178</v>
      </c>
      <c r="Z53" s="23">
        <v>1.5835664192545126E-3</v>
      </c>
      <c r="AA53" s="97" t="s">
        <v>178</v>
      </c>
      <c r="AB53" s="97">
        <v>258</v>
      </c>
      <c r="AC53" s="97" t="s">
        <v>178</v>
      </c>
      <c r="AD53" s="23">
        <v>2.9810239722003751E-3</v>
      </c>
      <c r="AE53" s="97" t="s">
        <v>178</v>
      </c>
      <c r="AF53" s="97">
        <v>291</v>
      </c>
      <c r="AG53" s="97" t="s">
        <v>178</v>
      </c>
      <c r="AH53" s="23">
        <v>0.10888013738501266</v>
      </c>
      <c r="AI53" s="97" t="s">
        <v>178</v>
      </c>
      <c r="AJ53" s="97">
        <v>110</v>
      </c>
      <c r="AK53" s="97" t="s">
        <v>178</v>
      </c>
      <c r="AL53" s="23">
        <v>1.6627093129825552E-2</v>
      </c>
      <c r="AM53" s="97" t="s">
        <v>178</v>
      </c>
      <c r="AN53" s="97">
        <v>247</v>
      </c>
      <c r="AO53" s="97" t="s">
        <v>178</v>
      </c>
      <c r="AP53" s="23">
        <v>1.2429695561223092E-2</v>
      </c>
      <c r="AQ53" s="97" t="s">
        <v>178</v>
      </c>
      <c r="AR53" s="97">
        <v>231</v>
      </c>
      <c r="AS53" s="97" t="s">
        <v>178</v>
      </c>
      <c r="AT53" s="23">
        <v>6.0125580611440223E-2</v>
      </c>
      <c r="AU53" s="97" t="s">
        <v>178</v>
      </c>
      <c r="AV53" s="97">
        <v>271</v>
      </c>
      <c r="AW53" s="97" t="s">
        <v>178</v>
      </c>
      <c r="AX53" s="23">
        <v>3.3304524926828692E-2</v>
      </c>
      <c r="AY53" s="97" t="s">
        <v>178</v>
      </c>
      <c r="AZ53" s="97">
        <v>280</v>
      </c>
      <c r="BA53" s="97" t="s">
        <v>178</v>
      </c>
      <c r="BB53" s="23">
        <v>3.1607341267732111E-2</v>
      </c>
      <c r="BC53" s="97" t="s">
        <v>178</v>
      </c>
      <c r="BD53" s="97">
        <v>219</v>
      </c>
      <c r="BE53" s="97" t="s">
        <v>178</v>
      </c>
      <c r="BF53" s="23">
        <v>0.48034491054934841</v>
      </c>
      <c r="BG53" s="97" t="s">
        <v>178</v>
      </c>
      <c r="BH53" s="97">
        <v>25</v>
      </c>
      <c r="BI53" s="97" t="s">
        <v>178</v>
      </c>
      <c r="BJ53" s="23">
        <v>0.12922743015780344</v>
      </c>
      <c r="BK53" s="97" t="s">
        <v>178</v>
      </c>
      <c r="BL53" s="97">
        <v>121</v>
      </c>
      <c r="BM53" s="97" t="s">
        <v>178</v>
      </c>
      <c r="BN53" s="23">
        <v>4.6510200825559914E-2</v>
      </c>
      <c r="BO53" s="97" t="s">
        <v>178</v>
      </c>
      <c r="BP53" s="97">
        <v>202</v>
      </c>
      <c r="BQ53" s="97" t="s">
        <v>178</v>
      </c>
      <c r="BR53" s="23">
        <v>6.6842490627900084E-2</v>
      </c>
      <c r="BS53" s="97" t="s">
        <v>178</v>
      </c>
      <c r="BT53" s="97">
        <v>149</v>
      </c>
      <c r="BU53" s="97" t="s">
        <v>178</v>
      </c>
      <c r="BV53" s="23">
        <v>9.8543335097304854E-2</v>
      </c>
      <c r="BW53" s="97" t="s">
        <v>178</v>
      </c>
      <c r="BX53" s="97">
        <v>200</v>
      </c>
      <c r="BY53" s="97" t="s">
        <v>178</v>
      </c>
      <c r="BZ53" s="23">
        <v>0.10769745373765731</v>
      </c>
      <c r="CA53" s="97" t="s">
        <v>178</v>
      </c>
      <c r="CB53" s="97">
        <v>252</v>
      </c>
      <c r="CC53" s="97" t="s">
        <v>178</v>
      </c>
      <c r="CD53" s="97" t="s">
        <v>178</v>
      </c>
      <c r="CE53" s="23">
        <v>2.5294905250686204E-2</v>
      </c>
      <c r="CF53" s="97" t="s">
        <v>178</v>
      </c>
      <c r="CG53" s="97">
        <v>290</v>
      </c>
    </row>
    <row r="54" spans="1:85" x14ac:dyDescent="0.35">
      <c r="A54" s="97" t="s">
        <v>118</v>
      </c>
      <c r="B54" s="23">
        <v>0.17051972259295103</v>
      </c>
      <c r="C54" s="97" t="s">
        <v>118</v>
      </c>
      <c r="D54" s="97">
        <v>241</v>
      </c>
      <c r="E54" s="97" t="s">
        <v>118</v>
      </c>
      <c r="F54" s="23">
        <v>0.12841742472875767</v>
      </c>
      <c r="G54" s="97" t="s">
        <v>118</v>
      </c>
      <c r="H54" s="97">
        <v>101</v>
      </c>
      <c r="I54" s="97" t="s">
        <v>118</v>
      </c>
      <c r="J54" s="23">
        <v>0.13182374684755147</v>
      </c>
      <c r="K54" s="97" t="s">
        <v>118</v>
      </c>
      <c r="L54" s="97">
        <v>321</v>
      </c>
      <c r="M54" s="97" t="s">
        <v>118</v>
      </c>
      <c r="N54" s="23">
        <v>220</v>
      </c>
      <c r="O54" s="97" t="s">
        <v>118</v>
      </c>
      <c r="P54" s="23">
        <v>311</v>
      </c>
      <c r="Q54" s="97" t="s">
        <v>118</v>
      </c>
      <c r="R54" s="23">
        <v>3.2834471903991924E-4</v>
      </c>
      <c r="S54" s="97" t="s">
        <v>118</v>
      </c>
      <c r="T54" s="97">
        <v>275</v>
      </c>
      <c r="U54" s="97" t="s">
        <v>118</v>
      </c>
      <c r="V54" s="23">
        <v>8.5362392761830941E-2</v>
      </c>
      <c r="W54" s="97" t="s">
        <v>118</v>
      </c>
      <c r="X54" s="97">
        <v>236</v>
      </c>
      <c r="Y54" s="97" t="s">
        <v>118</v>
      </c>
      <c r="Z54" s="23">
        <v>1.1170839586058772E-3</v>
      </c>
      <c r="AA54" s="97" t="s">
        <v>118</v>
      </c>
      <c r="AB54" s="97">
        <v>285</v>
      </c>
      <c r="AC54" s="97" t="s">
        <v>118</v>
      </c>
      <c r="AD54" s="23">
        <v>8.2727843707001061E-3</v>
      </c>
      <c r="AE54" s="97" t="s">
        <v>118</v>
      </c>
      <c r="AF54" s="97">
        <v>197</v>
      </c>
      <c r="AG54" s="97" t="s">
        <v>118</v>
      </c>
      <c r="AH54" s="23">
        <v>4.1485127932546849E-2</v>
      </c>
      <c r="AI54" s="97" t="s">
        <v>118</v>
      </c>
      <c r="AJ54" s="97">
        <v>316</v>
      </c>
      <c r="AK54" s="97" t="s">
        <v>118</v>
      </c>
      <c r="AL54" s="23">
        <v>1.3289556190792163E-2</v>
      </c>
      <c r="AM54" s="97" t="s">
        <v>118</v>
      </c>
      <c r="AN54" s="97">
        <v>286</v>
      </c>
      <c r="AO54" s="97" t="s">
        <v>118</v>
      </c>
      <c r="AP54" s="23">
        <v>0.14501179733989464</v>
      </c>
      <c r="AQ54" s="97" t="s">
        <v>118</v>
      </c>
      <c r="AR54" s="97">
        <v>31</v>
      </c>
      <c r="AS54" s="97" t="s">
        <v>118</v>
      </c>
      <c r="AT54" s="23">
        <v>8.9580293444524825E-2</v>
      </c>
      <c r="AU54" s="97" t="s">
        <v>118</v>
      </c>
      <c r="AV54" s="97">
        <v>170</v>
      </c>
      <c r="AW54" s="97" t="s">
        <v>118</v>
      </c>
      <c r="AX54" s="23">
        <v>0.17282760205866388</v>
      </c>
      <c r="AY54" s="97" t="s">
        <v>118</v>
      </c>
      <c r="AZ54" s="97">
        <v>32</v>
      </c>
      <c r="BA54" s="97" t="s">
        <v>118</v>
      </c>
      <c r="BB54" s="23">
        <v>0.10557555951476337</v>
      </c>
      <c r="BC54" s="97" t="s">
        <v>118</v>
      </c>
      <c r="BD54" s="97">
        <v>89</v>
      </c>
      <c r="BE54" s="97" t="s">
        <v>118</v>
      </c>
      <c r="BF54" s="23">
        <v>0.10202713392577373</v>
      </c>
      <c r="BG54" s="97" t="s">
        <v>118</v>
      </c>
      <c r="BH54" s="97">
        <v>318</v>
      </c>
      <c r="BI54" s="97" t="s">
        <v>118</v>
      </c>
      <c r="BJ54" s="23">
        <v>0.11763296166511014</v>
      </c>
      <c r="BK54" s="97" t="s">
        <v>118</v>
      </c>
      <c r="BL54" s="97">
        <v>136</v>
      </c>
      <c r="BM54" s="97" t="s">
        <v>118</v>
      </c>
      <c r="BN54" s="23">
        <v>2.4961732474331248E-2</v>
      </c>
      <c r="BO54" s="97" t="s">
        <v>118</v>
      </c>
      <c r="BP54" s="97">
        <v>272</v>
      </c>
      <c r="BQ54" s="97" t="s">
        <v>118</v>
      </c>
      <c r="BR54" s="23">
        <v>6.0949610369261949E-2</v>
      </c>
      <c r="BS54" s="97" t="s">
        <v>118</v>
      </c>
      <c r="BT54" s="97">
        <v>167</v>
      </c>
      <c r="BU54" s="97" t="s">
        <v>118</v>
      </c>
      <c r="BV54" s="23">
        <v>7.4725554887405829E-2</v>
      </c>
      <c r="BW54" s="97" t="s">
        <v>118</v>
      </c>
      <c r="BX54" s="97">
        <v>258</v>
      </c>
      <c r="BY54" s="97" t="s">
        <v>118</v>
      </c>
      <c r="BZ54" s="23">
        <v>7.0335532522321054E-2</v>
      </c>
      <c r="CA54" s="97" t="s">
        <v>118</v>
      </c>
      <c r="CB54" s="97">
        <v>318</v>
      </c>
      <c r="CC54" s="97" t="s">
        <v>118</v>
      </c>
      <c r="CD54" s="97" t="s">
        <v>118</v>
      </c>
      <c r="CE54" s="23">
        <v>2.0975191706666774E-2</v>
      </c>
      <c r="CF54" s="97" t="s">
        <v>118</v>
      </c>
      <c r="CG54" s="97">
        <v>302</v>
      </c>
    </row>
    <row r="55" spans="1:85" x14ac:dyDescent="0.35">
      <c r="A55" s="97" t="s">
        <v>310</v>
      </c>
      <c r="B55" s="23">
        <v>0.16431356605823155</v>
      </c>
      <c r="C55" s="97" t="s">
        <v>310</v>
      </c>
      <c r="D55" s="97">
        <v>255</v>
      </c>
      <c r="E55" s="97" t="s">
        <v>310</v>
      </c>
      <c r="F55" s="23">
        <v>7.0067322453608527E-2</v>
      </c>
      <c r="G55" s="97" t="s">
        <v>310</v>
      </c>
      <c r="H55" s="97">
        <v>224</v>
      </c>
      <c r="I55" s="97" t="s">
        <v>310</v>
      </c>
      <c r="J55" s="23">
        <v>0.2233812806452975</v>
      </c>
      <c r="K55" s="97" t="s">
        <v>310</v>
      </c>
      <c r="L55" s="97">
        <v>217</v>
      </c>
      <c r="M55" s="97" t="s">
        <v>310</v>
      </c>
      <c r="N55" s="23">
        <v>-7</v>
      </c>
      <c r="O55" s="97" t="s">
        <v>310</v>
      </c>
      <c r="P55" s="23">
        <v>155</v>
      </c>
      <c r="Q55" s="97" t="s">
        <v>310</v>
      </c>
      <c r="R55" s="23">
        <v>3.1168241416859718E-4</v>
      </c>
      <c r="S55" s="97" t="s">
        <v>310</v>
      </c>
      <c r="T55" s="97">
        <v>280</v>
      </c>
      <c r="U55" s="97" t="s">
        <v>310</v>
      </c>
      <c r="V55" s="23">
        <v>8.1872753818164987E-2</v>
      </c>
      <c r="W55" s="97" t="s">
        <v>310</v>
      </c>
      <c r="X55" s="97">
        <v>243</v>
      </c>
      <c r="Y55" s="97" t="s">
        <v>310</v>
      </c>
      <c r="Z55" s="23">
        <v>1.0681787413233793E-3</v>
      </c>
      <c r="AA55" s="97" t="s">
        <v>310</v>
      </c>
      <c r="AB55" s="97">
        <v>292</v>
      </c>
      <c r="AC55" s="97" t="s">
        <v>310</v>
      </c>
      <c r="AD55" s="23">
        <v>8.0522018019889997E-3</v>
      </c>
      <c r="AE55" s="97" t="s">
        <v>310</v>
      </c>
      <c r="AF55" s="97">
        <v>202</v>
      </c>
      <c r="AG55" s="97" t="s">
        <v>310</v>
      </c>
      <c r="AH55" s="23">
        <v>8.751379293150563E-2</v>
      </c>
      <c r="AI55" s="97" t="s">
        <v>310</v>
      </c>
      <c r="AJ55" s="97">
        <v>149</v>
      </c>
      <c r="AK55" s="97" t="s">
        <v>310</v>
      </c>
      <c r="AL55" s="23">
        <v>1.8875685144127716E-2</v>
      </c>
      <c r="AM55" s="97" t="s">
        <v>310</v>
      </c>
      <c r="AN55" s="97">
        <v>204</v>
      </c>
      <c r="AO55" s="97" t="s">
        <v>310</v>
      </c>
      <c r="AP55" s="23">
        <v>5.0729699026032034E-2</v>
      </c>
      <c r="AQ55" s="97" t="s">
        <v>310</v>
      </c>
      <c r="AR55" s="97">
        <v>125</v>
      </c>
      <c r="AS55" s="97" t="s">
        <v>310</v>
      </c>
      <c r="AT55" s="23">
        <v>0.1163139893841168</v>
      </c>
      <c r="AU55" s="97" t="s">
        <v>310</v>
      </c>
      <c r="AV55" s="97">
        <v>95</v>
      </c>
      <c r="AW55" s="97" t="s">
        <v>310</v>
      </c>
      <c r="AX55" s="23">
        <v>9.0419369296558E-2</v>
      </c>
      <c r="AY55" s="97" t="s">
        <v>310</v>
      </c>
      <c r="AZ55" s="97">
        <v>125</v>
      </c>
      <c r="BA55" s="97" t="s">
        <v>310</v>
      </c>
      <c r="BB55" s="23">
        <v>5.708517180020084E-2</v>
      </c>
      <c r="BC55" s="97" t="s">
        <v>310</v>
      </c>
      <c r="BD55" s="97">
        <v>151</v>
      </c>
      <c r="BE55" s="97" t="s">
        <v>310</v>
      </c>
      <c r="BF55" s="23">
        <v>0.297534545407939</v>
      </c>
      <c r="BG55" s="97" t="s">
        <v>310</v>
      </c>
      <c r="BH55" s="97">
        <v>85</v>
      </c>
      <c r="BI55" s="97" t="s">
        <v>310</v>
      </c>
      <c r="BJ55" s="23">
        <v>0.11426073753181286</v>
      </c>
      <c r="BK55" s="97" t="s">
        <v>310</v>
      </c>
      <c r="BL55" s="97">
        <v>141</v>
      </c>
      <c r="BM55" s="97" t="s">
        <v>310</v>
      </c>
      <c r="BN55" s="23">
        <v>3.8859745544748706E-2</v>
      </c>
      <c r="BO55" s="97" t="s">
        <v>310</v>
      </c>
      <c r="BP55" s="97">
        <v>228</v>
      </c>
      <c r="BQ55" s="97" t="s">
        <v>310</v>
      </c>
      <c r="BR55" s="23">
        <v>5.0831738403313335E-2</v>
      </c>
      <c r="BS55" s="97" t="s">
        <v>310</v>
      </c>
      <c r="BT55" s="97">
        <v>202</v>
      </c>
      <c r="BU55" s="97" t="s">
        <v>310</v>
      </c>
      <c r="BV55" s="23">
        <v>7.7965747594084964E-2</v>
      </c>
      <c r="BW55" s="97" t="s">
        <v>310</v>
      </c>
      <c r="BX55" s="97">
        <v>246</v>
      </c>
      <c r="BY55" s="97" t="s">
        <v>310</v>
      </c>
      <c r="BZ55" s="23">
        <v>0.10615026746241302</v>
      </c>
      <c r="CA55" s="97" t="s">
        <v>310</v>
      </c>
      <c r="CB55" s="97">
        <v>254</v>
      </c>
      <c r="CC55" s="97" t="s">
        <v>310</v>
      </c>
      <c r="CD55" s="97" t="s">
        <v>310</v>
      </c>
      <c r="CE55" s="23">
        <v>5.7431175330504104E-2</v>
      </c>
      <c r="CF55" s="97" t="s">
        <v>310</v>
      </c>
      <c r="CG55" s="97">
        <v>190</v>
      </c>
    </row>
    <row r="56" spans="1:85" x14ac:dyDescent="0.35">
      <c r="A56" s="97" t="s">
        <v>84</v>
      </c>
      <c r="B56" s="23">
        <v>0.43095327915662185</v>
      </c>
      <c r="C56" s="97" t="s">
        <v>84</v>
      </c>
      <c r="D56" s="97">
        <v>35</v>
      </c>
      <c r="E56" s="97" t="s">
        <v>84</v>
      </c>
      <c r="F56" s="23">
        <v>0.23400589438752831</v>
      </c>
      <c r="G56" s="97" t="s">
        <v>84</v>
      </c>
      <c r="H56" s="97">
        <v>41</v>
      </c>
      <c r="I56" s="97" t="s">
        <v>84</v>
      </c>
      <c r="J56" s="23">
        <v>0.40903586027028505</v>
      </c>
      <c r="K56" s="97" t="s">
        <v>84</v>
      </c>
      <c r="L56" s="97">
        <v>54</v>
      </c>
      <c r="M56" s="97" t="s">
        <v>84</v>
      </c>
      <c r="N56" s="23">
        <v>13</v>
      </c>
      <c r="O56" s="97" t="s">
        <v>84</v>
      </c>
      <c r="P56" s="23">
        <v>191</v>
      </c>
      <c r="Q56" s="97" t="s">
        <v>84</v>
      </c>
      <c r="R56" s="23">
        <v>3.480307514298734E-3</v>
      </c>
      <c r="S56" s="97" t="s">
        <v>84</v>
      </c>
      <c r="T56" s="97">
        <v>68</v>
      </c>
      <c r="U56" s="97" t="s">
        <v>84</v>
      </c>
      <c r="V56" s="23">
        <v>0.3281878080068652</v>
      </c>
      <c r="W56" s="97" t="s">
        <v>84</v>
      </c>
      <c r="X56" s="97">
        <v>50</v>
      </c>
      <c r="Y56" s="97" t="s">
        <v>84</v>
      </c>
      <c r="Z56" s="23">
        <v>6.5120614003141781E-3</v>
      </c>
      <c r="AA56" s="97" t="s">
        <v>84</v>
      </c>
      <c r="AB56" s="97">
        <v>66</v>
      </c>
      <c r="AC56" s="97" t="s">
        <v>84</v>
      </c>
      <c r="AD56" s="23">
        <v>4.6100844362361372E-2</v>
      </c>
      <c r="AE56" s="97" t="s">
        <v>84</v>
      </c>
      <c r="AF56" s="97">
        <v>37</v>
      </c>
      <c r="AG56" s="97" t="s">
        <v>84</v>
      </c>
      <c r="AH56" s="23">
        <v>0.12445846493293226</v>
      </c>
      <c r="AI56" s="97" t="s">
        <v>84</v>
      </c>
      <c r="AJ56" s="97">
        <v>81</v>
      </c>
      <c r="AK56" s="97" t="s">
        <v>84</v>
      </c>
      <c r="AL56" s="23">
        <v>6.0607016756270907E-2</v>
      </c>
      <c r="AM56" s="97" t="s">
        <v>84</v>
      </c>
      <c r="AN56" s="97">
        <v>41</v>
      </c>
      <c r="AO56" s="97" t="s">
        <v>84</v>
      </c>
      <c r="AP56" s="23">
        <v>0.32841436378233513</v>
      </c>
      <c r="AQ56" s="97" t="s">
        <v>84</v>
      </c>
      <c r="AR56" s="97">
        <v>9</v>
      </c>
      <c r="AS56" s="97" t="s">
        <v>84</v>
      </c>
      <c r="AT56" s="23">
        <v>0.12737948007226754</v>
      </c>
      <c r="AU56" s="97" t="s">
        <v>84</v>
      </c>
      <c r="AV56" s="97">
        <v>78</v>
      </c>
      <c r="AW56" s="97" t="s">
        <v>84</v>
      </c>
      <c r="AX56" s="23">
        <v>0.3647931132988817</v>
      </c>
      <c r="AY56" s="97" t="s">
        <v>84</v>
      </c>
      <c r="AZ56" s="97">
        <v>9</v>
      </c>
      <c r="BA56" s="97" t="s">
        <v>84</v>
      </c>
      <c r="BB56" s="23">
        <v>5.8593224421415444E-2</v>
      </c>
      <c r="BC56" s="97" t="s">
        <v>84</v>
      </c>
      <c r="BD56" s="97">
        <v>145</v>
      </c>
      <c r="BE56" s="97" t="s">
        <v>84</v>
      </c>
      <c r="BF56" s="23">
        <v>0.24739456985190403</v>
      </c>
      <c r="BG56" s="97" t="s">
        <v>84</v>
      </c>
      <c r="BH56" s="97">
        <v>132</v>
      </c>
      <c r="BI56" s="97" t="s">
        <v>84</v>
      </c>
      <c r="BJ56" s="23">
        <v>0.10515692830084139</v>
      </c>
      <c r="BK56" s="97" t="s">
        <v>84</v>
      </c>
      <c r="BL56" s="97">
        <v>153</v>
      </c>
      <c r="BM56" s="97" t="s">
        <v>84</v>
      </c>
      <c r="BN56" s="23">
        <v>8.1197893173853092E-2</v>
      </c>
      <c r="BO56" s="97" t="s">
        <v>84</v>
      </c>
      <c r="BP56" s="97">
        <v>123</v>
      </c>
      <c r="BQ56" s="97" t="s">
        <v>84</v>
      </c>
      <c r="BR56" s="23">
        <v>4.4443276163562966E-2</v>
      </c>
      <c r="BS56" s="97" t="s">
        <v>84</v>
      </c>
      <c r="BT56" s="97">
        <v>230</v>
      </c>
      <c r="BU56" s="97" t="s">
        <v>84</v>
      </c>
      <c r="BV56" s="23">
        <v>0.10911570524213644</v>
      </c>
      <c r="BW56" s="97" t="s">
        <v>84</v>
      </c>
      <c r="BX56" s="97">
        <v>177</v>
      </c>
      <c r="BY56" s="97" t="s">
        <v>84</v>
      </c>
      <c r="BZ56" s="23">
        <v>0.40133072791488067</v>
      </c>
      <c r="CA56" s="97" t="s">
        <v>84</v>
      </c>
      <c r="CB56" s="97">
        <v>20</v>
      </c>
      <c r="CC56" s="97" t="s">
        <v>84</v>
      </c>
      <c r="CD56" s="97" t="s">
        <v>84</v>
      </c>
      <c r="CE56" s="23">
        <v>0.18738796714959191</v>
      </c>
      <c r="CF56" s="97" t="s">
        <v>84</v>
      </c>
      <c r="CG56" s="97">
        <v>55</v>
      </c>
    </row>
    <row r="57" spans="1:85" x14ac:dyDescent="0.35">
      <c r="A57" s="97" t="s">
        <v>336</v>
      </c>
      <c r="B57" s="23">
        <v>0.13003064732253092</v>
      </c>
      <c r="C57" s="97" t="s">
        <v>336</v>
      </c>
      <c r="D57" s="97">
        <v>303</v>
      </c>
      <c r="E57" s="97" t="s">
        <v>336</v>
      </c>
      <c r="F57" s="23">
        <v>4.1922588567766796E-2</v>
      </c>
      <c r="G57" s="97" t="s">
        <v>336</v>
      </c>
      <c r="H57" s="97">
        <v>301</v>
      </c>
      <c r="I57" s="97" t="s">
        <v>336</v>
      </c>
      <c r="J57" s="23">
        <v>0.19066499670211356</v>
      </c>
      <c r="K57" s="97" t="s">
        <v>336</v>
      </c>
      <c r="L57" s="97">
        <v>263</v>
      </c>
      <c r="M57" s="97" t="s">
        <v>336</v>
      </c>
      <c r="N57" s="23">
        <v>-38</v>
      </c>
      <c r="O57" s="97" t="s">
        <v>336</v>
      </c>
      <c r="P57" s="23">
        <v>118</v>
      </c>
      <c r="Q57" s="97" t="s">
        <v>336</v>
      </c>
      <c r="R57" s="23">
        <v>1.3271911372872288E-3</v>
      </c>
      <c r="S57" s="97" t="s">
        <v>336</v>
      </c>
      <c r="T57" s="97">
        <v>157</v>
      </c>
      <c r="U57" s="97" t="s">
        <v>336</v>
      </c>
      <c r="V57" s="23">
        <v>0.18557678333002303</v>
      </c>
      <c r="W57" s="97" t="s">
        <v>336</v>
      </c>
      <c r="X57" s="97">
        <v>121</v>
      </c>
      <c r="Y57" s="97" t="s">
        <v>336</v>
      </c>
      <c r="Z57" s="23">
        <v>3.0417163295611838E-3</v>
      </c>
      <c r="AA57" s="97" t="s">
        <v>336</v>
      </c>
      <c r="AB57" s="97">
        <v>162</v>
      </c>
      <c r="AC57" s="97" t="s">
        <v>336</v>
      </c>
      <c r="AD57" s="23">
        <v>3.2445538337385503E-3</v>
      </c>
      <c r="AE57" s="97" t="s">
        <v>336</v>
      </c>
      <c r="AF57" s="97">
        <v>283</v>
      </c>
      <c r="AG57" s="97" t="s">
        <v>336</v>
      </c>
      <c r="AH57" s="23">
        <v>7.0198435422405267E-2</v>
      </c>
      <c r="AI57" s="97" t="s">
        <v>336</v>
      </c>
      <c r="AJ57" s="97">
        <v>211</v>
      </c>
      <c r="AK57" s="97" t="s">
        <v>336</v>
      </c>
      <c r="AL57" s="23">
        <v>1.2008762359019792E-2</v>
      </c>
      <c r="AM57" s="97" t="s">
        <v>336</v>
      </c>
      <c r="AN57" s="97">
        <v>300</v>
      </c>
      <c r="AO57" s="97" t="s">
        <v>336</v>
      </c>
      <c r="AP57" s="23">
        <v>4.2618856114857259E-2</v>
      </c>
      <c r="AQ57" s="97" t="s">
        <v>336</v>
      </c>
      <c r="AR57" s="97">
        <v>139</v>
      </c>
      <c r="AS57" s="97" t="s">
        <v>336</v>
      </c>
      <c r="AT57" s="23">
        <v>6.6421560541690544E-2</v>
      </c>
      <c r="AU57" s="97" t="s">
        <v>336</v>
      </c>
      <c r="AV57" s="97">
        <v>252</v>
      </c>
      <c r="AW57" s="97" t="s">
        <v>336</v>
      </c>
      <c r="AX57" s="23">
        <v>6.4929289278537805E-2</v>
      </c>
      <c r="AY57" s="97" t="s">
        <v>336</v>
      </c>
      <c r="AZ57" s="97">
        <v>179</v>
      </c>
      <c r="BA57" s="97" t="s">
        <v>336</v>
      </c>
      <c r="BB57" s="23">
        <v>2.7522186751593816E-2</v>
      </c>
      <c r="BC57" s="97" t="s">
        <v>336</v>
      </c>
      <c r="BD57" s="97">
        <v>230</v>
      </c>
      <c r="BE57" s="97" t="s">
        <v>336</v>
      </c>
      <c r="BF57" s="23">
        <v>0.12103527715574047</v>
      </c>
      <c r="BG57" s="97" t="s">
        <v>336</v>
      </c>
      <c r="BH57" s="97">
        <v>309</v>
      </c>
      <c r="BI57" s="97" t="s">
        <v>336</v>
      </c>
      <c r="BJ57" s="23">
        <v>5.0403414215717965E-2</v>
      </c>
      <c r="BK57" s="97" t="s">
        <v>336</v>
      </c>
      <c r="BL57" s="97">
        <v>294</v>
      </c>
      <c r="BM57" s="97" t="s">
        <v>336</v>
      </c>
      <c r="BN57" s="23">
        <v>1.8049644701335972E-2</v>
      </c>
      <c r="BO57" s="97" t="s">
        <v>336</v>
      </c>
      <c r="BP57" s="97">
        <v>289</v>
      </c>
      <c r="BQ57" s="97" t="s">
        <v>336</v>
      </c>
      <c r="BR57" s="23">
        <v>5.8117624888868125E-2</v>
      </c>
      <c r="BS57" s="97" t="s">
        <v>336</v>
      </c>
      <c r="BT57" s="97">
        <v>180</v>
      </c>
      <c r="BU57" s="97" t="s">
        <v>336</v>
      </c>
      <c r="BV57" s="23">
        <v>6.626540480408584E-2</v>
      </c>
      <c r="BW57" s="97" t="s">
        <v>336</v>
      </c>
      <c r="BX57" s="97">
        <v>282</v>
      </c>
      <c r="BY57" s="97" t="s">
        <v>336</v>
      </c>
      <c r="BZ57" s="23">
        <v>0.11237773481719029</v>
      </c>
      <c r="CA57" s="97" t="s">
        <v>336</v>
      </c>
      <c r="CB57" s="97">
        <v>240</v>
      </c>
      <c r="CC57" s="97" t="s">
        <v>336</v>
      </c>
      <c r="CD57" s="97" t="s">
        <v>336</v>
      </c>
      <c r="CE57" s="23">
        <v>6.7097776291024758E-2</v>
      </c>
      <c r="CF57" s="97" t="s">
        <v>336</v>
      </c>
      <c r="CG57" s="97">
        <v>172</v>
      </c>
    </row>
    <row r="58" spans="1:85" x14ac:dyDescent="0.35">
      <c r="A58" s="97" t="s">
        <v>327</v>
      </c>
      <c r="B58" s="23">
        <v>0.12377674386667872</v>
      </c>
      <c r="C58" s="97" t="s">
        <v>327</v>
      </c>
      <c r="D58" s="97">
        <v>310</v>
      </c>
      <c r="E58" s="97" t="s">
        <v>327</v>
      </c>
      <c r="F58" s="23">
        <v>3.2239058195931015E-2</v>
      </c>
      <c r="G58" s="97" t="s">
        <v>327</v>
      </c>
      <c r="H58" s="97">
        <v>312</v>
      </c>
      <c r="I58" s="97" t="s">
        <v>327</v>
      </c>
      <c r="J58" s="23">
        <v>0.21082300623445693</v>
      </c>
      <c r="K58" s="97" t="s">
        <v>327</v>
      </c>
      <c r="L58" s="97">
        <v>230</v>
      </c>
      <c r="M58" s="97" t="s">
        <v>327</v>
      </c>
      <c r="N58" s="23">
        <v>-82</v>
      </c>
      <c r="O58" s="97" t="s">
        <v>327</v>
      </c>
      <c r="P58" s="23">
        <v>78</v>
      </c>
      <c r="Q58" s="97" t="s">
        <v>327</v>
      </c>
      <c r="R58" s="23">
        <v>6.2392031514490096E-5</v>
      </c>
      <c r="S58" s="97" t="s">
        <v>327</v>
      </c>
      <c r="T58" s="97">
        <v>320</v>
      </c>
      <c r="U58" s="97" t="s">
        <v>327</v>
      </c>
      <c r="V58" s="23">
        <v>0.21185488666077565</v>
      </c>
      <c r="W58" s="97" t="s">
        <v>327</v>
      </c>
      <c r="X58" s="97">
        <v>104</v>
      </c>
      <c r="Y58" s="97" t="s">
        <v>327</v>
      </c>
      <c r="Z58" s="23">
        <v>2.0201340791251585E-3</v>
      </c>
      <c r="AA58" s="97" t="s">
        <v>327</v>
      </c>
      <c r="AB58" s="97">
        <v>223</v>
      </c>
      <c r="AC58" s="97" t="s">
        <v>327</v>
      </c>
      <c r="AD58" s="23">
        <v>1.4153501031735859E-3</v>
      </c>
      <c r="AE58" s="97" t="s">
        <v>327</v>
      </c>
      <c r="AF58" s="97">
        <v>316</v>
      </c>
      <c r="AG58" s="97" t="s">
        <v>327</v>
      </c>
      <c r="AH58" s="23">
        <v>7.014852312759802E-2</v>
      </c>
      <c r="AI58" s="97" t="s">
        <v>327</v>
      </c>
      <c r="AJ58" s="97">
        <v>212</v>
      </c>
      <c r="AK58" s="97" t="s">
        <v>327</v>
      </c>
      <c r="AL58" s="23">
        <v>1.02200698979632E-2</v>
      </c>
      <c r="AM58" s="97" t="s">
        <v>327</v>
      </c>
      <c r="AN58" s="97">
        <v>315</v>
      </c>
      <c r="AO58" s="97" t="s">
        <v>327</v>
      </c>
      <c r="AP58" s="23">
        <v>2.8001300975962526E-2</v>
      </c>
      <c r="AQ58" s="97" t="s">
        <v>327</v>
      </c>
      <c r="AR58" s="97">
        <v>181</v>
      </c>
      <c r="AS58" s="97" t="s">
        <v>327</v>
      </c>
      <c r="AT58" s="23">
        <v>6.9401865060270476E-2</v>
      </c>
      <c r="AU58" s="97" t="s">
        <v>327</v>
      </c>
      <c r="AV58" s="97">
        <v>240</v>
      </c>
      <c r="AW58" s="97" t="s">
        <v>327</v>
      </c>
      <c r="AX58" s="23">
        <v>5.1742112189100707E-2</v>
      </c>
      <c r="AY58" s="97" t="s">
        <v>327</v>
      </c>
      <c r="AZ58" s="97">
        <v>222</v>
      </c>
      <c r="BA58" s="97" t="s">
        <v>327</v>
      </c>
      <c r="BB58" s="23">
        <v>2.2281877871195947E-2</v>
      </c>
      <c r="BC58" s="97" t="s">
        <v>327</v>
      </c>
      <c r="BD58" s="97">
        <v>253</v>
      </c>
      <c r="BE58" s="97" t="s">
        <v>327</v>
      </c>
      <c r="BF58" s="23">
        <v>0.16754864939098851</v>
      </c>
      <c r="BG58" s="97" t="s">
        <v>327</v>
      </c>
      <c r="BH58" s="97">
        <v>228</v>
      </c>
      <c r="BI58" s="97" t="s">
        <v>327</v>
      </c>
      <c r="BJ58" s="23">
        <v>5.5344583665655957E-2</v>
      </c>
      <c r="BK58" s="97" t="s">
        <v>327</v>
      </c>
      <c r="BL58" s="97">
        <v>279</v>
      </c>
      <c r="BM58" s="97" t="s">
        <v>327</v>
      </c>
      <c r="BN58" s="23">
        <v>1.9574689799456375E-2</v>
      </c>
      <c r="BO58" s="97" t="s">
        <v>327</v>
      </c>
      <c r="BP58" s="97">
        <v>285</v>
      </c>
      <c r="BQ58" s="97" t="s">
        <v>327</v>
      </c>
      <c r="BR58" s="23">
        <v>3.1042203866093163E-2</v>
      </c>
      <c r="BS58" s="97" t="s">
        <v>327</v>
      </c>
      <c r="BT58" s="97">
        <v>285</v>
      </c>
      <c r="BU58" s="97" t="s">
        <v>327</v>
      </c>
      <c r="BV58" s="23">
        <v>4.4008330149343675E-2</v>
      </c>
      <c r="BW58" s="97" t="s">
        <v>327</v>
      </c>
      <c r="BX58" s="97">
        <v>311</v>
      </c>
      <c r="BY58" s="97" t="s">
        <v>327</v>
      </c>
      <c r="BZ58" s="23">
        <v>0.11460790324368889</v>
      </c>
      <c r="CA58" s="97" t="s">
        <v>327</v>
      </c>
      <c r="CB58" s="97">
        <v>232</v>
      </c>
      <c r="CC58" s="97" t="s">
        <v>327</v>
      </c>
      <c r="CD58" s="97" t="s">
        <v>327</v>
      </c>
      <c r="CE58" s="23">
        <v>8.820123587049146E-2</v>
      </c>
      <c r="CF58" s="97" t="s">
        <v>327</v>
      </c>
      <c r="CG58" s="97">
        <v>135</v>
      </c>
    </row>
    <row r="59" spans="1:85" x14ac:dyDescent="0.35">
      <c r="A59" s="97" t="s">
        <v>149</v>
      </c>
      <c r="B59" s="23">
        <v>0.22763457675455273</v>
      </c>
      <c r="C59" s="97" t="s">
        <v>149</v>
      </c>
      <c r="D59" s="97">
        <v>143</v>
      </c>
      <c r="E59" s="97" t="s">
        <v>149</v>
      </c>
      <c r="F59" s="23">
        <v>5.5312950074183347E-2</v>
      </c>
      <c r="G59" s="97" t="s">
        <v>149</v>
      </c>
      <c r="H59" s="97">
        <v>266</v>
      </c>
      <c r="I59" s="97" t="s">
        <v>149</v>
      </c>
      <c r="J59" s="23">
        <v>0.40253531345967608</v>
      </c>
      <c r="K59" s="97" t="s">
        <v>149</v>
      </c>
      <c r="L59" s="97">
        <v>56</v>
      </c>
      <c r="M59" s="97" t="s">
        <v>149</v>
      </c>
      <c r="N59" s="23">
        <v>-210</v>
      </c>
      <c r="O59" s="97" t="s">
        <v>149</v>
      </c>
      <c r="P59" s="23">
        <v>7</v>
      </c>
      <c r="Q59" s="97" t="s">
        <v>149</v>
      </c>
      <c r="R59" s="23">
        <v>1.4687877199011867E-4</v>
      </c>
      <c r="S59" s="97" t="s">
        <v>149</v>
      </c>
      <c r="T59" s="97">
        <v>304</v>
      </c>
      <c r="U59" s="97" t="s">
        <v>149</v>
      </c>
      <c r="V59" s="23">
        <v>0.41152124433649645</v>
      </c>
      <c r="W59" s="97" t="s">
        <v>149</v>
      </c>
      <c r="X59" s="97">
        <v>35</v>
      </c>
      <c r="Y59" s="97" t="s">
        <v>149</v>
      </c>
      <c r="Z59" s="23">
        <v>3.9497214759754646E-3</v>
      </c>
      <c r="AA59" s="97" t="s">
        <v>149</v>
      </c>
      <c r="AB59" s="97">
        <v>122</v>
      </c>
      <c r="AC59" s="97" t="s">
        <v>149</v>
      </c>
      <c r="AD59" s="23">
        <v>1.9812293921452483E-3</v>
      </c>
      <c r="AE59" s="97" t="s">
        <v>149</v>
      </c>
      <c r="AF59" s="97">
        <v>311</v>
      </c>
      <c r="AG59" s="97" t="s">
        <v>149</v>
      </c>
      <c r="AH59" s="23">
        <v>9.667836057908602E-2</v>
      </c>
      <c r="AI59" s="97" t="s">
        <v>149</v>
      </c>
      <c r="AJ59" s="97">
        <v>131</v>
      </c>
      <c r="AK59" s="97" t="s">
        <v>149</v>
      </c>
      <c r="AL59" s="23">
        <v>1.4115069347829967E-2</v>
      </c>
      <c r="AM59" s="97" t="s">
        <v>149</v>
      </c>
      <c r="AN59" s="97">
        <v>275</v>
      </c>
      <c r="AO59" s="97" t="s">
        <v>149</v>
      </c>
      <c r="AP59" s="23">
        <v>4.1211970118962139E-2</v>
      </c>
      <c r="AQ59" s="97" t="s">
        <v>149</v>
      </c>
      <c r="AR59" s="97">
        <v>143</v>
      </c>
      <c r="AS59" s="97" t="s">
        <v>149</v>
      </c>
      <c r="AT59" s="23">
        <v>0.19814607683669844</v>
      </c>
      <c r="AU59" s="97" t="s">
        <v>149</v>
      </c>
      <c r="AV59" s="97">
        <v>20</v>
      </c>
      <c r="AW59" s="97" t="s">
        <v>149</v>
      </c>
      <c r="AX59" s="23">
        <v>0.109999264345138</v>
      </c>
      <c r="AY59" s="97" t="s">
        <v>149</v>
      </c>
      <c r="AZ59" s="97">
        <v>95</v>
      </c>
      <c r="BA59" s="97" t="s">
        <v>149</v>
      </c>
      <c r="BB59" s="23">
        <v>1.7308274703038366E-2</v>
      </c>
      <c r="BC59" s="97" t="s">
        <v>149</v>
      </c>
      <c r="BD59" s="97">
        <v>266</v>
      </c>
      <c r="BE59" s="97" t="s">
        <v>149</v>
      </c>
      <c r="BF59" s="23">
        <v>0.29836484450599327</v>
      </c>
      <c r="BG59" s="97" t="s">
        <v>149</v>
      </c>
      <c r="BH59" s="97">
        <v>84</v>
      </c>
      <c r="BI59" s="97" t="s">
        <v>149</v>
      </c>
      <c r="BJ59" s="23">
        <v>7.8148741946474962E-2</v>
      </c>
      <c r="BK59" s="97" t="s">
        <v>149</v>
      </c>
      <c r="BL59" s="97">
        <v>225</v>
      </c>
      <c r="BM59" s="97" t="s">
        <v>149</v>
      </c>
      <c r="BN59" s="23">
        <v>6.1743034928402926E-2</v>
      </c>
      <c r="BO59" s="97" t="s">
        <v>149</v>
      </c>
      <c r="BP59" s="97">
        <v>162</v>
      </c>
      <c r="BQ59" s="97" t="s">
        <v>149</v>
      </c>
      <c r="BR59" s="23">
        <v>7.7400402955775216E-2</v>
      </c>
      <c r="BS59" s="97" t="s">
        <v>149</v>
      </c>
      <c r="BT59" s="97">
        <v>113</v>
      </c>
      <c r="BU59" s="97" t="s">
        <v>149</v>
      </c>
      <c r="BV59" s="23">
        <v>0.12094720410660784</v>
      </c>
      <c r="BW59" s="97" t="s">
        <v>149</v>
      </c>
      <c r="BX59" s="97">
        <v>154</v>
      </c>
      <c r="BY59" s="97" t="s">
        <v>149</v>
      </c>
      <c r="BZ59" s="23">
        <v>0.16589252648525421</v>
      </c>
      <c r="CA59" s="97" t="s">
        <v>149</v>
      </c>
      <c r="CB59" s="97">
        <v>146</v>
      </c>
      <c r="CC59" s="97" t="s">
        <v>149</v>
      </c>
      <c r="CD59" s="97" t="s">
        <v>149</v>
      </c>
      <c r="CE59" s="23">
        <v>0.18936673281541053</v>
      </c>
      <c r="CF59" s="97" t="s">
        <v>149</v>
      </c>
      <c r="CG59" s="97">
        <v>54</v>
      </c>
    </row>
    <row r="60" spans="1:85" x14ac:dyDescent="0.35">
      <c r="A60" s="97" t="s">
        <v>144</v>
      </c>
      <c r="B60" s="23">
        <v>0.20891174879910815</v>
      </c>
      <c r="C60" s="97" t="s">
        <v>144</v>
      </c>
      <c r="D60" s="97">
        <v>174</v>
      </c>
      <c r="E60" s="97" t="s">
        <v>144</v>
      </c>
      <c r="F60" s="23">
        <v>0.12480293481350464</v>
      </c>
      <c r="G60" s="97" t="s">
        <v>144</v>
      </c>
      <c r="H60" s="97">
        <v>109</v>
      </c>
      <c r="I60" s="97" t="s">
        <v>144</v>
      </c>
      <c r="J60" s="23">
        <v>0.24163454095944559</v>
      </c>
      <c r="K60" s="97" t="s">
        <v>144</v>
      </c>
      <c r="L60" s="97">
        <v>188</v>
      </c>
      <c r="M60" s="97" t="s">
        <v>144</v>
      </c>
      <c r="N60" s="23">
        <v>79</v>
      </c>
      <c r="O60" s="97" t="s">
        <v>144</v>
      </c>
      <c r="P60" s="23">
        <v>242</v>
      </c>
      <c r="Q60" s="97" t="s">
        <v>144</v>
      </c>
      <c r="R60" s="23">
        <v>7.8778294068358387E-4</v>
      </c>
      <c r="S60" s="97" t="s">
        <v>144</v>
      </c>
      <c r="T60" s="97">
        <v>218</v>
      </c>
      <c r="U60" s="97" t="s">
        <v>144</v>
      </c>
      <c r="V60" s="23">
        <v>0.15810336521351534</v>
      </c>
      <c r="W60" s="97" t="s">
        <v>144</v>
      </c>
      <c r="X60" s="97">
        <v>143</v>
      </c>
      <c r="Y60" s="97" t="s">
        <v>144</v>
      </c>
      <c r="Z60" s="23">
        <v>2.2485869386226678E-3</v>
      </c>
      <c r="AA60" s="97" t="s">
        <v>144</v>
      </c>
      <c r="AB60" s="97">
        <v>209</v>
      </c>
      <c r="AC60" s="97" t="s">
        <v>144</v>
      </c>
      <c r="AD60" s="23">
        <v>3.9848427487105084E-2</v>
      </c>
      <c r="AE60" s="97" t="s">
        <v>144</v>
      </c>
      <c r="AF60" s="97">
        <v>46</v>
      </c>
      <c r="AG60" s="97" t="s">
        <v>144</v>
      </c>
      <c r="AH60" s="23">
        <v>3.7463525873680875E-2</v>
      </c>
      <c r="AI60" s="97" t="s">
        <v>144</v>
      </c>
      <c r="AJ60" s="97">
        <v>321</v>
      </c>
      <c r="AK60" s="97" t="s">
        <v>144</v>
      </c>
      <c r="AL60" s="23">
        <v>4.355045944735772E-2</v>
      </c>
      <c r="AM60" s="97" t="s">
        <v>144</v>
      </c>
      <c r="AN60" s="97">
        <v>66</v>
      </c>
      <c r="AO60" s="97" t="s">
        <v>144</v>
      </c>
      <c r="AP60" s="23">
        <v>8.6059639596967469E-2</v>
      </c>
      <c r="AQ60" s="97" t="s">
        <v>144</v>
      </c>
      <c r="AR60" s="97">
        <v>78</v>
      </c>
      <c r="AS60" s="97" t="s">
        <v>144</v>
      </c>
      <c r="AT60" s="23">
        <v>0.20065882071128976</v>
      </c>
      <c r="AU60" s="97" t="s">
        <v>144</v>
      </c>
      <c r="AV60" s="97">
        <v>19</v>
      </c>
      <c r="AW60" s="97" t="s">
        <v>144</v>
      </c>
      <c r="AX60" s="23">
        <v>0.154568017254747</v>
      </c>
      <c r="AY60" s="97" t="s">
        <v>144</v>
      </c>
      <c r="AZ60" s="97">
        <v>47</v>
      </c>
      <c r="BA60" s="97" t="s">
        <v>144</v>
      </c>
      <c r="BB60" s="23">
        <v>0.13629552419708443</v>
      </c>
      <c r="BC60" s="97" t="s">
        <v>144</v>
      </c>
      <c r="BD60" s="97">
        <v>63</v>
      </c>
      <c r="BE60" s="97" t="s">
        <v>144</v>
      </c>
      <c r="BF60" s="23">
        <v>0.2713725231607837</v>
      </c>
      <c r="BG60" s="97" t="s">
        <v>144</v>
      </c>
      <c r="BH60" s="97">
        <v>115</v>
      </c>
      <c r="BI60" s="97" t="s">
        <v>144</v>
      </c>
      <c r="BJ60" s="23">
        <v>0.18105051734047273</v>
      </c>
      <c r="BK60" s="97" t="s">
        <v>144</v>
      </c>
      <c r="BL60" s="97">
        <v>66</v>
      </c>
      <c r="BM60" s="97" t="s">
        <v>144</v>
      </c>
      <c r="BN60" s="23">
        <v>1.316103470132542E-2</v>
      </c>
      <c r="BO60" s="97" t="s">
        <v>144</v>
      </c>
      <c r="BP60" s="97">
        <v>301</v>
      </c>
      <c r="BQ60" s="97" t="s">
        <v>144</v>
      </c>
      <c r="BR60" s="23">
        <v>6.1313464923950317E-2</v>
      </c>
      <c r="BS60" s="97" t="s">
        <v>144</v>
      </c>
      <c r="BT60" s="97">
        <v>164</v>
      </c>
      <c r="BU60" s="97" t="s">
        <v>144</v>
      </c>
      <c r="BV60" s="23">
        <v>6.4809444767725558E-2</v>
      </c>
      <c r="BW60" s="97" t="s">
        <v>144</v>
      </c>
      <c r="BX60" s="97">
        <v>286</v>
      </c>
      <c r="BY60" s="97" t="s">
        <v>144</v>
      </c>
      <c r="BZ60" s="23">
        <v>9.8569033597518854E-2</v>
      </c>
      <c r="CA60" s="97" t="s">
        <v>144</v>
      </c>
      <c r="CB60" s="97">
        <v>273</v>
      </c>
      <c r="CC60" s="97" t="s">
        <v>144</v>
      </c>
      <c r="CD60" s="97" t="s">
        <v>144</v>
      </c>
      <c r="CE60" s="23">
        <v>3.5346139285884294E-2</v>
      </c>
      <c r="CF60" s="97" t="s">
        <v>144</v>
      </c>
      <c r="CG60" s="97">
        <v>262</v>
      </c>
    </row>
    <row r="61" spans="1:85" x14ac:dyDescent="0.35">
      <c r="A61" s="97" t="s">
        <v>51</v>
      </c>
      <c r="B61" s="23">
        <v>0.38137750065087367</v>
      </c>
      <c r="C61" s="97" t="s">
        <v>51</v>
      </c>
      <c r="D61" s="97">
        <v>44</v>
      </c>
      <c r="E61" s="97" t="s">
        <v>51</v>
      </c>
      <c r="F61" s="23">
        <v>0.12127051258153829</v>
      </c>
      <c r="G61" s="97" t="s">
        <v>51</v>
      </c>
      <c r="H61" s="97">
        <v>112</v>
      </c>
      <c r="I61" s="97" t="s">
        <v>51</v>
      </c>
      <c r="J61" s="23">
        <v>0.59389201970658101</v>
      </c>
      <c r="K61" s="97" t="s">
        <v>51</v>
      </c>
      <c r="L61" s="97">
        <v>15</v>
      </c>
      <c r="M61" s="97" t="s">
        <v>51</v>
      </c>
      <c r="N61" s="23">
        <v>-97</v>
      </c>
      <c r="O61" s="97" t="s">
        <v>51</v>
      </c>
      <c r="P61" s="23">
        <v>68</v>
      </c>
      <c r="Q61" s="97" t="s">
        <v>51</v>
      </c>
      <c r="R61" s="23">
        <v>2.9301166171186417E-3</v>
      </c>
      <c r="S61" s="97" t="s">
        <v>51</v>
      </c>
      <c r="T61" s="97">
        <v>84</v>
      </c>
      <c r="U61" s="97" t="s">
        <v>51</v>
      </c>
      <c r="V61" s="23">
        <v>0.62560837868051755</v>
      </c>
      <c r="W61" s="97" t="s">
        <v>51</v>
      </c>
      <c r="X61" s="97">
        <v>13</v>
      </c>
      <c r="Y61" s="97" t="s">
        <v>51</v>
      </c>
      <c r="Z61" s="23">
        <v>8.7105128790667345E-3</v>
      </c>
      <c r="AA61" s="97" t="s">
        <v>51</v>
      </c>
      <c r="AB61" s="97">
        <v>40</v>
      </c>
      <c r="AC61" s="97" t="s">
        <v>51</v>
      </c>
      <c r="AD61" s="23">
        <v>9.1682395105059742E-3</v>
      </c>
      <c r="AE61" s="97" t="s">
        <v>51</v>
      </c>
      <c r="AF61" s="97">
        <v>177</v>
      </c>
      <c r="AG61" s="97" t="s">
        <v>51</v>
      </c>
      <c r="AH61" s="23">
        <v>0.39310415356552442</v>
      </c>
      <c r="AI61" s="97" t="s">
        <v>51</v>
      </c>
      <c r="AJ61" s="97">
        <v>8</v>
      </c>
      <c r="AK61" s="97" t="s">
        <v>51</v>
      </c>
      <c r="AL61" s="23">
        <v>5.8477219602107472E-2</v>
      </c>
      <c r="AM61" s="97" t="s">
        <v>51</v>
      </c>
      <c r="AN61" s="97">
        <v>46</v>
      </c>
      <c r="AO61" s="97" t="s">
        <v>51</v>
      </c>
      <c r="AP61" s="23">
        <v>1.3043096693975405E-2</v>
      </c>
      <c r="AQ61" s="97" t="s">
        <v>51</v>
      </c>
      <c r="AR61" s="97">
        <v>230</v>
      </c>
      <c r="AS61" s="97" t="s">
        <v>51</v>
      </c>
      <c r="AT61" s="23">
        <v>0.12032796121779842</v>
      </c>
      <c r="AU61" s="97" t="s">
        <v>51</v>
      </c>
      <c r="AV61" s="97">
        <v>84</v>
      </c>
      <c r="AW61" s="97" t="s">
        <v>51</v>
      </c>
      <c r="AX61" s="23">
        <v>5.5126728986400572E-2</v>
      </c>
      <c r="AY61" s="97" t="s">
        <v>51</v>
      </c>
      <c r="AZ61" s="97">
        <v>211</v>
      </c>
      <c r="BA61" s="97" t="s">
        <v>51</v>
      </c>
      <c r="BB61" s="23">
        <v>0.12231962118490364</v>
      </c>
      <c r="BC61" s="97" t="s">
        <v>51</v>
      </c>
      <c r="BD61" s="97">
        <v>73</v>
      </c>
      <c r="BE61" s="97" t="s">
        <v>51</v>
      </c>
      <c r="BF61" s="23">
        <v>0.18454178492746284</v>
      </c>
      <c r="BG61" s="97" t="s">
        <v>51</v>
      </c>
      <c r="BH61" s="97">
        <v>208</v>
      </c>
      <c r="BI61" s="97" t="s">
        <v>51</v>
      </c>
      <c r="BJ61" s="23">
        <v>0.1501532916529584</v>
      </c>
      <c r="BK61" s="97" t="s">
        <v>51</v>
      </c>
      <c r="BL61" s="97">
        <v>97</v>
      </c>
      <c r="BM61" s="97" t="s">
        <v>51</v>
      </c>
      <c r="BN61" s="23">
        <v>0.12087511721193496</v>
      </c>
      <c r="BO61" s="97" t="s">
        <v>51</v>
      </c>
      <c r="BP61" s="97">
        <v>77</v>
      </c>
      <c r="BQ61" s="97" t="s">
        <v>51</v>
      </c>
      <c r="BR61" s="23">
        <v>0.29623067952431276</v>
      </c>
      <c r="BS61" s="97" t="s">
        <v>51</v>
      </c>
      <c r="BT61" s="97">
        <v>4</v>
      </c>
      <c r="BU61" s="97" t="s">
        <v>51</v>
      </c>
      <c r="BV61" s="23">
        <v>0.3627991643609908</v>
      </c>
      <c r="BW61" s="97" t="s">
        <v>51</v>
      </c>
      <c r="BX61" s="97">
        <v>15</v>
      </c>
      <c r="BY61" s="97" t="s">
        <v>51</v>
      </c>
      <c r="BZ61" s="23">
        <v>0.20519317009071966</v>
      </c>
      <c r="CA61" s="97" t="s">
        <v>51</v>
      </c>
      <c r="CB61" s="97">
        <v>87</v>
      </c>
      <c r="CC61" s="97" t="s">
        <v>51</v>
      </c>
      <c r="CD61" s="97" t="s">
        <v>51</v>
      </c>
      <c r="CE61" s="23">
        <v>0.29565920439945365</v>
      </c>
      <c r="CF61" s="97" t="s">
        <v>51</v>
      </c>
      <c r="CG61" s="97">
        <v>29</v>
      </c>
    </row>
    <row r="62" spans="1:85" x14ac:dyDescent="0.35">
      <c r="A62" s="97" t="s">
        <v>159</v>
      </c>
      <c r="B62" s="23">
        <v>0.24053700747427201</v>
      </c>
      <c r="C62" s="97" t="s">
        <v>159</v>
      </c>
      <c r="D62" s="97">
        <v>129</v>
      </c>
      <c r="E62" s="97" t="s">
        <v>159</v>
      </c>
      <c r="F62" s="23">
        <v>0.14726441091371059</v>
      </c>
      <c r="G62" s="97" t="s">
        <v>159</v>
      </c>
      <c r="H62" s="97">
        <v>78</v>
      </c>
      <c r="I62" s="97" t="s">
        <v>159</v>
      </c>
      <c r="J62" s="23">
        <v>0.3360192890456829</v>
      </c>
      <c r="K62" s="97" t="s">
        <v>159</v>
      </c>
      <c r="L62" s="97">
        <v>86</v>
      </c>
      <c r="M62" s="97" t="s">
        <v>159</v>
      </c>
      <c r="N62" s="23">
        <v>8</v>
      </c>
      <c r="O62" s="97" t="s">
        <v>159</v>
      </c>
      <c r="P62" s="23">
        <v>182</v>
      </c>
      <c r="Q62" s="97" t="s">
        <v>159</v>
      </c>
      <c r="R62" s="23">
        <v>1.899423723757958E-3</v>
      </c>
      <c r="S62" s="97" t="s">
        <v>159</v>
      </c>
      <c r="T62" s="97">
        <v>116</v>
      </c>
      <c r="U62" s="97" t="s">
        <v>159</v>
      </c>
      <c r="V62" s="23">
        <v>0.3168245227606114</v>
      </c>
      <c r="W62" s="97" t="s">
        <v>159</v>
      </c>
      <c r="X62" s="97">
        <v>54</v>
      </c>
      <c r="Y62" s="97" t="s">
        <v>159</v>
      </c>
      <c r="Z62" s="23">
        <v>4.8266435454901759E-3</v>
      </c>
      <c r="AA62" s="97" t="s">
        <v>159</v>
      </c>
      <c r="AB62" s="97">
        <v>99</v>
      </c>
      <c r="AC62" s="97" t="s">
        <v>159</v>
      </c>
      <c r="AD62" s="23">
        <v>1.1523242641489255E-2</v>
      </c>
      <c r="AE62" s="97" t="s">
        <v>159</v>
      </c>
      <c r="AF62" s="97">
        <v>148</v>
      </c>
      <c r="AG62" s="97" t="s">
        <v>159</v>
      </c>
      <c r="AH62" s="23">
        <v>0.12679595601674398</v>
      </c>
      <c r="AI62" s="97" t="s">
        <v>159</v>
      </c>
      <c r="AJ62" s="97">
        <v>78</v>
      </c>
      <c r="AK62" s="97" t="s">
        <v>159</v>
      </c>
      <c r="AL62" s="23">
        <v>2.7208711411794768E-2</v>
      </c>
      <c r="AM62" s="97" t="s">
        <v>159</v>
      </c>
      <c r="AN62" s="97">
        <v>124</v>
      </c>
      <c r="AO62" s="97" t="s">
        <v>159</v>
      </c>
      <c r="AP62" s="23">
        <v>0</v>
      </c>
      <c r="AQ62" s="97" t="s">
        <v>159</v>
      </c>
      <c r="AR62" s="97">
        <v>253</v>
      </c>
      <c r="AS62" s="97" t="s">
        <v>159</v>
      </c>
      <c r="AT62" s="23">
        <v>0.15423405638282583</v>
      </c>
      <c r="AU62" s="97" t="s">
        <v>159</v>
      </c>
      <c r="AV62" s="97">
        <v>44</v>
      </c>
      <c r="AW62" s="97" t="s">
        <v>159</v>
      </c>
      <c r="AX62" s="23">
        <v>5.4376203248256372E-2</v>
      </c>
      <c r="AY62" s="97" t="s">
        <v>159</v>
      </c>
      <c r="AZ62" s="97">
        <v>216</v>
      </c>
      <c r="BA62" s="97" t="s">
        <v>159</v>
      </c>
      <c r="BB62" s="23">
        <v>0.23694893033333075</v>
      </c>
      <c r="BC62" s="97" t="s">
        <v>159</v>
      </c>
      <c r="BD62" s="97">
        <v>23</v>
      </c>
      <c r="BE62" s="97" t="s">
        <v>159</v>
      </c>
      <c r="BF62" s="23">
        <v>0.36051907598529959</v>
      </c>
      <c r="BG62" s="97" t="s">
        <v>159</v>
      </c>
      <c r="BH62" s="97">
        <v>57</v>
      </c>
      <c r="BI62" s="97" t="s">
        <v>159</v>
      </c>
      <c r="BJ62" s="23">
        <v>0.29150125818535516</v>
      </c>
      <c r="BK62" s="97" t="s">
        <v>159</v>
      </c>
      <c r="BL62" s="97">
        <v>22</v>
      </c>
      <c r="BM62" s="97" t="s">
        <v>159</v>
      </c>
      <c r="BN62" s="23">
        <v>7.5481492279195234E-2</v>
      </c>
      <c r="BO62" s="97" t="s">
        <v>159</v>
      </c>
      <c r="BP62" s="97">
        <v>136</v>
      </c>
      <c r="BQ62" s="97" t="s">
        <v>159</v>
      </c>
      <c r="BR62" s="23">
        <v>8.7420361831965887E-2</v>
      </c>
      <c r="BS62" s="97" t="s">
        <v>159</v>
      </c>
      <c r="BT62" s="97">
        <v>86</v>
      </c>
      <c r="BU62" s="97" t="s">
        <v>159</v>
      </c>
      <c r="BV62" s="23">
        <v>0.14158672866991176</v>
      </c>
      <c r="BW62" s="97" t="s">
        <v>159</v>
      </c>
      <c r="BX62" s="97">
        <v>119</v>
      </c>
      <c r="BY62" s="97" t="s">
        <v>159</v>
      </c>
      <c r="BZ62" s="23">
        <v>9.6575965699552582E-2</v>
      </c>
      <c r="CA62" s="97" t="s">
        <v>159</v>
      </c>
      <c r="CB62" s="97">
        <v>277</v>
      </c>
      <c r="CC62" s="97" t="s">
        <v>159</v>
      </c>
      <c r="CD62" s="97" t="s">
        <v>159</v>
      </c>
      <c r="CE62" s="23">
        <v>5.7485310516078733E-2</v>
      </c>
      <c r="CF62" s="97" t="s">
        <v>159</v>
      </c>
      <c r="CG62" s="97">
        <v>189</v>
      </c>
    </row>
    <row r="63" spans="1:85" x14ac:dyDescent="0.35">
      <c r="A63" s="97" t="s">
        <v>153</v>
      </c>
      <c r="B63" s="23">
        <v>0.22652610283947563</v>
      </c>
      <c r="C63" s="97" t="s">
        <v>153</v>
      </c>
      <c r="D63" s="97">
        <v>146</v>
      </c>
      <c r="E63" s="97" t="s">
        <v>153</v>
      </c>
      <c r="F63" s="23">
        <v>0.11130224818799551</v>
      </c>
      <c r="G63" s="97" t="s">
        <v>153</v>
      </c>
      <c r="H63" s="97">
        <v>136</v>
      </c>
      <c r="I63" s="97" t="s">
        <v>153</v>
      </c>
      <c r="J63" s="23">
        <v>0.27660600063356866</v>
      </c>
      <c r="K63" s="97" t="s">
        <v>153</v>
      </c>
      <c r="L63" s="97">
        <v>142</v>
      </c>
      <c r="M63" s="97" t="s">
        <v>153</v>
      </c>
      <c r="N63" s="23">
        <v>6</v>
      </c>
      <c r="O63" s="97" t="s">
        <v>153</v>
      </c>
      <c r="P63" s="23">
        <v>178</v>
      </c>
      <c r="Q63" s="97" t="s">
        <v>153</v>
      </c>
      <c r="R63" s="23">
        <v>1.0498222503789163E-3</v>
      </c>
      <c r="S63" s="97" t="s">
        <v>153</v>
      </c>
      <c r="T63" s="97">
        <v>187</v>
      </c>
      <c r="U63" s="97" t="s">
        <v>153</v>
      </c>
      <c r="V63" s="23">
        <v>5.3810459616732836E-2</v>
      </c>
      <c r="W63" s="97" t="s">
        <v>153</v>
      </c>
      <c r="X63" s="97">
        <v>280</v>
      </c>
      <c r="Y63" s="97" t="s">
        <v>153</v>
      </c>
      <c r="Z63" s="23">
        <v>1.5467720343260267E-3</v>
      </c>
      <c r="AA63" s="97" t="s">
        <v>153</v>
      </c>
      <c r="AB63" s="97">
        <v>259</v>
      </c>
      <c r="AC63" s="97" t="s">
        <v>153</v>
      </c>
      <c r="AD63" s="23">
        <v>6.7199200524820238E-3</v>
      </c>
      <c r="AE63" s="97" t="s">
        <v>153</v>
      </c>
      <c r="AF63" s="97">
        <v>224</v>
      </c>
      <c r="AG63" s="97" t="s">
        <v>153</v>
      </c>
      <c r="AH63" s="23">
        <v>6.5097487388873942E-2</v>
      </c>
      <c r="AI63" s="97" t="s">
        <v>153</v>
      </c>
      <c r="AJ63" s="97">
        <v>236</v>
      </c>
      <c r="AK63" s="97" t="s">
        <v>153</v>
      </c>
      <c r="AL63" s="23">
        <v>1.4752327454984495E-2</v>
      </c>
      <c r="AM63" s="97" t="s">
        <v>153</v>
      </c>
      <c r="AN63" s="97">
        <v>269</v>
      </c>
      <c r="AO63" s="97" t="s">
        <v>153</v>
      </c>
      <c r="AP63" s="23">
        <v>5.5374956274984906E-2</v>
      </c>
      <c r="AQ63" s="97" t="s">
        <v>153</v>
      </c>
      <c r="AR63" s="97">
        <v>118</v>
      </c>
      <c r="AS63" s="97" t="s">
        <v>153</v>
      </c>
      <c r="AT63" s="23">
        <v>0.10048843992709804</v>
      </c>
      <c r="AU63" s="97" t="s">
        <v>153</v>
      </c>
      <c r="AV63" s="97">
        <v>132</v>
      </c>
      <c r="AW63" s="97" t="s">
        <v>153</v>
      </c>
      <c r="AX63" s="23">
        <v>8.9364579480877546E-2</v>
      </c>
      <c r="AY63" s="97" t="s">
        <v>153</v>
      </c>
      <c r="AZ63" s="97">
        <v>129</v>
      </c>
      <c r="BA63" s="97" t="s">
        <v>153</v>
      </c>
      <c r="BB63" s="23">
        <v>0.17380696800849049</v>
      </c>
      <c r="BC63" s="97" t="s">
        <v>153</v>
      </c>
      <c r="BD63" s="97">
        <v>41</v>
      </c>
      <c r="BE63" s="97" t="s">
        <v>153</v>
      </c>
      <c r="BF63" s="23">
        <v>0.49091697251142968</v>
      </c>
      <c r="BG63" s="97" t="s">
        <v>153</v>
      </c>
      <c r="BH63" s="97">
        <v>21</v>
      </c>
      <c r="BI63" s="97" t="s">
        <v>153</v>
      </c>
      <c r="BJ63" s="23">
        <v>0.26115528242597702</v>
      </c>
      <c r="BK63" s="97" t="s">
        <v>153</v>
      </c>
      <c r="BL63" s="97">
        <v>26</v>
      </c>
      <c r="BM63" s="97" t="s">
        <v>153</v>
      </c>
      <c r="BN63" s="23">
        <v>9.3276697258185409E-3</v>
      </c>
      <c r="BO63" s="97" t="s">
        <v>153</v>
      </c>
      <c r="BP63" s="97">
        <v>312</v>
      </c>
      <c r="BQ63" s="97" t="s">
        <v>153</v>
      </c>
      <c r="BR63" s="23">
        <v>9.0121516684339167E-2</v>
      </c>
      <c r="BS63" s="97" t="s">
        <v>153</v>
      </c>
      <c r="BT63" s="97">
        <v>78</v>
      </c>
      <c r="BU63" s="97" t="s">
        <v>153</v>
      </c>
      <c r="BV63" s="23">
        <v>8.6573776265974359E-2</v>
      </c>
      <c r="BW63" s="97" t="s">
        <v>153</v>
      </c>
      <c r="BX63" s="97">
        <v>226</v>
      </c>
      <c r="BY63" s="97" t="s">
        <v>153</v>
      </c>
      <c r="BZ63" s="23">
        <v>0.114130111102277</v>
      </c>
      <c r="CA63" s="97" t="s">
        <v>153</v>
      </c>
      <c r="CB63" s="97">
        <v>234</v>
      </c>
      <c r="CC63" s="97" t="s">
        <v>153</v>
      </c>
      <c r="CD63" s="97" t="s">
        <v>153</v>
      </c>
      <c r="CE63" s="23">
        <v>7.3137721030649541E-2</v>
      </c>
      <c r="CF63" s="97" t="s">
        <v>153</v>
      </c>
      <c r="CG63" s="97">
        <v>155</v>
      </c>
    </row>
    <row r="64" spans="1:85" x14ac:dyDescent="0.35">
      <c r="A64" s="97" t="s">
        <v>141</v>
      </c>
      <c r="B64" s="23">
        <v>0.28044138327025542</v>
      </c>
      <c r="C64" s="97" t="s">
        <v>141</v>
      </c>
      <c r="D64" s="97">
        <v>96</v>
      </c>
      <c r="E64" s="97" t="s">
        <v>141</v>
      </c>
      <c r="F64" s="23">
        <v>0.11235031721998717</v>
      </c>
      <c r="G64" s="97" t="s">
        <v>141</v>
      </c>
      <c r="H64" s="97">
        <v>133</v>
      </c>
      <c r="I64" s="97" t="s">
        <v>141</v>
      </c>
      <c r="J64" s="23">
        <v>0.28284869369489896</v>
      </c>
      <c r="K64" s="97" t="s">
        <v>141</v>
      </c>
      <c r="L64" s="97">
        <v>135</v>
      </c>
      <c r="M64" s="97" t="s">
        <v>141</v>
      </c>
      <c r="N64" s="23">
        <v>2</v>
      </c>
      <c r="O64" s="97" t="s">
        <v>141</v>
      </c>
      <c r="P64" s="23">
        <v>172</v>
      </c>
      <c r="Q64" s="97" t="s">
        <v>141</v>
      </c>
      <c r="R64" s="23">
        <v>1.1451869601933853E-2</v>
      </c>
      <c r="S64" s="97" t="s">
        <v>141</v>
      </c>
      <c r="T64" s="97">
        <v>19</v>
      </c>
      <c r="U64" s="97" t="s">
        <v>141</v>
      </c>
      <c r="V64" s="23">
        <v>0.12758937201649609</v>
      </c>
      <c r="W64" s="97" t="s">
        <v>141</v>
      </c>
      <c r="X64" s="97">
        <v>176</v>
      </c>
      <c r="Y64" s="97" t="s">
        <v>141</v>
      </c>
      <c r="Z64" s="23">
        <v>1.2627491040295702E-2</v>
      </c>
      <c r="AA64" s="97" t="s">
        <v>141</v>
      </c>
      <c r="AB64" s="97">
        <v>24</v>
      </c>
      <c r="AC64" s="97" t="s">
        <v>141</v>
      </c>
      <c r="AD64" s="23">
        <v>3.6093774114280303E-2</v>
      </c>
      <c r="AE64" s="97" t="s">
        <v>141</v>
      </c>
      <c r="AF64" s="97">
        <v>51</v>
      </c>
      <c r="AG64" s="97" t="s">
        <v>141</v>
      </c>
      <c r="AH64" s="23">
        <v>5.3725126409682078E-2</v>
      </c>
      <c r="AI64" s="97" t="s">
        <v>141</v>
      </c>
      <c r="AJ64" s="97">
        <v>285</v>
      </c>
      <c r="AK64" s="97" t="s">
        <v>141</v>
      </c>
      <c r="AL64" s="23">
        <v>4.1941348244184419E-2</v>
      </c>
      <c r="AM64" s="97" t="s">
        <v>141</v>
      </c>
      <c r="AN64" s="97">
        <v>71</v>
      </c>
      <c r="AO64" s="97" t="s">
        <v>141</v>
      </c>
      <c r="AP64" s="23">
        <v>0</v>
      </c>
      <c r="AQ64" s="97" t="s">
        <v>141</v>
      </c>
      <c r="AR64" s="97">
        <v>253</v>
      </c>
      <c r="AS64" s="97" t="s">
        <v>141</v>
      </c>
      <c r="AT64" s="23">
        <v>7.4937559447366922E-2</v>
      </c>
      <c r="AU64" s="97" t="s">
        <v>141</v>
      </c>
      <c r="AV64" s="97">
        <v>218</v>
      </c>
      <c r="AW64" s="97" t="s">
        <v>141</v>
      </c>
      <c r="AX64" s="23">
        <v>2.6419715975855348E-2</v>
      </c>
      <c r="AY64" s="97" t="s">
        <v>141</v>
      </c>
      <c r="AZ64" s="97">
        <v>299</v>
      </c>
      <c r="BA64" s="97" t="s">
        <v>141</v>
      </c>
      <c r="BB64" s="23">
        <v>2.7313192062918667E-3</v>
      </c>
      <c r="BC64" s="97" t="s">
        <v>141</v>
      </c>
      <c r="BD64" s="97">
        <v>320</v>
      </c>
      <c r="BE64" s="97" t="s">
        <v>141</v>
      </c>
      <c r="BF64" s="23">
        <v>0.19504906558831578</v>
      </c>
      <c r="BG64" s="97" t="s">
        <v>141</v>
      </c>
      <c r="BH64" s="97">
        <v>196</v>
      </c>
      <c r="BI64" s="97" t="s">
        <v>141</v>
      </c>
      <c r="BJ64" s="23">
        <v>4.3257768084146622E-2</v>
      </c>
      <c r="BK64" s="97" t="s">
        <v>141</v>
      </c>
      <c r="BL64" s="97">
        <v>309</v>
      </c>
      <c r="BM64" s="97" t="s">
        <v>141</v>
      </c>
      <c r="BN64" s="23">
        <v>0.19832144375714272</v>
      </c>
      <c r="BO64" s="97" t="s">
        <v>141</v>
      </c>
      <c r="BP64" s="97">
        <v>32</v>
      </c>
      <c r="BQ64" s="97" t="s">
        <v>141</v>
      </c>
      <c r="BR64" s="23">
        <v>6.5280469525699408E-2</v>
      </c>
      <c r="BS64" s="97" t="s">
        <v>141</v>
      </c>
      <c r="BT64" s="97">
        <v>153</v>
      </c>
      <c r="BU64" s="97" t="s">
        <v>141</v>
      </c>
      <c r="BV64" s="23">
        <v>0.22882624216203765</v>
      </c>
      <c r="BW64" s="97" t="s">
        <v>141</v>
      </c>
      <c r="BX64" s="97">
        <v>46</v>
      </c>
      <c r="BY64" s="97" t="s">
        <v>141</v>
      </c>
      <c r="BZ64" s="23">
        <v>0.24284308205238234</v>
      </c>
      <c r="CA64" s="97" t="s">
        <v>141</v>
      </c>
      <c r="CB64" s="97">
        <v>60</v>
      </c>
      <c r="CC64" s="97" t="s">
        <v>141</v>
      </c>
      <c r="CD64" s="97" t="s">
        <v>141</v>
      </c>
      <c r="CE64" s="23">
        <v>0.25056939649411786</v>
      </c>
      <c r="CF64" s="97" t="s">
        <v>141</v>
      </c>
      <c r="CG64" s="97">
        <v>38</v>
      </c>
    </row>
    <row r="65" spans="1:85" x14ac:dyDescent="0.35">
      <c r="A65" s="97" t="s">
        <v>17</v>
      </c>
      <c r="B65" s="23">
        <v>1</v>
      </c>
      <c r="C65" s="97" t="s">
        <v>17</v>
      </c>
      <c r="D65" s="97">
        <v>1</v>
      </c>
      <c r="E65" s="97" t="s">
        <v>17</v>
      </c>
      <c r="F65" s="23">
        <v>1</v>
      </c>
      <c r="G65" s="97" t="s">
        <v>17</v>
      </c>
      <c r="H65" s="97">
        <v>1</v>
      </c>
      <c r="I65" s="97" t="s">
        <v>17</v>
      </c>
      <c r="J65" s="23">
        <v>0.30733070319783307</v>
      </c>
      <c r="K65" s="97" t="s">
        <v>17</v>
      </c>
      <c r="L65" s="97">
        <v>110</v>
      </c>
      <c r="M65" s="97" t="s">
        <v>17</v>
      </c>
      <c r="N65" s="23">
        <v>109</v>
      </c>
      <c r="O65" s="97" t="s">
        <v>17</v>
      </c>
      <c r="P65" s="23">
        <v>269</v>
      </c>
      <c r="Q65" s="97" t="s">
        <v>17</v>
      </c>
      <c r="R65" s="23">
        <v>1</v>
      </c>
      <c r="S65" s="97" t="s">
        <v>17</v>
      </c>
      <c r="T65" s="97">
        <v>1</v>
      </c>
      <c r="U65" s="97" t="s">
        <v>17</v>
      </c>
      <c r="V65" s="23">
        <v>3.2485321374085406E-2</v>
      </c>
      <c r="W65" s="97" t="s">
        <v>17</v>
      </c>
      <c r="X65" s="97">
        <v>317</v>
      </c>
      <c r="Y65" s="97" t="s">
        <v>17</v>
      </c>
      <c r="Z65" s="23">
        <v>1</v>
      </c>
      <c r="AA65" s="97" t="s">
        <v>17</v>
      </c>
      <c r="AB65" s="97">
        <v>1</v>
      </c>
      <c r="AC65" s="97" t="s">
        <v>17</v>
      </c>
      <c r="AD65" s="23">
        <v>1</v>
      </c>
      <c r="AE65" s="97" t="s">
        <v>17</v>
      </c>
      <c r="AF65" s="97">
        <v>1</v>
      </c>
      <c r="AG65" s="97" t="s">
        <v>17</v>
      </c>
      <c r="AH65" s="23">
        <v>0.11313125803982987</v>
      </c>
      <c r="AI65" s="97" t="s">
        <v>17</v>
      </c>
      <c r="AJ65" s="97">
        <v>104</v>
      </c>
      <c r="AK65" s="97" t="s">
        <v>17</v>
      </c>
      <c r="AL65" s="23">
        <v>0.98867223134399551</v>
      </c>
      <c r="AM65" s="97" t="s">
        <v>17</v>
      </c>
      <c r="AN65" s="97">
        <v>2</v>
      </c>
      <c r="AO65" s="97" t="s">
        <v>17</v>
      </c>
      <c r="AP65" s="23">
        <v>0</v>
      </c>
      <c r="AQ65" s="97" t="s">
        <v>17</v>
      </c>
      <c r="AR65" s="97">
        <v>253</v>
      </c>
      <c r="AS65" s="97" t="s">
        <v>17</v>
      </c>
      <c r="AT65" s="23">
        <v>0.11482634511144246</v>
      </c>
      <c r="AU65" s="97" t="s">
        <v>17</v>
      </c>
      <c r="AV65" s="97">
        <v>99</v>
      </c>
      <c r="AW65" s="97" t="s">
        <v>17</v>
      </c>
      <c r="AX65" s="23">
        <v>4.0482762539399066E-2</v>
      </c>
      <c r="AY65" s="97" t="s">
        <v>17</v>
      </c>
      <c r="AZ65" s="97">
        <v>254</v>
      </c>
      <c r="BA65" s="97" t="s">
        <v>17</v>
      </c>
      <c r="BB65" s="23">
        <v>0.21270765255501173</v>
      </c>
      <c r="BC65" s="97" t="s">
        <v>17</v>
      </c>
      <c r="BD65" s="97">
        <v>30</v>
      </c>
      <c r="BE65" s="97" t="s">
        <v>17</v>
      </c>
      <c r="BF65" s="23">
        <v>0.34000573696516456</v>
      </c>
      <c r="BG65" s="97" t="s">
        <v>17</v>
      </c>
      <c r="BH65" s="97">
        <v>62</v>
      </c>
      <c r="BI65" s="97" t="s">
        <v>17</v>
      </c>
      <c r="BJ65" s="23">
        <v>0.26510034091837309</v>
      </c>
      <c r="BK65" s="97" t="s">
        <v>17</v>
      </c>
      <c r="BL65" s="97">
        <v>25</v>
      </c>
      <c r="BM65" s="97" t="s">
        <v>17</v>
      </c>
      <c r="BN65" s="23">
        <v>0</v>
      </c>
      <c r="BO65" s="97" t="s">
        <v>17</v>
      </c>
      <c r="BP65" s="97">
        <v>324</v>
      </c>
      <c r="BQ65" s="97" t="s">
        <v>17</v>
      </c>
      <c r="BR65" s="23">
        <v>3.1720183781225909E-2</v>
      </c>
      <c r="BS65" s="97" t="s">
        <v>17</v>
      </c>
      <c r="BT65" s="97">
        <v>284</v>
      </c>
      <c r="BU65" s="97" t="s">
        <v>17</v>
      </c>
      <c r="BV65" s="23">
        <v>2.7624562815442795E-2</v>
      </c>
      <c r="BW65" s="97" t="s">
        <v>17</v>
      </c>
      <c r="BX65" s="97">
        <v>324</v>
      </c>
      <c r="BY65" s="97" t="s">
        <v>17</v>
      </c>
      <c r="BZ65" s="23">
        <v>0.26559551203021647</v>
      </c>
      <c r="CA65" s="97" t="s">
        <v>17</v>
      </c>
      <c r="CB65" s="97">
        <v>52</v>
      </c>
      <c r="CC65" s="97" t="s">
        <v>17</v>
      </c>
      <c r="CD65" s="97" t="s">
        <v>17</v>
      </c>
      <c r="CE65" s="23">
        <v>0.19964989685410212</v>
      </c>
      <c r="CF65" s="97" t="s">
        <v>17</v>
      </c>
      <c r="CG65" s="97">
        <v>51</v>
      </c>
    </row>
    <row r="66" spans="1:85" x14ac:dyDescent="0.35">
      <c r="A66" s="97" t="s">
        <v>255</v>
      </c>
      <c r="B66" s="23">
        <v>0.24970058962681388</v>
      </c>
      <c r="C66" s="97" t="s">
        <v>255</v>
      </c>
      <c r="D66" s="97">
        <v>122</v>
      </c>
      <c r="E66" s="97" t="s">
        <v>255</v>
      </c>
      <c r="F66" s="23">
        <v>0.12960236208975098</v>
      </c>
      <c r="G66" s="97" t="s">
        <v>255</v>
      </c>
      <c r="H66" s="97">
        <v>99</v>
      </c>
      <c r="I66" s="97" t="s">
        <v>255</v>
      </c>
      <c r="J66" s="23">
        <v>0.35073694765057128</v>
      </c>
      <c r="K66" s="97" t="s">
        <v>255</v>
      </c>
      <c r="L66" s="97">
        <v>76</v>
      </c>
      <c r="M66" s="97" t="s">
        <v>255</v>
      </c>
      <c r="N66" s="23">
        <v>-23</v>
      </c>
      <c r="O66" s="97" t="s">
        <v>255</v>
      </c>
      <c r="P66" s="23">
        <v>135</v>
      </c>
      <c r="Q66" s="97" t="s">
        <v>255</v>
      </c>
      <c r="R66" s="23">
        <v>9.3057602700848834E-4</v>
      </c>
      <c r="S66" s="97" t="s">
        <v>255</v>
      </c>
      <c r="T66" s="97">
        <v>205</v>
      </c>
      <c r="U66" s="97" t="s">
        <v>255</v>
      </c>
      <c r="V66" s="23">
        <v>0.36278413681953142</v>
      </c>
      <c r="W66" s="97" t="s">
        <v>255</v>
      </c>
      <c r="X66" s="97">
        <v>45</v>
      </c>
      <c r="Y66" s="97" t="s">
        <v>255</v>
      </c>
      <c r="Z66" s="23">
        <v>4.2828016082293377E-3</v>
      </c>
      <c r="AA66" s="97" t="s">
        <v>255</v>
      </c>
      <c r="AB66" s="97">
        <v>108</v>
      </c>
      <c r="AC66" s="97" t="s">
        <v>255</v>
      </c>
      <c r="AD66" s="23">
        <v>1.4004547408908823E-2</v>
      </c>
      <c r="AE66" s="97" t="s">
        <v>255</v>
      </c>
      <c r="AF66" s="97">
        <v>129</v>
      </c>
      <c r="AG66" s="97" t="s">
        <v>255</v>
      </c>
      <c r="AH66" s="23">
        <v>0.15008867530498982</v>
      </c>
      <c r="AI66" s="97" t="s">
        <v>255</v>
      </c>
      <c r="AJ66" s="97">
        <v>53</v>
      </c>
      <c r="AK66" s="97" t="s">
        <v>255</v>
      </c>
      <c r="AL66" s="23">
        <v>3.2562149201111112E-2</v>
      </c>
      <c r="AM66" s="97" t="s">
        <v>255</v>
      </c>
      <c r="AN66" s="97">
        <v>99</v>
      </c>
      <c r="AO66" s="97" t="s">
        <v>255</v>
      </c>
      <c r="AP66" s="23">
        <v>6.9926747057983935E-2</v>
      </c>
      <c r="AQ66" s="97" t="s">
        <v>255</v>
      </c>
      <c r="AR66" s="97">
        <v>95</v>
      </c>
      <c r="AS66" s="97" t="s">
        <v>255</v>
      </c>
      <c r="AT66" s="23">
        <v>0.14480160599510933</v>
      </c>
      <c r="AU66" s="97" t="s">
        <v>255</v>
      </c>
      <c r="AV66" s="97">
        <v>52</v>
      </c>
      <c r="AW66" s="97" t="s">
        <v>255</v>
      </c>
      <c r="AX66" s="23">
        <v>0.11916131587337885</v>
      </c>
      <c r="AY66" s="97" t="s">
        <v>255</v>
      </c>
      <c r="AZ66" s="97">
        <v>82</v>
      </c>
      <c r="BA66" s="97" t="s">
        <v>255</v>
      </c>
      <c r="BB66" s="23">
        <v>4.7237274233846653E-2</v>
      </c>
      <c r="BC66" s="97" t="s">
        <v>255</v>
      </c>
      <c r="BD66" s="97">
        <v>173</v>
      </c>
      <c r="BE66" s="97" t="s">
        <v>255</v>
      </c>
      <c r="BF66" s="23">
        <v>0.25022881676414421</v>
      </c>
      <c r="BG66" s="97" t="s">
        <v>255</v>
      </c>
      <c r="BH66" s="97">
        <v>130</v>
      </c>
      <c r="BI66" s="97" t="s">
        <v>255</v>
      </c>
      <c r="BJ66" s="23">
        <v>9.5390102913403774E-2</v>
      </c>
      <c r="BK66" s="97" t="s">
        <v>255</v>
      </c>
      <c r="BL66" s="97">
        <v>172</v>
      </c>
      <c r="BM66" s="97" t="s">
        <v>255</v>
      </c>
      <c r="BN66" s="23">
        <v>0.15467299365744969</v>
      </c>
      <c r="BO66" s="97" t="s">
        <v>255</v>
      </c>
      <c r="BP66" s="97">
        <v>48</v>
      </c>
      <c r="BQ66" s="97" t="s">
        <v>255</v>
      </c>
      <c r="BR66" s="23">
        <v>8.2172648300352646E-2</v>
      </c>
      <c r="BS66" s="97" t="s">
        <v>255</v>
      </c>
      <c r="BT66" s="97">
        <v>98</v>
      </c>
      <c r="BU66" s="97" t="s">
        <v>255</v>
      </c>
      <c r="BV66" s="23">
        <v>0.2056875608283954</v>
      </c>
      <c r="BW66" s="97" t="s">
        <v>255</v>
      </c>
      <c r="BX66" s="97">
        <v>59</v>
      </c>
      <c r="BY66" s="97" t="s">
        <v>255</v>
      </c>
      <c r="BZ66" s="23">
        <v>0.1420698589487055</v>
      </c>
      <c r="CA66" s="97" t="s">
        <v>255</v>
      </c>
      <c r="CB66" s="97">
        <v>175</v>
      </c>
      <c r="CC66" s="97" t="s">
        <v>255</v>
      </c>
      <c r="CD66" s="97" t="s">
        <v>255</v>
      </c>
      <c r="CE66" s="23">
        <v>0.12026321605433256</v>
      </c>
      <c r="CF66" s="97" t="s">
        <v>255</v>
      </c>
      <c r="CG66" s="97">
        <v>102</v>
      </c>
    </row>
    <row r="67" spans="1:85" x14ac:dyDescent="0.35">
      <c r="A67" s="97" t="s">
        <v>197</v>
      </c>
      <c r="B67" s="23">
        <v>0.35055130112828098</v>
      </c>
      <c r="C67" s="97" t="s">
        <v>197</v>
      </c>
      <c r="D67" s="97">
        <v>53</v>
      </c>
      <c r="E67" s="97" t="s">
        <v>197</v>
      </c>
      <c r="F67" s="23">
        <v>0.15237745140651432</v>
      </c>
      <c r="G67" s="97" t="s">
        <v>197</v>
      </c>
      <c r="H67" s="97">
        <v>71</v>
      </c>
      <c r="I67" s="97" t="s">
        <v>197</v>
      </c>
      <c r="J67" s="23">
        <v>0.38302693373646868</v>
      </c>
      <c r="K67" s="97" t="s">
        <v>197</v>
      </c>
      <c r="L67" s="97">
        <v>61</v>
      </c>
      <c r="M67" s="97" t="s">
        <v>197</v>
      </c>
      <c r="N67" s="23">
        <v>-10</v>
      </c>
      <c r="O67" s="97" t="s">
        <v>197</v>
      </c>
      <c r="P67" s="23">
        <v>151</v>
      </c>
      <c r="Q67" s="97" t="s">
        <v>197</v>
      </c>
      <c r="R67" s="23">
        <v>3.6050059340787984E-3</v>
      </c>
      <c r="S67" s="97" t="s">
        <v>197</v>
      </c>
      <c r="T67" s="97">
        <v>67</v>
      </c>
      <c r="U67" s="97" t="s">
        <v>197</v>
      </c>
      <c r="V67" s="23">
        <v>0.25864039675820172</v>
      </c>
      <c r="W67" s="97" t="s">
        <v>197</v>
      </c>
      <c r="X67" s="97">
        <v>74</v>
      </c>
      <c r="Y67" s="97" t="s">
        <v>197</v>
      </c>
      <c r="Z67" s="23">
        <v>5.9940315512158225E-3</v>
      </c>
      <c r="AA67" s="97" t="s">
        <v>197</v>
      </c>
      <c r="AB67" s="97">
        <v>72</v>
      </c>
      <c r="AC67" s="97" t="s">
        <v>197</v>
      </c>
      <c r="AD67" s="23">
        <v>4.1704899337837737E-3</v>
      </c>
      <c r="AE67" s="97" t="s">
        <v>197</v>
      </c>
      <c r="AF67" s="97">
        <v>271</v>
      </c>
      <c r="AG67" s="97" t="s">
        <v>197</v>
      </c>
      <c r="AH67" s="23">
        <v>0.12205614802538153</v>
      </c>
      <c r="AI67" s="97" t="s">
        <v>197</v>
      </c>
      <c r="AJ67" s="97">
        <v>84</v>
      </c>
      <c r="AK67" s="97" t="s">
        <v>197</v>
      </c>
      <c r="AL67" s="23">
        <v>1.9446719662187056E-2</v>
      </c>
      <c r="AM67" s="97" t="s">
        <v>197</v>
      </c>
      <c r="AN67" s="97">
        <v>197</v>
      </c>
      <c r="AO67" s="97" t="s">
        <v>197</v>
      </c>
      <c r="AP67" s="23">
        <v>0.13736289863516107</v>
      </c>
      <c r="AQ67" s="97" t="s">
        <v>197</v>
      </c>
      <c r="AR67" s="97">
        <v>35</v>
      </c>
      <c r="AS67" s="97" t="s">
        <v>197</v>
      </c>
      <c r="AT67" s="23">
        <v>9.5363255717013859E-2</v>
      </c>
      <c r="AU67" s="97" t="s">
        <v>197</v>
      </c>
      <c r="AV67" s="97">
        <v>147</v>
      </c>
      <c r="AW67" s="97" t="s">
        <v>197</v>
      </c>
      <c r="AX67" s="23">
        <v>0.16741618376461853</v>
      </c>
      <c r="AY67" s="97" t="s">
        <v>197</v>
      </c>
      <c r="AZ67" s="97">
        <v>37</v>
      </c>
      <c r="BA67" s="97" t="s">
        <v>197</v>
      </c>
      <c r="BB67" s="23">
        <v>0.12096909728848723</v>
      </c>
      <c r="BC67" s="97" t="s">
        <v>197</v>
      </c>
      <c r="BD67" s="97">
        <v>75</v>
      </c>
      <c r="BE67" s="97" t="s">
        <v>197</v>
      </c>
      <c r="BF67" s="23">
        <v>0.28225325414075492</v>
      </c>
      <c r="BG67" s="97" t="s">
        <v>197</v>
      </c>
      <c r="BH67" s="97">
        <v>96</v>
      </c>
      <c r="BI67" s="97" t="s">
        <v>197</v>
      </c>
      <c r="BJ67" s="23">
        <v>0.16934347224872826</v>
      </c>
      <c r="BK67" s="97" t="s">
        <v>197</v>
      </c>
      <c r="BL67" s="97">
        <v>79</v>
      </c>
      <c r="BM67" s="97" t="s">
        <v>197</v>
      </c>
      <c r="BN67" s="23">
        <v>7.1059261012512823E-2</v>
      </c>
      <c r="BO67" s="97" t="s">
        <v>197</v>
      </c>
      <c r="BP67" s="97">
        <v>147</v>
      </c>
      <c r="BQ67" s="97" t="s">
        <v>197</v>
      </c>
      <c r="BR67" s="23">
        <v>7.5690670004337698E-2</v>
      </c>
      <c r="BS67" s="97" t="s">
        <v>197</v>
      </c>
      <c r="BT67" s="97">
        <v>116</v>
      </c>
      <c r="BU67" s="97" t="s">
        <v>197</v>
      </c>
      <c r="BV67" s="23">
        <v>0.12753680019281544</v>
      </c>
      <c r="BW67" s="97" t="s">
        <v>197</v>
      </c>
      <c r="BX67" s="97">
        <v>142</v>
      </c>
      <c r="BY67" s="97" t="s">
        <v>197</v>
      </c>
      <c r="BZ67" s="23">
        <v>0.32447988938560063</v>
      </c>
      <c r="CA67" s="97" t="s">
        <v>197</v>
      </c>
      <c r="CB67" s="97">
        <v>29</v>
      </c>
      <c r="CC67" s="97" t="s">
        <v>197</v>
      </c>
      <c r="CD67" s="97" t="s">
        <v>197</v>
      </c>
      <c r="CE67" s="23">
        <v>0.20922619313858995</v>
      </c>
      <c r="CF67" s="97" t="s">
        <v>197</v>
      </c>
      <c r="CG67" s="97">
        <v>47</v>
      </c>
    </row>
    <row r="68" spans="1:85" x14ac:dyDescent="0.35">
      <c r="A68" s="97" t="s">
        <v>281</v>
      </c>
      <c r="B68" s="23">
        <v>0.13995891120682963</v>
      </c>
      <c r="C68" s="97" t="s">
        <v>281</v>
      </c>
      <c r="D68" s="97">
        <v>293</v>
      </c>
      <c r="E68" s="97" t="s">
        <v>281</v>
      </c>
      <c r="F68" s="23">
        <v>8.161434063633001E-2</v>
      </c>
      <c r="G68" s="97" t="s">
        <v>281</v>
      </c>
      <c r="H68" s="97">
        <v>195</v>
      </c>
      <c r="I68" s="97" t="s">
        <v>281</v>
      </c>
      <c r="J68" s="23">
        <v>0.1537840876524563</v>
      </c>
      <c r="K68" s="97" t="s">
        <v>281</v>
      </c>
      <c r="L68" s="97">
        <v>298</v>
      </c>
      <c r="M68" s="97" t="s">
        <v>281</v>
      </c>
      <c r="N68" s="23">
        <v>103</v>
      </c>
      <c r="O68" s="97" t="s">
        <v>281</v>
      </c>
      <c r="P68" s="23">
        <v>264</v>
      </c>
      <c r="Q68" s="97" t="s">
        <v>281</v>
      </c>
      <c r="R68" s="23">
        <v>3.1363646659782036E-3</v>
      </c>
      <c r="S68" s="97" t="s">
        <v>281</v>
      </c>
      <c r="T68" s="97">
        <v>79</v>
      </c>
      <c r="U68" s="97" t="s">
        <v>281</v>
      </c>
      <c r="V68" s="23">
        <v>7.7347462829017971E-2</v>
      </c>
      <c r="W68" s="97" t="s">
        <v>281</v>
      </c>
      <c r="X68" s="97">
        <v>253</v>
      </c>
      <c r="Y68" s="97" t="s">
        <v>281</v>
      </c>
      <c r="Z68" s="23">
        <v>3.850194605453083E-3</v>
      </c>
      <c r="AA68" s="97" t="s">
        <v>281</v>
      </c>
      <c r="AB68" s="97">
        <v>127</v>
      </c>
      <c r="AC68" s="97" t="s">
        <v>281</v>
      </c>
      <c r="AD68" s="23">
        <v>2.1519713068187587E-3</v>
      </c>
      <c r="AE68" s="97" t="s">
        <v>281</v>
      </c>
      <c r="AF68" s="97">
        <v>307</v>
      </c>
      <c r="AG68" s="97" t="s">
        <v>281</v>
      </c>
      <c r="AH68" s="23">
        <v>3.5790829115019976E-2</v>
      </c>
      <c r="AI68" s="97" t="s">
        <v>281</v>
      </c>
      <c r="AJ68" s="97">
        <v>322</v>
      </c>
      <c r="AK68" s="97" t="s">
        <v>281</v>
      </c>
      <c r="AL68" s="23">
        <v>6.6076877826115139E-3</v>
      </c>
      <c r="AM68" s="97" t="s">
        <v>281</v>
      </c>
      <c r="AN68" s="97">
        <v>325</v>
      </c>
      <c r="AO68" s="97" t="s">
        <v>281</v>
      </c>
      <c r="AP68" s="23">
        <v>0</v>
      </c>
      <c r="AQ68" s="97" t="s">
        <v>281</v>
      </c>
      <c r="AR68" s="97">
        <v>253</v>
      </c>
      <c r="AS68" s="97" t="s">
        <v>281</v>
      </c>
      <c r="AT68" s="23">
        <v>8.3148673620637867E-2</v>
      </c>
      <c r="AU68" s="97" t="s">
        <v>281</v>
      </c>
      <c r="AV68" s="97">
        <v>190</v>
      </c>
      <c r="AW68" s="97" t="s">
        <v>281</v>
      </c>
      <c r="AX68" s="23">
        <v>2.9314596806015093E-2</v>
      </c>
      <c r="AY68" s="97" t="s">
        <v>281</v>
      </c>
      <c r="AZ68" s="97">
        <v>293</v>
      </c>
      <c r="BA68" s="97" t="s">
        <v>281</v>
      </c>
      <c r="BB68" s="23">
        <v>0.14711282476438611</v>
      </c>
      <c r="BC68" s="97" t="s">
        <v>281</v>
      </c>
      <c r="BD68" s="97">
        <v>56</v>
      </c>
      <c r="BE68" s="97" t="s">
        <v>281</v>
      </c>
      <c r="BF68" s="23">
        <v>0.19539022519279317</v>
      </c>
      <c r="BG68" s="97" t="s">
        <v>281</v>
      </c>
      <c r="BH68" s="97">
        <v>195</v>
      </c>
      <c r="BI68" s="97" t="s">
        <v>281</v>
      </c>
      <c r="BJ68" s="23">
        <v>0.17503768012888177</v>
      </c>
      <c r="BK68" s="97" t="s">
        <v>281</v>
      </c>
      <c r="BL68" s="97">
        <v>72</v>
      </c>
      <c r="BM68" s="97" t="s">
        <v>281</v>
      </c>
      <c r="BN68" s="23">
        <v>2.8187515347055832E-2</v>
      </c>
      <c r="BO68" s="97" t="s">
        <v>281</v>
      </c>
      <c r="BP68" s="97">
        <v>263</v>
      </c>
      <c r="BQ68" s="97" t="s">
        <v>281</v>
      </c>
      <c r="BR68" s="23">
        <v>4.9097246315640282E-2</v>
      </c>
      <c r="BS68" s="97" t="s">
        <v>281</v>
      </c>
      <c r="BT68" s="97">
        <v>211</v>
      </c>
      <c r="BU68" s="97" t="s">
        <v>281</v>
      </c>
      <c r="BV68" s="23">
        <v>6.7200775039877814E-2</v>
      </c>
      <c r="BW68" s="97" t="s">
        <v>281</v>
      </c>
      <c r="BX68" s="97">
        <v>280</v>
      </c>
      <c r="BY68" s="97" t="s">
        <v>281</v>
      </c>
      <c r="BZ68" s="23">
        <v>7.9560140916297359E-2</v>
      </c>
      <c r="CA68" s="97" t="s">
        <v>281</v>
      </c>
      <c r="CB68" s="97">
        <v>306</v>
      </c>
      <c r="CC68" s="97" t="s">
        <v>281</v>
      </c>
      <c r="CD68" s="97" t="s">
        <v>281</v>
      </c>
      <c r="CE68" s="23">
        <v>2.8796530930600073E-2</v>
      </c>
      <c r="CF68" s="97" t="s">
        <v>281</v>
      </c>
      <c r="CG68" s="97">
        <v>277</v>
      </c>
    </row>
    <row r="69" spans="1:85" x14ac:dyDescent="0.35">
      <c r="A69" s="97" t="s">
        <v>102</v>
      </c>
      <c r="B69" s="23">
        <v>0.34029977364494934</v>
      </c>
      <c r="C69" s="97" t="s">
        <v>102</v>
      </c>
      <c r="D69" s="97">
        <v>64</v>
      </c>
      <c r="E69" s="97" t="s">
        <v>102</v>
      </c>
      <c r="F69" s="23">
        <v>4.3689646809456646E-2</v>
      </c>
      <c r="G69" s="97" t="s">
        <v>102</v>
      </c>
      <c r="H69" s="97">
        <v>295</v>
      </c>
      <c r="I69" s="97" t="s">
        <v>102</v>
      </c>
      <c r="J69" s="23">
        <v>0.51515845902686486</v>
      </c>
      <c r="K69" s="97" t="s">
        <v>102</v>
      </c>
      <c r="L69" s="97">
        <v>28</v>
      </c>
      <c r="M69" s="97" t="s">
        <v>102</v>
      </c>
      <c r="N69" s="23">
        <v>-267</v>
      </c>
      <c r="O69" s="97" t="s">
        <v>102</v>
      </c>
      <c r="P69" s="23">
        <v>1</v>
      </c>
      <c r="Q69" s="97" t="s">
        <v>102</v>
      </c>
      <c r="R69" s="23">
        <v>1.244979256253746E-4</v>
      </c>
      <c r="S69" s="97" t="s">
        <v>102</v>
      </c>
      <c r="T69" s="97">
        <v>309</v>
      </c>
      <c r="U69" s="97" t="s">
        <v>102</v>
      </c>
      <c r="V69" s="23">
        <v>0.25844915946307462</v>
      </c>
      <c r="W69" s="97" t="s">
        <v>102</v>
      </c>
      <c r="X69" s="97">
        <v>75</v>
      </c>
      <c r="Y69" s="97" t="s">
        <v>102</v>
      </c>
      <c r="Z69" s="23">
        <v>2.5128011528704379E-3</v>
      </c>
      <c r="AA69" s="97" t="s">
        <v>102</v>
      </c>
      <c r="AB69" s="97">
        <v>190</v>
      </c>
      <c r="AC69" s="97" t="s">
        <v>102</v>
      </c>
      <c r="AD69" s="23">
        <v>1.342896823776239E-3</v>
      </c>
      <c r="AE69" s="97" t="s">
        <v>102</v>
      </c>
      <c r="AF69" s="97">
        <v>318</v>
      </c>
      <c r="AG69" s="97" t="s">
        <v>102</v>
      </c>
      <c r="AH69" s="23">
        <v>0.29418773680935462</v>
      </c>
      <c r="AI69" s="97" t="s">
        <v>102</v>
      </c>
      <c r="AJ69" s="97">
        <v>13</v>
      </c>
      <c r="AK69" s="97" t="s">
        <v>102</v>
      </c>
      <c r="AL69" s="23">
        <v>3.8385497903784316E-2</v>
      </c>
      <c r="AM69" s="97" t="s">
        <v>102</v>
      </c>
      <c r="AN69" s="97">
        <v>81</v>
      </c>
      <c r="AO69" s="97" t="s">
        <v>102</v>
      </c>
      <c r="AP69" s="23">
        <v>1.2306895024530419E-2</v>
      </c>
      <c r="AQ69" s="97" t="s">
        <v>102</v>
      </c>
      <c r="AR69" s="97">
        <v>233</v>
      </c>
      <c r="AS69" s="97" t="s">
        <v>102</v>
      </c>
      <c r="AT69" s="23">
        <v>0.10537059203454296</v>
      </c>
      <c r="AU69" s="97" t="s">
        <v>102</v>
      </c>
      <c r="AV69" s="97">
        <v>118</v>
      </c>
      <c r="AW69" s="97" t="s">
        <v>102</v>
      </c>
      <c r="AX69" s="23">
        <v>4.9136332031631286E-2</v>
      </c>
      <c r="AY69" s="97" t="s">
        <v>102</v>
      </c>
      <c r="AZ69" s="97">
        <v>229</v>
      </c>
      <c r="BA69" s="97" t="s">
        <v>102</v>
      </c>
      <c r="BB69" s="23">
        <v>7.9141014721134609E-3</v>
      </c>
      <c r="BC69" s="97" t="s">
        <v>102</v>
      </c>
      <c r="BD69" s="97">
        <v>302</v>
      </c>
      <c r="BE69" s="97" t="s">
        <v>102</v>
      </c>
      <c r="BF69" s="23">
        <v>0.259359750346288</v>
      </c>
      <c r="BG69" s="97" t="s">
        <v>102</v>
      </c>
      <c r="BH69" s="97">
        <v>123</v>
      </c>
      <c r="BI69" s="97" t="s">
        <v>102</v>
      </c>
      <c r="BJ69" s="23">
        <v>6.142687888007857E-2</v>
      </c>
      <c r="BK69" s="97" t="s">
        <v>102</v>
      </c>
      <c r="BL69" s="97">
        <v>261</v>
      </c>
      <c r="BM69" s="97" t="s">
        <v>102</v>
      </c>
      <c r="BN69" s="23">
        <v>7.498402458666488E-2</v>
      </c>
      <c r="BO69" s="97" t="s">
        <v>102</v>
      </c>
      <c r="BP69" s="97">
        <v>138</v>
      </c>
      <c r="BQ69" s="97" t="s">
        <v>102</v>
      </c>
      <c r="BR69" s="23">
        <v>6.5004083718384231E-2</v>
      </c>
      <c r="BS69" s="97" t="s">
        <v>102</v>
      </c>
      <c r="BT69" s="97">
        <v>154</v>
      </c>
      <c r="BU69" s="97" t="s">
        <v>102</v>
      </c>
      <c r="BV69" s="23">
        <v>0.12163339785571257</v>
      </c>
      <c r="BW69" s="97" t="s">
        <v>102</v>
      </c>
      <c r="BX69" s="97">
        <v>152</v>
      </c>
      <c r="BY69" s="97" t="s">
        <v>102</v>
      </c>
      <c r="BZ69" s="23">
        <v>0.24384323358619403</v>
      </c>
      <c r="CA69" s="97" t="s">
        <v>102</v>
      </c>
      <c r="CB69" s="97">
        <v>57</v>
      </c>
      <c r="CC69" s="97" t="s">
        <v>102</v>
      </c>
      <c r="CD69" s="97" t="s">
        <v>102</v>
      </c>
      <c r="CE69" s="23">
        <v>0.61330954691461981</v>
      </c>
      <c r="CF69" s="97" t="s">
        <v>102</v>
      </c>
      <c r="CG69" s="97">
        <v>11</v>
      </c>
    </row>
    <row r="70" spans="1:85" x14ac:dyDescent="0.35">
      <c r="A70" s="97" t="s">
        <v>140</v>
      </c>
      <c r="B70" s="23">
        <v>0.36509728080672582</v>
      </c>
      <c r="C70" s="97" t="s">
        <v>140</v>
      </c>
      <c r="D70" s="97">
        <v>48</v>
      </c>
      <c r="E70" s="97" t="s">
        <v>140</v>
      </c>
      <c r="F70" s="23">
        <v>8.4531486896779237E-2</v>
      </c>
      <c r="G70" s="97" t="s">
        <v>140</v>
      </c>
      <c r="H70" s="97">
        <v>190</v>
      </c>
      <c r="I70" s="97" t="s">
        <v>140</v>
      </c>
      <c r="J70" s="23">
        <v>0.5495867620171252</v>
      </c>
      <c r="K70" s="97" t="s">
        <v>140</v>
      </c>
      <c r="L70" s="97">
        <v>19</v>
      </c>
      <c r="M70" s="97" t="s">
        <v>140</v>
      </c>
      <c r="N70" s="23">
        <v>-171</v>
      </c>
      <c r="O70" s="97" t="s">
        <v>140</v>
      </c>
      <c r="P70" s="23">
        <v>26</v>
      </c>
      <c r="Q70" s="97" t="s">
        <v>140</v>
      </c>
      <c r="R70" s="23">
        <v>6.1961561292973892E-3</v>
      </c>
      <c r="S70" s="97" t="s">
        <v>140</v>
      </c>
      <c r="T70" s="97">
        <v>43</v>
      </c>
      <c r="U70" s="97" t="s">
        <v>140</v>
      </c>
      <c r="V70" s="23">
        <v>0.39936131176763906</v>
      </c>
      <c r="W70" s="97" t="s">
        <v>140</v>
      </c>
      <c r="X70" s="97">
        <v>38</v>
      </c>
      <c r="Y70" s="97" t="s">
        <v>140</v>
      </c>
      <c r="Z70" s="23">
        <v>9.8848123525437995E-3</v>
      </c>
      <c r="AA70" s="97" t="s">
        <v>140</v>
      </c>
      <c r="AB70" s="97">
        <v>33</v>
      </c>
      <c r="AC70" s="97" t="s">
        <v>140</v>
      </c>
      <c r="AD70" s="23">
        <v>4.6623491948105745E-3</v>
      </c>
      <c r="AE70" s="97" t="s">
        <v>140</v>
      </c>
      <c r="AF70" s="97">
        <v>260</v>
      </c>
      <c r="AG70" s="97" t="s">
        <v>140</v>
      </c>
      <c r="AH70" s="23">
        <v>0.18399770283699099</v>
      </c>
      <c r="AI70" s="97" t="s">
        <v>140</v>
      </c>
      <c r="AJ70" s="97">
        <v>37</v>
      </c>
      <c r="AK70" s="97" t="s">
        <v>140</v>
      </c>
      <c r="AL70" s="23">
        <v>2.7732589446794007E-2</v>
      </c>
      <c r="AM70" s="97" t="s">
        <v>140</v>
      </c>
      <c r="AN70" s="97">
        <v>119</v>
      </c>
      <c r="AO70" s="97" t="s">
        <v>140</v>
      </c>
      <c r="AP70" s="23">
        <v>2.3791700646691713E-2</v>
      </c>
      <c r="AQ70" s="97" t="s">
        <v>140</v>
      </c>
      <c r="AR70" s="97">
        <v>195</v>
      </c>
      <c r="AS70" s="97" t="s">
        <v>140</v>
      </c>
      <c r="AT70" s="23">
        <v>0.11012725437905459</v>
      </c>
      <c r="AU70" s="97" t="s">
        <v>140</v>
      </c>
      <c r="AV70" s="97">
        <v>109</v>
      </c>
      <c r="AW70" s="97" t="s">
        <v>140</v>
      </c>
      <c r="AX70" s="23">
        <v>6.1999841712740478E-2</v>
      </c>
      <c r="AY70" s="97" t="s">
        <v>140</v>
      </c>
      <c r="AZ70" s="97">
        <v>188</v>
      </c>
      <c r="BA70" s="97" t="s">
        <v>140</v>
      </c>
      <c r="BB70" s="23">
        <v>8.786805516328984E-2</v>
      </c>
      <c r="BC70" s="97" t="s">
        <v>140</v>
      </c>
      <c r="BD70" s="97">
        <v>107</v>
      </c>
      <c r="BE70" s="97" t="s">
        <v>140</v>
      </c>
      <c r="BF70" s="23">
        <v>0.50052894989952701</v>
      </c>
      <c r="BG70" s="97" t="s">
        <v>140</v>
      </c>
      <c r="BH70" s="97">
        <v>19</v>
      </c>
      <c r="BI70" s="97" t="s">
        <v>140</v>
      </c>
      <c r="BJ70" s="23">
        <v>0.18476849427966538</v>
      </c>
      <c r="BK70" s="97" t="s">
        <v>140</v>
      </c>
      <c r="BL70" s="97">
        <v>60</v>
      </c>
      <c r="BM70" s="97" t="s">
        <v>140</v>
      </c>
      <c r="BN70" s="23">
        <v>6.4525206804267612E-2</v>
      </c>
      <c r="BO70" s="97" t="s">
        <v>140</v>
      </c>
      <c r="BP70" s="97">
        <v>159</v>
      </c>
      <c r="BQ70" s="97" t="s">
        <v>140</v>
      </c>
      <c r="BR70" s="23">
        <v>8.8470212930580203E-2</v>
      </c>
      <c r="BS70" s="97" t="s">
        <v>140</v>
      </c>
      <c r="BT70" s="97">
        <v>83</v>
      </c>
      <c r="BU70" s="97" t="s">
        <v>140</v>
      </c>
      <c r="BV70" s="23">
        <v>0.13300027396874398</v>
      </c>
      <c r="BW70" s="97" t="s">
        <v>140</v>
      </c>
      <c r="BX70" s="97">
        <v>132</v>
      </c>
      <c r="BY70" s="97" t="s">
        <v>140</v>
      </c>
      <c r="BZ70" s="23">
        <v>0.36771592909442902</v>
      </c>
      <c r="CA70" s="97" t="s">
        <v>140</v>
      </c>
      <c r="CB70" s="97">
        <v>21</v>
      </c>
      <c r="CC70" s="97" t="s">
        <v>140</v>
      </c>
      <c r="CD70" s="97" t="s">
        <v>140</v>
      </c>
      <c r="CE70" s="23">
        <v>0.31225907749721787</v>
      </c>
      <c r="CF70" s="97" t="s">
        <v>140</v>
      </c>
      <c r="CG70" s="97">
        <v>28</v>
      </c>
    </row>
    <row r="71" spans="1:85" x14ac:dyDescent="0.35">
      <c r="A71" s="97" t="s">
        <v>192</v>
      </c>
      <c r="B71" s="23">
        <v>0.19204640855412186</v>
      </c>
      <c r="C71" s="97" t="s">
        <v>192</v>
      </c>
      <c r="D71" s="97">
        <v>197</v>
      </c>
      <c r="E71" s="97" t="s">
        <v>192</v>
      </c>
      <c r="F71" s="23">
        <v>8.9283040893784499E-2</v>
      </c>
      <c r="G71" s="97" t="s">
        <v>192</v>
      </c>
      <c r="H71" s="97">
        <v>173</v>
      </c>
      <c r="I71" s="97" t="s">
        <v>192</v>
      </c>
      <c r="J71" s="23">
        <v>0.255668280727538</v>
      </c>
      <c r="K71" s="97" t="s">
        <v>192</v>
      </c>
      <c r="L71" s="97">
        <v>169</v>
      </c>
      <c r="M71" s="97" t="s">
        <v>192</v>
      </c>
      <c r="N71" s="23">
        <v>-4</v>
      </c>
      <c r="O71" s="97" t="s">
        <v>192</v>
      </c>
      <c r="P71" s="23">
        <v>159</v>
      </c>
      <c r="Q71" s="97" t="s">
        <v>192</v>
      </c>
      <c r="R71" s="23">
        <v>3.5057230449143255E-5</v>
      </c>
      <c r="S71" s="97" t="s">
        <v>192</v>
      </c>
      <c r="T71" s="97">
        <v>324</v>
      </c>
      <c r="U71" s="97" t="s">
        <v>192</v>
      </c>
      <c r="V71" s="23">
        <v>0.13432765296185545</v>
      </c>
      <c r="W71" s="97" t="s">
        <v>192</v>
      </c>
      <c r="X71" s="97">
        <v>166</v>
      </c>
      <c r="Y71" s="97" t="s">
        <v>192</v>
      </c>
      <c r="Z71" s="23">
        <v>1.2763747420411699E-3</v>
      </c>
      <c r="AA71" s="97" t="s">
        <v>192</v>
      </c>
      <c r="AB71" s="97">
        <v>274</v>
      </c>
      <c r="AC71" s="97" t="s">
        <v>192</v>
      </c>
      <c r="AD71" s="23">
        <v>1.1009567859047152E-3</v>
      </c>
      <c r="AE71" s="97" t="s">
        <v>192</v>
      </c>
      <c r="AF71" s="97">
        <v>321</v>
      </c>
      <c r="AG71" s="97" t="s">
        <v>192</v>
      </c>
      <c r="AH71" s="23">
        <v>0.21044062902317845</v>
      </c>
      <c r="AI71" s="97" t="s">
        <v>192</v>
      </c>
      <c r="AJ71" s="97">
        <v>28</v>
      </c>
      <c r="AK71" s="97" t="s">
        <v>192</v>
      </c>
      <c r="AL71" s="23">
        <v>2.7594963531858172E-2</v>
      </c>
      <c r="AM71" s="97" t="s">
        <v>192</v>
      </c>
      <c r="AN71" s="97">
        <v>120</v>
      </c>
      <c r="AO71" s="97" t="s">
        <v>192</v>
      </c>
      <c r="AP71" s="23">
        <v>2.0538763814564333E-3</v>
      </c>
      <c r="AQ71" s="97" t="s">
        <v>192</v>
      </c>
      <c r="AR71" s="97">
        <v>249</v>
      </c>
      <c r="AS71" s="97" t="s">
        <v>192</v>
      </c>
      <c r="AT71" s="23">
        <v>8.0167135305426393E-2</v>
      </c>
      <c r="AU71" s="97" t="s">
        <v>192</v>
      </c>
      <c r="AV71" s="97">
        <v>196</v>
      </c>
      <c r="AW71" s="97" t="s">
        <v>192</v>
      </c>
      <c r="AX71" s="23">
        <v>3.0263968732985126E-2</v>
      </c>
      <c r="AY71" s="97" t="s">
        <v>192</v>
      </c>
      <c r="AZ71" s="97">
        <v>290</v>
      </c>
      <c r="BA71" s="97" t="s">
        <v>192</v>
      </c>
      <c r="BB71" s="23">
        <v>5.453152156268468E-3</v>
      </c>
      <c r="BC71" s="97" t="s">
        <v>192</v>
      </c>
      <c r="BD71" s="97">
        <v>316</v>
      </c>
      <c r="BE71" s="97" t="s">
        <v>192</v>
      </c>
      <c r="BF71" s="23">
        <v>0.19918353529766281</v>
      </c>
      <c r="BG71" s="97" t="s">
        <v>192</v>
      </c>
      <c r="BH71" s="97">
        <v>192</v>
      </c>
      <c r="BI71" s="97" t="s">
        <v>192</v>
      </c>
      <c r="BJ71" s="23">
        <v>4.6604819640508957E-2</v>
      </c>
      <c r="BK71" s="97" t="s">
        <v>192</v>
      </c>
      <c r="BL71" s="97">
        <v>299</v>
      </c>
      <c r="BM71" s="97" t="s">
        <v>192</v>
      </c>
      <c r="BN71" s="23">
        <v>0.18891422527498025</v>
      </c>
      <c r="BO71" s="97" t="s">
        <v>192</v>
      </c>
      <c r="BP71" s="97">
        <v>36</v>
      </c>
      <c r="BQ71" s="97" t="s">
        <v>192</v>
      </c>
      <c r="BR71" s="23">
        <v>0.10086551648584505</v>
      </c>
      <c r="BS71" s="97" t="s">
        <v>192</v>
      </c>
      <c r="BT71" s="97">
        <v>62</v>
      </c>
      <c r="BU71" s="97" t="s">
        <v>192</v>
      </c>
      <c r="BV71" s="23">
        <v>0.25165917062881488</v>
      </c>
      <c r="BW71" s="97" t="s">
        <v>192</v>
      </c>
      <c r="BX71" s="97">
        <v>38</v>
      </c>
      <c r="BY71" s="97" t="s">
        <v>192</v>
      </c>
      <c r="BZ71" s="23">
        <v>0.11932431793127299</v>
      </c>
      <c r="CA71" s="97" t="s">
        <v>192</v>
      </c>
      <c r="CB71" s="97">
        <v>224</v>
      </c>
      <c r="CC71" s="97" t="s">
        <v>192</v>
      </c>
      <c r="CD71" s="97" t="s">
        <v>192</v>
      </c>
      <c r="CE71" s="23">
        <v>6.8629662315149775E-2</v>
      </c>
      <c r="CF71" s="97" t="s">
        <v>192</v>
      </c>
      <c r="CG71" s="97">
        <v>167</v>
      </c>
    </row>
    <row r="72" spans="1:85" x14ac:dyDescent="0.35">
      <c r="A72" s="97" t="s">
        <v>205</v>
      </c>
      <c r="B72" s="23">
        <v>0.19767590421970707</v>
      </c>
      <c r="C72" s="97" t="s">
        <v>205</v>
      </c>
      <c r="D72" s="97">
        <v>185</v>
      </c>
      <c r="E72" s="97" t="s">
        <v>205</v>
      </c>
      <c r="F72" s="23">
        <v>7.6742899256350874E-2</v>
      </c>
      <c r="G72" s="97" t="s">
        <v>205</v>
      </c>
      <c r="H72" s="97">
        <v>205</v>
      </c>
      <c r="I72" s="97" t="s">
        <v>205</v>
      </c>
      <c r="J72" s="23">
        <v>0.27808859285452386</v>
      </c>
      <c r="K72" s="97" t="s">
        <v>205</v>
      </c>
      <c r="L72" s="97">
        <v>141</v>
      </c>
      <c r="M72" s="97" t="s">
        <v>205</v>
      </c>
      <c r="N72" s="23">
        <v>-64</v>
      </c>
      <c r="O72" s="97" t="s">
        <v>205</v>
      </c>
      <c r="P72" s="23">
        <v>87</v>
      </c>
      <c r="Q72" s="97" t="s">
        <v>205</v>
      </c>
      <c r="R72" s="23">
        <v>3.3384166251688866E-4</v>
      </c>
      <c r="S72" s="97" t="s">
        <v>205</v>
      </c>
      <c r="T72" s="97">
        <v>273</v>
      </c>
      <c r="U72" s="97" t="s">
        <v>205</v>
      </c>
      <c r="V72" s="23">
        <v>0.15281834312007314</v>
      </c>
      <c r="W72" s="97" t="s">
        <v>205</v>
      </c>
      <c r="X72" s="97">
        <v>145</v>
      </c>
      <c r="Y72" s="97" t="s">
        <v>205</v>
      </c>
      <c r="Z72" s="23">
        <v>1.7459427999888366E-3</v>
      </c>
      <c r="AA72" s="97" t="s">
        <v>205</v>
      </c>
      <c r="AB72" s="97">
        <v>246</v>
      </c>
      <c r="AC72" s="97" t="s">
        <v>205</v>
      </c>
      <c r="AD72" s="23">
        <v>2.0614531719289311E-2</v>
      </c>
      <c r="AE72" s="97" t="s">
        <v>205</v>
      </c>
      <c r="AF72" s="97">
        <v>85</v>
      </c>
      <c r="AG72" s="97" t="s">
        <v>205</v>
      </c>
      <c r="AH72" s="23">
        <v>0.20267836166025607</v>
      </c>
      <c r="AI72" s="97" t="s">
        <v>205</v>
      </c>
      <c r="AJ72" s="97">
        <v>31</v>
      </c>
      <c r="AK72" s="97" t="s">
        <v>205</v>
      </c>
      <c r="AL72" s="23">
        <v>4.5630975153072142E-2</v>
      </c>
      <c r="AM72" s="97" t="s">
        <v>205</v>
      </c>
      <c r="AN72" s="97">
        <v>61</v>
      </c>
      <c r="AO72" s="97" t="s">
        <v>205</v>
      </c>
      <c r="AP72" s="23">
        <v>2.1996914587752586E-2</v>
      </c>
      <c r="AQ72" s="97" t="s">
        <v>205</v>
      </c>
      <c r="AR72" s="97">
        <v>201</v>
      </c>
      <c r="AS72" s="97" t="s">
        <v>205</v>
      </c>
      <c r="AT72" s="23">
        <v>6.5820268146782213E-2</v>
      </c>
      <c r="AU72" s="97" t="s">
        <v>205</v>
      </c>
      <c r="AV72" s="97">
        <v>255</v>
      </c>
      <c r="AW72" s="97" t="s">
        <v>205</v>
      </c>
      <c r="AX72" s="23">
        <v>4.4630959072526052E-2</v>
      </c>
      <c r="AY72" s="97" t="s">
        <v>205</v>
      </c>
      <c r="AZ72" s="97">
        <v>245</v>
      </c>
      <c r="BA72" s="97" t="s">
        <v>205</v>
      </c>
      <c r="BB72" s="23">
        <v>2.6806471100640213E-2</v>
      </c>
      <c r="BC72" s="97" t="s">
        <v>205</v>
      </c>
      <c r="BD72" s="97">
        <v>233</v>
      </c>
      <c r="BE72" s="97" t="s">
        <v>205</v>
      </c>
      <c r="BF72" s="23">
        <v>0.27182773031402185</v>
      </c>
      <c r="BG72" s="97" t="s">
        <v>205</v>
      </c>
      <c r="BH72" s="97">
        <v>112</v>
      </c>
      <c r="BI72" s="97" t="s">
        <v>205</v>
      </c>
      <c r="BJ72" s="23">
        <v>8.1266862912156096E-2</v>
      </c>
      <c r="BK72" s="97" t="s">
        <v>205</v>
      </c>
      <c r="BL72" s="97">
        <v>215</v>
      </c>
      <c r="BM72" s="97" t="s">
        <v>205</v>
      </c>
      <c r="BN72" s="23">
        <v>0.10005784139358689</v>
      </c>
      <c r="BO72" s="97" t="s">
        <v>205</v>
      </c>
      <c r="BP72" s="97">
        <v>95</v>
      </c>
      <c r="BQ72" s="97" t="s">
        <v>205</v>
      </c>
      <c r="BR72" s="23">
        <v>2.4316932996051182E-2</v>
      </c>
      <c r="BS72" s="97" t="s">
        <v>205</v>
      </c>
      <c r="BT72" s="97">
        <v>311</v>
      </c>
      <c r="BU72" s="97" t="s">
        <v>205</v>
      </c>
      <c r="BV72" s="23">
        <v>0.10794243856853954</v>
      </c>
      <c r="BW72" s="97" t="s">
        <v>205</v>
      </c>
      <c r="BX72" s="97">
        <v>179</v>
      </c>
      <c r="BY72" s="97" t="s">
        <v>205</v>
      </c>
      <c r="BZ72" s="23">
        <v>0.2186548327754107</v>
      </c>
      <c r="CA72" s="97" t="s">
        <v>205</v>
      </c>
      <c r="CB72" s="97">
        <v>74</v>
      </c>
      <c r="CC72" s="97" t="s">
        <v>205</v>
      </c>
      <c r="CD72" s="97" t="s">
        <v>205</v>
      </c>
      <c r="CE72" s="23">
        <v>5.6880268837933998E-2</v>
      </c>
      <c r="CF72" s="97" t="s">
        <v>205</v>
      </c>
      <c r="CG72" s="97">
        <v>191</v>
      </c>
    </row>
    <row r="73" spans="1:85" x14ac:dyDescent="0.35">
      <c r="A73" s="97" t="s">
        <v>139</v>
      </c>
      <c r="B73" s="23">
        <v>0.45168602522715123</v>
      </c>
      <c r="C73" s="97" t="s">
        <v>139</v>
      </c>
      <c r="D73" s="97">
        <v>31</v>
      </c>
      <c r="E73" s="97" t="s">
        <v>139</v>
      </c>
      <c r="F73" s="23">
        <v>0.15685317971744786</v>
      </c>
      <c r="G73" s="97" t="s">
        <v>139</v>
      </c>
      <c r="H73" s="97">
        <v>70</v>
      </c>
      <c r="I73" s="97" t="s">
        <v>139</v>
      </c>
      <c r="J73" s="23">
        <v>0.54900876111907904</v>
      </c>
      <c r="K73" s="97" t="s">
        <v>139</v>
      </c>
      <c r="L73" s="97">
        <v>20</v>
      </c>
      <c r="M73" s="97" t="s">
        <v>139</v>
      </c>
      <c r="N73" s="23">
        <v>-50</v>
      </c>
      <c r="O73" s="97" t="s">
        <v>139</v>
      </c>
      <c r="P73" s="23">
        <v>104</v>
      </c>
      <c r="Q73" s="97" t="s">
        <v>139</v>
      </c>
      <c r="R73" s="23">
        <v>2.3549933363253106E-3</v>
      </c>
      <c r="S73" s="97" t="s">
        <v>139</v>
      </c>
      <c r="T73" s="97">
        <v>97</v>
      </c>
      <c r="U73" s="97" t="s">
        <v>139</v>
      </c>
      <c r="V73" s="23">
        <v>0.45075596482231045</v>
      </c>
      <c r="W73" s="97" t="s">
        <v>139</v>
      </c>
      <c r="X73" s="97">
        <v>27</v>
      </c>
      <c r="Y73" s="97" t="s">
        <v>139</v>
      </c>
      <c r="Z73" s="23">
        <v>6.5197430293249354E-3</v>
      </c>
      <c r="AA73" s="97" t="s">
        <v>139</v>
      </c>
      <c r="AB73" s="97">
        <v>65</v>
      </c>
      <c r="AC73" s="97" t="s">
        <v>139</v>
      </c>
      <c r="AD73" s="23">
        <v>5.0329750384274577E-3</v>
      </c>
      <c r="AE73" s="97" t="s">
        <v>139</v>
      </c>
      <c r="AF73" s="97">
        <v>253</v>
      </c>
      <c r="AG73" s="97" t="s">
        <v>139</v>
      </c>
      <c r="AH73" s="23">
        <v>9.7586700626116588E-2</v>
      </c>
      <c r="AI73" s="97" t="s">
        <v>139</v>
      </c>
      <c r="AJ73" s="97">
        <v>129</v>
      </c>
      <c r="AK73" s="97" t="s">
        <v>139</v>
      </c>
      <c r="AL73" s="23">
        <v>1.7203212956672227E-2</v>
      </c>
      <c r="AM73" s="97" t="s">
        <v>139</v>
      </c>
      <c r="AN73" s="97">
        <v>235</v>
      </c>
      <c r="AO73" s="97" t="s">
        <v>139</v>
      </c>
      <c r="AP73" s="23">
        <v>0.10568027910045429</v>
      </c>
      <c r="AQ73" s="97" t="s">
        <v>139</v>
      </c>
      <c r="AR73" s="97">
        <v>56</v>
      </c>
      <c r="AS73" s="97" t="s">
        <v>139</v>
      </c>
      <c r="AT73" s="23">
        <v>0.17421007908574612</v>
      </c>
      <c r="AU73" s="97" t="s">
        <v>139</v>
      </c>
      <c r="AV73" s="97">
        <v>28</v>
      </c>
      <c r="AW73" s="97" t="s">
        <v>139</v>
      </c>
      <c r="AX73" s="23">
        <v>0.16435438908977276</v>
      </c>
      <c r="AY73" s="97" t="s">
        <v>139</v>
      </c>
      <c r="AZ73" s="97">
        <v>41</v>
      </c>
      <c r="BA73" s="97" t="s">
        <v>139</v>
      </c>
      <c r="BB73" s="23">
        <v>0.13754523025456489</v>
      </c>
      <c r="BC73" s="97" t="s">
        <v>139</v>
      </c>
      <c r="BD73" s="97">
        <v>61</v>
      </c>
      <c r="BE73" s="97" t="s">
        <v>139</v>
      </c>
      <c r="BF73" s="23">
        <v>0.27864052820123913</v>
      </c>
      <c r="BG73" s="97" t="s">
        <v>139</v>
      </c>
      <c r="BH73" s="97">
        <v>101</v>
      </c>
      <c r="BI73" s="97" t="s">
        <v>139</v>
      </c>
      <c r="BJ73" s="23">
        <v>0.18370957987303996</v>
      </c>
      <c r="BK73" s="97" t="s">
        <v>139</v>
      </c>
      <c r="BL73" s="97">
        <v>62</v>
      </c>
      <c r="BM73" s="97" t="s">
        <v>139</v>
      </c>
      <c r="BN73" s="23">
        <v>9.6456753358611508E-2</v>
      </c>
      <c r="BO73" s="97" t="s">
        <v>139</v>
      </c>
      <c r="BP73" s="97">
        <v>101</v>
      </c>
      <c r="BQ73" s="97" t="s">
        <v>139</v>
      </c>
      <c r="BR73" s="23">
        <v>0.13778007086458657</v>
      </c>
      <c r="BS73" s="97" t="s">
        <v>139</v>
      </c>
      <c r="BT73" s="97">
        <v>30</v>
      </c>
      <c r="BU73" s="97" t="s">
        <v>139</v>
      </c>
      <c r="BV73" s="23">
        <v>0.20363284855876065</v>
      </c>
      <c r="BW73" s="97" t="s">
        <v>139</v>
      </c>
      <c r="BX73" s="97">
        <v>62</v>
      </c>
      <c r="BY73" s="97" t="s">
        <v>139</v>
      </c>
      <c r="BZ73" s="23">
        <v>0.31743191889043804</v>
      </c>
      <c r="CA73" s="97" t="s">
        <v>139</v>
      </c>
      <c r="CB73" s="97">
        <v>32</v>
      </c>
      <c r="CC73" s="97" t="s">
        <v>139</v>
      </c>
      <c r="CD73" s="97" t="s">
        <v>139</v>
      </c>
      <c r="CE73" s="23">
        <v>0.50399125448498905</v>
      </c>
      <c r="CF73" s="97" t="s">
        <v>139</v>
      </c>
      <c r="CG73" s="97">
        <v>18</v>
      </c>
    </row>
    <row r="74" spans="1:85" x14ac:dyDescent="0.35">
      <c r="A74" s="97" t="s">
        <v>74</v>
      </c>
      <c r="B74" s="23">
        <v>0.18814609118227685</v>
      </c>
      <c r="C74" s="97" t="s">
        <v>74</v>
      </c>
      <c r="D74" s="97">
        <v>205</v>
      </c>
      <c r="E74" s="97" t="s">
        <v>74</v>
      </c>
      <c r="F74" s="23">
        <v>6.5916787320437778E-2</v>
      </c>
      <c r="G74" s="97" t="s">
        <v>74</v>
      </c>
      <c r="H74" s="97">
        <v>229</v>
      </c>
      <c r="I74" s="97" t="s">
        <v>74</v>
      </c>
      <c r="J74" s="23">
        <v>0.30192497009901309</v>
      </c>
      <c r="K74" s="97" t="s">
        <v>74</v>
      </c>
      <c r="L74" s="97">
        <v>113</v>
      </c>
      <c r="M74" s="97" t="s">
        <v>74</v>
      </c>
      <c r="N74" s="23">
        <v>-116</v>
      </c>
      <c r="O74" s="97" t="s">
        <v>74</v>
      </c>
      <c r="P74" s="23">
        <v>53</v>
      </c>
      <c r="Q74" s="97" t="s">
        <v>74</v>
      </c>
      <c r="R74" s="23">
        <v>1.8296362125615987E-3</v>
      </c>
      <c r="S74" s="97" t="s">
        <v>74</v>
      </c>
      <c r="T74" s="97">
        <v>118</v>
      </c>
      <c r="U74" s="97" t="s">
        <v>74</v>
      </c>
      <c r="V74" s="23">
        <v>5.2221895144750514E-2</v>
      </c>
      <c r="W74" s="97" t="s">
        <v>74</v>
      </c>
      <c r="X74" s="97">
        <v>283</v>
      </c>
      <c r="Y74" s="97" t="s">
        <v>74</v>
      </c>
      <c r="Z74" s="23">
        <v>2.3116719000973729E-3</v>
      </c>
      <c r="AA74" s="97" t="s">
        <v>74</v>
      </c>
      <c r="AB74" s="97">
        <v>202</v>
      </c>
      <c r="AC74" s="97" t="s">
        <v>74</v>
      </c>
      <c r="AD74" s="23">
        <v>1.3607968902090773E-2</v>
      </c>
      <c r="AE74" s="97" t="s">
        <v>74</v>
      </c>
      <c r="AF74" s="97">
        <v>132</v>
      </c>
      <c r="AG74" s="97" t="s">
        <v>74</v>
      </c>
      <c r="AH74" s="23">
        <v>0.11964456825486389</v>
      </c>
      <c r="AI74" s="97" t="s">
        <v>74</v>
      </c>
      <c r="AJ74" s="97">
        <v>87</v>
      </c>
      <c r="AK74" s="97" t="s">
        <v>74</v>
      </c>
      <c r="AL74" s="23">
        <v>2.8338797041336426E-2</v>
      </c>
      <c r="AM74" s="97" t="s">
        <v>74</v>
      </c>
      <c r="AN74" s="97">
        <v>115</v>
      </c>
      <c r="AO74" s="97" t="s">
        <v>74</v>
      </c>
      <c r="AP74" s="23">
        <v>0</v>
      </c>
      <c r="AQ74" s="97" t="s">
        <v>74</v>
      </c>
      <c r="AR74" s="97">
        <v>253</v>
      </c>
      <c r="AS74" s="97" t="s">
        <v>74</v>
      </c>
      <c r="AT74" s="23">
        <v>9.2383394981325639E-2</v>
      </c>
      <c r="AU74" s="97" t="s">
        <v>74</v>
      </c>
      <c r="AV74" s="97">
        <v>163</v>
      </c>
      <c r="AW74" s="97" t="s">
        <v>74</v>
      </c>
      <c r="AX74" s="23">
        <v>3.2570356898347648E-2</v>
      </c>
      <c r="AY74" s="97" t="s">
        <v>74</v>
      </c>
      <c r="AZ74" s="97">
        <v>281</v>
      </c>
      <c r="BA74" s="97" t="s">
        <v>74</v>
      </c>
      <c r="BB74" s="23">
        <v>0.11288731342333425</v>
      </c>
      <c r="BC74" s="97" t="s">
        <v>74</v>
      </c>
      <c r="BD74" s="97">
        <v>83</v>
      </c>
      <c r="BE74" s="97" t="s">
        <v>74</v>
      </c>
      <c r="BF74" s="23">
        <v>0.57634462460060465</v>
      </c>
      <c r="BG74" s="97" t="s">
        <v>74</v>
      </c>
      <c r="BH74" s="97">
        <v>7</v>
      </c>
      <c r="BI74" s="97" t="s">
        <v>74</v>
      </c>
      <c r="BJ74" s="23">
        <v>0.22343755825670872</v>
      </c>
      <c r="BK74" s="97" t="s">
        <v>74</v>
      </c>
      <c r="BL74" s="97">
        <v>42</v>
      </c>
      <c r="BM74" s="97" t="s">
        <v>74</v>
      </c>
      <c r="BN74" s="23">
        <v>1.7529661197787226E-2</v>
      </c>
      <c r="BO74" s="97" t="s">
        <v>74</v>
      </c>
      <c r="BP74" s="97">
        <v>292</v>
      </c>
      <c r="BQ74" s="97" t="s">
        <v>74</v>
      </c>
      <c r="BR74" s="23">
        <v>9.9074331350436542E-2</v>
      </c>
      <c r="BS74" s="97" t="s">
        <v>74</v>
      </c>
      <c r="BT74" s="97">
        <v>66</v>
      </c>
      <c r="BU74" s="97" t="s">
        <v>74</v>
      </c>
      <c r="BV74" s="23">
        <v>0.10148299233130377</v>
      </c>
      <c r="BW74" s="97" t="s">
        <v>74</v>
      </c>
      <c r="BX74" s="97">
        <v>193</v>
      </c>
      <c r="BY74" s="97" t="s">
        <v>74</v>
      </c>
      <c r="BZ74" s="23">
        <v>9.4287344903887821E-2</v>
      </c>
      <c r="CA74" s="97" t="s">
        <v>74</v>
      </c>
      <c r="CB74" s="97">
        <v>280</v>
      </c>
      <c r="CC74" s="97" t="s">
        <v>74</v>
      </c>
      <c r="CD74" s="97" t="s">
        <v>74</v>
      </c>
      <c r="CE74" s="23">
        <v>4.4155342233657399E-2</v>
      </c>
      <c r="CF74" s="97" t="s">
        <v>74</v>
      </c>
      <c r="CG74" s="97">
        <v>234</v>
      </c>
    </row>
    <row r="75" spans="1:85" x14ac:dyDescent="0.35">
      <c r="A75" s="97" t="s">
        <v>302</v>
      </c>
      <c r="B75" s="23">
        <v>0.15896953408185543</v>
      </c>
      <c r="C75" s="97" t="s">
        <v>302</v>
      </c>
      <c r="D75" s="97">
        <v>271</v>
      </c>
      <c r="E75" s="97" t="s">
        <v>302</v>
      </c>
      <c r="F75" s="23">
        <v>6.1231567120560625E-2</v>
      </c>
      <c r="G75" s="97" t="s">
        <v>302</v>
      </c>
      <c r="H75" s="97">
        <v>249</v>
      </c>
      <c r="I75" s="97" t="s">
        <v>302</v>
      </c>
      <c r="J75" s="23">
        <v>0.19508278402946458</v>
      </c>
      <c r="K75" s="97" t="s">
        <v>302</v>
      </c>
      <c r="L75" s="97">
        <v>259</v>
      </c>
      <c r="M75" s="97" t="s">
        <v>302</v>
      </c>
      <c r="N75" s="23">
        <v>10</v>
      </c>
      <c r="O75" s="97" t="s">
        <v>302</v>
      </c>
      <c r="P75" s="23">
        <v>186</v>
      </c>
      <c r="Q75" s="97" t="s">
        <v>302</v>
      </c>
      <c r="R75" s="23">
        <v>2.3172081154608487E-4</v>
      </c>
      <c r="S75" s="97" t="s">
        <v>302</v>
      </c>
      <c r="T75" s="97">
        <v>289</v>
      </c>
      <c r="U75" s="97" t="s">
        <v>302</v>
      </c>
      <c r="V75" s="23">
        <v>3.301263835347161E-2</v>
      </c>
      <c r="W75" s="97" t="s">
        <v>302</v>
      </c>
      <c r="X75" s="97">
        <v>315</v>
      </c>
      <c r="Y75" s="97" t="s">
        <v>302</v>
      </c>
      <c r="Z75" s="23">
        <v>5.3672256278529081E-4</v>
      </c>
      <c r="AA75" s="97" t="s">
        <v>302</v>
      </c>
      <c r="AB75" s="97">
        <v>323</v>
      </c>
      <c r="AC75" s="97" t="s">
        <v>302</v>
      </c>
      <c r="AD75" s="23">
        <v>1.2316347121123394E-2</v>
      </c>
      <c r="AE75" s="97" t="s">
        <v>302</v>
      </c>
      <c r="AF75" s="97">
        <v>144</v>
      </c>
      <c r="AG75" s="97" t="s">
        <v>302</v>
      </c>
      <c r="AH75" s="23">
        <v>3.1600317873553732E-2</v>
      </c>
      <c r="AI75" s="97" t="s">
        <v>302</v>
      </c>
      <c r="AJ75" s="97">
        <v>325</v>
      </c>
      <c r="AK75" s="97" t="s">
        <v>302</v>
      </c>
      <c r="AL75" s="23">
        <v>1.5983862073511913E-2</v>
      </c>
      <c r="AM75" s="97" t="s">
        <v>302</v>
      </c>
      <c r="AN75" s="97">
        <v>256</v>
      </c>
      <c r="AO75" s="97" t="s">
        <v>302</v>
      </c>
      <c r="AP75" s="23">
        <v>0</v>
      </c>
      <c r="AQ75" s="97" t="s">
        <v>302</v>
      </c>
      <c r="AR75" s="97">
        <v>253</v>
      </c>
      <c r="AS75" s="97" t="s">
        <v>302</v>
      </c>
      <c r="AT75" s="23">
        <v>8.5783220582301326E-2</v>
      </c>
      <c r="AU75" s="97" t="s">
        <v>302</v>
      </c>
      <c r="AV75" s="97">
        <v>181</v>
      </c>
      <c r="AW75" s="97" t="s">
        <v>302</v>
      </c>
      <c r="AX75" s="23">
        <v>3.024342319114828E-2</v>
      </c>
      <c r="AY75" s="97" t="s">
        <v>302</v>
      </c>
      <c r="AZ75" s="97">
        <v>291</v>
      </c>
      <c r="BA75" s="97" t="s">
        <v>302</v>
      </c>
      <c r="BB75" s="23">
        <v>1.6434296407120477E-2</v>
      </c>
      <c r="BC75" s="97" t="s">
        <v>302</v>
      </c>
      <c r="BD75" s="97">
        <v>270</v>
      </c>
      <c r="BE75" s="97" t="s">
        <v>302</v>
      </c>
      <c r="BF75" s="23">
        <v>0.31212114339094382</v>
      </c>
      <c r="BG75" s="97" t="s">
        <v>302</v>
      </c>
      <c r="BH75" s="97">
        <v>74</v>
      </c>
      <c r="BI75" s="97" t="s">
        <v>302</v>
      </c>
      <c r="BJ75" s="23">
        <v>8.0226608158504437E-2</v>
      </c>
      <c r="BK75" s="97" t="s">
        <v>302</v>
      </c>
      <c r="BL75" s="97">
        <v>220</v>
      </c>
      <c r="BM75" s="97" t="s">
        <v>302</v>
      </c>
      <c r="BN75" s="23">
        <v>0.1065051928058104</v>
      </c>
      <c r="BO75" s="97" t="s">
        <v>302</v>
      </c>
      <c r="BP75" s="97">
        <v>87</v>
      </c>
      <c r="BQ75" s="97" t="s">
        <v>302</v>
      </c>
      <c r="BR75" s="23">
        <v>3.6859759286578794E-2</v>
      </c>
      <c r="BS75" s="97" t="s">
        <v>302</v>
      </c>
      <c r="BT75" s="97">
        <v>257</v>
      </c>
      <c r="BU75" s="97" t="s">
        <v>302</v>
      </c>
      <c r="BV75" s="23">
        <v>0.12445659647517475</v>
      </c>
      <c r="BW75" s="97" t="s">
        <v>302</v>
      </c>
      <c r="BX75" s="97">
        <v>148</v>
      </c>
      <c r="BY75" s="97" t="s">
        <v>302</v>
      </c>
      <c r="BZ75" s="23">
        <v>0.14867791369126351</v>
      </c>
      <c r="CA75" s="97" t="s">
        <v>302</v>
      </c>
      <c r="CB75" s="97">
        <v>165</v>
      </c>
      <c r="CC75" s="97" t="s">
        <v>302</v>
      </c>
      <c r="CD75" s="97" t="s">
        <v>302</v>
      </c>
      <c r="CE75" s="23">
        <v>4.8545202333669137E-2</v>
      </c>
      <c r="CF75" s="97" t="s">
        <v>302</v>
      </c>
      <c r="CG75" s="97">
        <v>221</v>
      </c>
    </row>
    <row r="76" spans="1:85" x14ac:dyDescent="0.35">
      <c r="A76" s="97" t="s">
        <v>277</v>
      </c>
      <c r="B76" s="23">
        <v>0.22439468977144209</v>
      </c>
      <c r="C76" s="97" t="s">
        <v>277</v>
      </c>
      <c r="D76" s="97">
        <v>150</v>
      </c>
      <c r="E76" s="97" t="s">
        <v>277</v>
      </c>
      <c r="F76" s="23">
        <v>9.8946802268830167E-2</v>
      </c>
      <c r="G76" s="97" t="s">
        <v>277</v>
      </c>
      <c r="H76" s="97">
        <v>155</v>
      </c>
      <c r="I76" s="97" t="s">
        <v>277</v>
      </c>
      <c r="J76" s="23">
        <v>0.26272736119518852</v>
      </c>
      <c r="K76" s="97" t="s">
        <v>277</v>
      </c>
      <c r="L76" s="97">
        <v>158</v>
      </c>
      <c r="M76" s="97" t="s">
        <v>277</v>
      </c>
      <c r="N76" s="23">
        <v>3</v>
      </c>
      <c r="O76" s="97" t="s">
        <v>277</v>
      </c>
      <c r="P76" s="23">
        <v>173</v>
      </c>
      <c r="Q76" s="97" t="s">
        <v>277</v>
      </c>
      <c r="R76" s="23">
        <v>1.4479092043805672E-3</v>
      </c>
      <c r="S76" s="97" t="s">
        <v>277</v>
      </c>
      <c r="T76" s="97">
        <v>141</v>
      </c>
      <c r="U76" s="97" t="s">
        <v>277</v>
      </c>
      <c r="V76" s="23">
        <v>6.4517379079629705E-2</v>
      </c>
      <c r="W76" s="97" t="s">
        <v>277</v>
      </c>
      <c r="X76" s="97">
        <v>271</v>
      </c>
      <c r="Y76" s="97" t="s">
        <v>277</v>
      </c>
      <c r="Z76" s="23">
        <v>2.0436826197999087E-3</v>
      </c>
      <c r="AA76" s="97" t="s">
        <v>277</v>
      </c>
      <c r="AB76" s="97">
        <v>221</v>
      </c>
      <c r="AC76" s="97" t="s">
        <v>277</v>
      </c>
      <c r="AD76" s="23">
        <v>1.2172499154803148E-2</v>
      </c>
      <c r="AE76" s="97" t="s">
        <v>277</v>
      </c>
      <c r="AF76" s="97">
        <v>145</v>
      </c>
      <c r="AG76" s="97" t="s">
        <v>277</v>
      </c>
      <c r="AH76" s="23">
        <v>7.3165985471818989E-2</v>
      </c>
      <c r="AI76" s="97" t="s">
        <v>277</v>
      </c>
      <c r="AJ76" s="97">
        <v>200</v>
      </c>
      <c r="AK76" s="97" t="s">
        <v>277</v>
      </c>
      <c r="AL76" s="23">
        <v>2.1082283465007231E-2</v>
      </c>
      <c r="AM76" s="97" t="s">
        <v>277</v>
      </c>
      <c r="AN76" s="97">
        <v>177</v>
      </c>
      <c r="AO76" s="97" t="s">
        <v>277</v>
      </c>
      <c r="AP76" s="23">
        <v>9.5220282640582729E-2</v>
      </c>
      <c r="AQ76" s="97" t="s">
        <v>277</v>
      </c>
      <c r="AR76" s="97">
        <v>68</v>
      </c>
      <c r="AS76" s="97" t="s">
        <v>277</v>
      </c>
      <c r="AT76" s="23">
        <v>0.13195414518437348</v>
      </c>
      <c r="AU76" s="97" t="s">
        <v>277</v>
      </c>
      <c r="AV76" s="97">
        <v>68</v>
      </c>
      <c r="AW76" s="97" t="s">
        <v>277</v>
      </c>
      <c r="AX76" s="23">
        <v>0.13926846376416249</v>
      </c>
      <c r="AY76" s="97" t="s">
        <v>277</v>
      </c>
      <c r="AZ76" s="97">
        <v>58</v>
      </c>
      <c r="BA76" s="97" t="s">
        <v>277</v>
      </c>
      <c r="BB76" s="23">
        <v>3.0322462937661703E-2</v>
      </c>
      <c r="BC76" s="97" t="s">
        <v>277</v>
      </c>
      <c r="BD76" s="97">
        <v>224</v>
      </c>
      <c r="BE76" s="97" t="s">
        <v>277</v>
      </c>
      <c r="BF76" s="23">
        <v>0.36982181850144119</v>
      </c>
      <c r="BG76" s="97" t="s">
        <v>277</v>
      </c>
      <c r="BH76" s="97">
        <v>54</v>
      </c>
      <c r="BI76" s="97" t="s">
        <v>277</v>
      </c>
      <c r="BJ76" s="23">
        <v>0.1049554759145394</v>
      </c>
      <c r="BK76" s="97" t="s">
        <v>277</v>
      </c>
      <c r="BL76" s="97">
        <v>154</v>
      </c>
      <c r="BM76" s="97" t="s">
        <v>277</v>
      </c>
      <c r="BN76" s="23">
        <v>7.9777192638659955E-2</v>
      </c>
      <c r="BO76" s="97" t="s">
        <v>277</v>
      </c>
      <c r="BP76" s="97">
        <v>125</v>
      </c>
      <c r="BQ76" s="97" t="s">
        <v>277</v>
      </c>
      <c r="BR76" s="23">
        <v>6.9479012761342593E-2</v>
      </c>
      <c r="BS76" s="97" t="s">
        <v>277</v>
      </c>
      <c r="BT76" s="97">
        <v>134</v>
      </c>
      <c r="BU76" s="97" t="s">
        <v>277</v>
      </c>
      <c r="BV76" s="23">
        <v>0.12968693626509209</v>
      </c>
      <c r="BW76" s="97" t="s">
        <v>277</v>
      </c>
      <c r="BX76" s="97">
        <v>136</v>
      </c>
      <c r="BY76" s="97" t="s">
        <v>277</v>
      </c>
      <c r="BZ76" s="23">
        <v>0.1819242090751936</v>
      </c>
      <c r="CA76" s="97" t="s">
        <v>277</v>
      </c>
      <c r="CB76" s="97">
        <v>122</v>
      </c>
      <c r="CC76" s="97" t="s">
        <v>277</v>
      </c>
      <c r="CD76" s="97" t="s">
        <v>277</v>
      </c>
      <c r="CE76" s="23">
        <v>4.7282412770388672E-2</v>
      </c>
      <c r="CF76" s="97" t="s">
        <v>277</v>
      </c>
      <c r="CG76" s="97">
        <v>224</v>
      </c>
    </row>
    <row r="77" spans="1:85" x14ac:dyDescent="0.35">
      <c r="A77" s="97" t="s">
        <v>340</v>
      </c>
      <c r="B77" s="23">
        <v>9.5856646925680175E-2</v>
      </c>
      <c r="C77" s="97" t="s">
        <v>340</v>
      </c>
      <c r="D77" s="97">
        <v>324</v>
      </c>
      <c r="E77" s="97" t="s">
        <v>340</v>
      </c>
      <c r="F77" s="23">
        <v>2.392039486208164E-2</v>
      </c>
      <c r="G77" s="97" t="s">
        <v>340</v>
      </c>
      <c r="H77" s="97">
        <v>320</v>
      </c>
      <c r="I77" s="97" t="s">
        <v>340</v>
      </c>
      <c r="J77" s="23">
        <v>0.1678830907479528</v>
      </c>
      <c r="K77" s="97" t="s">
        <v>340</v>
      </c>
      <c r="L77" s="97">
        <v>284</v>
      </c>
      <c r="M77" s="97" t="s">
        <v>340</v>
      </c>
      <c r="N77" s="23">
        <v>-36</v>
      </c>
      <c r="O77" s="97" t="s">
        <v>340</v>
      </c>
      <c r="P77" s="23">
        <v>123</v>
      </c>
      <c r="Q77" s="97" t="s">
        <v>340</v>
      </c>
      <c r="R77" s="23">
        <v>6.8226890686484784E-4</v>
      </c>
      <c r="S77" s="97" t="s">
        <v>340</v>
      </c>
      <c r="T77" s="97">
        <v>231</v>
      </c>
      <c r="U77" s="97" t="s">
        <v>340</v>
      </c>
      <c r="V77" s="23">
        <v>0.12764802491050389</v>
      </c>
      <c r="W77" s="97" t="s">
        <v>340</v>
      </c>
      <c r="X77" s="97">
        <v>175</v>
      </c>
      <c r="Y77" s="97" t="s">
        <v>340</v>
      </c>
      <c r="Z77" s="23">
        <v>1.8616653757153518E-3</v>
      </c>
      <c r="AA77" s="97" t="s">
        <v>340</v>
      </c>
      <c r="AB77" s="97">
        <v>236</v>
      </c>
      <c r="AC77" s="97" t="s">
        <v>340</v>
      </c>
      <c r="AD77" s="23">
        <v>5.7239426232766439E-3</v>
      </c>
      <c r="AE77" s="97" t="s">
        <v>340</v>
      </c>
      <c r="AF77" s="97">
        <v>238</v>
      </c>
      <c r="AG77" s="97" t="s">
        <v>340</v>
      </c>
      <c r="AH77" s="23">
        <v>6.62649052141394E-2</v>
      </c>
      <c r="AI77" s="97" t="s">
        <v>340</v>
      </c>
      <c r="AJ77" s="97">
        <v>230</v>
      </c>
      <c r="AK77" s="97" t="s">
        <v>340</v>
      </c>
      <c r="AL77" s="23">
        <v>1.3928964562918405E-2</v>
      </c>
      <c r="AM77" s="97" t="s">
        <v>340</v>
      </c>
      <c r="AN77" s="97">
        <v>277</v>
      </c>
      <c r="AO77" s="97" t="s">
        <v>340</v>
      </c>
      <c r="AP77" s="23">
        <v>2.8405154112334727E-2</v>
      </c>
      <c r="AQ77" s="97" t="s">
        <v>340</v>
      </c>
      <c r="AR77" s="97">
        <v>179</v>
      </c>
      <c r="AS77" s="97" t="s">
        <v>340</v>
      </c>
      <c r="AT77" s="23">
        <v>7.5828750986167689E-2</v>
      </c>
      <c r="AU77" s="97" t="s">
        <v>340</v>
      </c>
      <c r="AV77" s="97">
        <v>213</v>
      </c>
      <c r="AW77" s="97" t="s">
        <v>340</v>
      </c>
      <c r="AX77" s="23">
        <v>5.4401316047744758E-2</v>
      </c>
      <c r="AY77" s="97" t="s">
        <v>340</v>
      </c>
      <c r="AZ77" s="97">
        <v>215</v>
      </c>
      <c r="BA77" s="97" t="s">
        <v>340</v>
      </c>
      <c r="BB77" s="23">
        <v>8.0977965233210679E-3</v>
      </c>
      <c r="BC77" s="97" t="s">
        <v>340</v>
      </c>
      <c r="BD77" s="97">
        <v>301</v>
      </c>
      <c r="BE77" s="97" t="s">
        <v>340</v>
      </c>
      <c r="BF77" s="23">
        <v>0.17235757403677296</v>
      </c>
      <c r="BG77" s="97" t="s">
        <v>340</v>
      </c>
      <c r="BH77" s="97">
        <v>222</v>
      </c>
      <c r="BI77" s="97" t="s">
        <v>340</v>
      </c>
      <c r="BJ77" s="23">
        <v>4.3410579708720677E-2</v>
      </c>
      <c r="BK77" s="97" t="s">
        <v>340</v>
      </c>
      <c r="BL77" s="97">
        <v>308</v>
      </c>
      <c r="BM77" s="97" t="s">
        <v>340</v>
      </c>
      <c r="BN77" s="23">
        <v>1.0019678597668332E-2</v>
      </c>
      <c r="BO77" s="97" t="s">
        <v>340</v>
      </c>
      <c r="BP77" s="97">
        <v>308</v>
      </c>
      <c r="BQ77" s="97" t="s">
        <v>340</v>
      </c>
      <c r="BR77" s="23">
        <v>4.7174065894191396E-2</v>
      </c>
      <c r="BS77" s="97" t="s">
        <v>340</v>
      </c>
      <c r="BT77" s="97">
        <v>218</v>
      </c>
      <c r="BU77" s="97" t="s">
        <v>340</v>
      </c>
      <c r="BV77" s="23">
        <v>4.9771655661850572E-2</v>
      </c>
      <c r="BW77" s="97" t="s">
        <v>340</v>
      </c>
      <c r="BX77" s="97">
        <v>300</v>
      </c>
      <c r="BY77" s="97" t="s">
        <v>340</v>
      </c>
      <c r="BZ77" s="23">
        <v>7.1828333086714546E-2</v>
      </c>
      <c r="CA77" s="97" t="s">
        <v>340</v>
      </c>
      <c r="CB77" s="97">
        <v>315</v>
      </c>
      <c r="CC77" s="97" t="s">
        <v>340</v>
      </c>
      <c r="CD77" s="97" t="s">
        <v>340</v>
      </c>
      <c r="CE77" s="23">
        <v>3.8374073163175301E-2</v>
      </c>
      <c r="CF77" s="97" t="s">
        <v>340</v>
      </c>
      <c r="CG77" s="97">
        <v>256</v>
      </c>
    </row>
    <row r="78" spans="1:85" x14ac:dyDescent="0.35">
      <c r="A78" s="97" t="s">
        <v>298</v>
      </c>
      <c r="B78" s="23">
        <v>0.13845944886893813</v>
      </c>
      <c r="C78" s="97" t="s">
        <v>298</v>
      </c>
      <c r="D78" s="97">
        <v>294</v>
      </c>
      <c r="E78" s="97" t="s">
        <v>298</v>
      </c>
      <c r="F78" s="23">
        <v>7.3396829506571878E-2</v>
      </c>
      <c r="G78" s="97" t="s">
        <v>298</v>
      </c>
      <c r="H78" s="97">
        <v>215</v>
      </c>
      <c r="I78" s="97" t="s">
        <v>298</v>
      </c>
      <c r="J78" s="23">
        <v>0.14584828201768263</v>
      </c>
      <c r="K78" s="97" t="s">
        <v>298</v>
      </c>
      <c r="L78" s="97">
        <v>308</v>
      </c>
      <c r="M78" s="97" t="s">
        <v>298</v>
      </c>
      <c r="N78" s="23">
        <v>93</v>
      </c>
      <c r="O78" s="97" t="s">
        <v>298</v>
      </c>
      <c r="P78" s="23">
        <v>256</v>
      </c>
      <c r="Q78" s="97" t="s">
        <v>298</v>
      </c>
      <c r="R78" s="23">
        <v>1.5741225547710987E-3</v>
      </c>
      <c r="S78" s="97" t="s">
        <v>298</v>
      </c>
      <c r="T78" s="97">
        <v>133</v>
      </c>
      <c r="U78" s="97" t="s">
        <v>298</v>
      </c>
      <c r="V78" s="23">
        <v>8.2727627450595503E-2</v>
      </c>
      <c r="W78" s="97" t="s">
        <v>298</v>
      </c>
      <c r="X78" s="97">
        <v>239</v>
      </c>
      <c r="Y78" s="97" t="s">
        <v>298</v>
      </c>
      <c r="Z78" s="23">
        <v>2.33813982613591E-3</v>
      </c>
      <c r="AA78" s="97" t="s">
        <v>298</v>
      </c>
      <c r="AB78" s="97">
        <v>199</v>
      </c>
      <c r="AC78" s="97" t="s">
        <v>298</v>
      </c>
      <c r="AD78" s="23">
        <v>1.6716901542638978E-2</v>
      </c>
      <c r="AE78" s="97" t="s">
        <v>298</v>
      </c>
      <c r="AF78" s="97">
        <v>108</v>
      </c>
      <c r="AG78" s="97" t="s">
        <v>298</v>
      </c>
      <c r="AH78" s="23">
        <v>5.8581664210093774E-2</v>
      </c>
      <c r="AI78" s="97" t="s">
        <v>298</v>
      </c>
      <c r="AJ78" s="97">
        <v>263</v>
      </c>
      <c r="AK78" s="97" t="s">
        <v>298</v>
      </c>
      <c r="AL78" s="23">
        <v>2.3672327497770485E-2</v>
      </c>
      <c r="AM78" s="97" t="s">
        <v>298</v>
      </c>
      <c r="AN78" s="97">
        <v>150</v>
      </c>
      <c r="AO78" s="97" t="s">
        <v>298</v>
      </c>
      <c r="AP78" s="23">
        <v>0</v>
      </c>
      <c r="AQ78" s="97" t="s">
        <v>298</v>
      </c>
      <c r="AR78" s="97">
        <v>253</v>
      </c>
      <c r="AS78" s="97" t="s">
        <v>298</v>
      </c>
      <c r="AT78" s="23">
        <v>7.3614156009377998E-2</v>
      </c>
      <c r="AU78" s="97" t="s">
        <v>298</v>
      </c>
      <c r="AV78" s="97">
        <v>223</v>
      </c>
      <c r="AW78" s="97" t="s">
        <v>298</v>
      </c>
      <c r="AX78" s="23">
        <v>2.5953141627678249E-2</v>
      </c>
      <c r="AY78" s="97" t="s">
        <v>298</v>
      </c>
      <c r="AZ78" s="97">
        <v>300</v>
      </c>
      <c r="BA78" s="97" t="s">
        <v>298</v>
      </c>
      <c r="BB78" s="23">
        <v>0.11909911181654274</v>
      </c>
      <c r="BC78" s="97" t="s">
        <v>298</v>
      </c>
      <c r="BD78" s="97">
        <v>78</v>
      </c>
      <c r="BE78" s="97" t="s">
        <v>298</v>
      </c>
      <c r="BF78" s="23">
        <v>0.12477180669714184</v>
      </c>
      <c r="BG78" s="97" t="s">
        <v>298</v>
      </c>
      <c r="BH78" s="97">
        <v>305</v>
      </c>
      <c r="BI78" s="97" t="s">
        <v>298</v>
      </c>
      <c r="BJ78" s="23">
        <v>0.13472324718583084</v>
      </c>
      <c r="BK78" s="97" t="s">
        <v>298</v>
      </c>
      <c r="BL78" s="97">
        <v>118</v>
      </c>
      <c r="BM78" s="97" t="s">
        <v>298</v>
      </c>
      <c r="BN78" s="23">
        <v>2.5015590408514244E-2</v>
      </c>
      <c r="BO78" s="97" t="s">
        <v>298</v>
      </c>
      <c r="BP78" s="97">
        <v>271</v>
      </c>
      <c r="BQ78" s="97" t="s">
        <v>298</v>
      </c>
      <c r="BR78" s="23">
        <v>7.9025385980667912E-2</v>
      </c>
      <c r="BS78" s="97" t="s">
        <v>298</v>
      </c>
      <c r="BT78" s="97">
        <v>102</v>
      </c>
      <c r="BU78" s="97" t="s">
        <v>298</v>
      </c>
      <c r="BV78" s="23">
        <v>9.0514140114084471E-2</v>
      </c>
      <c r="BW78" s="97" t="s">
        <v>298</v>
      </c>
      <c r="BX78" s="97">
        <v>219</v>
      </c>
      <c r="BY78" s="97" t="s">
        <v>298</v>
      </c>
      <c r="BZ78" s="23">
        <v>9.4318395847095213E-2</v>
      </c>
      <c r="CA78" s="97" t="s">
        <v>298</v>
      </c>
      <c r="CB78" s="97">
        <v>279</v>
      </c>
      <c r="CC78" s="97" t="s">
        <v>298</v>
      </c>
      <c r="CD78" s="97" t="s">
        <v>298</v>
      </c>
      <c r="CE78" s="23">
        <v>7.7549553098355444E-3</v>
      </c>
      <c r="CF78" s="97" t="s">
        <v>298</v>
      </c>
      <c r="CG78" s="97">
        <v>320</v>
      </c>
    </row>
    <row r="79" spans="1:85" x14ac:dyDescent="0.35">
      <c r="A79" s="97" t="s">
        <v>194</v>
      </c>
      <c r="B79" s="23">
        <v>0.213324430802693</v>
      </c>
      <c r="C79" s="97" t="s">
        <v>194</v>
      </c>
      <c r="D79" s="97">
        <v>163</v>
      </c>
      <c r="E79" s="97" t="s">
        <v>194</v>
      </c>
      <c r="F79" s="23">
        <v>8.9590047355337807E-2</v>
      </c>
      <c r="G79" s="97" t="s">
        <v>194</v>
      </c>
      <c r="H79" s="97">
        <v>172</v>
      </c>
      <c r="I79" s="97" t="s">
        <v>194</v>
      </c>
      <c r="J79" s="23">
        <v>0.35337581781054339</v>
      </c>
      <c r="K79" s="97" t="s">
        <v>194</v>
      </c>
      <c r="L79" s="97">
        <v>74</v>
      </c>
      <c r="M79" s="97" t="s">
        <v>194</v>
      </c>
      <c r="N79" s="23">
        <v>-98</v>
      </c>
      <c r="O79" s="97" t="s">
        <v>194</v>
      </c>
      <c r="P79" s="23">
        <v>67</v>
      </c>
      <c r="Q79" s="97" t="s">
        <v>194</v>
      </c>
      <c r="R79" s="23">
        <v>3.4192120721941071E-3</v>
      </c>
      <c r="S79" s="97" t="s">
        <v>194</v>
      </c>
      <c r="T79" s="97">
        <v>71</v>
      </c>
      <c r="U79" s="97" t="s">
        <v>194</v>
      </c>
      <c r="V79" s="23">
        <v>0.43776813219962724</v>
      </c>
      <c r="W79" s="97" t="s">
        <v>194</v>
      </c>
      <c r="X79" s="97">
        <v>29</v>
      </c>
      <c r="Y79" s="97" t="s">
        <v>194</v>
      </c>
      <c r="Z79" s="23">
        <v>7.4636211282650741E-3</v>
      </c>
      <c r="AA79" s="97" t="s">
        <v>194</v>
      </c>
      <c r="AB79" s="97">
        <v>54</v>
      </c>
      <c r="AC79" s="97" t="s">
        <v>194</v>
      </c>
      <c r="AD79" s="23">
        <v>5.419218283584458E-3</v>
      </c>
      <c r="AE79" s="97" t="s">
        <v>194</v>
      </c>
      <c r="AF79" s="97">
        <v>247</v>
      </c>
      <c r="AG79" s="97" t="s">
        <v>194</v>
      </c>
      <c r="AH79" s="23">
        <v>5.5300883706691249E-2</v>
      </c>
      <c r="AI79" s="97" t="s">
        <v>194</v>
      </c>
      <c r="AJ79" s="97">
        <v>281</v>
      </c>
      <c r="AK79" s="97" t="s">
        <v>194</v>
      </c>
      <c r="AL79" s="23">
        <v>1.2250223352638819E-2</v>
      </c>
      <c r="AM79" s="97" t="s">
        <v>194</v>
      </c>
      <c r="AN79" s="97">
        <v>297</v>
      </c>
      <c r="AO79" s="97" t="s">
        <v>194</v>
      </c>
      <c r="AP79" s="23">
        <v>0.12852346193619385</v>
      </c>
      <c r="AQ79" s="97" t="s">
        <v>194</v>
      </c>
      <c r="AR79" s="97">
        <v>41</v>
      </c>
      <c r="AS79" s="97" t="s">
        <v>194</v>
      </c>
      <c r="AT79" s="23">
        <v>7.6312589062542707E-2</v>
      </c>
      <c r="AU79" s="97" t="s">
        <v>194</v>
      </c>
      <c r="AV79" s="97">
        <v>209</v>
      </c>
      <c r="AW79" s="97" t="s">
        <v>194</v>
      </c>
      <c r="AX79" s="23">
        <v>0.15208989383115104</v>
      </c>
      <c r="AY79" s="97" t="s">
        <v>194</v>
      </c>
      <c r="AZ79" s="97">
        <v>49</v>
      </c>
      <c r="BA79" s="97" t="s">
        <v>194</v>
      </c>
      <c r="BB79" s="23">
        <v>5.1557485730438078E-2</v>
      </c>
      <c r="BC79" s="97" t="s">
        <v>194</v>
      </c>
      <c r="BD79" s="97">
        <v>160</v>
      </c>
      <c r="BE79" s="97" t="s">
        <v>194</v>
      </c>
      <c r="BF79" s="23">
        <v>0.39228984299908209</v>
      </c>
      <c r="BG79" s="97" t="s">
        <v>194</v>
      </c>
      <c r="BH79" s="97">
        <v>47</v>
      </c>
      <c r="BI79" s="97" t="s">
        <v>194</v>
      </c>
      <c r="BJ79" s="23">
        <v>0.12902254689513887</v>
      </c>
      <c r="BK79" s="97" t="s">
        <v>194</v>
      </c>
      <c r="BL79" s="97">
        <v>123</v>
      </c>
      <c r="BM79" s="97" t="s">
        <v>194</v>
      </c>
      <c r="BN79" s="23">
        <v>9.3172053535113732E-3</v>
      </c>
      <c r="BO79" s="97" t="s">
        <v>194</v>
      </c>
      <c r="BP79" s="97">
        <v>313</v>
      </c>
      <c r="BQ79" s="97" t="s">
        <v>194</v>
      </c>
      <c r="BR79" s="23">
        <v>7.1439627219217108E-2</v>
      </c>
      <c r="BS79" s="97" t="s">
        <v>194</v>
      </c>
      <c r="BT79" s="97">
        <v>129</v>
      </c>
      <c r="BU79" s="97" t="s">
        <v>194</v>
      </c>
      <c r="BV79" s="23">
        <v>7.029496566554666E-2</v>
      </c>
      <c r="BW79" s="97" t="s">
        <v>194</v>
      </c>
      <c r="BX79" s="97">
        <v>274</v>
      </c>
      <c r="BY79" s="97" t="s">
        <v>194</v>
      </c>
      <c r="BZ79" s="23">
        <v>0.17029032253458312</v>
      </c>
      <c r="CA79" s="97" t="s">
        <v>194</v>
      </c>
      <c r="CB79" s="97">
        <v>136</v>
      </c>
      <c r="CC79" s="97" t="s">
        <v>194</v>
      </c>
      <c r="CD79" s="97" t="s">
        <v>194</v>
      </c>
      <c r="CE79" s="23">
        <v>5.8430418963735825E-2</v>
      </c>
      <c r="CF79" s="97" t="s">
        <v>194</v>
      </c>
      <c r="CG79" s="97">
        <v>187</v>
      </c>
    </row>
    <row r="80" spans="1:85" x14ac:dyDescent="0.35">
      <c r="A80" s="97" t="s">
        <v>311</v>
      </c>
      <c r="B80" s="23">
        <v>0.14464883938127487</v>
      </c>
      <c r="C80" s="97" t="s">
        <v>311</v>
      </c>
      <c r="D80" s="97">
        <v>288</v>
      </c>
      <c r="E80" s="97" t="s">
        <v>311</v>
      </c>
      <c r="F80" s="23">
        <v>4.4447173668504834E-2</v>
      </c>
      <c r="G80" s="97" t="s">
        <v>311</v>
      </c>
      <c r="H80" s="97">
        <v>293</v>
      </c>
      <c r="I80" s="97" t="s">
        <v>311</v>
      </c>
      <c r="J80" s="23">
        <v>0.20929069076161627</v>
      </c>
      <c r="K80" s="97" t="s">
        <v>311</v>
      </c>
      <c r="L80" s="97">
        <v>234</v>
      </c>
      <c r="M80" s="97" t="s">
        <v>311</v>
      </c>
      <c r="N80" s="23">
        <v>-59</v>
      </c>
      <c r="O80" s="97" t="s">
        <v>311</v>
      </c>
      <c r="P80" s="23">
        <v>92</v>
      </c>
      <c r="Q80" s="97" t="s">
        <v>311</v>
      </c>
      <c r="R80" s="23">
        <v>7.6905189758355987E-4</v>
      </c>
      <c r="S80" s="97" t="s">
        <v>311</v>
      </c>
      <c r="T80" s="97">
        <v>220</v>
      </c>
      <c r="U80" s="97" t="s">
        <v>311</v>
      </c>
      <c r="V80" s="23">
        <v>8.2394363560567785E-2</v>
      </c>
      <c r="W80" s="97" t="s">
        <v>311</v>
      </c>
      <c r="X80" s="97">
        <v>241</v>
      </c>
      <c r="Y80" s="97" t="s">
        <v>311</v>
      </c>
      <c r="Z80" s="23">
        <v>1.5302311428570005E-3</v>
      </c>
      <c r="AA80" s="97" t="s">
        <v>311</v>
      </c>
      <c r="AB80" s="97">
        <v>261</v>
      </c>
      <c r="AC80" s="97" t="s">
        <v>311</v>
      </c>
      <c r="AD80" s="23">
        <v>9.0795625970805961E-3</v>
      </c>
      <c r="AE80" s="97" t="s">
        <v>311</v>
      </c>
      <c r="AF80" s="97">
        <v>181</v>
      </c>
      <c r="AG80" s="97" t="s">
        <v>311</v>
      </c>
      <c r="AH80" s="23">
        <v>6.7395269371025662E-2</v>
      </c>
      <c r="AI80" s="97" t="s">
        <v>311</v>
      </c>
      <c r="AJ80" s="97">
        <v>227</v>
      </c>
      <c r="AK80" s="97" t="s">
        <v>311</v>
      </c>
      <c r="AL80" s="23">
        <v>1.7341189666177186E-2</v>
      </c>
      <c r="AM80" s="97" t="s">
        <v>311</v>
      </c>
      <c r="AN80" s="97">
        <v>234</v>
      </c>
      <c r="AO80" s="97" t="s">
        <v>311</v>
      </c>
      <c r="AP80" s="23">
        <v>3.0134238973372182E-2</v>
      </c>
      <c r="AQ80" s="97" t="s">
        <v>311</v>
      </c>
      <c r="AR80" s="97">
        <v>173</v>
      </c>
      <c r="AS80" s="97" t="s">
        <v>311</v>
      </c>
      <c r="AT80" s="23">
        <v>6.6291638200660682E-2</v>
      </c>
      <c r="AU80" s="97" t="s">
        <v>311</v>
      </c>
      <c r="AV80" s="97">
        <v>253</v>
      </c>
      <c r="AW80" s="97" t="s">
        <v>311</v>
      </c>
      <c r="AX80" s="23">
        <v>5.2723122344497365E-2</v>
      </c>
      <c r="AY80" s="97" t="s">
        <v>311</v>
      </c>
      <c r="AZ80" s="97">
        <v>218</v>
      </c>
      <c r="BA80" s="97" t="s">
        <v>311</v>
      </c>
      <c r="BB80" s="23">
        <v>1.4826343464809388E-2</v>
      </c>
      <c r="BC80" s="97" t="s">
        <v>311</v>
      </c>
      <c r="BD80" s="97">
        <v>276</v>
      </c>
      <c r="BE80" s="97" t="s">
        <v>311</v>
      </c>
      <c r="BF80" s="23">
        <v>0.2967076073517132</v>
      </c>
      <c r="BG80" s="97" t="s">
        <v>311</v>
      </c>
      <c r="BH80" s="97">
        <v>87</v>
      </c>
      <c r="BI80" s="97" t="s">
        <v>311</v>
      </c>
      <c r="BJ80" s="23">
        <v>7.5538288486045324E-2</v>
      </c>
      <c r="BK80" s="97" t="s">
        <v>311</v>
      </c>
      <c r="BL80" s="97">
        <v>231</v>
      </c>
      <c r="BM80" s="97" t="s">
        <v>311</v>
      </c>
      <c r="BN80" s="23">
        <v>4.3539404377896537E-2</v>
      </c>
      <c r="BO80" s="97" t="s">
        <v>311</v>
      </c>
      <c r="BP80" s="97">
        <v>209</v>
      </c>
      <c r="BQ80" s="97" t="s">
        <v>311</v>
      </c>
      <c r="BR80" s="23">
        <v>5.9136033688785498E-2</v>
      </c>
      <c r="BS80" s="97" t="s">
        <v>311</v>
      </c>
      <c r="BT80" s="97">
        <v>177</v>
      </c>
      <c r="BU80" s="97" t="s">
        <v>311</v>
      </c>
      <c r="BV80" s="23">
        <v>8.9255785628276546E-2</v>
      </c>
      <c r="BW80" s="97" t="s">
        <v>311</v>
      </c>
      <c r="BX80" s="97">
        <v>220</v>
      </c>
      <c r="BY80" s="97" t="s">
        <v>311</v>
      </c>
      <c r="BZ80" s="23">
        <v>0.12060079666178092</v>
      </c>
      <c r="CA80" s="97" t="s">
        <v>311</v>
      </c>
      <c r="CB80" s="97">
        <v>221</v>
      </c>
      <c r="CC80" s="97" t="s">
        <v>311</v>
      </c>
      <c r="CD80" s="97" t="s">
        <v>311</v>
      </c>
      <c r="CE80" s="23">
        <v>5.4807977367719161E-2</v>
      </c>
      <c r="CF80" s="97" t="s">
        <v>311</v>
      </c>
      <c r="CG80" s="97">
        <v>201</v>
      </c>
    </row>
    <row r="81" spans="1:85" x14ac:dyDescent="0.35">
      <c r="A81" s="97" t="s">
        <v>87</v>
      </c>
      <c r="B81" s="23">
        <v>0.51292240776870912</v>
      </c>
      <c r="C81" s="97" t="s">
        <v>87</v>
      </c>
      <c r="D81" s="97">
        <v>20</v>
      </c>
      <c r="E81" s="97" t="s">
        <v>87</v>
      </c>
      <c r="F81" s="23">
        <v>0.16105003151783162</v>
      </c>
      <c r="G81" s="97" t="s">
        <v>87</v>
      </c>
      <c r="H81" s="97">
        <v>65</v>
      </c>
      <c r="I81" s="97" t="s">
        <v>87</v>
      </c>
      <c r="J81" s="23">
        <v>0.60054323424733091</v>
      </c>
      <c r="K81" s="97" t="s">
        <v>87</v>
      </c>
      <c r="L81" s="97">
        <v>14</v>
      </c>
      <c r="M81" s="97" t="s">
        <v>87</v>
      </c>
      <c r="N81" s="23">
        <v>-51</v>
      </c>
      <c r="O81" s="97" t="s">
        <v>87</v>
      </c>
      <c r="P81" s="23">
        <v>102</v>
      </c>
      <c r="Q81" s="97" t="s">
        <v>87</v>
      </c>
      <c r="R81" s="23">
        <v>4.3673340993781945E-3</v>
      </c>
      <c r="S81" s="97" t="s">
        <v>87</v>
      </c>
      <c r="T81" s="97">
        <v>56</v>
      </c>
      <c r="U81" s="97" t="s">
        <v>87</v>
      </c>
      <c r="V81" s="23">
        <v>0.41984766377038191</v>
      </c>
      <c r="W81" s="97" t="s">
        <v>87</v>
      </c>
      <c r="X81" s="97">
        <v>30</v>
      </c>
      <c r="Y81" s="97" t="s">
        <v>87</v>
      </c>
      <c r="Z81" s="23">
        <v>8.2458546555978767E-3</v>
      </c>
      <c r="AA81" s="97" t="s">
        <v>87</v>
      </c>
      <c r="AB81" s="97">
        <v>44</v>
      </c>
      <c r="AC81" s="97" t="s">
        <v>87</v>
      </c>
      <c r="AD81" s="23">
        <v>8.0087838699435757E-3</v>
      </c>
      <c r="AE81" s="97" t="s">
        <v>87</v>
      </c>
      <c r="AF81" s="97">
        <v>203</v>
      </c>
      <c r="AG81" s="97" t="s">
        <v>87</v>
      </c>
      <c r="AH81" s="23">
        <v>0.21434959906640597</v>
      </c>
      <c r="AI81" s="97" t="s">
        <v>87</v>
      </c>
      <c r="AJ81" s="97">
        <v>27</v>
      </c>
      <c r="AK81" s="97" t="s">
        <v>87</v>
      </c>
      <c r="AL81" s="23">
        <v>3.4818701612232605E-2</v>
      </c>
      <c r="AM81" s="97" t="s">
        <v>87</v>
      </c>
      <c r="AN81" s="97">
        <v>90</v>
      </c>
      <c r="AO81" s="97" t="s">
        <v>87</v>
      </c>
      <c r="AP81" s="23">
        <v>7.301427986109256E-2</v>
      </c>
      <c r="AQ81" s="97" t="s">
        <v>87</v>
      </c>
      <c r="AR81" s="97">
        <v>90</v>
      </c>
      <c r="AS81" s="97" t="s">
        <v>87</v>
      </c>
      <c r="AT81" s="23">
        <v>0.13165766158914646</v>
      </c>
      <c r="AU81" s="97" t="s">
        <v>87</v>
      </c>
      <c r="AV81" s="97">
        <v>70</v>
      </c>
      <c r="AW81" s="97" t="s">
        <v>87</v>
      </c>
      <c r="AX81" s="23">
        <v>0.11753467643112117</v>
      </c>
      <c r="AY81" s="97" t="s">
        <v>87</v>
      </c>
      <c r="AZ81" s="97">
        <v>85</v>
      </c>
      <c r="BA81" s="97" t="s">
        <v>87</v>
      </c>
      <c r="BB81" s="23">
        <v>0.19885234718861566</v>
      </c>
      <c r="BC81" s="97" t="s">
        <v>87</v>
      </c>
      <c r="BD81" s="97">
        <v>33</v>
      </c>
      <c r="BE81" s="97" t="s">
        <v>87</v>
      </c>
      <c r="BF81" s="23">
        <v>0.2396279907776826</v>
      </c>
      <c r="BG81" s="97" t="s">
        <v>87</v>
      </c>
      <c r="BH81" s="97">
        <v>136</v>
      </c>
      <c r="BI81" s="97" t="s">
        <v>87</v>
      </c>
      <c r="BJ81" s="23">
        <v>0.23148173817301487</v>
      </c>
      <c r="BK81" s="97" t="s">
        <v>87</v>
      </c>
      <c r="BL81" s="97">
        <v>36</v>
      </c>
      <c r="BM81" s="97" t="s">
        <v>87</v>
      </c>
      <c r="BN81" s="23">
        <v>7.2113892164701834E-2</v>
      </c>
      <c r="BO81" s="97" t="s">
        <v>87</v>
      </c>
      <c r="BP81" s="97">
        <v>144</v>
      </c>
      <c r="BQ81" s="97" t="s">
        <v>87</v>
      </c>
      <c r="BR81" s="23">
        <v>0.1372230285036804</v>
      </c>
      <c r="BS81" s="97" t="s">
        <v>87</v>
      </c>
      <c r="BT81" s="97">
        <v>32</v>
      </c>
      <c r="BU81" s="97" t="s">
        <v>87</v>
      </c>
      <c r="BV81" s="23">
        <v>0.18203879780007456</v>
      </c>
      <c r="BW81" s="97" t="s">
        <v>87</v>
      </c>
      <c r="BX81" s="97">
        <v>78</v>
      </c>
      <c r="BY81" s="97" t="s">
        <v>87</v>
      </c>
      <c r="BZ81" s="23">
        <v>0.46055386203465348</v>
      </c>
      <c r="CA81" s="97" t="s">
        <v>87</v>
      </c>
      <c r="CB81" s="97">
        <v>9</v>
      </c>
      <c r="CC81" s="97" t="s">
        <v>87</v>
      </c>
      <c r="CD81" s="97" t="s">
        <v>87</v>
      </c>
      <c r="CE81" s="23">
        <v>0.54115563548316648</v>
      </c>
      <c r="CF81" s="97" t="s">
        <v>87</v>
      </c>
      <c r="CG81" s="97">
        <v>16</v>
      </c>
    </row>
    <row r="82" spans="1:85" x14ac:dyDescent="0.35">
      <c r="A82" s="97" t="s">
        <v>307</v>
      </c>
      <c r="B82" s="23">
        <v>0.11819648040835359</v>
      </c>
      <c r="C82" s="97" t="s">
        <v>307</v>
      </c>
      <c r="D82" s="97">
        <v>316</v>
      </c>
      <c r="E82" s="97" t="s">
        <v>307</v>
      </c>
      <c r="F82" s="23">
        <v>6.5273350167231098E-2</v>
      </c>
      <c r="G82" s="97" t="s">
        <v>307</v>
      </c>
      <c r="H82" s="97">
        <v>233</v>
      </c>
      <c r="I82" s="97" t="s">
        <v>307</v>
      </c>
      <c r="J82" s="23">
        <v>0.14973200262978795</v>
      </c>
      <c r="K82" s="97" t="s">
        <v>307</v>
      </c>
      <c r="L82" s="97">
        <v>303</v>
      </c>
      <c r="M82" s="97" t="s">
        <v>307</v>
      </c>
      <c r="N82" s="23">
        <v>70</v>
      </c>
      <c r="O82" s="97" t="s">
        <v>307</v>
      </c>
      <c r="P82" s="23">
        <v>235</v>
      </c>
      <c r="Q82" s="97" t="s">
        <v>307</v>
      </c>
      <c r="R82" s="23">
        <v>5.6196715220781934E-5</v>
      </c>
      <c r="S82" s="97" t="s">
        <v>307</v>
      </c>
      <c r="T82" s="97">
        <v>322</v>
      </c>
      <c r="U82" s="97" t="s">
        <v>307</v>
      </c>
      <c r="V82" s="23">
        <v>0.1144494067432484</v>
      </c>
      <c r="W82" s="97" t="s">
        <v>307</v>
      </c>
      <c r="X82" s="97">
        <v>193</v>
      </c>
      <c r="Y82" s="97" t="s">
        <v>307</v>
      </c>
      <c r="Z82" s="23">
        <v>1.1138120907569823E-3</v>
      </c>
      <c r="AA82" s="97" t="s">
        <v>307</v>
      </c>
      <c r="AB82" s="97">
        <v>286</v>
      </c>
      <c r="AC82" s="97" t="s">
        <v>307</v>
      </c>
      <c r="AD82" s="23">
        <v>3.4978134964847342E-3</v>
      </c>
      <c r="AE82" s="97" t="s">
        <v>307</v>
      </c>
      <c r="AF82" s="97">
        <v>281</v>
      </c>
      <c r="AG82" s="97" t="s">
        <v>307</v>
      </c>
      <c r="AH82" s="23">
        <v>8.2485641226845111E-2</v>
      </c>
      <c r="AI82" s="97" t="s">
        <v>307</v>
      </c>
      <c r="AJ82" s="97">
        <v>162</v>
      </c>
      <c r="AK82" s="97" t="s">
        <v>307</v>
      </c>
      <c r="AL82" s="23">
        <v>1.3804118736728904E-2</v>
      </c>
      <c r="AM82" s="97" t="s">
        <v>307</v>
      </c>
      <c r="AN82" s="97">
        <v>280</v>
      </c>
      <c r="AO82" s="97" t="s">
        <v>307</v>
      </c>
      <c r="AP82" s="23">
        <v>2.1246479999259382E-2</v>
      </c>
      <c r="AQ82" s="97" t="s">
        <v>307</v>
      </c>
      <c r="AR82" s="97">
        <v>206</v>
      </c>
      <c r="AS82" s="97" t="s">
        <v>307</v>
      </c>
      <c r="AT82" s="23">
        <v>2.3964998547074807E-2</v>
      </c>
      <c r="AU82" s="97" t="s">
        <v>307</v>
      </c>
      <c r="AV82" s="97">
        <v>323</v>
      </c>
      <c r="AW82" s="97" t="s">
        <v>307</v>
      </c>
      <c r="AX82" s="23">
        <v>2.9143671997587932E-2</v>
      </c>
      <c r="AY82" s="97" t="s">
        <v>307</v>
      </c>
      <c r="AZ82" s="97">
        <v>294</v>
      </c>
      <c r="BA82" s="97" t="s">
        <v>307</v>
      </c>
      <c r="BB82" s="23">
        <v>6.0607310882987639E-3</v>
      </c>
      <c r="BC82" s="97" t="s">
        <v>307</v>
      </c>
      <c r="BD82" s="97">
        <v>313</v>
      </c>
      <c r="BE82" s="97" t="s">
        <v>307</v>
      </c>
      <c r="BF82" s="23">
        <v>0.15037128262919852</v>
      </c>
      <c r="BG82" s="97" t="s">
        <v>307</v>
      </c>
      <c r="BH82" s="97">
        <v>264</v>
      </c>
      <c r="BI82" s="97" t="s">
        <v>307</v>
      </c>
      <c r="BJ82" s="23">
        <v>3.695707504740111E-2</v>
      </c>
      <c r="BK82" s="97" t="s">
        <v>307</v>
      </c>
      <c r="BL82" s="97">
        <v>320</v>
      </c>
      <c r="BM82" s="97" t="s">
        <v>307</v>
      </c>
      <c r="BN82" s="23">
        <v>0.11356962012367154</v>
      </c>
      <c r="BO82" s="97" t="s">
        <v>307</v>
      </c>
      <c r="BP82" s="97">
        <v>81</v>
      </c>
      <c r="BQ82" s="97" t="s">
        <v>307</v>
      </c>
      <c r="BR82" s="23">
        <v>4.79428082384597E-2</v>
      </c>
      <c r="BS82" s="97" t="s">
        <v>307</v>
      </c>
      <c r="BT82" s="97">
        <v>216</v>
      </c>
      <c r="BU82" s="97" t="s">
        <v>307</v>
      </c>
      <c r="BV82" s="23">
        <v>0.14023455726977241</v>
      </c>
      <c r="BW82" s="97" t="s">
        <v>307</v>
      </c>
      <c r="BX82" s="97">
        <v>120</v>
      </c>
      <c r="BY82" s="97" t="s">
        <v>307</v>
      </c>
      <c r="BZ82" s="23">
        <v>7.0031953273263767E-2</v>
      </c>
      <c r="CA82" s="97" t="s">
        <v>307</v>
      </c>
      <c r="CB82" s="97">
        <v>320</v>
      </c>
      <c r="CC82" s="97" t="s">
        <v>307</v>
      </c>
      <c r="CD82" s="97" t="s">
        <v>307</v>
      </c>
      <c r="CE82" s="23">
        <v>4.5415862344012292E-2</v>
      </c>
      <c r="CF82" s="97" t="s">
        <v>307</v>
      </c>
      <c r="CG82" s="97">
        <v>229</v>
      </c>
    </row>
    <row r="83" spans="1:85" x14ac:dyDescent="0.35">
      <c r="A83" s="97" t="s">
        <v>98</v>
      </c>
      <c r="B83" s="23">
        <v>0.24821983988794294</v>
      </c>
      <c r="C83" s="97" t="s">
        <v>98</v>
      </c>
      <c r="D83" s="97">
        <v>124</v>
      </c>
      <c r="E83" s="97" t="s">
        <v>98</v>
      </c>
      <c r="F83" s="23">
        <v>9.8294120071141827E-2</v>
      </c>
      <c r="G83" s="97" t="s">
        <v>98</v>
      </c>
      <c r="H83" s="97">
        <v>161</v>
      </c>
      <c r="I83" s="97" t="s">
        <v>98</v>
      </c>
      <c r="J83" s="23">
        <v>0.41309128941137269</v>
      </c>
      <c r="K83" s="97" t="s">
        <v>98</v>
      </c>
      <c r="L83" s="97">
        <v>50</v>
      </c>
      <c r="M83" s="97" t="s">
        <v>98</v>
      </c>
      <c r="N83" s="23">
        <v>-111</v>
      </c>
      <c r="O83" s="97" t="s">
        <v>98</v>
      </c>
      <c r="P83" s="23">
        <v>59</v>
      </c>
      <c r="Q83" s="97" t="s">
        <v>98</v>
      </c>
      <c r="R83" s="23">
        <v>3.3010640744248884E-3</v>
      </c>
      <c r="S83" s="97" t="s">
        <v>98</v>
      </c>
      <c r="T83" s="97">
        <v>73</v>
      </c>
      <c r="U83" s="97" t="s">
        <v>98</v>
      </c>
      <c r="V83" s="23">
        <v>0.41182605157597946</v>
      </c>
      <c r="W83" s="97" t="s">
        <v>98</v>
      </c>
      <c r="X83" s="97">
        <v>33</v>
      </c>
      <c r="Y83" s="97" t="s">
        <v>98</v>
      </c>
      <c r="Z83" s="23">
        <v>7.1057766349342808E-3</v>
      </c>
      <c r="AA83" s="97" t="s">
        <v>98</v>
      </c>
      <c r="AB83" s="97">
        <v>57</v>
      </c>
      <c r="AC83" s="97" t="s">
        <v>98</v>
      </c>
      <c r="AD83" s="23">
        <v>1.3332650137712255E-2</v>
      </c>
      <c r="AE83" s="97" t="s">
        <v>98</v>
      </c>
      <c r="AF83" s="97">
        <v>133</v>
      </c>
      <c r="AG83" s="97" t="s">
        <v>98</v>
      </c>
      <c r="AH83" s="23">
        <v>9.1377329438617025E-2</v>
      </c>
      <c r="AI83" s="97" t="s">
        <v>98</v>
      </c>
      <c r="AJ83" s="97">
        <v>139</v>
      </c>
      <c r="AK83" s="97" t="s">
        <v>98</v>
      </c>
      <c r="AL83" s="23">
        <v>2.4507956340046103E-2</v>
      </c>
      <c r="AM83" s="97" t="s">
        <v>98</v>
      </c>
      <c r="AN83" s="97">
        <v>145</v>
      </c>
      <c r="AO83" s="97" t="s">
        <v>98</v>
      </c>
      <c r="AP83" s="23">
        <v>5.0111916704119887E-2</v>
      </c>
      <c r="AQ83" s="97" t="s">
        <v>98</v>
      </c>
      <c r="AR83" s="97">
        <v>126</v>
      </c>
      <c r="AS83" s="97" t="s">
        <v>98</v>
      </c>
      <c r="AT83" s="23">
        <v>5.1427234915245874E-2</v>
      </c>
      <c r="AU83" s="97" t="s">
        <v>98</v>
      </c>
      <c r="AV83" s="97">
        <v>296</v>
      </c>
      <c r="AW83" s="97" t="s">
        <v>98</v>
      </c>
      <c r="AX83" s="23">
        <v>6.6941391865476194E-2</v>
      </c>
      <c r="AY83" s="97" t="s">
        <v>98</v>
      </c>
      <c r="AZ83" s="97">
        <v>171</v>
      </c>
      <c r="BA83" s="97" t="s">
        <v>98</v>
      </c>
      <c r="BB83" s="23">
        <v>4.9139156741871734E-2</v>
      </c>
      <c r="BC83" s="97" t="s">
        <v>98</v>
      </c>
      <c r="BD83" s="97">
        <v>167</v>
      </c>
      <c r="BE83" s="97" t="s">
        <v>98</v>
      </c>
      <c r="BF83" s="23">
        <v>0.5418381437915083</v>
      </c>
      <c r="BG83" s="97" t="s">
        <v>98</v>
      </c>
      <c r="BH83" s="97">
        <v>11</v>
      </c>
      <c r="BI83" s="97" t="s">
        <v>98</v>
      </c>
      <c r="BJ83" s="23">
        <v>0.1580727931188983</v>
      </c>
      <c r="BK83" s="97" t="s">
        <v>98</v>
      </c>
      <c r="BL83" s="97">
        <v>91</v>
      </c>
      <c r="BM83" s="97" t="s">
        <v>98</v>
      </c>
      <c r="BN83" s="23">
        <v>0.10161136402444793</v>
      </c>
      <c r="BO83" s="97" t="s">
        <v>98</v>
      </c>
      <c r="BP83" s="97">
        <v>92</v>
      </c>
      <c r="BQ83" s="97" t="s">
        <v>98</v>
      </c>
      <c r="BR83" s="23">
        <v>0.10513265725896635</v>
      </c>
      <c r="BS83" s="97" t="s">
        <v>98</v>
      </c>
      <c r="BT83" s="97">
        <v>60</v>
      </c>
      <c r="BU83" s="97" t="s">
        <v>98</v>
      </c>
      <c r="BV83" s="23">
        <v>0.17967060211346819</v>
      </c>
      <c r="BW83" s="97" t="s">
        <v>98</v>
      </c>
      <c r="BX83" s="97">
        <v>80</v>
      </c>
      <c r="BY83" s="97" t="s">
        <v>98</v>
      </c>
      <c r="BZ83" s="23">
        <v>0.1700828179661357</v>
      </c>
      <c r="CA83" s="97" t="s">
        <v>98</v>
      </c>
      <c r="CB83" s="97">
        <v>138</v>
      </c>
      <c r="CC83" s="97" t="s">
        <v>98</v>
      </c>
      <c r="CD83" s="97" t="s">
        <v>98</v>
      </c>
      <c r="CE83" s="23">
        <v>0.10337915621734232</v>
      </c>
      <c r="CF83" s="97" t="s">
        <v>98</v>
      </c>
      <c r="CG83" s="97">
        <v>119</v>
      </c>
    </row>
    <row r="84" spans="1:85" x14ac:dyDescent="0.35">
      <c r="A84" s="97" t="s">
        <v>143</v>
      </c>
      <c r="B84" s="23">
        <v>0.21191941496288724</v>
      </c>
      <c r="C84" s="97" t="s">
        <v>143</v>
      </c>
      <c r="D84" s="97">
        <v>166</v>
      </c>
      <c r="E84" s="97" t="s">
        <v>143</v>
      </c>
      <c r="F84" s="23">
        <v>0.14728735641540075</v>
      </c>
      <c r="G84" s="97" t="s">
        <v>143</v>
      </c>
      <c r="H84" s="97">
        <v>77</v>
      </c>
      <c r="I84" s="97" t="s">
        <v>143</v>
      </c>
      <c r="J84" s="23">
        <v>0.20690090599567937</v>
      </c>
      <c r="K84" s="97" t="s">
        <v>143</v>
      </c>
      <c r="L84" s="97">
        <v>239</v>
      </c>
      <c r="M84" s="97" t="s">
        <v>143</v>
      </c>
      <c r="N84" s="23">
        <v>162</v>
      </c>
      <c r="O84" s="97" t="s">
        <v>143</v>
      </c>
      <c r="P84" s="23">
        <v>298</v>
      </c>
      <c r="Q84" s="97" t="s">
        <v>143</v>
      </c>
      <c r="R84" s="23">
        <v>3.370628414723496E-4</v>
      </c>
      <c r="S84" s="97" t="s">
        <v>143</v>
      </c>
      <c r="T84" s="97">
        <v>271</v>
      </c>
      <c r="U84" s="97" t="s">
        <v>143</v>
      </c>
      <c r="V84" s="23">
        <v>7.0934910035308718E-2</v>
      </c>
      <c r="W84" s="97" t="s">
        <v>143</v>
      </c>
      <c r="X84" s="97">
        <v>264</v>
      </c>
      <c r="Y84" s="97" t="s">
        <v>143</v>
      </c>
      <c r="Z84" s="23">
        <v>9.9247443065439726E-4</v>
      </c>
      <c r="AA84" s="97" t="s">
        <v>143</v>
      </c>
      <c r="AB84" s="97">
        <v>301</v>
      </c>
      <c r="AC84" s="97" t="s">
        <v>143</v>
      </c>
      <c r="AD84" s="23">
        <v>1.7968392109117267E-2</v>
      </c>
      <c r="AE84" s="97" t="s">
        <v>143</v>
      </c>
      <c r="AF84" s="97">
        <v>100</v>
      </c>
      <c r="AG84" s="97" t="s">
        <v>143</v>
      </c>
      <c r="AH84" s="23">
        <v>7.6396400000364434E-2</v>
      </c>
      <c r="AI84" s="97" t="s">
        <v>143</v>
      </c>
      <c r="AJ84" s="97">
        <v>190</v>
      </c>
      <c r="AK84" s="97" t="s">
        <v>143</v>
      </c>
      <c r="AL84" s="23">
        <v>2.7137017776892664E-2</v>
      </c>
      <c r="AM84" s="97" t="s">
        <v>143</v>
      </c>
      <c r="AN84" s="97">
        <v>125</v>
      </c>
      <c r="AO84" s="97" t="s">
        <v>143</v>
      </c>
      <c r="AP84" s="23">
        <v>0.22873077689101365</v>
      </c>
      <c r="AQ84" s="97" t="s">
        <v>143</v>
      </c>
      <c r="AR84" s="97">
        <v>19</v>
      </c>
      <c r="AS84" s="97" t="s">
        <v>143</v>
      </c>
      <c r="AT84" s="23">
        <v>0.10552908451924364</v>
      </c>
      <c r="AU84" s="97" t="s">
        <v>143</v>
      </c>
      <c r="AV84" s="97">
        <v>117</v>
      </c>
      <c r="AW84" s="97" t="s">
        <v>143</v>
      </c>
      <c r="AX84" s="23">
        <v>0.25999504918772892</v>
      </c>
      <c r="AY84" s="97" t="s">
        <v>143</v>
      </c>
      <c r="AZ84" s="97">
        <v>21</v>
      </c>
      <c r="BA84" s="97" t="s">
        <v>143</v>
      </c>
      <c r="BB84" s="23">
        <v>2.1011886966416034E-2</v>
      </c>
      <c r="BC84" s="97" t="s">
        <v>143</v>
      </c>
      <c r="BD84" s="97">
        <v>254</v>
      </c>
      <c r="BE84" s="97" t="s">
        <v>143</v>
      </c>
      <c r="BF84" s="23">
        <v>0.30654142514175342</v>
      </c>
      <c r="BG84" s="97" t="s">
        <v>143</v>
      </c>
      <c r="BH84" s="97">
        <v>80</v>
      </c>
      <c r="BI84" s="97" t="s">
        <v>143</v>
      </c>
      <c r="BJ84" s="23">
        <v>8.3236218923976049E-2</v>
      </c>
      <c r="BK84" s="97" t="s">
        <v>143</v>
      </c>
      <c r="BL84" s="97">
        <v>208</v>
      </c>
      <c r="BM84" s="97" t="s">
        <v>143</v>
      </c>
      <c r="BN84" s="23">
        <v>5.785574185693549E-2</v>
      </c>
      <c r="BO84" s="97" t="s">
        <v>143</v>
      </c>
      <c r="BP84" s="97">
        <v>174</v>
      </c>
      <c r="BQ84" s="97" t="s">
        <v>143</v>
      </c>
      <c r="BR84" s="23">
        <v>2.6099343737785802E-2</v>
      </c>
      <c r="BS84" s="97" t="s">
        <v>143</v>
      </c>
      <c r="BT84" s="97">
        <v>306</v>
      </c>
      <c r="BU84" s="97" t="s">
        <v>143</v>
      </c>
      <c r="BV84" s="23">
        <v>7.2899124059954315E-2</v>
      </c>
      <c r="BW84" s="97" t="s">
        <v>143</v>
      </c>
      <c r="BX84" s="97">
        <v>265</v>
      </c>
      <c r="BY84" s="97" t="s">
        <v>143</v>
      </c>
      <c r="BZ84" s="23">
        <v>9.0250357480701315E-2</v>
      </c>
      <c r="CA84" s="97" t="s">
        <v>143</v>
      </c>
      <c r="CB84" s="97">
        <v>288</v>
      </c>
      <c r="CC84" s="97" t="s">
        <v>143</v>
      </c>
      <c r="CD84" s="97" t="s">
        <v>143</v>
      </c>
      <c r="CE84" s="23">
        <v>6.3048739113870253E-2</v>
      </c>
      <c r="CF84" s="97" t="s">
        <v>143</v>
      </c>
      <c r="CG84" s="97">
        <v>180</v>
      </c>
    </row>
    <row r="85" spans="1:85" x14ac:dyDescent="0.35">
      <c r="A85" s="97" t="s">
        <v>313</v>
      </c>
      <c r="B85" s="23">
        <v>0.13602072450877359</v>
      </c>
      <c r="C85" s="97" t="s">
        <v>313</v>
      </c>
      <c r="D85" s="97">
        <v>297</v>
      </c>
      <c r="E85" s="97" t="s">
        <v>313</v>
      </c>
      <c r="F85" s="23">
        <v>5.6652826639731903E-2</v>
      </c>
      <c r="G85" s="97" t="s">
        <v>313</v>
      </c>
      <c r="H85" s="97">
        <v>262</v>
      </c>
      <c r="I85" s="97" t="s">
        <v>313</v>
      </c>
      <c r="J85" s="23">
        <v>0.18505377488110888</v>
      </c>
      <c r="K85" s="97" t="s">
        <v>313</v>
      </c>
      <c r="L85" s="97">
        <v>271</v>
      </c>
      <c r="M85" s="97" t="s">
        <v>313</v>
      </c>
      <c r="N85" s="23">
        <v>9</v>
      </c>
      <c r="O85" s="97" t="s">
        <v>313</v>
      </c>
      <c r="P85" s="23">
        <v>185</v>
      </c>
      <c r="Q85" s="97" t="s">
        <v>313</v>
      </c>
      <c r="R85" s="23">
        <v>6.2083002119567483E-4</v>
      </c>
      <c r="S85" s="97" t="s">
        <v>313</v>
      </c>
      <c r="T85" s="97">
        <v>237</v>
      </c>
      <c r="U85" s="97" t="s">
        <v>313</v>
      </c>
      <c r="V85" s="23">
        <v>5.9829572128274396E-2</v>
      </c>
      <c r="W85" s="97" t="s">
        <v>313</v>
      </c>
      <c r="X85" s="97">
        <v>277</v>
      </c>
      <c r="Y85" s="97" t="s">
        <v>313</v>
      </c>
      <c r="Z85" s="23">
        <v>1.1735314842017566E-3</v>
      </c>
      <c r="AA85" s="97" t="s">
        <v>313</v>
      </c>
      <c r="AB85" s="97">
        <v>282</v>
      </c>
      <c r="AC85" s="97" t="s">
        <v>313</v>
      </c>
      <c r="AD85" s="23">
        <v>1.1038046253893029E-2</v>
      </c>
      <c r="AE85" s="97" t="s">
        <v>313</v>
      </c>
      <c r="AF85" s="97">
        <v>154</v>
      </c>
      <c r="AG85" s="97" t="s">
        <v>313</v>
      </c>
      <c r="AH85" s="23">
        <v>7.2054837794617937E-2</v>
      </c>
      <c r="AI85" s="97" t="s">
        <v>313</v>
      </c>
      <c r="AJ85" s="97">
        <v>203</v>
      </c>
      <c r="AK85" s="97" t="s">
        <v>313</v>
      </c>
      <c r="AL85" s="23">
        <v>1.98368167922451E-2</v>
      </c>
      <c r="AM85" s="97" t="s">
        <v>313</v>
      </c>
      <c r="AN85" s="97">
        <v>189</v>
      </c>
      <c r="AO85" s="97" t="s">
        <v>313</v>
      </c>
      <c r="AP85" s="23">
        <v>6.2532778226553537E-2</v>
      </c>
      <c r="AQ85" s="97" t="s">
        <v>313</v>
      </c>
      <c r="AR85" s="97">
        <v>104</v>
      </c>
      <c r="AS85" s="97" t="s">
        <v>313</v>
      </c>
      <c r="AT85" s="23">
        <v>5.1336850332684154E-2</v>
      </c>
      <c r="AU85" s="97" t="s">
        <v>313</v>
      </c>
      <c r="AV85" s="97">
        <v>297</v>
      </c>
      <c r="AW85" s="97" t="s">
        <v>313</v>
      </c>
      <c r="AX85" s="23">
        <v>7.9007788450054753E-2</v>
      </c>
      <c r="AY85" s="97" t="s">
        <v>313</v>
      </c>
      <c r="AZ85" s="97">
        <v>147</v>
      </c>
      <c r="BA85" s="97" t="s">
        <v>313</v>
      </c>
      <c r="BB85" s="23">
        <v>2.0263959812358102E-2</v>
      </c>
      <c r="BC85" s="97" t="s">
        <v>313</v>
      </c>
      <c r="BD85" s="97">
        <v>257</v>
      </c>
      <c r="BE85" s="97" t="s">
        <v>313</v>
      </c>
      <c r="BF85" s="23">
        <v>0.29575432320990758</v>
      </c>
      <c r="BG85" s="97" t="s">
        <v>313</v>
      </c>
      <c r="BH85" s="97">
        <v>88</v>
      </c>
      <c r="BI85" s="97" t="s">
        <v>313</v>
      </c>
      <c r="BJ85" s="23">
        <v>8.0299384240962696E-2</v>
      </c>
      <c r="BK85" s="97" t="s">
        <v>313</v>
      </c>
      <c r="BL85" s="97">
        <v>219</v>
      </c>
      <c r="BM85" s="97" t="s">
        <v>313</v>
      </c>
      <c r="BN85" s="23">
        <v>3.0900528730606867E-2</v>
      </c>
      <c r="BO85" s="97" t="s">
        <v>313</v>
      </c>
      <c r="BP85" s="97">
        <v>258</v>
      </c>
      <c r="BQ85" s="97" t="s">
        <v>313</v>
      </c>
      <c r="BR85" s="23">
        <v>2.6508327663096003E-2</v>
      </c>
      <c r="BS85" s="97" t="s">
        <v>313</v>
      </c>
      <c r="BT85" s="97">
        <v>303</v>
      </c>
      <c r="BU85" s="97" t="s">
        <v>313</v>
      </c>
      <c r="BV85" s="23">
        <v>4.98810658582216E-2</v>
      </c>
      <c r="BW85" s="97" t="s">
        <v>313</v>
      </c>
      <c r="BX85" s="97">
        <v>299</v>
      </c>
      <c r="BY85" s="97" t="s">
        <v>313</v>
      </c>
      <c r="BZ85" s="23">
        <v>0.10895858439089098</v>
      </c>
      <c r="CA85" s="97" t="s">
        <v>313</v>
      </c>
      <c r="CB85" s="97">
        <v>249</v>
      </c>
      <c r="CC85" s="97" t="s">
        <v>313</v>
      </c>
      <c r="CD85" s="97" t="s">
        <v>313</v>
      </c>
      <c r="CE85" s="23">
        <v>4.6346186596649727E-2</v>
      </c>
      <c r="CF85" s="97" t="s">
        <v>313</v>
      </c>
      <c r="CG85" s="97">
        <v>227</v>
      </c>
    </row>
    <row r="86" spans="1:85" x14ac:dyDescent="0.35">
      <c r="A86" s="97" t="s">
        <v>201</v>
      </c>
      <c r="B86" s="23">
        <v>0.24730322369060212</v>
      </c>
      <c r="C86" s="97" t="s">
        <v>201</v>
      </c>
      <c r="D86" s="97">
        <v>125</v>
      </c>
      <c r="E86" s="97" t="s">
        <v>201</v>
      </c>
      <c r="F86" s="23">
        <v>5.4556232786216623E-2</v>
      </c>
      <c r="G86" s="97" t="s">
        <v>201</v>
      </c>
      <c r="H86" s="97">
        <v>269</v>
      </c>
      <c r="I86" s="97" t="s">
        <v>201</v>
      </c>
      <c r="J86" s="23">
        <v>0.26387000617134082</v>
      </c>
      <c r="K86" s="97" t="s">
        <v>201</v>
      </c>
      <c r="L86" s="97">
        <v>156</v>
      </c>
      <c r="M86" s="97" t="s">
        <v>201</v>
      </c>
      <c r="N86" s="23">
        <v>-113</v>
      </c>
      <c r="O86" s="97" t="s">
        <v>201</v>
      </c>
      <c r="P86" s="23">
        <v>56</v>
      </c>
      <c r="Q86" s="97" t="s">
        <v>201</v>
      </c>
      <c r="R86" s="23">
        <v>3.1667677096941867E-3</v>
      </c>
      <c r="S86" s="97" t="s">
        <v>201</v>
      </c>
      <c r="T86" s="97">
        <v>78</v>
      </c>
      <c r="U86" s="97" t="s">
        <v>201</v>
      </c>
      <c r="V86" s="23">
        <v>0.13440484683421891</v>
      </c>
      <c r="W86" s="97" t="s">
        <v>201</v>
      </c>
      <c r="X86" s="97">
        <v>165</v>
      </c>
      <c r="Y86" s="97" t="s">
        <v>201</v>
      </c>
      <c r="Z86" s="23">
        <v>4.4078584390929258E-3</v>
      </c>
      <c r="AA86" s="97" t="s">
        <v>201</v>
      </c>
      <c r="AB86" s="97">
        <v>104</v>
      </c>
      <c r="AC86" s="97" t="s">
        <v>201</v>
      </c>
      <c r="AD86" s="23">
        <v>9.3753640619399208E-3</v>
      </c>
      <c r="AE86" s="97" t="s">
        <v>201</v>
      </c>
      <c r="AF86" s="97">
        <v>175</v>
      </c>
      <c r="AG86" s="97" t="s">
        <v>201</v>
      </c>
      <c r="AH86" s="23">
        <v>6.0709793969511414E-2</v>
      </c>
      <c r="AI86" s="97" t="s">
        <v>201</v>
      </c>
      <c r="AJ86" s="97">
        <v>254</v>
      </c>
      <c r="AK86" s="97" t="s">
        <v>201</v>
      </c>
      <c r="AL86" s="23">
        <v>1.6786841419857101E-2</v>
      </c>
      <c r="AM86" s="97" t="s">
        <v>201</v>
      </c>
      <c r="AN86" s="97">
        <v>244</v>
      </c>
      <c r="AO86" s="97" t="s">
        <v>201</v>
      </c>
      <c r="AP86" s="23">
        <v>2.1259183567247823E-2</v>
      </c>
      <c r="AQ86" s="97" t="s">
        <v>201</v>
      </c>
      <c r="AR86" s="97">
        <v>205</v>
      </c>
      <c r="AS86" s="97" t="s">
        <v>201</v>
      </c>
      <c r="AT86" s="23">
        <v>6.0534969724531859E-2</v>
      </c>
      <c r="AU86" s="97" t="s">
        <v>201</v>
      </c>
      <c r="AV86" s="97">
        <v>269</v>
      </c>
      <c r="AW86" s="97" t="s">
        <v>201</v>
      </c>
      <c r="AX86" s="23">
        <v>4.204902290881489E-2</v>
      </c>
      <c r="AY86" s="97" t="s">
        <v>201</v>
      </c>
      <c r="AZ86" s="97">
        <v>250</v>
      </c>
      <c r="BA86" s="97" t="s">
        <v>201</v>
      </c>
      <c r="BB86" s="23">
        <v>4.344732956211942E-2</v>
      </c>
      <c r="BC86" s="97" t="s">
        <v>201</v>
      </c>
      <c r="BD86" s="97">
        <v>182</v>
      </c>
      <c r="BE86" s="97" t="s">
        <v>201</v>
      </c>
      <c r="BF86" s="23">
        <v>0.11999442811125051</v>
      </c>
      <c r="BG86" s="97" t="s">
        <v>201</v>
      </c>
      <c r="BH86" s="97">
        <v>311</v>
      </c>
      <c r="BI86" s="97" t="s">
        <v>201</v>
      </c>
      <c r="BJ86" s="23">
        <v>6.4713206054542519E-2</v>
      </c>
      <c r="BK86" s="97" t="s">
        <v>201</v>
      </c>
      <c r="BL86" s="97">
        <v>254</v>
      </c>
      <c r="BM86" s="97" t="s">
        <v>201</v>
      </c>
      <c r="BN86" s="23">
        <v>4.3468348879632801E-2</v>
      </c>
      <c r="BO86" s="97" t="s">
        <v>201</v>
      </c>
      <c r="BP86" s="97">
        <v>211</v>
      </c>
      <c r="BQ86" s="97" t="s">
        <v>201</v>
      </c>
      <c r="BR86" s="23">
        <v>0.10722768479254127</v>
      </c>
      <c r="BS86" s="97" t="s">
        <v>201</v>
      </c>
      <c r="BT86" s="97">
        <v>59</v>
      </c>
      <c r="BU86" s="97" t="s">
        <v>201</v>
      </c>
      <c r="BV86" s="23">
        <v>0.13107636209117693</v>
      </c>
      <c r="BW86" s="97" t="s">
        <v>201</v>
      </c>
      <c r="BX86" s="97">
        <v>134</v>
      </c>
      <c r="BY86" s="97" t="s">
        <v>201</v>
      </c>
      <c r="BZ86" s="23">
        <v>0.322614507868415</v>
      </c>
      <c r="CA86" s="97" t="s">
        <v>201</v>
      </c>
      <c r="CB86" s="97">
        <v>30</v>
      </c>
      <c r="CC86" s="97" t="s">
        <v>201</v>
      </c>
      <c r="CD86" s="97" t="s">
        <v>201</v>
      </c>
      <c r="CE86" s="23">
        <v>0.13673887996762152</v>
      </c>
      <c r="CF86" s="97" t="s">
        <v>201</v>
      </c>
      <c r="CG86" s="97">
        <v>84</v>
      </c>
    </row>
    <row r="87" spans="1:85" x14ac:dyDescent="0.35">
      <c r="A87" s="97" t="s">
        <v>169</v>
      </c>
      <c r="B87" s="23">
        <v>0.31613195645435432</v>
      </c>
      <c r="C87" s="97" t="s">
        <v>169</v>
      </c>
      <c r="D87" s="97">
        <v>80</v>
      </c>
      <c r="E87" s="97" t="s">
        <v>169</v>
      </c>
      <c r="F87" s="23">
        <v>8.7497563886780858E-2</v>
      </c>
      <c r="G87" s="97" t="s">
        <v>169</v>
      </c>
      <c r="H87" s="97">
        <v>178</v>
      </c>
      <c r="I87" s="97" t="s">
        <v>169</v>
      </c>
      <c r="J87" s="23">
        <v>0.43116485794460041</v>
      </c>
      <c r="K87" s="97" t="s">
        <v>169</v>
      </c>
      <c r="L87" s="97">
        <v>43</v>
      </c>
      <c r="M87" s="97" t="s">
        <v>169</v>
      </c>
      <c r="N87" s="23">
        <v>-135</v>
      </c>
      <c r="O87" s="97" t="s">
        <v>169</v>
      </c>
      <c r="P87" s="23">
        <v>46</v>
      </c>
      <c r="Q87" s="97" t="s">
        <v>169</v>
      </c>
      <c r="R87" s="23">
        <v>1.0335244011812871E-3</v>
      </c>
      <c r="S87" s="97" t="s">
        <v>169</v>
      </c>
      <c r="T87" s="97">
        <v>190</v>
      </c>
      <c r="U87" s="97" t="s">
        <v>169</v>
      </c>
      <c r="V87" s="23">
        <v>0.46986301796730856</v>
      </c>
      <c r="W87" s="97" t="s">
        <v>169</v>
      </c>
      <c r="X87" s="97">
        <v>24</v>
      </c>
      <c r="Y87" s="97" t="s">
        <v>169</v>
      </c>
      <c r="Z87" s="23">
        <v>5.3752399562382027E-3</v>
      </c>
      <c r="AA87" s="97" t="s">
        <v>169</v>
      </c>
      <c r="AB87" s="97">
        <v>86</v>
      </c>
      <c r="AC87" s="97" t="s">
        <v>169</v>
      </c>
      <c r="AD87" s="23">
        <v>1.3184580249919815E-2</v>
      </c>
      <c r="AE87" s="97" t="s">
        <v>169</v>
      </c>
      <c r="AF87" s="97">
        <v>135</v>
      </c>
      <c r="AG87" s="97" t="s">
        <v>169</v>
      </c>
      <c r="AH87" s="23">
        <v>6.5932100527992227E-2</v>
      </c>
      <c r="AI87" s="97" t="s">
        <v>169</v>
      </c>
      <c r="AJ87" s="97">
        <v>232</v>
      </c>
      <c r="AK87" s="97" t="s">
        <v>169</v>
      </c>
      <c r="AL87" s="23">
        <v>2.1156771251188707E-2</v>
      </c>
      <c r="AM87" s="97" t="s">
        <v>169</v>
      </c>
      <c r="AN87" s="97">
        <v>175</v>
      </c>
      <c r="AO87" s="97" t="s">
        <v>169</v>
      </c>
      <c r="AP87" s="23">
        <v>1.0763100265670894E-2</v>
      </c>
      <c r="AQ87" s="97" t="s">
        <v>169</v>
      </c>
      <c r="AR87" s="97">
        <v>236</v>
      </c>
      <c r="AS87" s="97" t="s">
        <v>169</v>
      </c>
      <c r="AT87" s="23">
        <v>6.9416986411685866E-2</v>
      </c>
      <c r="AU87" s="97" t="s">
        <v>169</v>
      </c>
      <c r="AV87" s="97">
        <v>239</v>
      </c>
      <c r="AW87" s="97" t="s">
        <v>169</v>
      </c>
      <c r="AX87" s="23">
        <v>3.4956959623626424E-2</v>
      </c>
      <c r="AY87" s="97" t="s">
        <v>169</v>
      </c>
      <c r="AZ87" s="97">
        <v>275</v>
      </c>
      <c r="BA87" s="97" t="s">
        <v>169</v>
      </c>
      <c r="BB87" s="23">
        <v>8.2301068584586218E-2</v>
      </c>
      <c r="BC87" s="97" t="s">
        <v>169</v>
      </c>
      <c r="BD87" s="97">
        <v>110</v>
      </c>
      <c r="BE87" s="97" t="s">
        <v>169</v>
      </c>
      <c r="BF87" s="23">
        <v>0.19706021222508363</v>
      </c>
      <c r="BG87" s="97" t="s">
        <v>169</v>
      </c>
      <c r="BH87" s="97">
        <v>194</v>
      </c>
      <c r="BI87" s="97" t="s">
        <v>169</v>
      </c>
      <c r="BJ87" s="23">
        <v>0.11626372621067696</v>
      </c>
      <c r="BK87" s="97" t="s">
        <v>169</v>
      </c>
      <c r="BL87" s="97">
        <v>137</v>
      </c>
      <c r="BM87" s="97" t="s">
        <v>169</v>
      </c>
      <c r="BN87" s="23">
        <v>8.6324255690842816E-2</v>
      </c>
      <c r="BO87" s="97" t="s">
        <v>169</v>
      </c>
      <c r="BP87" s="97">
        <v>113</v>
      </c>
      <c r="BQ87" s="97" t="s">
        <v>169</v>
      </c>
      <c r="BR87" s="23">
        <v>9.0675665509263384E-2</v>
      </c>
      <c r="BS87" s="97" t="s">
        <v>169</v>
      </c>
      <c r="BT87" s="97">
        <v>75</v>
      </c>
      <c r="BU87" s="97" t="s">
        <v>169</v>
      </c>
      <c r="BV87" s="23">
        <v>0.15382402791321756</v>
      </c>
      <c r="BW87" s="97" t="s">
        <v>169</v>
      </c>
      <c r="BX87" s="97">
        <v>107</v>
      </c>
      <c r="BY87" s="97" t="s">
        <v>169</v>
      </c>
      <c r="BZ87" s="23">
        <v>0.29214748784347033</v>
      </c>
      <c r="CA87" s="97" t="s">
        <v>169</v>
      </c>
      <c r="CB87" s="97">
        <v>42</v>
      </c>
      <c r="CC87" s="97" t="s">
        <v>169</v>
      </c>
      <c r="CD87" s="97" t="s">
        <v>169</v>
      </c>
      <c r="CE87" s="23">
        <v>0.35450488859482959</v>
      </c>
      <c r="CF87" s="97" t="s">
        <v>169</v>
      </c>
      <c r="CG87" s="97">
        <v>26</v>
      </c>
    </row>
    <row r="88" spans="1:85" x14ac:dyDescent="0.35">
      <c r="A88" s="97" t="s">
        <v>132</v>
      </c>
      <c r="B88" s="23">
        <v>0.23118404733652467</v>
      </c>
      <c r="C88" s="97" t="s">
        <v>132</v>
      </c>
      <c r="D88" s="97">
        <v>139</v>
      </c>
      <c r="E88" s="97" t="s">
        <v>132</v>
      </c>
      <c r="F88" s="23">
        <v>0.12809610676023392</v>
      </c>
      <c r="G88" s="97" t="s">
        <v>132</v>
      </c>
      <c r="H88" s="97">
        <v>102</v>
      </c>
      <c r="I88" s="97" t="s">
        <v>132</v>
      </c>
      <c r="J88" s="23">
        <v>0.22984286976114637</v>
      </c>
      <c r="K88" s="97" t="s">
        <v>132</v>
      </c>
      <c r="L88" s="97">
        <v>208</v>
      </c>
      <c r="M88" s="97" t="s">
        <v>132</v>
      </c>
      <c r="N88" s="23">
        <v>106</v>
      </c>
      <c r="O88" s="97" t="s">
        <v>132</v>
      </c>
      <c r="P88" s="23">
        <v>266</v>
      </c>
      <c r="Q88" s="97" t="s">
        <v>132</v>
      </c>
      <c r="R88" s="23">
        <v>1.4993749944439676E-3</v>
      </c>
      <c r="S88" s="97" t="s">
        <v>132</v>
      </c>
      <c r="T88" s="97">
        <v>138</v>
      </c>
      <c r="U88" s="97" t="s">
        <v>132</v>
      </c>
      <c r="V88" s="23">
        <v>0.14659666705061516</v>
      </c>
      <c r="W88" s="97" t="s">
        <v>132</v>
      </c>
      <c r="X88" s="97">
        <v>153</v>
      </c>
      <c r="Y88" s="97" t="s">
        <v>132</v>
      </c>
      <c r="Z88" s="23">
        <v>2.853631445250855E-3</v>
      </c>
      <c r="AA88" s="97" t="s">
        <v>132</v>
      </c>
      <c r="AB88" s="97">
        <v>172</v>
      </c>
      <c r="AC88" s="97" t="s">
        <v>132</v>
      </c>
      <c r="AD88" s="23">
        <v>2.0090005933289475E-2</v>
      </c>
      <c r="AE88" s="97" t="s">
        <v>132</v>
      </c>
      <c r="AF88" s="97">
        <v>89</v>
      </c>
      <c r="AG88" s="97" t="s">
        <v>132</v>
      </c>
      <c r="AH88" s="23">
        <v>0.11937804470531695</v>
      </c>
      <c r="AI88" s="97" t="s">
        <v>132</v>
      </c>
      <c r="AJ88" s="97">
        <v>90</v>
      </c>
      <c r="AK88" s="97" t="s">
        <v>132</v>
      </c>
      <c r="AL88" s="23">
        <v>3.4621395016815541E-2</v>
      </c>
      <c r="AM88" s="97" t="s">
        <v>132</v>
      </c>
      <c r="AN88" s="97">
        <v>91</v>
      </c>
      <c r="AO88" s="97" t="s">
        <v>132</v>
      </c>
      <c r="AP88" s="23">
        <v>0</v>
      </c>
      <c r="AQ88" s="97" t="s">
        <v>132</v>
      </c>
      <c r="AR88" s="97">
        <v>253</v>
      </c>
      <c r="AS88" s="97" t="s">
        <v>132</v>
      </c>
      <c r="AT88" s="23">
        <v>6.6742395497501592E-2</v>
      </c>
      <c r="AU88" s="97" t="s">
        <v>132</v>
      </c>
      <c r="AV88" s="97">
        <v>249</v>
      </c>
      <c r="AW88" s="97" t="s">
        <v>132</v>
      </c>
      <c r="AX88" s="23">
        <v>2.3530458498994475E-2</v>
      </c>
      <c r="AY88" s="97" t="s">
        <v>132</v>
      </c>
      <c r="AZ88" s="97">
        <v>306</v>
      </c>
      <c r="BA88" s="97" t="s">
        <v>132</v>
      </c>
      <c r="BB88" s="23">
        <v>0.1387050911836798</v>
      </c>
      <c r="BC88" s="97" t="s">
        <v>132</v>
      </c>
      <c r="BD88" s="97">
        <v>59</v>
      </c>
      <c r="BE88" s="97" t="s">
        <v>132</v>
      </c>
      <c r="BF88" s="23">
        <v>0.13563988753075976</v>
      </c>
      <c r="BG88" s="97" t="s">
        <v>132</v>
      </c>
      <c r="BH88" s="97">
        <v>288</v>
      </c>
      <c r="BI88" s="97" t="s">
        <v>132</v>
      </c>
      <c r="BJ88" s="23">
        <v>0.15487981823167629</v>
      </c>
      <c r="BK88" s="97" t="s">
        <v>132</v>
      </c>
      <c r="BL88" s="97">
        <v>92</v>
      </c>
      <c r="BM88" s="97" t="s">
        <v>132</v>
      </c>
      <c r="BN88" s="23">
        <v>0.12314476357946014</v>
      </c>
      <c r="BO88" s="97" t="s">
        <v>132</v>
      </c>
      <c r="BP88" s="97">
        <v>74</v>
      </c>
      <c r="BQ88" s="97" t="s">
        <v>132</v>
      </c>
      <c r="BR88" s="23">
        <v>0.17342810467361375</v>
      </c>
      <c r="BS88" s="97" t="s">
        <v>132</v>
      </c>
      <c r="BT88" s="97">
        <v>17</v>
      </c>
      <c r="BU88" s="97" t="s">
        <v>132</v>
      </c>
      <c r="BV88" s="23">
        <v>0.25782063850002351</v>
      </c>
      <c r="BW88" s="97" t="s">
        <v>132</v>
      </c>
      <c r="BX88" s="97">
        <v>36</v>
      </c>
      <c r="BY88" s="97" t="s">
        <v>132</v>
      </c>
      <c r="BZ88" s="23">
        <v>0.10787071208488229</v>
      </c>
      <c r="CA88" s="97" t="s">
        <v>132</v>
      </c>
      <c r="CB88" s="97">
        <v>250</v>
      </c>
      <c r="CC88" s="97" t="s">
        <v>132</v>
      </c>
      <c r="CD88" s="97" t="s">
        <v>132</v>
      </c>
      <c r="CE88" s="23">
        <v>7.1065446917623259E-2</v>
      </c>
      <c r="CF88" s="97" t="s">
        <v>132</v>
      </c>
      <c r="CG88" s="97">
        <v>162</v>
      </c>
    </row>
    <row r="89" spans="1:85" x14ac:dyDescent="0.35">
      <c r="A89" s="97" t="s">
        <v>234</v>
      </c>
      <c r="B89" s="23">
        <v>0.21005887630980571</v>
      </c>
      <c r="C89" s="97" t="s">
        <v>234</v>
      </c>
      <c r="D89" s="97">
        <v>171</v>
      </c>
      <c r="E89" s="97" t="s">
        <v>234</v>
      </c>
      <c r="F89" s="23">
        <v>0.10741929476645513</v>
      </c>
      <c r="G89" s="97" t="s">
        <v>234</v>
      </c>
      <c r="H89" s="97">
        <v>146</v>
      </c>
      <c r="I89" s="97" t="s">
        <v>234</v>
      </c>
      <c r="J89" s="23">
        <v>0.28773850258754574</v>
      </c>
      <c r="K89" s="97" t="s">
        <v>234</v>
      </c>
      <c r="L89" s="97">
        <v>129</v>
      </c>
      <c r="M89" s="97" t="s">
        <v>234</v>
      </c>
      <c r="N89" s="23">
        <v>-17</v>
      </c>
      <c r="O89" s="97" t="s">
        <v>234</v>
      </c>
      <c r="P89" s="23">
        <v>141</v>
      </c>
      <c r="Q89" s="97" t="s">
        <v>234</v>
      </c>
      <c r="R89" s="23">
        <v>1.1240564618616928E-3</v>
      </c>
      <c r="S89" s="97" t="s">
        <v>234</v>
      </c>
      <c r="T89" s="97">
        <v>174</v>
      </c>
      <c r="U89" s="97" t="s">
        <v>234</v>
      </c>
      <c r="V89" s="23">
        <v>0.22169455661342849</v>
      </c>
      <c r="W89" s="97" t="s">
        <v>234</v>
      </c>
      <c r="X89" s="97">
        <v>98</v>
      </c>
      <c r="Y89" s="97" t="s">
        <v>234</v>
      </c>
      <c r="Z89" s="23">
        <v>3.1724086433606536E-3</v>
      </c>
      <c r="AA89" s="97" t="s">
        <v>234</v>
      </c>
      <c r="AB89" s="97">
        <v>156</v>
      </c>
      <c r="AC89" s="97" t="s">
        <v>234</v>
      </c>
      <c r="AD89" s="23">
        <v>8.3235207659883726E-3</v>
      </c>
      <c r="AE89" s="97" t="s">
        <v>234</v>
      </c>
      <c r="AF89" s="97">
        <v>195</v>
      </c>
      <c r="AG89" s="97" t="s">
        <v>234</v>
      </c>
      <c r="AH89" s="23">
        <v>0.18392278853211116</v>
      </c>
      <c r="AI89" s="97" t="s">
        <v>234</v>
      </c>
      <c r="AJ89" s="97">
        <v>38</v>
      </c>
      <c r="AK89" s="97" t="s">
        <v>234</v>
      </c>
      <c r="AL89" s="23">
        <v>3.1290645128882674E-2</v>
      </c>
      <c r="AM89" s="97" t="s">
        <v>234</v>
      </c>
      <c r="AN89" s="97">
        <v>104</v>
      </c>
      <c r="AO89" s="97" t="s">
        <v>234</v>
      </c>
      <c r="AP89" s="23">
        <v>2.9445155516075964E-2</v>
      </c>
      <c r="AQ89" s="97" t="s">
        <v>234</v>
      </c>
      <c r="AR89" s="97">
        <v>174</v>
      </c>
      <c r="AS89" s="97" t="s">
        <v>234</v>
      </c>
      <c r="AT89" s="23">
        <v>0.1561180765553235</v>
      </c>
      <c r="AU89" s="97" t="s">
        <v>234</v>
      </c>
      <c r="AV89" s="97">
        <v>41</v>
      </c>
      <c r="AW89" s="97" t="s">
        <v>234</v>
      </c>
      <c r="AX89" s="23">
        <v>8.372082150344104E-2</v>
      </c>
      <c r="AY89" s="97" t="s">
        <v>234</v>
      </c>
      <c r="AZ89" s="97">
        <v>139</v>
      </c>
      <c r="BA89" s="97" t="s">
        <v>234</v>
      </c>
      <c r="BB89" s="23">
        <v>0.12885237913365841</v>
      </c>
      <c r="BC89" s="97" t="s">
        <v>234</v>
      </c>
      <c r="BD89" s="97">
        <v>68</v>
      </c>
      <c r="BE89" s="97" t="s">
        <v>234</v>
      </c>
      <c r="BF89" s="23">
        <v>0.21109502865152135</v>
      </c>
      <c r="BG89" s="97" t="s">
        <v>234</v>
      </c>
      <c r="BH89" s="97">
        <v>173</v>
      </c>
      <c r="BI89" s="97" t="s">
        <v>234</v>
      </c>
      <c r="BJ89" s="23">
        <v>0.16166240016677635</v>
      </c>
      <c r="BK89" s="97" t="s">
        <v>234</v>
      </c>
      <c r="BL89" s="97">
        <v>87</v>
      </c>
      <c r="BM89" s="97" t="s">
        <v>234</v>
      </c>
      <c r="BN89" s="23">
        <v>6.9942383684213336E-2</v>
      </c>
      <c r="BO89" s="97" t="s">
        <v>234</v>
      </c>
      <c r="BP89" s="97">
        <v>148</v>
      </c>
      <c r="BQ89" s="97" t="s">
        <v>234</v>
      </c>
      <c r="BR89" s="23">
        <v>6.711890715372433E-2</v>
      </c>
      <c r="BS89" s="97" t="s">
        <v>234</v>
      </c>
      <c r="BT89" s="97">
        <v>147</v>
      </c>
      <c r="BU89" s="97" t="s">
        <v>234</v>
      </c>
      <c r="BV89" s="23">
        <v>0.119103298171137</v>
      </c>
      <c r="BW89" s="97" t="s">
        <v>234</v>
      </c>
      <c r="BX89" s="97">
        <v>159</v>
      </c>
      <c r="BY89" s="97" t="s">
        <v>234</v>
      </c>
      <c r="BZ89" s="23">
        <v>0.1425838596511825</v>
      </c>
      <c r="CA89" s="97" t="s">
        <v>234</v>
      </c>
      <c r="CB89" s="97">
        <v>172</v>
      </c>
      <c r="CC89" s="97" t="s">
        <v>234</v>
      </c>
      <c r="CD89" s="97" t="s">
        <v>234</v>
      </c>
      <c r="CE89" s="23">
        <v>4.4921348636060031E-2</v>
      </c>
      <c r="CF89" s="97" t="s">
        <v>234</v>
      </c>
      <c r="CG89" s="97">
        <v>232</v>
      </c>
    </row>
    <row r="90" spans="1:85" x14ac:dyDescent="0.35">
      <c r="A90" s="97" t="s">
        <v>339</v>
      </c>
      <c r="B90" s="23">
        <v>0.15508162901518879</v>
      </c>
      <c r="C90" s="97" t="s">
        <v>339</v>
      </c>
      <c r="D90" s="97">
        <v>277</v>
      </c>
      <c r="E90" s="97" t="s">
        <v>339</v>
      </c>
      <c r="F90" s="23">
        <v>5.9390814694968756E-2</v>
      </c>
      <c r="G90" s="97" t="s">
        <v>339</v>
      </c>
      <c r="H90" s="97">
        <v>256</v>
      </c>
      <c r="I90" s="97" t="s">
        <v>339</v>
      </c>
      <c r="J90" s="23">
        <v>0.19986906952187874</v>
      </c>
      <c r="K90" s="97" t="s">
        <v>339</v>
      </c>
      <c r="L90" s="97">
        <v>250</v>
      </c>
      <c r="M90" s="97" t="s">
        <v>339</v>
      </c>
      <c r="N90" s="23">
        <v>-6</v>
      </c>
      <c r="O90" s="97" t="s">
        <v>339</v>
      </c>
      <c r="P90" s="23">
        <v>156</v>
      </c>
      <c r="Q90" s="97" t="s">
        <v>339</v>
      </c>
      <c r="R90" s="23">
        <v>1.2904828319227619E-3</v>
      </c>
      <c r="S90" s="97" t="s">
        <v>339</v>
      </c>
      <c r="T90" s="97">
        <v>161</v>
      </c>
      <c r="U90" s="97" t="s">
        <v>339</v>
      </c>
      <c r="V90" s="23">
        <v>0.14590139573455838</v>
      </c>
      <c r="W90" s="97" t="s">
        <v>339</v>
      </c>
      <c r="X90" s="97">
        <v>154</v>
      </c>
      <c r="Y90" s="97" t="s">
        <v>339</v>
      </c>
      <c r="Z90" s="23">
        <v>2.6383769575177552E-3</v>
      </c>
      <c r="AA90" s="97" t="s">
        <v>339</v>
      </c>
      <c r="AB90" s="97">
        <v>180</v>
      </c>
      <c r="AC90" s="97" t="s">
        <v>339</v>
      </c>
      <c r="AD90" s="23">
        <v>1.0949358088917994E-2</v>
      </c>
      <c r="AE90" s="97" t="s">
        <v>339</v>
      </c>
      <c r="AF90" s="97">
        <v>157</v>
      </c>
      <c r="AG90" s="97" t="s">
        <v>339</v>
      </c>
      <c r="AH90" s="23">
        <v>8.827418233852298E-2</v>
      </c>
      <c r="AI90" s="97" t="s">
        <v>339</v>
      </c>
      <c r="AJ90" s="97">
        <v>146</v>
      </c>
      <c r="AK90" s="97" t="s">
        <v>339</v>
      </c>
      <c r="AL90" s="23">
        <v>2.1794548238818018E-2</v>
      </c>
      <c r="AM90" s="97" t="s">
        <v>339</v>
      </c>
      <c r="AN90" s="97">
        <v>167</v>
      </c>
      <c r="AO90" s="97" t="s">
        <v>339</v>
      </c>
      <c r="AP90" s="23">
        <v>2.9423833527802888E-2</v>
      </c>
      <c r="AQ90" s="97" t="s">
        <v>339</v>
      </c>
      <c r="AR90" s="97">
        <v>175</v>
      </c>
      <c r="AS90" s="97" t="s">
        <v>339</v>
      </c>
      <c r="AT90" s="23">
        <v>8.3252270182838387E-2</v>
      </c>
      <c r="AU90" s="97" t="s">
        <v>339</v>
      </c>
      <c r="AV90" s="97">
        <v>189</v>
      </c>
      <c r="AW90" s="97" t="s">
        <v>339</v>
      </c>
      <c r="AX90" s="23">
        <v>5.8010747122018098E-2</v>
      </c>
      <c r="AY90" s="97" t="s">
        <v>339</v>
      </c>
      <c r="AZ90" s="97">
        <v>198</v>
      </c>
      <c r="BA90" s="97" t="s">
        <v>339</v>
      </c>
      <c r="BB90" s="23">
        <v>4.6216199604601382E-2</v>
      </c>
      <c r="BC90" s="97" t="s">
        <v>339</v>
      </c>
      <c r="BD90" s="97">
        <v>177</v>
      </c>
      <c r="BE90" s="97" t="s">
        <v>339</v>
      </c>
      <c r="BF90" s="23">
        <v>0.13195907776426535</v>
      </c>
      <c r="BG90" s="97" t="s">
        <v>339</v>
      </c>
      <c r="BH90" s="97">
        <v>294</v>
      </c>
      <c r="BI90" s="97" t="s">
        <v>339</v>
      </c>
      <c r="BJ90" s="23">
        <v>6.973971111271457E-2</v>
      </c>
      <c r="BK90" s="97" t="s">
        <v>339</v>
      </c>
      <c r="BL90" s="97">
        <v>242</v>
      </c>
      <c r="BM90" s="97" t="s">
        <v>339</v>
      </c>
      <c r="BN90" s="23">
        <v>4.353463611378898E-2</v>
      </c>
      <c r="BO90" s="97" t="s">
        <v>339</v>
      </c>
      <c r="BP90" s="97">
        <v>210</v>
      </c>
      <c r="BQ90" s="97" t="s">
        <v>339</v>
      </c>
      <c r="BR90" s="23">
        <v>5.0539423622551892E-2</v>
      </c>
      <c r="BS90" s="97" t="s">
        <v>339</v>
      </c>
      <c r="BT90" s="97">
        <v>204</v>
      </c>
      <c r="BU90" s="97" t="s">
        <v>339</v>
      </c>
      <c r="BV90" s="23">
        <v>8.1765010884950584E-2</v>
      </c>
      <c r="BW90" s="97" t="s">
        <v>339</v>
      </c>
      <c r="BX90" s="97">
        <v>240</v>
      </c>
      <c r="BY90" s="97" t="s">
        <v>339</v>
      </c>
      <c r="BZ90" s="23">
        <v>0.13635922518251242</v>
      </c>
      <c r="CA90" s="97" t="s">
        <v>339</v>
      </c>
      <c r="CB90" s="97">
        <v>192</v>
      </c>
      <c r="CC90" s="97" t="s">
        <v>339</v>
      </c>
      <c r="CD90" s="97" t="s">
        <v>339</v>
      </c>
      <c r="CE90" s="23">
        <v>7.7405454336350252E-2</v>
      </c>
      <c r="CF90" s="97" t="s">
        <v>339</v>
      </c>
      <c r="CG90" s="97">
        <v>148</v>
      </c>
    </row>
    <row r="91" spans="1:85" x14ac:dyDescent="0.35">
      <c r="A91" s="97" t="s">
        <v>70</v>
      </c>
      <c r="B91" s="23">
        <v>0.37887039519029714</v>
      </c>
      <c r="C91" s="97" t="s">
        <v>70</v>
      </c>
      <c r="D91" s="97">
        <v>45</v>
      </c>
      <c r="E91" s="97" t="s">
        <v>70</v>
      </c>
      <c r="F91" s="23">
        <v>5.7477412001797873E-2</v>
      </c>
      <c r="G91" s="97" t="s">
        <v>70</v>
      </c>
      <c r="H91" s="97">
        <v>260</v>
      </c>
      <c r="I91" s="97" t="s">
        <v>70</v>
      </c>
      <c r="J91" s="23">
        <v>0.52187256159846829</v>
      </c>
      <c r="K91" s="97" t="s">
        <v>70</v>
      </c>
      <c r="L91" s="97">
        <v>26</v>
      </c>
      <c r="M91" s="97" t="s">
        <v>70</v>
      </c>
      <c r="N91" s="23">
        <v>-234</v>
      </c>
      <c r="O91" s="97" t="s">
        <v>70</v>
      </c>
      <c r="P91" s="23">
        <v>3</v>
      </c>
      <c r="Q91" s="97" t="s">
        <v>70</v>
      </c>
      <c r="R91" s="23">
        <v>3.0704066469031328E-4</v>
      </c>
      <c r="S91" s="97" t="s">
        <v>70</v>
      </c>
      <c r="T91" s="97">
        <v>283</v>
      </c>
      <c r="U91" s="97" t="s">
        <v>70</v>
      </c>
      <c r="V91" s="23">
        <v>0.28632688651683319</v>
      </c>
      <c r="W91" s="97" t="s">
        <v>70</v>
      </c>
      <c r="X91" s="97">
        <v>64</v>
      </c>
      <c r="Y91" s="97" t="s">
        <v>70</v>
      </c>
      <c r="Z91" s="23">
        <v>2.9529084542271821E-3</v>
      </c>
      <c r="AA91" s="97" t="s">
        <v>70</v>
      </c>
      <c r="AB91" s="97">
        <v>166</v>
      </c>
      <c r="AC91" s="97" t="s">
        <v>70</v>
      </c>
      <c r="AD91" s="23">
        <v>4.2646917891630554E-3</v>
      </c>
      <c r="AE91" s="97" t="s">
        <v>70</v>
      </c>
      <c r="AF91" s="97">
        <v>267</v>
      </c>
      <c r="AG91" s="97" t="s">
        <v>70</v>
      </c>
      <c r="AH91" s="23">
        <v>8.9208074400368584E-2</v>
      </c>
      <c r="AI91" s="97" t="s">
        <v>70</v>
      </c>
      <c r="AJ91" s="97">
        <v>144</v>
      </c>
      <c r="AK91" s="97" t="s">
        <v>70</v>
      </c>
      <c r="AL91" s="23">
        <v>1.5398614986141573E-2</v>
      </c>
      <c r="AM91" s="97" t="s">
        <v>70</v>
      </c>
      <c r="AN91" s="97">
        <v>260</v>
      </c>
      <c r="AO91" s="97" t="s">
        <v>70</v>
      </c>
      <c r="AP91" s="23">
        <v>1.3654293795196192E-2</v>
      </c>
      <c r="AQ91" s="97" t="s">
        <v>70</v>
      </c>
      <c r="AR91" s="97">
        <v>228</v>
      </c>
      <c r="AS91" s="97" t="s">
        <v>70</v>
      </c>
      <c r="AT91" s="23">
        <v>0.1533440436952333</v>
      </c>
      <c r="AU91" s="97" t="s">
        <v>70</v>
      </c>
      <c r="AV91" s="97">
        <v>45</v>
      </c>
      <c r="AW91" s="97" t="s">
        <v>70</v>
      </c>
      <c r="AX91" s="23">
        <v>6.7362082936063328E-2</v>
      </c>
      <c r="AY91" s="97" t="s">
        <v>70</v>
      </c>
      <c r="AZ91" s="97">
        <v>169</v>
      </c>
      <c r="BA91" s="97" t="s">
        <v>70</v>
      </c>
      <c r="BB91" s="23">
        <v>6.7751075627293673E-3</v>
      </c>
      <c r="BC91" s="97" t="s">
        <v>70</v>
      </c>
      <c r="BD91" s="97">
        <v>306</v>
      </c>
      <c r="BE91" s="97" t="s">
        <v>70</v>
      </c>
      <c r="BF91" s="23">
        <v>0.28395617165201353</v>
      </c>
      <c r="BG91" s="97" t="s">
        <v>70</v>
      </c>
      <c r="BH91" s="97">
        <v>94</v>
      </c>
      <c r="BI91" s="97" t="s">
        <v>70</v>
      </c>
      <c r="BJ91" s="23">
        <v>6.5528628267564906E-2</v>
      </c>
      <c r="BK91" s="97" t="s">
        <v>70</v>
      </c>
      <c r="BL91" s="97">
        <v>252</v>
      </c>
      <c r="BM91" s="97" t="s">
        <v>70</v>
      </c>
      <c r="BN91" s="23">
        <v>0.10217957557365651</v>
      </c>
      <c r="BO91" s="97" t="s">
        <v>70</v>
      </c>
      <c r="BP91" s="97">
        <v>91</v>
      </c>
      <c r="BQ91" s="97" t="s">
        <v>70</v>
      </c>
      <c r="BR91" s="23">
        <v>0.13878366140399551</v>
      </c>
      <c r="BS91" s="97" t="s">
        <v>70</v>
      </c>
      <c r="BT91" s="97">
        <v>28</v>
      </c>
      <c r="BU91" s="97" t="s">
        <v>70</v>
      </c>
      <c r="BV91" s="23">
        <v>0.20946940830786562</v>
      </c>
      <c r="BW91" s="97" t="s">
        <v>70</v>
      </c>
      <c r="BX91" s="97">
        <v>57</v>
      </c>
      <c r="BY91" s="97" t="s">
        <v>70</v>
      </c>
      <c r="BZ91" s="23">
        <v>0.18634156648198483</v>
      </c>
      <c r="CA91" s="97" t="s">
        <v>70</v>
      </c>
      <c r="CB91" s="97">
        <v>113</v>
      </c>
      <c r="CC91" s="97" t="s">
        <v>70</v>
      </c>
      <c r="CD91" s="97" t="s">
        <v>70</v>
      </c>
      <c r="CE91" s="23">
        <v>0.72553836766748969</v>
      </c>
      <c r="CF91" s="97" t="s">
        <v>70</v>
      </c>
      <c r="CG91" s="97">
        <v>6</v>
      </c>
    </row>
    <row r="92" spans="1:85" x14ac:dyDescent="0.35">
      <c r="A92" s="97" t="s">
        <v>219</v>
      </c>
      <c r="B92" s="23">
        <v>0.23185593722423642</v>
      </c>
      <c r="C92" s="97" t="s">
        <v>219</v>
      </c>
      <c r="D92" s="97">
        <v>137</v>
      </c>
      <c r="E92" s="97" t="s">
        <v>219</v>
      </c>
      <c r="F92" s="23">
        <v>8.0010576193355651E-2</v>
      </c>
      <c r="G92" s="97" t="s">
        <v>219</v>
      </c>
      <c r="H92" s="97">
        <v>198</v>
      </c>
      <c r="I92" s="97" t="s">
        <v>219</v>
      </c>
      <c r="J92" s="23">
        <v>0.33517876809650865</v>
      </c>
      <c r="K92" s="97" t="s">
        <v>219</v>
      </c>
      <c r="L92" s="97">
        <v>87</v>
      </c>
      <c r="M92" s="97" t="s">
        <v>219</v>
      </c>
      <c r="N92" s="23">
        <v>-111</v>
      </c>
      <c r="O92" s="97" t="s">
        <v>219</v>
      </c>
      <c r="P92" s="23">
        <v>59</v>
      </c>
      <c r="Q92" s="97" t="s">
        <v>219</v>
      </c>
      <c r="R92" s="23">
        <v>7.0546692476144736E-3</v>
      </c>
      <c r="S92" s="97" t="s">
        <v>219</v>
      </c>
      <c r="T92" s="97">
        <v>34</v>
      </c>
      <c r="U92" s="97" t="s">
        <v>219</v>
      </c>
      <c r="V92" s="23">
        <v>0.29439088719148065</v>
      </c>
      <c r="W92" s="97" t="s">
        <v>219</v>
      </c>
      <c r="X92" s="97">
        <v>60</v>
      </c>
      <c r="Y92" s="97" t="s">
        <v>219</v>
      </c>
      <c r="Z92" s="23">
        <v>9.77303121228092E-3</v>
      </c>
      <c r="AA92" s="97" t="s">
        <v>219</v>
      </c>
      <c r="AB92" s="97">
        <v>34</v>
      </c>
      <c r="AC92" s="97" t="s">
        <v>219</v>
      </c>
      <c r="AD92" s="23">
        <v>5.6381449385605647E-3</v>
      </c>
      <c r="AE92" s="97" t="s">
        <v>219</v>
      </c>
      <c r="AF92" s="97">
        <v>241</v>
      </c>
      <c r="AG92" s="97" t="s">
        <v>219</v>
      </c>
      <c r="AH92" s="23">
        <v>9.4711666742701386E-2</v>
      </c>
      <c r="AI92" s="97" t="s">
        <v>219</v>
      </c>
      <c r="AJ92" s="97">
        <v>135</v>
      </c>
      <c r="AK92" s="97" t="s">
        <v>219</v>
      </c>
      <c r="AL92" s="23">
        <v>1.7430553839507871E-2</v>
      </c>
      <c r="AM92" s="97" t="s">
        <v>219</v>
      </c>
      <c r="AN92" s="97">
        <v>230</v>
      </c>
      <c r="AO92" s="97" t="s">
        <v>219</v>
      </c>
      <c r="AP92" s="23">
        <v>0</v>
      </c>
      <c r="AQ92" s="97" t="s">
        <v>219</v>
      </c>
      <c r="AR92" s="97">
        <v>253</v>
      </c>
      <c r="AS92" s="97" t="s">
        <v>219</v>
      </c>
      <c r="AT92" s="23">
        <v>0.10978887325338965</v>
      </c>
      <c r="AU92" s="97" t="s">
        <v>219</v>
      </c>
      <c r="AV92" s="97">
        <v>111</v>
      </c>
      <c r="AW92" s="97" t="s">
        <v>219</v>
      </c>
      <c r="AX92" s="23">
        <v>3.8706769609984336E-2</v>
      </c>
      <c r="AY92" s="97" t="s">
        <v>219</v>
      </c>
      <c r="AZ92" s="97">
        <v>259</v>
      </c>
      <c r="BA92" s="97" t="s">
        <v>219</v>
      </c>
      <c r="BB92" s="23">
        <v>0.11892284819810878</v>
      </c>
      <c r="BC92" s="97" t="s">
        <v>219</v>
      </c>
      <c r="BD92" s="97">
        <v>79</v>
      </c>
      <c r="BE92" s="97" t="s">
        <v>219</v>
      </c>
      <c r="BF92" s="23">
        <v>0.28119715006064228</v>
      </c>
      <c r="BG92" s="97" t="s">
        <v>219</v>
      </c>
      <c r="BH92" s="97">
        <v>99</v>
      </c>
      <c r="BI92" s="97" t="s">
        <v>219</v>
      </c>
      <c r="BJ92" s="23">
        <v>0.16725609919169604</v>
      </c>
      <c r="BK92" s="97" t="s">
        <v>219</v>
      </c>
      <c r="BL92" s="97">
        <v>81</v>
      </c>
      <c r="BM92" s="97" t="s">
        <v>219</v>
      </c>
      <c r="BN92" s="23">
        <v>4.542435184409007E-2</v>
      </c>
      <c r="BO92" s="97" t="s">
        <v>219</v>
      </c>
      <c r="BP92" s="97">
        <v>206</v>
      </c>
      <c r="BQ92" s="97" t="s">
        <v>219</v>
      </c>
      <c r="BR92" s="23">
        <v>0.11906284621063862</v>
      </c>
      <c r="BS92" s="97" t="s">
        <v>219</v>
      </c>
      <c r="BT92" s="97">
        <v>48</v>
      </c>
      <c r="BU92" s="97" t="s">
        <v>219</v>
      </c>
      <c r="BV92" s="23">
        <v>0.14307955031736816</v>
      </c>
      <c r="BW92" s="97" t="s">
        <v>219</v>
      </c>
      <c r="BX92" s="97">
        <v>117</v>
      </c>
      <c r="BY92" s="97" t="s">
        <v>219</v>
      </c>
      <c r="BZ92" s="23">
        <v>0.16820162463123978</v>
      </c>
      <c r="CA92" s="97" t="s">
        <v>219</v>
      </c>
      <c r="CB92" s="97">
        <v>141</v>
      </c>
      <c r="CC92" s="97" t="s">
        <v>219</v>
      </c>
      <c r="CD92" s="97" t="s">
        <v>219</v>
      </c>
      <c r="CE92" s="23">
        <v>0.12950087497141818</v>
      </c>
      <c r="CF92" s="97" t="s">
        <v>219</v>
      </c>
      <c r="CG92" s="97">
        <v>92</v>
      </c>
    </row>
    <row r="93" spans="1:85" x14ac:dyDescent="0.35">
      <c r="A93" s="97" t="s">
        <v>285</v>
      </c>
      <c r="B93" s="23">
        <v>0.16859420212907664</v>
      </c>
      <c r="C93" s="97" t="s">
        <v>285</v>
      </c>
      <c r="D93" s="97">
        <v>244</v>
      </c>
      <c r="E93" s="97" t="s">
        <v>285</v>
      </c>
      <c r="F93" s="23">
        <v>3.0164778334057098E-2</v>
      </c>
      <c r="G93" s="97" t="s">
        <v>285</v>
      </c>
      <c r="H93" s="97">
        <v>315</v>
      </c>
      <c r="I93" s="97" t="s">
        <v>285</v>
      </c>
      <c r="J93" s="23">
        <v>0.27143582706149527</v>
      </c>
      <c r="K93" s="97" t="s">
        <v>285</v>
      </c>
      <c r="L93" s="97">
        <v>149</v>
      </c>
      <c r="M93" s="97" t="s">
        <v>285</v>
      </c>
      <c r="N93" s="23">
        <v>-166</v>
      </c>
      <c r="O93" s="97" t="s">
        <v>285</v>
      </c>
      <c r="P93" s="23">
        <v>29</v>
      </c>
      <c r="Q93" s="97" t="s">
        <v>285</v>
      </c>
      <c r="R93" s="23">
        <v>6.6240815542188065E-5</v>
      </c>
      <c r="S93" s="97" t="s">
        <v>285</v>
      </c>
      <c r="T93" s="97">
        <v>319</v>
      </c>
      <c r="U93" s="97" t="s">
        <v>285</v>
      </c>
      <c r="V93" s="23">
        <v>0.19555336720656641</v>
      </c>
      <c r="W93" s="97" t="s">
        <v>285</v>
      </c>
      <c r="X93" s="97">
        <v>115</v>
      </c>
      <c r="Y93" s="97" t="s">
        <v>285</v>
      </c>
      <c r="Z93" s="23">
        <v>1.8733386147121193E-3</v>
      </c>
      <c r="AA93" s="97" t="s">
        <v>285</v>
      </c>
      <c r="AB93" s="97">
        <v>235</v>
      </c>
      <c r="AC93" s="97" t="s">
        <v>285</v>
      </c>
      <c r="AD93" s="23">
        <v>2.0610664694737189E-3</v>
      </c>
      <c r="AE93" s="97" t="s">
        <v>285</v>
      </c>
      <c r="AF93" s="97">
        <v>309</v>
      </c>
      <c r="AG93" s="97" t="s">
        <v>285</v>
      </c>
      <c r="AH93" s="23">
        <v>7.4707372530460628E-2</v>
      </c>
      <c r="AI93" s="97" t="s">
        <v>285</v>
      </c>
      <c r="AJ93" s="97">
        <v>196</v>
      </c>
      <c r="AK93" s="97" t="s">
        <v>285</v>
      </c>
      <c r="AL93" s="23">
        <v>1.1423824264808376E-2</v>
      </c>
      <c r="AM93" s="97" t="s">
        <v>285</v>
      </c>
      <c r="AN93" s="97">
        <v>306</v>
      </c>
      <c r="AO93" s="97" t="s">
        <v>285</v>
      </c>
      <c r="AP93" s="23">
        <v>3.3110814286593936E-3</v>
      </c>
      <c r="AQ93" s="97" t="s">
        <v>285</v>
      </c>
      <c r="AR93" s="97">
        <v>248</v>
      </c>
      <c r="AS93" s="97" t="s">
        <v>285</v>
      </c>
      <c r="AT93" s="23">
        <v>0.10314370943099649</v>
      </c>
      <c r="AU93" s="97" t="s">
        <v>285</v>
      </c>
      <c r="AV93" s="97">
        <v>124</v>
      </c>
      <c r="AW93" s="97" t="s">
        <v>285</v>
      </c>
      <c r="AX93" s="23">
        <v>3.9589059373433301E-2</v>
      </c>
      <c r="AY93" s="97" t="s">
        <v>285</v>
      </c>
      <c r="AZ93" s="97">
        <v>258</v>
      </c>
      <c r="BA93" s="97" t="s">
        <v>285</v>
      </c>
      <c r="BB93" s="23">
        <v>3.6889255658801418E-3</v>
      </c>
      <c r="BC93" s="97" t="s">
        <v>285</v>
      </c>
      <c r="BD93" s="97">
        <v>319</v>
      </c>
      <c r="BE93" s="97" t="s">
        <v>285</v>
      </c>
      <c r="BF93" s="23">
        <v>0.22351631850474268</v>
      </c>
      <c r="BG93" s="97" t="s">
        <v>285</v>
      </c>
      <c r="BH93" s="97">
        <v>161</v>
      </c>
      <c r="BI93" s="97" t="s">
        <v>285</v>
      </c>
      <c r="BJ93" s="23">
        <v>5.0081113703932874E-2</v>
      </c>
      <c r="BK93" s="97" t="s">
        <v>285</v>
      </c>
      <c r="BL93" s="97">
        <v>296</v>
      </c>
      <c r="BM93" s="97" t="s">
        <v>285</v>
      </c>
      <c r="BN93" s="23">
        <v>5.7618521577838311E-2</v>
      </c>
      <c r="BO93" s="97" t="s">
        <v>285</v>
      </c>
      <c r="BP93" s="97">
        <v>175</v>
      </c>
      <c r="BQ93" s="97" t="s">
        <v>285</v>
      </c>
      <c r="BR93" s="23">
        <v>7.0159244469778184E-2</v>
      </c>
      <c r="BS93" s="97" t="s">
        <v>285</v>
      </c>
      <c r="BT93" s="97">
        <v>132</v>
      </c>
      <c r="BU93" s="97" t="s">
        <v>285</v>
      </c>
      <c r="BV93" s="23">
        <v>0.1110644284994083</v>
      </c>
      <c r="BW93" s="97" t="s">
        <v>285</v>
      </c>
      <c r="BX93" s="97">
        <v>174</v>
      </c>
      <c r="BY93" s="97" t="s">
        <v>285</v>
      </c>
      <c r="BZ93" s="23">
        <v>0.12960223803953635</v>
      </c>
      <c r="CA93" s="97" t="s">
        <v>285</v>
      </c>
      <c r="CB93" s="97">
        <v>202</v>
      </c>
      <c r="CC93" s="97" t="s">
        <v>285</v>
      </c>
      <c r="CD93" s="97" t="s">
        <v>285</v>
      </c>
      <c r="CE93" s="23">
        <v>0.1725588396486934</v>
      </c>
      <c r="CF93" s="97" t="s">
        <v>285</v>
      </c>
      <c r="CG93" s="97">
        <v>60</v>
      </c>
    </row>
    <row r="94" spans="1:85" x14ac:dyDescent="0.35">
      <c r="A94" s="97" t="s">
        <v>134</v>
      </c>
      <c r="B94" s="23">
        <v>0.18228783189091913</v>
      </c>
      <c r="C94" s="97" t="s">
        <v>134</v>
      </c>
      <c r="D94" s="97">
        <v>219</v>
      </c>
      <c r="E94" s="97" t="s">
        <v>134</v>
      </c>
      <c r="F94" s="23">
        <v>5.9356475012193294E-2</v>
      </c>
      <c r="G94" s="97" t="s">
        <v>134</v>
      </c>
      <c r="H94" s="97">
        <v>257</v>
      </c>
      <c r="I94" s="97" t="s">
        <v>134</v>
      </c>
      <c r="J94" s="23">
        <v>0.35704583996076517</v>
      </c>
      <c r="K94" s="97" t="s">
        <v>134</v>
      </c>
      <c r="L94" s="97">
        <v>70</v>
      </c>
      <c r="M94" s="97" t="s">
        <v>134</v>
      </c>
      <c r="N94" s="23">
        <v>-187</v>
      </c>
      <c r="O94" s="97" t="s">
        <v>134</v>
      </c>
      <c r="P94" s="23">
        <v>16</v>
      </c>
      <c r="Q94" s="97" t="s">
        <v>134</v>
      </c>
      <c r="R94" s="23">
        <v>1.0862216711680268E-3</v>
      </c>
      <c r="S94" s="97" t="s">
        <v>134</v>
      </c>
      <c r="T94" s="97">
        <v>183</v>
      </c>
      <c r="U94" s="97" t="s">
        <v>134</v>
      </c>
      <c r="V94" s="23">
        <v>0.51279789967861189</v>
      </c>
      <c r="W94" s="97" t="s">
        <v>134</v>
      </c>
      <c r="X94" s="97">
        <v>18</v>
      </c>
      <c r="Y94" s="97" t="s">
        <v>134</v>
      </c>
      <c r="Z94" s="23">
        <v>5.8246846284833341E-3</v>
      </c>
      <c r="AA94" s="97" t="s">
        <v>134</v>
      </c>
      <c r="AB94" s="97">
        <v>76</v>
      </c>
      <c r="AC94" s="97" t="s">
        <v>134</v>
      </c>
      <c r="AD94" s="23">
        <v>5.4979504627426954E-3</v>
      </c>
      <c r="AE94" s="97" t="s">
        <v>134</v>
      </c>
      <c r="AF94" s="97">
        <v>244</v>
      </c>
      <c r="AG94" s="97" t="s">
        <v>134</v>
      </c>
      <c r="AH94" s="23">
        <v>0.10305869800058584</v>
      </c>
      <c r="AI94" s="97" t="s">
        <v>134</v>
      </c>
      <c r="AJ94" s="97">
        <v>115</v>
      </c>
      <c r="AK94" s="97" t="s">
        <v>134</v>
      </c>
      <c r="AL94" s="23">
        <v>1.8345936326789394E-2</v>
      </c>
      <c r="AM94" s="97" t="s">
        <v>134</v>
      </c>
      <c r="AN94" s="97">
        <v>210</v>
      </c>
      <c r="AO94" s="97" t="s">
        <v>134</v>
      </c>
      <c r="AP94" s="23">
        <v>7.5702717796674965E-2</v>
      </c>
      <c r="AQ94" s="97" t="s">
        <v>134</v>
      </c>
      <c r="AR94" s="97">
        <v>86</v>
      </c>
      <c r="AS94" s="97" t="s">
        <v>134</v>
      </c>
      <c r="AT94" s="23">
        <v>0.12774518184628073</v>
      </c>
      <c r="AU94" s="97" t="s">
        <v>134</v>
      </c>
      <c r="AV94" s="97">
        <v>75</v>
      </c>
      <c r="AW94" s="97" t="s">
        <v>134</v>
      </c>
      <c r="AX94" s="23">
        <v>0.11877391948571749</v>
      </c>
      <c r="AY94" s="97" t="s">
        <v>134</v>
      </c>
      <c r="AZ94" s="97">
        <v>83</v>
      </c>
      <c r="BA94" s="97" t="s">
        <v>134</v>
      </c>
      <c r="BB94" s="23">
        <v>3.5098256472611722E-2</v>
      </c>
      <c r="BC94" s="97" t="s">
        <v>134</v>
      </c>
      <c r="BD94" s="97">
        <v>206</v>
      </c>
      <c r="BE94" s="97" t="s">
        <v>134</v>
      </c>
      <c r="BF94" s="23">
        <v>0.23799930483861598</v>
      </c>
      <c r="BG94" s="97" t="s">
        <v>134</v>
      </c>
      <c r="BH94" s="97">
        <v>138</v>
      </c>
      <c r="BI94" s="97" t="s">
        <v>134</v>
      </c>
      <c r="BJ94" s="23">
        <v>8.1760545096256174E-2</v>
      </c>
      <c r="BK94" s="97" t="s">
        <v>134</v>
      </c>
      <c r="BL94" s="97">
        <v>212</v>
      </c>
      <c r="BM94" s="97" t="s">
        <v>134</v>
      </c>
      <c r="BN94" s="23">
        <v>1.3953380084973007E-2</v>
      </c>
      <c r="BO94" s="97" t="s">
        <v>134</v>
      </c>
      <c r="BP94" s="97">
        <v>298</v>
      </c>
      <c r="BQ94" s="97" t="s">
        <v>134</v>
      </c>
      <c r="BR94" s="23">
        <v>0.1004209817356526</v>
      </c>
      <c r="BS94" s="97" t="s">
        <v>134</v>
      </c>
      <c r="BT94" s="97">
        <v>64</v>
      </c>
      <c r="BU94" s="97" t="s">
        <v>134</v>
      </c>
      <c r="BV94" s="23">
        <v>9.9554591890502489E-2</v>
      </c>
      <c r="BW94" s="97" t="s">
        <v>134</v>
      </c>
      <c r="BX94" s="97">
        <v>197</v>
      </c>
      <c r="BY94" s="97" t="s">
        <v>134</v>
      </c>
      <c r="BZ94" s="23">
        <v>0.12917503055429644</v>
      </c>
      <c r="CA94" s="97" t="s">
        <v>134</v>
      </c>
      <c r="CB94" s="97">
        <v>204</v>
      </c>
      <c r="CC94" s="97" t="s">
        <v>134</v>
      </c>
      <c r="CD94" s="97" t="s">
        <v>134</v>
      </c>
      <c r="CE94" s="23">
        <v>6.373960860525775E-2</v>
      </c>
      <c r="CF94" s="97" t="s">
        <v>134</v>
      </c>
      <c r="CG94" s="97">
        <v>177</v>
      </c>
    </row>
    <row r="95" spans="1:85" x14ac:dyDescent="0.35">
      <c r="A95" s="97" t="s">
        <v>189</v>
      </c>
      <c r="B95" s="23">
        <v>0.32354086883244876</v>
      </c>
      <c r="C95" s="97" t="s">
        <v>189</v>
      </c>
      <c r="D95" s="97">
        <v>76</v>
      </c>
      <c r="E95" s="97" t="s">
        <v>189</v>
      </c>
      <c r="F95" s="23">
        <v>0.15956600162716583</v>
      </c>
      <c r="G95" s="97" t="s">
        <v>189</v>
      </c>
      <c r="H95" s="97">
        <v>67</v>
      </c>
      <c r="I95" s="97" t="s">
        <v>189</v>
      </c>
      <c r="J95" s="23">
        <v>0.32582852462002848</v>
      </c>
      <c r="K95" s="97" t="s">
        <v>189</v>
      </c>
      <c r="L95" s="97">
        <v>94</v>
      </c>
      <c r="M95" s="97" t="s">
        <v>189</v>
      </c>
      <c r="N95" s="23">
        <v>27</v>
      </c>
      <c r="O95" s="97" t="s">
        <v>189</v>
      </c>
      <c r="P95" s="23">
        <v>203</v>
      </c>
      <c r="Q95" s="97" t="s">
        <v>189</v>
      </c>
      <c r="R95" s="23">
        <v>8.3142467046584678E-3</v>
      </c>
      <c r="S95" s="97" t="s">
        <v>189</v>
      </c>
      <c r="T95" s="97">
        <v>28</v>
      </c>
      <c r="U95" s="97" t="s">
        <v>189</v>
      </c>
      <c r="V95" s="23">
        <v>7.3556012027077261E-2</v>
      </c>
      <c r="W95" s="97" t="s">
        <v>189</v>
      </c>
      <c r="X95" s="97">
        <v>255</v>
      </c>
      <c r="Y95" s="97" t="s">
        <v>189</v>
      </c>
      <c r="Z95" s="23">
        <v>8.9914852807653021E-3</v>
      </c>
      <c r="AA95" s="97" t="s">
        <v>189</v>
      </c>
      <c r="AB95" s="97">
        <v>39</v>
      </c>
      <c r="AC95" s="97" t="s">
        <v>189</v>
      </c>
      <c r="AD95" s="23">
        <v>1.7200857221576625E-2</v>
      </c>
      <c r="AE95" s="97" t="s">
        <v>189</v>
      </c>
      <c r="AF95" s="97">
        <v>106</v>
      </c>
      <c r="AG95" s="97" t="s">
        <v>189</v>
      </c>
      <c r="AH95" s="23">
        <v>0.14373284481667384</v>
      </c>
      <c r="AI95" s="97" t="s">
        <v>189</v>
      </c>
      <c r="AJ95" s="97">
        <v>58</v>
      </c>
      <c r="AK95" s="97" t="s">
        <v>189</v>
      </c>
      <c r="AL95" s="23">
        <v>3.4875642913822676E-2</v>
      </c>
      <c r="AM95" s="97" t="s">
        <v>189</v>
      </c>
      <c r="AN95" s="97">
        <v>89</v>
      </c>
      <c r="AO95" s="97" t="s">
        <v>189</v>
      </c>
      <c r="AP95" s="23">
        <v>0.1331630934679523</v>
      </c>
      <c r="AQ95" s="97" t="s">
        <v>189</v>
      </c>
      <c r="AR95" s="97">
        <v>40</v>
      </c>
      <c r="AS95" s="97" t="s">
        <v>189</v>
      </c>
      <c r="AT95" s="23">
        <v>0.11538760404736419</v>
      </c>
      <c r="AU95" s="97" t="s">
        <v>189</v>
      </c>
      <c r="AV95" s="97">
        <v>97</v>
      </c>
      <c r="AW95" s="97" t="s">
        <v>189</v>
      </c>
      <c r="AX95" s="23">
        <v>0.17038516961693628</v>
      </c>
      <c r="AY95" s="97" t="s">
        <v>189</v>
      </c>
      <c r="AZ95" s="97">
        <v>36</v>
      </c>
      <c r="BA95" s="97" t="s">
        <v>189</v>
      </c>
      <c r="BB95" s="23">
        <v>0.16206809683419282</v>
      </c>
      <c r="BC95" s="97" t="s">
        <v>189</v>
      </c>
      <c r="BD95" s="97">
        <v>46</v>
      </c>
      <c r="BE95" s="97" t="s">
        <v>189</v>
      </c>
      <c r="BF95" s="23">
        <v>0.30128772820686883</v>
      </c>
      <c r="BG95" s="97" t="s">
        <v>189</v>
      </c>
      <c r="BH95" s="97">
        <v>82</v>
      </c>
      <c r="BI95" s="97" t="s">
        <v>189</v>
      </c>
      <c r="BJ95" s="23">
        <v>0.21081335699683712</v>
      </c>
      <c r="BK95" s="97" t="s">
        <v>189</v>
      </c>
      <c r="BL95" s="97">
        <v>46</v>
      </c>
      <c r="BM95" s="97" t="s">
        <v>189</v>
      </c>
      <c r="BN95" s="23">
        <v>3.2326618659655103E-2</v>
      </c>
      <c r="BO95" s="97" t="s">
        <v>189</v>
      </c>
      <c r="BP95" s="97">
        <v>253</v>
      </c>
      <c r="BQ95" s="97" t="s">
        <v>189</v>
      </c>
      <c r="BR95" s="23">
        <v>5.5319011347869033E-2</v>
      </c>
      <c r="BS95" s="97" t="s">
        <v>189</v>
      </c>
      <c r="BT95" s="97">
        <v>189</v>
      </c>
      <c r="BU95" s="97" t="s">
        <v>189</v>
      </c>
      <c r="BV95" s="23">
        <v>7.6208430108188965E-2</v>
      </c>
      <c r="BW95" s="97" t="s">
        <v>189</v>
      </c>
      <c r="BX95" s="97">
        <v>250</v>
      </c>
      <c r="BY95" s="97" t="s">
        <v>189</v>
      </c>
      <c r="BZ95" s="23">
        <v>0.18846379223858054</v>
      </c>
      <c r="CA95" s="97" t="s">
        <v>189</v>
      </c>
      <c r="CB95" s="97">
        <v>109</v>
      </c>
      <c r="CC95" s="97" t="s">
        <v>189</v>
      </c>
      <c r="CD95" s="97" t="s">
        <v>189</v>
      </c>
      <c r="CE95" s="23">
        <v>0.28571914853767566</v>
      </c>
      <c r="CF95" s="97" t="s">
        <v>189</v>
      </c>
      <c r="CG95" s="97">
        <v>30</v>
      </c>
    </row>
    <row r="96" spans="1:85" x14ac:dyDescent="0.35">
      <c r="A96" s="97" t="s">
        <v>81</v>
      </c>
      <c r="B96" s="23">
        <v>0.25640154393741688</v>
      </c>
      <c r="C96" s="97" t="s">
        <v>81</v>
      </c>
      <c r="D96" s="97">
        <v>116</v>
      </c>
      <c r="E96" s="97" t="s">
        <v>81</v>
      </c>
      <c r="F96" s="23">
        <v>0.23241461360840904</v>
      </c>
      <c r="G96" s="97" t="s">
        <v>81</v>
      </c>
      <c r="H96" s="97">
        <v>42</v>
      </c>
      <c r="I96" s="97" t="s">
        <v>81</v>
      </c>
      <c r="J96" s="23">
        <v>0.14323188667437767</v>
      </c>
      <c r="K96" s="97" t="s">
        <v>81</v>
      </c>
      <c r="L96" s="97">
        <v>309</v>
      </c>
      <c r="M96" s="97" t="s">
        <v>81</v>
      </c>
      <c r="N96" s="23">
        <v>267</v>
      </c>
      <c r="O96" s="97" t="s">
        <v>81</v>
      </c>
      <c r="P96" s="23">
        <v>317</v>
      </c>
      <c r="Q96" s="97" t="s">
        <v>81</v>
      </c>
      <c r="R96" s="23">
        <v>5.3621636874414194E-4</v>
      </c>
      <c r="S96" s="97" t="s">
        <v>81</v>
      </c>
      <c r="T96" s="97">
        <v>250</v>
      </c>
      <c r="U96" s="97" t="s">
        <v>81</v>
      </c>
      <c r="V96" s="23">
        <v>4.5158541700371854E-2</v>
      </c>
      <c r="W96" s="97" t="s">
        <v>81</v>
      </c>
      <c r="X96" s="97">
        <v>302</v>
      </c>
      <c r="Y96" s="97" t="s">
        <v>81</v>
      </c>
      <c r="Z96" s="23">
        <v>9.5336756387143457E-4</v>
      </c>
      <c r="AA96" s="97" t="s">
        <v>81</v>
      </c>
      <c r="AB96" s="97">
        <v>309</v>
      </c>
      <c r="AC96" s="97" t="s">
        <v>81</v>
      </c>
      <c r="AD96" s="23">
        <v>2.3445503214632443E-2</v>
      </c>
      <c r="AE96" s="97" t="s">
        <v>81</v>
      </c>
      <c r="AF96" s="97">
        <v>79</v>
      </c>
      <c r="AG96" s="97" t="s">
        <v>81</v>
      </c>
      <c r="AH96" s="23">
        <v>5.9063228794466939E-2</v>
      </c>
      <c r="AI96" s="97" t="s">
        <v>81</v>
      </c>
      <c r="AJ96" s="97">
        <v>260</v>
      </c>
      <c r="AK96" s="97" t="s">
        <v>81</v>
      </c>
      <c r="AL96" s="23">
        <v>3.0289464306981748E-2</v>
      </c>
      <c r="AM96" s="97" t="s">
        <v>81</v>
      </c>
      <c r="AN96" s="97">
        <v>108</v>
      </c>
      <c r="AO96" s="97" t="s">
        <v>81</v>
      </c>
      <c r="AP96" s="23">
        <v>0.17408743425617915</v>
      </c>
      <c r="AQ96" s="97" t="s">
        <v>81</v>
      </c>
      <c r="AR96" s="97">
        <v>26</v>
      </c>
      <c r="AS96" s="97" t="s">
        <v>81</v>
      </c>
      <c r="AT96" s="23">
        <v>9.2413900085764097E-2</v>
      </c>
      <c r="AU96" s="97" t="s">
        <v>81</v>
      </c>
      <c r="AV96" s="97">
        <v>162</v>
      </c>
      <c r="AW96" s="97" t="s">
        <v>81</v>
      </c>
      <c r="AX96" s="23">
        <v>0.20214708177402962</v>
      </c>
      <c r="AY96" s="97" t="s">
        <v>81</v>
      </c>
      <c r="AZ96" s="97">
        <v>28</v>
      </c>
      <c r="BA96" s="97" t="s">
        <v>81</v>
      </c>
      <c r="BB96" s="23">
        <v>0.22727312677171524</v>
      </c>
      <c r="BC96" s="97" t="s">
        <v>81</v>
      </c>
      <c r="BD96" s="97">
        <v>26</v>
      </c>
      <c r="BE96" s="97" t="s">
        <v>81</v>
      </c>
      <c r="BF96" s="23">
        <v>0.15125442722055921</v>
      </c>
      <c r="BG96" s="97" t="s">
        <v>81</v>
      </c>
      <c r="BH96" s="97">
        <v>262</v>
      </c>
      <c r="BI96" s="97" t="s">
        <v>81</v>
      </c>
      <c r="BJ96" s="23">
        <v>0.23893742394262243</v>
      </c>
      <c r="BK96" s="97" t="s">
        <v>81</v>
      </c>
      <c r="BL96" s="97">
        <v>32</v>
      </c>
      <c r="BM96" s="97" t="s">
        <v>81</v>
      </c>
      <c r="BN96" s="23">
        <v>8.8923313485671854E-2</v>
      </c>
      <c r="BO96" s="97" t="s">
        <v>81</v>
      </c>
      <c r="BP96" s="97">
        <v>109</v>
      </c>
      <c r="BQ96" s="97" t="s">
        <v>81</v>
      </c>
      <c r="BR96" s="23">
        <v>5.5749554833168485E-2</v>
      </c>
      <c r="BS96" s="97" t="s">
        <v>81</v>
      </c>
      <c r="BT96" s="97">
        <v>185</v>
      </c>
      <c r="BU96" s="97" t="s">
        <v>81</v>
      </c>
      <c r="BV96" s="23">
        <v>0.12566125358013058</v>
      </c>
      <c r="BW96" s="97" t="s">
        <v>81</v>
      </c>
      <c r="BX96" s="97">
        <v>147</v>
      </c>
      <c r="BY96" s="97" t="s">
        <v>81</v>
      </c>
      <c r="BZ96" s="23">
        <v>8.3089913328646375E-2</v>
      </c>
      <c r="CA96" s="97" t="s">
        <v>81</v>
      </c>
      <c r="CB96" s="97">
        <v>300</v>
      </c>
      <c r="CC96" s="97" t="s">
        <v>81</v>
      </c>
      <c r="CD96" s="97" t="s">
        <v>81</v>
      </c>
      <c r="CE96" s="23">
        <v>2.4721819956465205E-2</v>
      </c>
      <c r="CF96" s="97" t="s">
        <v>81</v>
      </c>
      <c r="CG96" s="97">
        <v>293</v>
      </c>
    </row>
    <row r="97" spans="1:85" x14ac:dyDescent="0.35">
      <c r="A97" s="97" t="s">
        <v>46</v>
      </c>
      <c r="B97" s="23">
        <v>0.52537668113599645</v>
      </c>
      <c r="C97" s="97" t="s">
        <v>46</v>
      </c>
      <c r="D97" s="97">
        <v>17</v>
      </c>
      <c r="E97" s="97" t="s">
        <v>46</v>
      </c>
      <c r="F97" s="23">
        <v>0.10505631696899133</v>
      </c>
      <c r="G97" s="97" t="s">
        <v>46</v>
      </c>
      <c r="H97" s="97">
        <v>148</v>
      </c>
      <c r="I97" s="97" t="s">
        <v>46</v>
      </c>
      <c r="J97" s="23">
        <v>0.76693917960381452</v>
      </c>
      <c r="K97" s="97" t="s">
        <v>46</v>
      </c>
      <c r="L97" s="97">
        <v>6</v>
      </c>
      <c r="M97" s="97" t="s">
        <v>46</v>
      </c>
      <c r="N97" s="23">
        <v>-142</v>
      </c>
      <c r="O97" s="97" t="s">
        <v>46</v>
      </c>
      <c r="P97" s="23">
        <v>41</v>
      </c>
      <c r="Q97" s="97" t="s">
        <v>46</v>
      </c>
      <c r="R97" s="23">
        <v>6.2871142176190798E-3</v>
      </c>
      <c r="S97" s="97" t="s">
        <v>46</v>
      </c>
      <c r="T97" s="97">
        <v>42</v>
      </c>
      <c r="U97" s="97" t="s">
        <v>46</v>
      </c>
      <c r="V97" s="23">
        <v>0.81073588257706253</v>
      </c>
      <c r="W97" s="97" t="s">
        <v>46</v>
      </c>
      <c r="X97" s="97">
        <v>4</v>
      </c>
      <c r="Y97" s="97" t="s">
        <v>46</v>
      </c>
      <c r="Z97" s="23">
        <v>1.3777274515320246E-2</v>
      </c>
      <c r="AA97" s="97" t="s">
        <v>46</v>
      </c>
      <c r="AB97" s="97">
        <v>19</v>
      </c>
      <c r="AC97" s="97" t="s">
        <v>46</v>
      </c>
      <c r="AD97" s="23">
        <v>1.9362142095418636E-3</v>
      </c>
      <c r="AE97" s="97" t="s">
        <v>46</v>
      </c>
      <c r="AF97" s="97">
        <v>312</v>
      </c>
      <c r="AG97" s="97" t="s">
        <v>46</v>
      </c>
      <c r="AH97" s="23">
        <v>8.1805663647350507E-2</v>
      </c>
      <c r="AI97" s="97" t="s">
        <v>46</v>
      </c>
      <c r="AJ97" s="97">
        <v>166</v>
      </c>
      <c r="AK97" s="97" t="s">
        <v>46</v>
      </c>
      <c r="AL97" s="23">
        <v>1.2196775667154715E-2</v>
      </c>
      <c r="AM97" s="97" t="s">
        <v>46</v>
      </c>
      <c r="AN97" s="97">
        <v>298</v>
      </c>
      <c r="AO97" s="97" t="s">
        <v>46</v>
      </c>
      <c r="AP97" s="23">
        <v>2.6056442599033138E-2</v>
      </c>
      <c r="AQ97" s="97" t="s">
        <v>46</v>
      </c>
      <c r="AR97" s="97">
        <v>184</v>
      </c>
      <c r="AS97" s="97" t="s">
        <v>46</v>
      </c>
      <c r="AT97" s="23">
        <v>0.27795019080505523</v>
      </c>
      <c r="AU97" s="97" t="s">
        <v>46</v>
      </c>
      <c r="AV97" s="97">
        <v>7</v>
      </c>
      <c r="AW97" s="97" t="s">
        <v>46</v>
      </c>
      <c r="AX97" s="23">
        <v>0.12337281277614068</v>
      </c>
      <c r="AY97" s="97" t="s">
        <v>46</v>
      </c>
      <c r="AZ97" s="97">
        <v>77</v>
      </c>
      <c r="BA97" s="97" t="s">
        <v>46</v>
      </c>
      <c r="BB97" s="23">
        <v>5.4738907897070747E-2</v>
      </c>
      <c r="BC97" s="97" t="s">
        <v>46</v>
      </c>
      <c r="BD97" s="97">
        <v>155</v>
      </c>
      <c r="BE97" s="97" t="s">
        <v>46</v>
      </c>
      <c r="BF97" s="23">
        <v>0.24591541986772411</v>
      </c>
      <c r="BG97" s="97" t="s">
        <v>46</v>
      </c>
      <c r="BH97" s="97">
        <v>134</v>
      </c>
      <c r="BI97" s="97" t="s">
        <v>46</v>
      </c>
      <c r="BJ97" s="23">
        <v>0.10133176994449526</v>
      </c>
      <c r="BK97" s="97" t="s">
        <v>46</v>
      </c>
      <c r="BL97" s="97">
        <v>159</v>
      </c>
      <c r="BM97" s="97" t="s">
        <v>46</v>
      </c>
      <c r="BN97" s="23">
        <v>0.14344023758326721</v>
      </c>
      <c r="BO97" s="97" t="s">
        <v>46</v>
      </c>
      <c r="BP97" s="97">
        <v>56</v>
      </c>
      <c r="BQ97" s="97" t="s">
        <v>46</v>
      </c>
      <c r="BR97" s="23">
        <v>0.24817090071988782</v>
      </c>
      <c r="BS97" s="97" t="s">
        <v>46</v>
      </c>
      <c r="BT97" s="97">
        <v>6</v>
      </c>
      <c r="BU97" s="97" t="s">
        <v>46</v>
      </c>
      <c r="BV97" s="23">
        <v>0.34051209182438857</v>
      </c>
      <c r="BW97" s="97" t="s">
        <v>46</v>
      </c>
      <c r="BX97" s="97">
        <v>20</v>
      </c>
      <c r="BY97" s="97" t="s">
        <v>46</v>
      </c>
      <c r="BZ97" s="23">
        <v>0.3664027101745021</v>
      </c>
      <c r="CA97" s="97" t="s">
        <v>46</v>
      </c>
      <c r="CB97" s="97">
        <v>22</v>
      </c>
      <c r="CC97" s="97" t="s">
        <v>46</v>
      </c>
      <c r="CD97" s="97" t="s">
        <v>46</v>
      </c>
      <c r="CE97" s="23">
        <v>0.70760011270770151</v>
      </c>
      <c r="CF97" s="97" t="s">
        <v>46</v>
      </c>
      <c r="CG97" s="97">
        <v>8</v>
      </c>
    </row>
    <row r="98" spans="1:85" x14ac:dyDescent="0.35">
      <c r="A98" s="97" t="s">
        <v>41</v>
      </c>
      <c r="B98" s="23">
        <v>0.21417275823105364</v>
      </c>
      <c r="C98" s="97" t="s">
        <v>41</v>
      </c>
      <c r="D98" s="97">
        <v>162</v>
      </c>
      <c r="E98" s="97" t="s">
        <v>41</v>
      </c>
      <c r="F98" s="23">
        <v>8.4999029350271274E-2</v>
      </c>
      <c r="G98" s="97" t="s">
        <v>41</v>
      </c>
      <c r="H98" s="97">
        <v>187</v>
      </c>
      <c r="I98" s="97" t="s">
        <v>41</v>
      </c>
      <c r="J98" s="23">
        <v>0.28533296254312873</v>
      </c>
      <c r="K98" s="97" t="s">
        <v>41</v>
      </c>
      <c r="L98" s="97">
        <v>131</v>
      </c>
      <c r="M98" s="97" t="s">
        <v>41</v>
      </c>
      <c r="N98" s="23">
        <v>-56</v>
      </c>
      <c r="O98" s="97" t="s">
        <v>41</v>
      </c>
      <c r="P98" s="23">
        <v>95</v>
      </c>
      <c r="Q98" s="97" t="s">
        <v>41</v>
      </c>
      <c r="R98" s="23">
        <v>8.5390952494674658E-4</v>
      </c>
      <c r="S98" s="97" t="s">
        <v>41</v>
      </c>
      <c r="T98" s="97">
        <v>215</v>
      </c>
      <c r="U98" s="97" t="s">
        <v>41</v>
      </c>
      <c r="V98" s="23">
        <v>5.1532484743482827E-2</v>
      </c>
      <c r="W98" s="97" t="s">
        <v>41</v>
      </c>
      <c r="X98" s="97">
        <v>286</v>
      </c>
      <c r="Y98" s="97" t="s">
        <v>41</v>
      </c>
      <c r="Z98" s="23">
        <v>1.3298672507158717E-3</v>
      </c>
      <c r="AA98" s="97" t="s">
        <v>41</v>
      </c>
      <c r="AB98" s="97">
        <v>272</v>
      </c>
      <c r="AC98" s="97" t="s">
        <v>41</v>
      </c>
      <c r="AD98" s="23">
        <v>1.951089134000383E-2</v>
      </c>
      <c r="AE98" s="97" t="s">
        <v>41</v>
      </c>
      <c r="AF98" s="97">
        <v>93</v>
      </c>
      <c r="AG98" s="97" t="s">
        <v>41</v>
      </c>
      <c r="AH98" s="23">
        <v>5.4854763213167408E-2</v>
      </c>
      <c r="AI98" s="97" t="s">
        <v>41</v>
      </c>
      <c r="AJ98" s="97">
        <v>282</v>
      </c>
      <c r="AK98" s="97" t="s">
        <v>41</v>
      </c>
      <c r="AL98" s="23">
        <v>2.5925123180606479E-2</v>
      </c>
      <c r="AM98" s="97" t="s">
        <v>41</v>
      </c>
      <c r="AN98" s="97">
        <v>138</v>
      </c>
      <c r="AO98" s="97" t="s">
        <v>41</v>
      </c>
      <c r="AP98" s="23">
        <v>0</v>
      </c>
      <c r="AQ98" s="97" t="s">
        <v>41</v>
      </c>
      <c r="AR98" s="97">
        <v>253</v>
      </c>
      <c r="AS98" s="97" t="s">
        <v>41</v>
      </c>
      <c r="AT98" s="23">
        <v>0.48884012469949273</v>
      </c>
      <c r="AU98" s="97" t="s">
        <v>41</v>
      </c>
      <c r="AV98" s="97">
        <v>3</v>
      </c>
      <c r="AW98" s="97" t="s">
        <v>41</v>
      </c>
      <c r="AX98" s="23">
        <v>0.172343713184752</v>
      </c>
      <c r="AY98" s="97" t="s">
        <v>41</v>
      </c>
      <c r="AZ98" s="97">
        <v>34</v>
      </c>
      <c r="BA98" s="97" t="s">
        <v>41</v>
      </c>
      <c r="BB98" s="23">
        <v>0.10122753646617633</v>
      </c>
      <c r="BC98" s="97" t="s">
        <v>41</v>
      </c>
      <c r="BD98" s="97">
        <v>95</v>
      </c>
      <c r="BE98" s="97" t="s">
        <v>41</v>
      </c>
      <c r="BF98" s="23">
        <v>0.22875616241372615</v>
      </c>
      <c r="BG98" s="97" t="s">
        <v>41</v>
      </c>
      <c r="BH98" s="97">
        <v>153</v>
      </c>
      <c r="BI98" s="97" t="s">
        <v>41</v>
      </c>
      <c r="BJ98" s="23">
        <v>0.14015355323252579</v>
      </c>
      <c r="BK98" s="97" t="s">
        <v>41</v>
      </c>
      <c r="BL98" s="97">
        <v>110</v>
      </c>
      <c r="BM98" s="97" t="s">
        <v>41</v>
      </c>
      <c r="BN98" s="23">
        <v>6.6485665371966401E-2</v>
      </c>
      <c r="BO98" s="97" t="s">
        <v>41</v>
      </c>
      <c r="BP98" s="97">
        <v>154</v>
      </c>
      <c r="BQ98" s="97" t="s">
        <v>41</v>
      </c>
      <c r="BR98" s="23">
        <v>2.4471061621453127E-2</v>
      </c>
      <c r="BS98" s="97" t="s">
        <v>41</v>
      </c>
      <c r="BT98" s="97">
        <v>310</v>
      </c>
      <c r="BU98" s="97" t="s">
        <v>41</v>
      </c>
      <c r="BV98" s="23">
        <v>7.8964526440136948E-2</v>
      </c>
      <c r="BW98" s="97" t="s">
        <v>41</v>
      </c>
      <c r="BX98" s="97">
        <v>244</v>
      </c>
      <c r="BY98" s="97" t="s">
        <v>41</v>
      </c>
      <c r="BZ98" s="23">
        <v>0.15104845614249576</v>
      </c>
      <c r="CA98" s="97" t="s">
        <v>41</v>
      </c>
      <c r="CB98" s="97">
        <v>162</v>
      </c>
      <c r="CC98" s="97" t="s">
        <v>41</v>
      </c>
      <c r="CD98" s="97" t="s">
        <v>41</v>
      </c>
      <c r="CE98" s="23">
        <v>1.9361827951761373E-2</v>
      </c>
      <c r="CF98" s="97" t="s">
        <v>41</v>
      </c>
      <c r="CG98" s="97">
        <v>304</v>
      </c>
    </row>
    <row r="99" spans="1:85" x14ac:dyDescent="0.35">
      <c r="A99" s="97" t="s">
        <v>202</v>
      </c>
      <c r="B99" s="23">
        <v>0.17255163663057071</v>
      </c>
      <c r="C99" s="97" t="s">
        <v>202</v>
      </c>
      <c r="D99" s="97">
        <v>237</v>
      </c>
      <c r="E99" s="97" t="s">
        <v>202</v>
      </c>
      <c r="F99" s="23">
        <v>0.10776134000993151</v>
      </c>
      <c r="G99" s="97" t="s">
        <v>202</v>
      </c>
      <c r="H99" s="97">
        <v>144</v>
      </c>
      <c r="I99" s="97" t="s">
        <v>202</v>
      </c>
      <c r="J99" s="23">
        <v>0.15780028197777213</v>
      </c>
      <c r="K99" s="97" t="s">
        <v>202</v>
      </c>
      <c r="L99" s="97">
        <v>295</v>
      </c>
      <c r="M99" s="97" t="s">
        <v>202</v>
      </c>
      <c r="N99" s="23">
        <v>151</v>
      </c>
      <c r="O99" s="97" t="s">
        <v>202</v>
      </c>
      <c r="P99" s="23">
        <v>294</v>
      </c>
      <c r="Q99" s="97" t="s">
        <v>202</v>
      </c>
      <c r="R99" s="23">
        <v>3.6004655449838388E-4</v>
      </c>
      <c r="S99" s="97" t="s">
        <v>202</v>
      </c>
      <c r="T99" s="97">
        <v>268</v>
      </c>
      <c r="U99" s="97" t="s">
        <v>202</v>
      </c>
      <c r="V99" s="23">
        <v>4.5097319136629094E-2</v>
      </c>
      <c r="W99" s="97" t="s">
        <v>202</v>
      </c>
      <c r="X99" s="97">
        <v>303</v>
      </c>
      <c r="Y99" s="97" t="s">
        <v>202</v>
      </c>
      <c r="Z99" s="23">
        <v>7.7668487497884234E-4</v>
      </c>
      <c r="AA99" s="97" t="s">
        <v>202</v>
      </c>
      <c r="AB99" s="97">
        <v>317</v>
      </c>
      <c r="AC99" s="97" t="s">
        <v>202</v>
      </c>
      <c r="AD99" s="23">
        <v>1.1061352150198867E-2</v>
      </c>
      <c r="AE99" s="97" t="s">
        <v>202</v>
      </c>
      <c r="AF99" s="97">
        <v>153</v>
      </c>
      <c r="AG99" s="97" t="s">
        <v>202</v>
      </c>
      <c r="AH99" s="23">
        <v>5.479134041909195E-2</v>
      </c>
      <c r="AI99" s="97" t="s">
        <v>202</v>
      </c>
      <c r="AJ99" s="97">
        <v>283</v>
      </c>
      <c r="AK99" s="97" t="s">
        <v>202</v>
      </c>
      <c r="AL99" s="23">
        <v>1.7683779655888753E-2</v>
      </c>
      <c r="AM99" s="97" t="s">
        <v>202</v>
      </c>
      <c r="AN99" s="97">
        <v>224</v>
      </c>
      <c r="AO99" s="97" t="s">
        <v>202</v>
      </c>
      <c r="AP99" s="23">
        <v>2.8457609485088717E-2</v>
      </c>
      <c r="AQ99" s="97" t="s">
        <v>202</v>
      </c>
      <c r="AR99" s="97">
        <v>178</v>
      </c>
      <c r="AS99" s="97" t="s">
        <v>202</v>
      </c>
      <c r="AT99" s="23">
        <v>7.948775366926765E-2</v>
      </c>
      <c r="AU99" s="97" t="s">
        <v>202</v>
      </c>
      <c r="AV99" s="97">
        <v>198</v>
      </c>
      <c r="AW99" s="97" t="s">
        <v>202</v>
      </c>
      <c r="AX99" s="23">
        <v>5.5742413833282212E-2</v>
      </c>
      <c r="AY99" s="97" t="s">
        <v>202</v>
      </c>
      <c r="AZ99" s="97">
        <v>207</v>
      </c>
      <c r="BA99" s="97" t="s">
        <v>202</v>
      </c>
      <c r="BB99" s="23">
        <v>5.3197981830696628E-2</v>
      </c>
      <c r="BC99" s="97" t="s">
        <v>202</v>
      </c>
      <c r="BD99" s="97">
        <v>157</v>
      </c>
      <c r="BE99" s="97" t="s">
        <v>202</v>
      </c>
      <c r="BF99" s="23">
        <v>0.1897352575420708</v>
      </c>
      <c r="BG99" s="97" t="s">
        <v>202</v>
      </c>
      <c r="BH99" s="97">
        <v>202</v>
      </c>
      <c r="BI99" s="97" t="s">
        <v>202</v>
      </c>
      <c r="BJ99" s="23">
        <v>8.8184174235110852E-2</v>
      </c>
      <c r="BK99" s="97" t="s">
        <v>202</v>
      </c>
      <c r="BL99" s="97">
        <v>191</v>
      </c>
      <c r="BM99" s="97" t="s">
        <v>202</v>
      </c>
      <c r="BN99" s="23">
        <v>0.14536735166907541</v>
      </c>
      <c r="BO99" s="97" t="s">
        <v>202</v>
      </c>
      <c r="BP99" s="97">
        <v>51</v>
      </c>
      <c r="BQ99" s="97" t="s">
        <v>202</v>
      </c>
      <c r="BR99" s="23">
        <v>2.2873204237819935E-2</v>
      </c>
      <c r="BS99" s="97" t="s">
        <v>202</v>
      </c>
      <c r="BT99" s="97">
        <v>315</v>
      </c>
      <c r="BU99" s="97" t="s">
        <v>202</v>
      </c>
      <c r="BV99" s="23">
        <v>0.14597529917747201</v>
      </c>
      <c r="BW99" s="97" t="s">
        <v>202</v>
      </c>
      <c r="BX99" s="97">
        <v>114</v>
      </c>
      <c r="BY99" s="97" t="s">
        <v>202</v>
      </c>
      <c r="BZ99" s="23">
        <v>0.14025766442790755</v>
      </c>
      <c r="CA99" s="97" t="s">
        <v>202</v>
      </c>
      <c r="CB99" s="97">
        <v>179</v>
      </c>
      <c r="CC99" s="97" t="s">
        <v>202</v>
      </c>
      <c r="CD99" s="97" t="s">
        <v>202</v>
      </c>
      <c r="CE99" s="23">
        <v>3.1229567162369538E-2</v>
      </c>
      <c r="CF99" s="97" t="s">
        <v>202</v>
      </c>
      <c r="CG99" s="97">
        <v>271</v>
      </c>
    </row>
    <row r="100" spans="1:85" x14ac:dyDescent="0.35">
      <c r="A100" s="97" t="s">
        <v>252</v>
      </c>
      <c r="B100" s="23">
        <v>0.22696462012127744</v>
      </c>
      <c r="C100" s="97" t="s">
        <v>252</v>
      </c>
      <c r="D100" s="97">
        <v>144</v>
      </c>
      <c r="E100" s="97" t="s">
        <v>252</v>
      </c>
      <c r="F100" s="23">
        <v>0.13785534745262717</v>
      </c>
      <c r="G100" s="97" t="s">
        <v>252</v>
      </c>
      <c r="H100" s="97">
        <v>84</v>
      </c>
      <c r="I100" s="97" t="s">
        <v>252</v>
      </c>
      <c r="J100" s="23">
        <v>0.23093291184322132</v>
      </c>
      <c r="K100" s="97" t="s">
        <v>252</v>
      </c>
      <c r="L100" s="97">
        <v>207</v>
      </c>
      <c r="M100" s="97" t="s">
        <v>252</v>
      </c>
      <c r="N100" s="23">
        <v>123</v>
      </c>
      <c r="O100" s="97" t="s">
        <v>252</v>
      </c>
      <c r="P100" s="23">
        <v>280</v>
      </c>
      <c r="Q100" s="97" t="s">
        <v>252</v>
      </c>
      <c r="R100" s="23">
        <v>6.3049091853559767E-4</v>
      </c>
      <c r="S100" s="97" t="s">
        <v>252</v>
      </c>
      <c r="T100" s="97">
        <v>234</v>
      </c>
      <c r="U100" s="97" t="s">
        <v>252</v>
      </c>
      <c r="V100" s="23">
        <v>0.19483111284330618</v>
      </c>
      <c r="W100" s="97" t="s">
        <v>252</v>
      </c>
      <c r="X100" s="97">
        <v>116</v>
      </c>
      <c r="Y100" s="97" t="s">
        <v>252</v>
      </c>
      <c r="Z100" s="23">
        <v>2.4307449448753883E-3</v>
      </c>
      <c r="AA100" s="97" t="s">
        <v>252</v>
      </c>
      <c r="AB100" s="97">
        <v>195</v>
      </c>
      <c r="AC100" s="97" t="s">
        <v>252</v>
      </c>
      <c r="AD100" s="23">
        <v>2.9204314264026491E-3</v>
      </c>
      <c r="AE100" s="97" t="s">
        <v>252</v>
      </c>
      <c r="AF100" s="97">
        <v>294</v>
      </c>
      <c r="AG100" s="97" t="s">
        <v>252</v>
      </c>
      <c r="AH100" s="23">
        <v>0.1267338582794299</v>
      </c>
      <c r="AI100" s="97" t="s">
        <v>252</v>
      </c>
      <c r="AJ100" s="97">
        <v>79</v>
      </c>
      <c r="AK100" s="97" t="s">
        <v>252</v>
      </c>
      <c r="AL100" s="23">
        <v>1.8818184461368032E-2</v>
      </c>
      <c r="AM100" s="97" t="s">
        <v>252</v>
      </c>
      <c r="AN100" s="97">
        <v>205</v>
      </c>
      <c r="AO100" s="97" t="s">
        <v>252</v>
      </c>
      <c r="AP100" s="23">
        <v>9.8807563986242297E-2</v>
      </c>
      <c r="AQ100" s="97" t="s">
        <v>252</v>
      </c>
      <c r="AR100" s="97">
        <v>64</v>
      </c>
      <c r="AS100" s="97" t="s">
        <v>252</v>
      </c>
      <c r="AT100" s="23">
        <v>7.8631421712814023E-2</v>
      </c>
      <c r="AU100" s="97" t="s">
        <v>252</v>
      </c>
      <c r="AV100" s="97">
        <v>201</v>
      </c>
      <c r="AW100" s="97" t="s">
        <v>252</v>
      </c>
      <c r="AX100" s="23">
        <v>0.12396330761542737</v>
      </c>
      <c r="AY100" s="97" t="s">
        <v>252</v>
      </c>
      <c r="AZ100" s="97">
        <v>75</v>
      </c>
      <c r="BA100" s="97" t="s">
        <v>252</v>
      </c>
      <c r="BB100" s="23">
        <v>0.16996873833524315</v>
      </c>
      <c r="BC100" s="97" t="s">
        <v>252</v>
      </c>
      <c r="BD100" s="97">
        <v>44</v>
      </c>
      <c r="BE100" s="97" t="s">
        <v>252</v>
      </c>
      <c r="BF100" s="23">
        <v>0.14468153494965061</v>
      </c>
      <c r="BG100" s="97" t="s">
        <v>252</v>
      </c>
      <c r="BH100" s="97">
        <v>276</v>
      </c>
      <c r="BI100" s="97" t="s">
        <v>252</v>
      </c>
      <c r="BJ100" s="23">
        <v>0.18528908723232049</v>
      </c>
      <c r="BK100" s="97" t="s">
        <v>252</v>
      </c>
      <c r="BL100" s="97">
        <v>59</v>
      </c>
      <c r="BM100" s="97" t="s">
        <v>252</v>
      </c>
      <c r="BN100" s="23">
        <v>3.2706357587634502E-2</v>
      </c>
      <c r="BO100" s="97" t="s">
        <v>252</v>
      </c>
      <c r="BP100" s="97">
        <v>252</v>
      </c>
      <c r="BQ100" s="97" t="s">
        <v>252</v>
      </c>
      <c r="BR100" s="23">
        <v>7.1939449053073021E-2</v>
      </c>
      <c r="BS100" s="97" t="s">
        <v>252</v>
      </c>
      <c r="BT100" s="97">
        <v>128</v>
      </c>
      <c r="BU100" s="97" t="s">
        <v>252</v>
      </c>
      <c r="BV100" s="23">
        <v>9.1012174540503435E-2</v>
      </c>
      <c r="BW100" s="97" t="s">
        <v>252</v>
      </c>
      <c r="BX100" s="97">
        <v>215</v>
      </c>
      <c r="BY100" s="97" t="s">
        <v>252</v>
      </c>
      <c r="BZ100" s="23">
        <v>0.17229015785755425</v>
      </c>
      <c r="CA100" s="97" t="s">
        <v>252</v>
      </c>
      <c r="CB100" s="97">
        <v>133</v>
      </c>
      <c r="CC100" s="97" t="s">
        <v>252</v>
      </c>
      <c r="CD100" s="97" t="s">
        <v>252</v>
      </c>
      <c r="CE100" s="23">
        <v>3.5506038154332571E-2</v>
      </c>
      <c r="CF100" s="97" t="s">
        <v>252</v>
      </c>
      <c r="CG100" s="97">
        <v>261</v>
      </c>
    </row>
    <row r="101" spans="1:85" x14ac:dyDescent="0.35">
      <c r="A101" s="97" t="s">
        <v>66</v>
      </c>
      <c r="B101" s="23">
        <v>0.28468452964076391</v>
      </c>
      <c r="C101" s="97" t="s">
        <v>66</v>
      </c>
      <c r="D101" s="97">
        <v>92</v>
      </c>
      <c r="E101" s="97" t="s">
        <v>66</v>
      </c>
      <c r="F101" s="23">
        <v>0.28572578555955663</v>
      </c>
      <c r="G101" s="97" t="s">
        <v>66</v>
      </c>
      <c r="H101" s="97">
        <v>29</v>
      </c>
      <c r="I101" s="97" t="s">
        <v>66</v>
      </c>
      <c r="J101" s="23">
        <v>0.15354162504920441</v>
      </c>
      <c r="K101" s="97" t="s">
        <v>66</v>
      </c>
      <c r="L101" s="97">
        <v>299</v>
      </c>
      <c r="M101" s="97" t="s">
        <v>66</v>
      </c>
      <c r="N101" s="23">
        <v>270</v>
      </c>
      <c r="O101" s="97" t="s">
        <v>66</v>
      </c>
      <c r="P101" s="23">
        <v>318</v>
      </c>
      <c r="Q101" s="97" t="s">
        <v>66</v>
      </c>
      <c r="R101" s="23">
        <v>5.7473501144528188E-3</v>
      </c>
      <c r="S101" s="97" t="s">
        <v>66</v>
      </c>
      <c r="T101" s="97">
        <v>46</v>
      </c>
      <c r="U101" s="97" t="s">
        <v>66</v>
      </c>
      <c r="V101" s="23">
        <v>0.13247129835775559</v>
      </c>
      <c r="W101" s="97" t="s">
        <v>66</v>
      </c>
      <c r="X101" s="97">
        <v>170</v>
      </c>
      <c r="Y101" s="97" t="s">
        <v>66</v>
      </c>
      <c r="Z101" s="23">
        <v>6.9697981466249736E-3</v>
      </c>
      <c r="AA101" s="97" t="s">
        <v>66</v>
      </c>
      <c r="AB101" s="97">
        <v>62</v>
      </c>
      <c r="AC101" s="97" t="s">
        <v>66</v>
      </c>
      <c r="AD101" s="23">
        <v>3.8162275476360745E-2</v>
      </c>
      <c r="AE101" s="97" t="s">
        <v>66</v>
      </c>
      <c r="AF101" s="97">
        <v>48</v>
      </c>
      <c r="AG101" s="97" t="s">
        <v>66</v>
      </c>
      <c r="AH101" s="23">
        <v>5.5797019976844602E-2</v>
      </c>
      <c r="AI101" s="97" t="s">
        <v>66</v>
      </c>
      <c r="AJ101" s="97">
        <v>279</v>
      </c>
      <c r="AK101" s="97" t="s">
        <v>66</v>
      </c>
      <c r="AL101" s="23">
        <v>4.4218049292493955E-2</v>
      </c>
      <c r="AM101" s="97" t="s">
        <v>66</v>
      </c>
      <c r="AN101" s="97">
        <v>62</v>
      </c>
      <c r="AO101" s="97" t="s">
        <v>66</v>
      </c>
      <c r="AP101" s="23">
        <v>0</v>
      </c>
      <c r="AQ101" s="97" t="s">
        <v>66</v>
      </c>
      <c r="AR101" s="97">
        <v>253</v>
      </c>
      <c r="AS101" s="97" t="s">
        <v>66</v>
      </c>
      <c r="AT101" s="23">
        <v>2.7416196683319946E-2</v>
      </c>
      <c r="AU101" s="97" t="s">
        <v>66</v>
      </c>
      <c r="AV101" s="97">
        <v>322</v>
      </c>
      <c r="AW101" s="97" t="s">
        <v>66</v>
      </c>
      <c r="AX101" s="23">
        <v>9.6657555283774458E-3</v>
      </c>
      <c r="AY101" s="97" t="s">
        <v>66</v>
      </c>
      <c r="AZ101" s="97">
        <v>324</v>
      </c>
      <c r="BA101" s="97" t="s">
        <v>66</v>
      </c>
      <c r="BB101" s="23">
        <v>0.45025622771640761</v>
      </c>
      <c r="BC101" s="97" t="s">
        <v>66</v>
      </c>
      <c r="BD101" s="97">
        <v>6</v>
      </c>
      <c r="BE101" s="97" t="s">
        <v>66</v>
      </c>
      <c r="BF101" s="23">
        <v>0.16628541347434914</v>
      </c>
      <c r="BG101" s="97" t="s">
        <v>66</v>
      </c>
      <c r="BH101" s="97">
        <v>231</v>
      </c>
      <c r="BI101" s="97" t="s">
        <v>66</v>
      </c>
      <c r="BJ101" s="23">
        <v>0.44549002328421083</v>
      </c>
      <c r="BK101" s="97" t="s">
        <v>66</v>
      </c>
      <c r="BL101" s="97">
        <v>9</v>
      </c>
      <c r="BM101" s="97" t="s">
        <v>66</v>
      </c>
      <c r="BN101" s="23">
        <v>0.13806177893270213</v>
      </c>
      <c r="BO101" s="97" t="s">
        <v>66</v>
      </c>
      <c r="BP101" s="97">
        <v>60</v>
      </c>
      <c r="BQ101" s="97" t="s">
        <v>66</v>
      </c>
      <c r="BR101" s="23">
        <v>5.5563320685614426E-2</v>
      </c>
      <c r="BS101" s="97" t="s">
        <v>66</v>
      </c>
      <c r="BT101" s="97">
        <v>187</v>
      </c>
      <c r="BU101" s="97" t="s">
        <v>66</v>
      </c>
      <c r="BV101" s="23">
        <v>0.16810952626224185</v>
      </c>
      <c r="BW101" s="97" t="s">
        <v>66</v>
      </c>
      <c r="BX101" s="97">
        <v>92</v>
      </c>
      <c r="BY101" s="97" t="s">
        <v>66</v>
      </c>
      <c r="BZ101" s="23">
        <v>7.8693524212176874E-2</v>
      </c>
      <c r="CA101" s="97" t="s">
        <v>66</v>
      </c>
      <c r="CB101" s="97">
        <v>307</v>
      </c>
      <c r="CC101" s="97" t="s">
        <v>66</v>
      </c>
      <c r="CD101" s="97" t="s">
        <v>66</v>
      </c>
      <c r="CE101" s="23">
        <v>3.2038551818329222E-2</v>
      </c>
      <c r="CF101" s="97" t="s">
        <v>66</v>
      </c>
      <c r="CG101" s="97">
        <v>269</v>
      </c>
    </row>
    <row r="102" spans="1:85" x14ac:dyDescent="0.35">
      <c r="A102" s="97" t="s">
        <v>283</v>
      </c>
      <c r="B102" s="23">
        <v>0.15902993008019889</v>
      </c>
      <c r="C102" s="97" t="s">
        <v>283</v>
      </c>
      <c r="D102" s="97">
        <v>270</v>
      </c>
      <c r="E102" s="97" t="s">
        <v>283</v>
      </c>
      <c r="F102" s="23">
        <v>8.7354168131155735E-2</v>
      </c>
      <c r="G102" s="97" t="s">
        <v>283</v>
      </c>
      <c r="H102" s="97">
        <v>179</v>
      </c>
      <c r="I102" s="97" t="s">
        <v>283</v>
      </c>
      <c r="J102" s="23">
        <v>0.19403190307112866</v>
      </c>
      <c r="K102" s="97" t="s">
        <v>283</v>
      </c>
      <c r="L102" s="97">
        <v>260</v>
      </c>
      <c r="M102" s="97" t="s">
        <v>283</v>
      </c>
      <c r="N102" s="23">
        <v>81</v>
      </c>
      <c r="O102" s="97" t="s">
        <v>283</v>
      </c>
      <c r="P102" s="23">
        <v>246</v>
      </c>
      <c r="Q102" s="97" t="s">
        <v>283</v>
      </c>
      <c r="R102" s="23">
        <v>1.5811903366818839E-3</v>
      </c>
      <c r="S102" s="97" t="s">
        <v>283</v>
      </c>
      <c r="T102" s="97">
        <v>132</v>
      </c>
      <c r="U102" s="97" t="s">
        <v>283</v>
      </c>
      <c r="V102" s="23">
        <v>0.10198003624009548</v>
      </c>
      <c r="W102" s="97" t="s">
        <v>283</v>
      </c>
      <c r="X102" s="97">
        <v>206</v>
      </c>
      <c r="Y102" s="97" t="s">
        <v>283</v>
      </c>
      <c r="Z102" s="23">
        <v>2.5231178837838387E-3</v>
      </c>
      <c r="AA102" s="97" t="s">
        <v>283</v>
      </c>
      <c r="AB102" s="97">
        <v>188</v>
      </c>
      <c r="AC102" s="97" t="s">
        <v>283</v>
      </c>
      <c r="AD102" s="23">
        <v>7.2346162008099964E-3</v>
      </c>
      <c r="AE102" s="97" t="s">
        <v>283</v>
      </c>
      <c r="AF102" s="97">
        <v>217</v>
      </c>
      <c r="AG102" s="97" t="s">
        <v>283</v>
      </c>
      <c r="AH102" s="23">
        <v>8.7919404993503994E-2</v>
      </c>
      <c r="AI102" s="97" t="s">
        <v>283</v>
      </c>
      <c r="AJ102" s="97">
        <v>147</v>
      </c>
      <c r="AK102" s="97" t="s">
        <v>283</v>
      </c>
      <c r="AL102" s="23">
        <v>1.813013814434539E-2</v>
      </c>
      <c r="AM102" s="97" t="s">
        <v>283</v>
      </c>
      <c r="AN102" s="97">
        <v>215</v>
      </c>
      <c r="AO102" s="97" t="s">
        <v>283</v>
      </c>
      <c r="AP102" s="23">
        <v>0.1039885747469694</v>
      </c>
      <c r="AQ102" s="97" t="s">
        <v>283</v>
      </c>
      <c r="AR102" s="97">
        <v>57</v>
      </c>
      <c r="AS102" s="97" t="s">
        <v>283</v>
      </c>
      <c r="AT102" s="23">
        <v>8.1025518187998705E-2</v>
      </c>
      <c r="AU102" s="97" t="s">
        <v>283</v>
      </c>
      <c r="AV102" s="97">
        <v>194</v>
      </c>
      <c r="AW102" s="97" t="s">
        <v>283</v>
      </c>
      <c r="AX102" s="23">
        <v>0.12985380924896445</v>
      </c>
      <c r="AY102" s="97" t="s">
        <v>283</v>
      </c>
      <c r="AZ102" s="97">
        <v>67</v>
      </c>
      <c r="BA102" s="97" t="s">
        <v>283</v>
      </c>
      <c r="BB102" s="23">
        <v>2.6118736716846239E-2</v>
      </c>
      <c r="BC102" s="97" t="s">
        <v>283</v>
      </c>
      <c r="BD102" s="97">
        <v>236</v>
      </c>
      <c r="BE102" s="97" t="s">
        <v>283</v>
      </c>
      <c r="BF102" s="23">
        <v>0.25621769612202611</v>
      </c>
      <c r="BG102" s="97" t="s">
        <v>283</v>
      </c>
      <c r="BH102" s="97">
        <v>126</v>
      </c>
      <c r="BI102" s="97" t="s">
        <v>283</v>
      </c>
      <c r="BJ102" s="23">
        <v>7.7376921766799028E-2</v>
      </c>
      <c r="BK102" s="97" t="s">
        <v>283</v>
      </c>
      <c r="BL102" s="97">
        <v>228</v>
      </c>
      <c r="BM102" s="97" t="s">
        <v>283</v>
      </c>
      <c r="BN102" s="23">
        <v>5.4366118305077898E-2</v>
      </c>
      <c r="BO102" s="97" t="s">
        <v>283</v>
      </c>
      <c r="BP102" s="97">
        <v>181</v>
      </c>
      <c r="BQ102" s="97" t="s">
        <v>283</v>
      </c>
      <c r="BR102" s="23">
        <v>3.0784485890046027E-2</v>
      </c>
      <c r="BS102" s="97" t="s">
        <v>283</v>
      </c>
      <c r="BT102" s="97">
        <v>287</v>
      </c>
      <c r="BU102" s="97" t="s">
        <v>283</v>
      </c>
      <c r="BV102" s="23">
        <v>7.395330388897578E-2</v>
      </c>
      <c r="BW102" s="97" t="s">
        <v>283</v>
      </c>
      <c r="BX102" s="97">
        <v>261</v>
      </c>
      <c r="BY102" s="97" t="s">
        <v>283</v>
      </c>
      <c r="BZ102" s="23">
        <v>0.12260569402538871</v>
      </c>
      <c r="CA102" s="97" t="s">
        <v>283</v>
      </c>
      <c r="CB102" s="97">
        <v>216</v>
      </c>
      <c r="CC102" s="97" t="s">
        <v>283</v>
      </c>
      <c r="CD102" s="97" t="s">
        <v>283</v>
      </c>
      <c r="CE102" s="23">
        <v>1.2314881920537561E-2</v>
      </c>
      <c r="CF102" s="97" t="s">
        <v>283</v>
      </c>
      <c r="CG102" s="97">
        <v>312</v>
      </c>
    </row>
    <row r="103" spans="1:85" x14ac:dyDescent="0.35">
      <c r="A103" s="97" t="s">
        <v>80</v>
      </c>
      <c r="B103" s="23">
        <v>0.43846777986728919</v>
      </c>
      <c r="C103" s="97" t="s">
        <v>80</v>
      </c>
      <c r="D103" s="97">
        <v>34</v>
      </c>
      <c r="E103" s="97" t="s">
        <v>80</v>
      </c>
      <c r="F103" s="23">
        <v>0.20646271834429061</v>
      </c>
      <c r="G103" s="97" t="s">
        <v>80</v>
      </c>
      <c r="H103" s="97">
        <v>52</v>
      </c>
      <c r="I103" s="97" t="s">
        <v>80</v>
      </c>
      <c r="J103" s="23">
        <v>0.47740694817161511</v>
      </c>
      <c r="K103" s="97" t="s">
        <v>80</v>
      </c>
      <c r="L103" s="97">
        <v>35</v>
      </c>
      <c r="M103" s="97" t="s">
        <v>80</v>
      </c>
      <c r="N103" s="23">
        <v>-17</v>
      </c>
      <c r="O103" s="97" t="s">
        <v>80</v>
      </c>
      <c r="P103" s="23">
        <v>141</v>
      </c>
      <c r="Q103" s="97" t="s">
        <v>80</v>
      </c>
      <c r="R103" s="23">
        <v>6.6173046734501802E-3</v>
      </c>
      <c r="S103" s="97" t="s">
        <v>80</v>
      </c>
      <c r="T103" s="97">
        <v>39</v>
      </c>
      <c r="U103" s="97" t="s">
        <v>80</v>
      </c>
      <c r="V103" s="23">
        <v>0.38500697416906093</v>
      </c>
      <c r="W103" s="97" t="s">
        <v>80</v>
      </c>
      <c r="X103" s="97">
        <v>40</v>
      </c>
      <c r="Y103" s="97" t="s">
        <v>80</v>
      </c>
      <c r="Z103" s="23">
        <v>1.0173185372879898E-2</v>
      </c>
      <c r="AA103" s="97" t="s">
        <v>80</v>
      </c>
      <c r="AB103" s="97">
        <v>30</v>
      </c>
      <c r="AC103" s="97" t="s">
        <v>80</v>
      </c>
      <c r="AD103" s="23">
        <v>0.13520435773625514</v>
      </c>
      <c r="AE103" s="97" t="s">
        <v>80</v>
      </c>
      <c r="AF103" s="97">
        <v>16</v>
      </c>
      <c r="AG103" s="97" t="s">
        <v>80</v>
      </c>
      <c r="AH103" s="23">
        <v>0.22496335554132665</v>
      </c>
      <c r="AI103" s="97" t="s">
        <v>80</v>
      </c>
      <c r="AJ103" s="97">
        <v>24</v>
      </c>
      <c r="AK103" s="97" t="s">
        <v>80</v>
      </c>
      <c r="AL103" s="23">
        <v>0.16009753311338598</v>
      </c>
      <c r="AM103" s="97" t="s">
        <v>80</v>
      </c>
      <c r="AN103" s="97">
        <v>14</v>
      </c>
      <c r="AO103" s="97" t="s">
        <v>80</v>
      </c>
      <c r="AP103" s="23">
        <v>0.10317906468518284</v>
      </c>
      <c r="AQ103" s="97" t="s">
        <v>80</v>
      </c>
      <c r="AR103" s="97">
        <v>58</v>
      </c>
      <c r="AS103" s="97" t="s">
        <v>80</v>
      </c>
      <c r="AT103" s="23">
        <v>0.11451972459970666</v>
      </c>
      <c r="AU103" s="97" t="s">
        <v>80</v>
      </c>
      <c r="AV103" s="97">
        <v>102</v>
      </c>
      <c r="AW103" s="97" t="s">
        <v>80</v>
      </c>
      <c r="AX103" s="23">
        <v>0.14087392082672207</v>
      </c>
      <c r="AY103" s="97" t="s">
        <v>80</v>
      </c>
      <c r="AZ103" s="97">
        <v>56</v>
      </c>
      <c r="BA103" s="97" t="s">
        <v>80</v>
      </c>
      <c r="BB103" s="23">
        <v>0.12936479766709832</v>
      </c>
      <c r="BC103" s="97" t="s">
        <v>80</v>
      </c>
      <c r="BD103" s="97">
        <v>67</v>
      </c>
      <c r="BE103" s="97" t="s">
        <v>80</v>
      </c>
      <c r="BF103" s="23">
        <v>0.28206635499689342</v>
      </c>
      <c r="BG103" s="97" t="s">
        <v>80</v>
      </c>
      <c r="BH103" s="97">
        <v>97</v>
      </c>
      <c r="BI103" s="97" t="s">
        <v>80</v>
      </c>
      <c r="BJ103" s="23">
        <v>0.17696318821127294</v>
      </c>
      <c r="BK103" s="97" t="s">
        <v>80</v>
      </c>
      <c r="BL103" s="97">
        <v>70</v>
      </c>
      <c r="BM103" s="97" t="s">
        <v>80</v>
      </c>
      <c r="BN103" s="23">
        <v>8.247611208573534E-2</v>
      </c>
      <c r="BO103" s="97" t="s">
        <v>80</v>
      </c>
      <c r="BP103" s="97">
        <v>121</v>
      </c>
      <c r="BQ103" s="97" t="s">
        <v>80</v>
      </c>
      <c r="BR103" s="23">
        <v>6.7331965188507537E-2</v>
      </c>
      <c r="BS103" s="97" t="s">
        <v>80</v>
      </c>
      <c r="BT103" s="97">
        <v>144</v>
      </c>
      <c r="BU103" s="97" t="s">
        <v>80</v>
      </c>
      <c r="BV103" s="23">
        <v>0.13015747966191069</v>
      </c>
      <c r="BW103" s="97" t="s">
        <v>80</v>
      </c>
      <c r="BX103" s="97">
        <v>135</v>
      </c>
      <c r="BY103" s="97" t="s">
        <v>80</v>
      </c>
      <c r="BZ103" s="23">
        <v>0.46219215505066225</v>
      </c>
      <c r="CA103" s="97" t="s">
        <v>80</v>
      </c>
      <c r="CB103" s="97">
        <v>8</v>
      </c>
      <c r="CC103" s="97" t="s">
        <v>80</v>
      </c>
      <c r="CD103" s="97" t="s">
        <v>80</v>
      </c>
      <c r="CE103" s="23">
        <v>0.16864075116306856</v>
      </c>
      <c r="CF103" s="97" t="s">
        <v>80</v>
      </c>
      <c r="CG103" s="97">
        <v>64</v>
      </c>
    </row>
    <row r="104" spans="1:85" x14ac:dyDescent="0.35">
      <c r="A104" s="97" t="s">
        <v>223</v>
      </c>
      <c r="B104" s="23">
        <v>0.21424853576756564</v>
      </c>
      <c r="C104" s="97" t="s">
        <v>223</v>
      </c>
      <c r="D104" s="97">
        <v>161</v>
      </c>
      <c r="E104" s="97" t="s">
        <v>223</v>
      </c>
      <c r="F104" s="23">
        <v>0.11508732090943567</v>
      </c>
      <c r="G104" s="97" t="s">
        <v>223</v>
      </c>
      <c r="H104" s="97">
        <v>128</v>
      </c>
      <c r="I104" s="97" t="s">
        <v>223</v>
      </c>
      <c r="J104" s="23">
        <v>0.21520266524455531</v>
      </c>
      <c r="K104" s="97" t="s">
        <v>223</v>
      </c>
      <c r="L104" s="97">
        <v>224</v>
      </c>
      <c r="M104" s="97" t="s">
        <v>223</v>
      </c>
      <c r="N104" s="23">
        <v>96</v>
      </c>
      <c r="O104" s="97" t="s">
        <v>223</v>
      </c>
      <c r="P104" s="23">
        <v>257</v>
      </c>
      <c r="Q104" s="97" t="s">
        <v>223</v>
      </c>
      <c r="R104" s="23">
        <v>9.6554768341523367E-4</v>
      </c>
      <c r="S104" s="97" t="s">
        <v>223</v>
      </c>
      <c r="T104" s="97">
        <v>201</v>
      </c>
      <c r="U104" s="97" t="s">
        <v>223</v>
      </c>
      <c r="V104" s="23">
        <v>6.2333749897271501E-2</v>
      </c>
      <c r="W104" s="97" t="s">
        <v>223</v>
      </c>
      <c r="X104" s="97">
        <v>274</v>
      </c>
      <c r="Y104" s="97" t="s">
        <v>223</v>
      </c>
      <c r="Z104" s="23">
        <v>1.5412868849936101E-3</v>
      </c>
      <c r="AA104" s="97" t="s">
        <v>223</v>
      </c>
      <c r="AB104" s="97">
        <v>260</v>
      </c>
      <c r="AC104" s="97" t="s">
        <v>223</v>
      </c>
      <c r="AD104" s="23">
        <v>1.6609561809084704E-2</v>
      </c>
      <c r="AE104" s="97" t="s">
        <v>223</v>
      </c>
      <c r="AF104" s="97">
        <v>109</v>
      </c>
      <c r="AG104" s="97" t="s">
        <v>223</v>
      </c>
      <c r="AH104" s="23">
        <v>0.12027642020320964</v>
      </c>
      <c r="AI104" s="97" t="s">
        <v>223</v>
      </c>
      <c r="AJ104" s="97">
        <v>86</v>
      </c>
      <c r="AK104" s="97" t="s">
        <v>223</v>
      </c>
      <c r="AL104" s="23">
        <v>3.1343224867117506E-2</v>
      </c>
      <c r="AM104" s="97" t="s">
        <v>223</v>
      </c>
      <c r="AN104" s="97">
        <v>103</v>
      </c>
      <c r="AO104" s="97" t="s">
        <v>223</v>
      </c>
      <c r="AP104" s="23">
        <v>0</v>
      </c>
      <c r="AQ104" s="97" t="s">
        <v>223</v>
      </c>
      <c r="AR104" s="97">
        <v>253</v>
      </c>
      <c r="AS104" s="97" t="s">
        <v>223</v>
      </c>
      <c r="AT104" s="23">
        <v>0.15672121327313113</v>
      </c>
      <c r="AU104" s="97" t="s">
        <v>223</v>
      </c>
      <c r="AV104" s="97">
        <v>39</v>
      </c>
      <c r="AW104" s="97" t="s">
        <v>223</v>
      </c>
      <c r="AX104" s="23">
        <v>5.5253066320844278E-2</v>
      </c>
      <c r="AY104" s="97" t="s">
        <v>223</v>
      </c>
      <c r="AZ104" s="97">
        <v>210</v>
      </c>
      <c r="BA104" s="97" t="s">
        <v>223</v>
      </c>
      <c r="BB104" s="23">
        <v>4.1654868211162287E-2</v>
      </c>
      <c r="BC104" s="97" t="s">
        <v>223</v>
      </c>
      <c r="BD104" s="97">
        <v>187</v>
      </c>
      <c r="BE104" s="97" t="s">
        <v>223</v>
      </c>
      <c r="BF104" s="23">
        <v>0.14068496575620021</v>
      </c>
      <c r="BG104" s="97" t="s">
        <v>223</v>
      </c>
      <c r="BH104" s="97">
        <v>281</v>
      </c>
      <c r="BI104" s="97" t="s">
        <v>223</v>
      </c>
      <c r="BJ104" s="23">
        <v>6.7402496897823752E-2</v>
      </c>
      <c r="BK104" s="97" t="s">
        <v>223</v>
      </c>
      <c r="BL104" s="97">
        <v>246</v>
      </c>
      <c r="BM104" s="97" t="s">
        <v>223</v>
      </c>
      <c r="BN104" s="23">
        <v>0.19542461798470051</v>
      </c>
      <c r="BO104" s="97" t="s">
        <v>223</v>
      </c>
      <c r="BP104" s="97">
        <v>34</v>
      </c>
      <c r="BQ104" s="97" t="s">
        <v>223</v>
      </c>
      <c r="BR104" s="23">
        <v>9.6665965670095208E-2</v>
      </c>
      <c r="BS104" s="97" t="s">
        <v>223</v>
      </c>
      <c r="BT104" s="97">
        <v>71</v>
      </c>
      <c r="BU104" s="97" t="s">
        <v>223</v>
      </c>
      <c r="BV104" s="23">
        <v>0.25364734641211278</v>
      </c>
      <c r="BW104" s="97" t="s">
        <v>223</v>
      </c>
      <c r="BX104" s="97">
        <v>37</v>
      </c>
      <c r="BY104" s="97" t="s">
        <v>223</v>
      </c>
      <c r="BZ104" s="23">
        <v>0.13755197121000093</v>
      </c>
      <c r="CA104" s="97" t="s">
        <v>223</v>
      </c>
      <c r="CB104" s="97">
        <v>187</v>
      </c>
      <c r="CC104" s="97" t="s">
        <v>223</v>
      </c>
      <c r="CD104" s="97" t="s">
        <v>223</v>
      </c>
      <c r="CE104" s="23">
        <v>5.4209835955112598E-2</v>
      </c>
      <c r="CF104" s="97" t="s">
        <v>223</v>
      </c>
      <c r="CG104" s="97">
        <v>203</v>
      </c>
    </row>
    <row r="105" spans="1:85" x14ac:dyDescent="0.35">
      <c r="A105" s="97" t="s">
        <v>181</v>
      </c>
      <c r="B105" s="23">
        <v>0.26904134874140484</v>
      </c>
      <c r="C105" s="97" t="s">
        <v>181</v>
      </c>
      <c r="D105" s="97">
        <v>107</v>
      </c>
      <c r="E105" s="97" t="s">
        <v>181</v>
      </c>
      <c r="F105" s="23">
        <v>5.6275056791869775E-2</v>
      </c>
      <c r="G105" s="97" t="s">
        <v>181</v>
      </c>
      <c r="H105" s="97">
        <v>263</v>
      </c>
      <c r="I105" s="97" t="s">
        <v>181</v>
      </c>
      <c r="J105" s="23">
        <v>0.41368315390849969</v>
      </c>
      <c r="K105" s="97" t="s">
        <v>181</v>
      </c>
      <c r="L105" s="97">
        <v>49</v>
      </c>
      <c r="M105" s="97" t="s">
        <v>181</v>
      </c>
      <c r="N105" s="23">
        <v>-214</v>
      </c>
      <c r="O105" s="97" t="s">
        <v>181</v>
      </c>
      <c r="P105" s="23">
        <v>6</v>
      </c>
      <c r="Q105" s="97" t="s">
        <v>181</v>
      </c>
      <c r="R105" s="23">
        <v>1.7878619896444359E-4</v>
      </c>
      <c r="S105" s="97" t="s">
        <v>181</v>
      </c>
      <c r="T105" s="97">
        <v>297</v>
      </c>
      <c r="U105" s="97" t="s">
        <v>181</v>
      </c>
      <c r="V105" s="23">
        <v>0.40283535540517984</v>
      </c>
      <c r="W105" s="97" t="s">
        <v>181</v>
      </c>
      <c r="X105" s="97">
        <v>37</v>
      </c>
      <c r="Y105" s="97" t="s">
        <v>181</v>
      </c>
      <c r="Z105" s="23">
        <v>3.9013526242174077E-3</v>
      </c>
      <c r="AA105" s="97" t="s">
        <v>181</v>
      </c>
      <c r="AB105" s="97">
        <v>126</v>
      </c>
      <c r="AC105" s="97" t="s">
        <v>181</v>
      </c>
      <c r="AD105" s="23">
        <v>4.3451825332112117E-3</v>
      </c>
      <c r="AE105" s="97" t="s">
        <v>181</v>
      </c>
      <c r="AF105" s="97">
        <v>264</v>
      </c>
      <c r="AG105" s="97" t="s">
        <v>181</v>
      </c>
      <c r="AH105" s="23">
        <v>0.10283376485752702</v>
      </c>
      <c r="AI105" s="97" t="s">
        <v>181</v>
      </c>
      <c r="AJ105" s="97">
        <v>117</v>
      </c>
      <c r="AK105" s="97" t="s">
        <v>181</v>
      </c>
      <c r="AL105" s="23">
        <v>1.7194314294769926E-2</v>
      </c>
      <c r="AM105" s="97" t="s">
        <v>181</v>
      </c>
      <c r="AN105" s="97">
        <v>236</v>
      </c>
      <c r="AO105" s="97" t="s">
        <v>181</v>
      </c>
      <c r="AP105" s="23">
        <v>0</v>
      </c>
      <c r="AQ105" s="97" t="s">
        <v>181</v>
      </c>
      <c r="AR105" s="97">
        <v>253</v>
      </c>
      <c r="AS105" s="97" t="s">
        <v>181</v>
      </c>
      <c r="AT105" s="23">
        <v>0.10966561150158223</v>
      </c>
      <c r="AU105" s="97" t="s">
        <v>181</v>
      </c>
      <c r="AV105" s="97">
        <v>112</v>
      </c>
      <c r="AW105" s="97" t="s">
        <v>181</v>
      </c>
      <c r="AX105" s="23">
        <v>3.8663312890851044E-2</v>
      </c>
      <c r="AY105" s="97" t="s">
        <v>181</v>
      </c>
      <c r="AZ105" s="97">
        <v>260</v>
      </c>
      <c r="BA105" s="97" t="s">
        <v>181</v>
      </c>
      <c r="BB105" s="23">
        <v>9.0063553493750004E-2</v>
      </c>
      <c r="BC105" s="97" t="s">
        <v>181</v>
      </c>
      <c r="BD105" s="97">
        <v>105</v>
      </c>
      <c r="BE105" s="97" t="s">
        <v>181</v>
      </c>
      <c r="BF105" s="23">
        <v>0.3157449781416225</v>
      </c>
      <c r="BG105" s="97" t="s">
        <v>181</v>
      </c>
      <c r="BH105" s="97">
        <v>72</v>
      </c>
      <c r="BI105" s="97" t="s">
        <v>181</v>
      </c>
      <c r="BJ105" s="23">
        <v>0.14815055244464198</v>
      </c>
      <c r="BK105" s="97" t="s">
        <v>181</v>
      </c>
      <c r="BL105" s="97">
        <v>101</v>
      </c>
      <c r="BM105" s="97" t="s">
        <v>181</v>
      </c>
      <c r="BN105" s="23">
        <v>2.9932726585412486E-2</v>
      </c>
      <c r="BO105" s="97" t="s">
        <v>181</v>
      </c>
      <c r="BP105" s="97">
        <v>261</v>
      </c>
      <c r="BQ105" s="97" t="s">
        <v>181</v>
      </c>
      <c r="BR105" s="23">
        <v>8.8830825319483692E-2</v>
      </c>
      <c r="BS105" s="97" t="s">
        <v>181</v>
      </c>
      <c r="BT105" s="97">
        <v>80</v>
      </c>
      <c r="BU105" s="97" t="s">
        <v>181</v>
      </c>
      <c r="BV105" s="23">
        <v>0.10331742737540479</v>
      </c>
      <c r="BW105" s="97" t="s">
        <v>181</v>
      </c>
      <c r="BX105" s="97">
        <v>188</v>
      </c>
      <c r="BY105" s="97" t="s">
        <v>181</v>
      </c>
      <c r="BZ105" s="23">
        <v>0.34762833548639321</v>
      </c>
      <c r="CA105" s="97" t="s">
        <v>181</v>
      </c>
      <c r="CB105" s="97">
        <v>25</v>
      </c>
      <c r="CC105" s="97" t="s">
        <v>181</v>
      </c>
      <c r="CD105" s="97" t="s">
        <v>181</v>
      </c>
      <c r="CE105" s="23">
        <v>0.10963794592143659</v>
      </c>
      <c r="CF105" s="97" t="s">
        <v>181</v>
      </c>
      <c r="CG105" s="97">
        <v>112</v>
      </c>
    </row>
    <row r="106" spans="1:85" x14ac:dyDescent="0.35">
      <c r="A106" s="97" t="s">
        <v>278</v>
      </c>
      <c r="B106" s="23">
        <v>0.21149675291816544</v>
      </c>
      <c r="C106" s="97" t="s">
        <v>278</v>
      </c>
      <c r="D106" s="97">
        <v>167</v>
      </c>
      <c r="E106" s="97" t="s">
        <v>278</v>
      </c>
      <c r="F106" s="23">
        <v>7.3826597851574111E-2</v>
      </c>
      <c r="G106" s="97" t="s">
        <v>278</v>
      </c>
      <c r="H106" s="97">
        <v>214</v>
      </c>
      <c r="I106" s="97" t="s">
        <v>278</v>
      </c>
      <c r="J106" s="23">
        <v>0.23638641856108802</v>
      </c>
      <c r="K106" s="97" t="s">
        <v>278</v>
      </c>
      <c r="L106" s="97">
        <v>199</v>
      </c>
      <c r="M106" s="97" t="s">
        <v>278</v>
      </c>
      <c r="N106" s="23">
        <v>-15</v>
      </c>
      <c r="O106" s="97" t="s">
        <v>278</v>
      </c>
      <c r="P106" s="23">
        <v>145</v>
      </c>
      <c r="Q106" s="97" t="s">
        <v>278</v>
      </c>
      <c r="R106" s="23">
        <v>1.8023624802362577E-3</v>
      </c>
      <c r="S106" s="97" t="s">
        <v>278</v>
      </c>
      <c r="T106" s="97">
        <v>119</v>
      </c>
      <c r="U106" s="97" t="s">
        <v>278</v>
      </c>
      <c r="V106" s="23">
        <v>0.17771136204504431</v>
      </c>
      <c r="W106" s="97" t="s">
        <v>278</v>
      </c>
      <c r="X106" s="97">
        <v>129</v>
      </c>
      <c r="Y106" s="97" t="s">
        <v>278</v>
      </c>
      <c r="Z106" s="23">
        <v>3.4440603060370873E-3</v>
      </c>
      <c r="AA106" s="97" t="s">
        <v>278</v>
      </c>
      <c r="AB106" s="97">
        <v>147</v>
      </c>
      <c r="AC106" s="97" t="s">
        <v>278</v>
      </c>
      <c r="AD106" s="23">
        <v>2.3669873240465468E-2</v>
      </c>
      <c r="AE106" s="97" t="s">
        <v>278</v>
      </c>
      <c r="AF106" s="97">
        <v>77</v>
      </c>
      <c r="AG106" s="97" t="s">
        <v>278</v>
      </c>
      <c r="AH106" s="23">
        <v>6.2733491575854589E-2</v>
      </c>
      <c r="AI106" s="97" t="s">
        <v>278</v>
      </c>
      <c r="AJ106" s="97">
        <v>247</v>
      </c>
      <c r="AK106" s="97" t="s">
        <v>278</v>
      </c>
      <c r="AL106" s="23">
        <v>3.0970662831462169E-2</v>
      </c>
      <c r="AM106" s="97" t="s">
        <v>278</v>
      </c>
      <c r="AN106" s="97">
        <v>107</v>
      </c>
      <c r="AO106" s="97" t="s">
        <v>278</v>
      </c>
      <c r="AP106" s="23">
        <v>0</v>
      </c>
      <c r="AQ106" s="97" t="s">
        <v>278</v>
      </c>
      <c r="AR106" s="97">
        <v>253</v>
      </c>
      <c r="AS106" s="97" t="s">
        <v>278</v>
      </c>
      <c r="AT106" s="23">
        <v>5.3488143138199544E-2</v>
      </c>
      <c r="AU106" s="97" t="s">
        <v>278</v>
      </c>
      <c r="AV106" s="97">
        <v>292</v>
      </c>
      <c r="AW106" s="97" t="s">
        <v>278</v>
      </c>
      <c r="AX106" s="23">
        <v>1.8857587039242462E-2</v>
      </c>
      <c r="AY106" s="97" t="s">
        <v>278</v>
      </c>
      <c r="AZ106" s="97">
        <v>313</v>
      </c>
      <c r="BA106" s="97" t="s">
        <v>278</v>
      </c>
      <c r="BB106" s="23">
        <v>7.5123796322186815E-3</v>
      </c>
      <c r="BC106" s="97" t="s">
        <v>278</v>
      </c>
      <c r="BD106" s="97">
        <v>304</v>
      </c>
      <c r="BE106" s="97" t="s">
        <v>278</v>
      </c>
      <c r="BF106" s="23">
        <v>0.12676733917853272</v>
      </c>
      <c r="BG106" s="97" t="s">
        <v>278</v>
      </c>
      <c r="BH106" s="97">
        <v>302</v>
      </c>
      <c r="BI106" s="97" t="s">
        <v>278</v>
      </c>
      <c r="BJ106" s="23">
        <v>3.3347970058238793E-2</v>
      </c>
      <c r="BK106" s="97" t="s">
        <v>278</v>
      </c>
      <c r="BL106" s="97">
        <v>322</v>
      </c>
      <c r="BM106" s="97" t="s">
        <v>278</v>
      </c>
      <c r="BN106" s="23">
        <v>0.13037206267535903</v>
      </c>
      <c r="BO106" s="97" t="s">
        <v>278</v>
      </c>
      <c r="BP106" s="97">
        <v>68</v>
      </c>
      <c r="BQ106" s="97" t="s">
        <v>278</v>
      </c>
      <c r="BR106" s="23">
        <v>3.506392980412322E-2</v>
      </c>
      <c r="BS106" s="97" t="s">
        <v>278</v>
      </c>
      <c r="BT106" s="97">
        <v>265</v>
      </c>
      <c r="BU106" s="97" t="s">
        <v>278</v>
      </c>
      <c r="BV106" s="23">
        <v>0.14358881531998138</v>
      </c>
      <c r="BW106" s="97" t="s">
        <v>278</v>
      </c>
      <c r="BX106" s="97">
        <v>116</v>
      </c>
      <c r="BY106" s="97" t="s">
        <v>278</v>
      </c>
      <c r="BZ106" s="23">
        <v>0.25890596635614826</v>
      </c>
      <c r="CA106" s="97" t="s">
        <v>278</v>
      </c>
      <c r="CB106" s="97">
        <v>54</v>
      </c>
      <c r="CC106" s="97" t="s">
        <v>278</v>
      </c>
      <c r="CD106" s="97" t="s">
        <v>278</v>
      </c>
      <c r="CE106" s="23">
        <v>0.12941668313247029</v>
      </c>
      <c r="CF106" s="97" t="s">
        <v>278</v>
      </c>
      <c r="CG106" s="97">
        <v>93</v>
      </c>
    </row>
    <row r="107" spans="1:85" x14ac:dyDescent="0.35">
      <c r="A107" s="97" t="s">
        <v>58</v>
      </c>
      <c r="B107" s="23">
        <v>0.49014966032466961</v>
      </c>
      <c r="C107" s="97" t="s">
        <v>58</v>
      </c>
      <c r="D107" s="97">
        <v>24</v>
      </c>
      <c r="E107" s="97" t="s">
        <v>58</v>
      </c>
      <c r="F107" s="23">
        <v>0.32043883826423408</v>
      </c>
      <c r="G107" s="97" t="s">
        <v>58</v>
      </c>
      <c r="H107" s="97">
        <v>19</v>
      </c>
      <c r="I107" s="97" t="s">
        <v>58</v>
      </c>
      <c r="J107" s="23">
        <v>0.40960243008156361</v>
      </c>
      <c r="K107" s="97" t="s">
        <v>58</v>
      </c>
      <c r="L107" s="97">
        <v>53</v>
      </c>
      <c r="M107" s="97" t="s">
        <v>58</v>
      </c>
      <c r="N107" s="23">
        <v>34</v>
      </c>
      <c r="O107" s="97" t="s">
        <v>58</v>
      </c>
      <c r="P107" s="23">
        <v>210</v>
      </c>
      <c r="Q107" s="97" t="s">
        <v>58</v>
      </c>
      <c r="R107" s="23">
        <v>1.9242680153508853E-3</v>
      </c>
      <c r="S107" s="97" t="s">
        <v>58</v>
      </c>
      <c r="T107" s="97">
        <v>115</v>
      </c>
      <c r="U107" s="97" t="s">
        <v>58</v>
      </c>
      <c r="V107" s="23">
        <v>0.26339092114844459</v>
      </c>
      <c r="W107" s="97" t="s">
        <v>58</v>
      </c>
      <c r="X107" s="97">
        <v>69</v>
      </c>
      <c r="Y107" s="97" t="s">
        <v>58</v>
      </c>
      <c r="Z107" s="23">
        <v>4.3576980022096467E-3</v>
      </c>
      <c r="AA107" s="97" t="s">
        <v>58</v>
      </c>
      <c r="AB107" s="97">
        <v>105</v>
      </c>
      <c r="AC107" s="97" t="s">
        <v>58</v>
      </c>
      <c r="AD107" s="23">
        <v>9.312664364998325E-3</v>
      </c>
      <c r="AE107" s="97" t="s">
        <v>58</v>
      </c>
      <c r="AF107" s="97">
        <v>176</v>
      </c>
      <c r="AG107" s="97" t="s">
        <v>58</v>
      </c>
      <c r="AH107" s="23">
        <v>8.3486548588692755E-2</v>
      </c>
      <c r="AI107" s="97" t="s">
        <v>58</v>
      </c>
      <c r="AJ107" s="97">
        <v>160</v>
      </c>
      <c r="AK107" s="97" t="s">
        <v>58</v>
      </c>
      <c r="AL107" s="23">
        <v>1.959633748328786E-2</v>
      </c>
      <c r="AM107" s="97" t="s">
        <v>58</v>
      </c>
      <c r="AN107" s="97">
        <v>193</v>
      </c>
      <c r="AO107" s="97" t="s">
        <v>58</v>
      </c>
      <c r="AP107" s="23">
        <v>8.1266198834229253E-2</v>
      </c>
      <c r="AQ107" s="97" t="s">
        <v>58</v>
      </c>
      <c r="AR107" s="97">
        <v>82</v>
      </c>
      <c r="AS107" s="97" t="s">
        <v>58</v>
      </c>
      <c r="AT107" s="23">
        <v>0.20493019641361435</v>
      </c>
      <c r="AU107" s="97" t="s">
        <v>58</v>
      </c>
      <c r="AV107" s="97">
        <v>18</v>
      </c>
      <c r="AW107" s="97" t="s">
        <v>58</v>
      </c>
      <c r="AX107" s="23">
        <v>0.15140497436254585</v>
      </c>
      <c r="AY107" s="97" t="s">
        <v>58</v>
      </c>
      <c r="AZ107" s="97">
        <v>50</v>
      </c>
      <c r="BA107" s="97" t="s">
        <v>58</v>
      </c>
      <c r="BB107" s="23">
        <v>0.45028352313251857</v>
      </c>
      <c r="BC107" s="97" t="s">
        <v>58</v>
      </c>
      <c r="BD107" s="97">
        <v>5</v>
      </c>
      <c r="BE107" s="97" t="s">
        <v>58</v>
      </c>
      <c r="BF107" s="23">
        <v>0.25314239894117668</v>
      </c>
      <c r="BG107" s="97" t="s">
        <v>58</v>
      </c>
      <c r="BH107" s="97">
        <v>127</v>
      </c>
      <c r="BI107" s="97" t="s">
        <v>58</v>
      </c>
      <c r="BJ107" s="23">
        <v>0.46366844793104445</v>
      </c>
      <c r="BK107" s="97" t="s">
        <v>58</v>
      </c>
      <c r="BL107" s="97">
        <v>8</v>
      </c>
      <c r="BM107" s="97" t="s">
        <v>58</v>
      </c>
      <c r="BN107" s="23">
        <v>0.16625081525601146</v>
      </c>
      <c r="BO107" s="97" t="s">
        <v>58</v>
      </c>
      <c r="BP107" s="97">
        <v>44</v>
      </c>
      <c r="BQ107" s="97" t="s">
        <v>58</v>
      </c>
      <c r="BR107" s="23">
        <v>0.15155604006336693</v>
      </c>
      <c r="BS107" s="97" t="s">
        <v>58</v>
      </c>
      <c r="BT107" s="97">
        <v>22</v>
      </c>
      <c r="BU107" s="97" t="s">
        <v>58</v>
      </c>
      <c r="BV107" s="23">
        <v>0.27615208161938637</v>
      </c>
      <c r="BW107" s="97" t="s">
        <v>58</v>
      </c>
      <c r="BX107" s="97">
        <v>32</v>
      </c>
      <c r="BY107" s="97" t="s">
        <v>58</v>
      </c>
      <c r="BZ107" s="23">
        <v>0.24273003482033903</v>
      </c>
      <c r="CA107" s="97" t="s">
        <v>58</v>
      </c>
      <c r="CB107" s="97">
        <v>61</v>
      </c>
      <c r="CC107" s="97" t="s">
        <v>58</v>
      </c>
      <c r="CD107" s="97" t="s">
        <v>58</v>
      </c>
      <c r="CE107" s="23">
        <v>0.26336925750435619</v>
      </c>
      <c r="CF107" s="97" t="s">
        <v>58</v>
      </c>
      <c r="CG107" s="97">
        <v>33</v>
      </c>
    </row>
    <row r="108" spans="1:85" x14ac:dyDescent="0.35">
      <c r="A108" s="97" t="s">
        <v>183</v>
      </c>
      <c r="B108" s="23">
        <v>0.27531751583377756</v>
      </c>
      <c r="C108" s="97" t="s">
        <v>183</v>
      </c>
      <c r="D108" s="97">
        <v>101</v>
      </c>
      <c r="E108" s="97" t="s">
        <v>183</v>
      </c>
      <c r="F108" s="23">
        <v>0.1101975359947856</v>
      </c>
      <c r="G108" s="97" t="s">
        <v>183</v>
      </c>
      <c r="H108" s="97">
        <v>140</v>
      </c>
      <c r="I108" s="97" t="s">
        <v>183</v>
      </c>
      <c r="J108" s="23">
        <v>0.31850609733318153</v>
      </c>
      <c r="K108" s="97" t="s">
        <v>183</v>
      </c>
      <c r="L108" s="97">
        <v>100</v>
      </c>
      <c r="M108" s="97" t="s">
        <v>183</v>
      </c>
      <c r="N108" s="23">
        <v>-40</v>
      </c>
      <c r="O108" s="97" t="s">
        <v>183</v>
      </c>
      <c r="P108" s="23">
        <v>115</v>
      </c>
      <c r="Q108" s="97" t="s">
        <v>183</v>
      </c>
      <c r="R108" s="23">
        <v>9.2693121470616244E-4</v>
      </c>
      <c r="S108" s="97" t="s">
        <v>183</v>
      </c>
      <c r="T108" s="97">
        <v>206</v>
      </c>
      <c r="U108" s="97" t="s">
        <v>183</v>
      </c>
      <c r="V108" s="23">
        <v>0.25603078014745806</v>
      </c>
      <c r="W108" s="97" t="s">
        <v>183</v>
      </c>
      <c r="X108" s="97">
        <v>78</v>
      </c>
      <c r="Y108" s="97" t="s">
        <v>183</v>
      </c>
      <c r="Z108" s="23">
        <v>3.2926451980171954E-3</v>
      </c>
      <c r="AA108" s="97" t="s">
        <v>183</v>
      </c>
      <c r="AB108" s="97">
        <v>152</v>
      </c>
      <c r="AC108" s="97" t="s">
        <v>183</v>
      </c>
      <c r="AD108" s="23">
        <v>8.415257771010631E-3</v>
      </c>
      <c r="AE108" s="97" t="s">
        <v>183</v>
      </c>
      <c r="AF108" s="97">
        <v>192</v>
      </c>
      <c r="AG108" s="97" t="s">
        <v>183</v>
      </c>
      <c r="AH108" s="23">
        <v>6.5528862148807959E-2</v>
      </c>
      <c r="AI108" s="97" t="s">
        <v>183</v>
      </c>
      <c r="AJ108" s="97">
        <v>235</v>
      </c>
      <c r="AK108" s="97" t="s">
        <v>183</v>
      </c>
      <c r="AL108" s="23">
        <v>1.6458655321115078E-2</v>
      </c>
      <c r="AM108" s="97" t="s">
        <v>183</v>
      </c>
      <c r="AN108" s="97">
        <v>252</v>
      </c>
      <c r="AO108" s="97" t="s">
        <v>183</v>
      </c>
      <c r="AP108" s="23">
        <v>7.6522253080082189E-2</v>
      </c>
      <c r="AQ108" s="97" t="s">
        <v>183</v>
      </c>
      <c r="AR108" s="97">
        <v>85</v>
      </c>
      <c r="AS108" s="97" t="s">
        <v>183</v>
      </c>
      <c r="AT108" s="23">
        <v>0.18302400593039175</v>
      </c>
      <c r="AU108" s="97" t="s">
        <v>183</v>
      </c>
      <c r="AV108" s="97">
        <v>26</v>
      </c>
      <c r="AW108" s="97" t="s">
        <v>183</v>
      </c>
      <c r="AX108" s="23">
        <v>0.13906107255341962</v>
      </c>
      <c r="AY108" s="97" t="s">
        <v>183</v>
      </c>
      <c r="AZ108" s="97">
        <v>59</v>
      </c>
      <c r="BA108" s="97" t="s">
        <v>183</v>
      </c>
      <c r="BB108" s="23">
        <v>2.8515478872406762E-2</v>
      </c>
      <c r="BC108" s="97" t="s">
        <v>183</v>
      </c>
      <c r="BD108" s="97">
        <v>229</v>
      </c>
      <c r="BE108" s="97" t="s">
        <v>183</v>
      </c>
      <c r="BF108" s="23">
        <v>0.17676533374446896</v>
      </c>
      <c r="BG108" s="97" t="s">
        <v>183</v>
      </c>
      <c r="BH108" s="97">
        <v>216</v>
      </c>
      <c r="BI108" s="97" t="s">
        <v>183</v>
      </c>
      <c r="BJ108" s="23">
        <v>6.2957369581614006E-2</v>
      </c>
      <c r="BK108" s="97" t="s">
        <v>183</v>
      </c>
      <c r="BL108" s="97">
        <v>255</v>
      </c>
      <c r="BM108" s="97" t="s">
        <v>183</v>
      </c>
      <c r="BN108" s="23">
        <v>0.12945501025016271</v>
      </c>
      <c r="BO108" s="97" t="s">
        <v>183</v>
      </c>
      <c r="BP108" s="97">
        <v>70</v>
      </c>
      <c r="BQ108" s="97" t="s">
        <v>183</v>
      </c>
      <c r="BR108" s="23">
        <v>7.3526801961198748E-2</v>
      </c>
      <c r="BS108" s="97" t="s">
        <v>183</v>
      </c>
      <c r="BT108" s="97">
        <v>123</v>
      </c>
      <c r="BU108" s="97" t="s">
        <v>183</v>
      </c>
      <c r="BV108" s="23">
        <v>0.17629024677547184</v>
      </c>
      <c r="BW108" s="97" t="s">
        <v>183</v>
      </c>
      <c r="BX108" s="97">
        <v>84</v>
      </c>
      <c r="BY108" s="97" t="s">
        <v>183</v>
      </c>
      <c r="BZ108" s="23">
        <v>0.28799919148914077</v>
      </c>
      <c r="CA108" s="97" t="s">
        <v>183</v>
      </c>
      <c r="CB108" s="97">
        <v>45</v>
      </c>
      <c r="CC108" s="97" t="s">
        <v>183</v>
      </c>
      <c r="CD108" s="97" t="s">
        <v>183</v>
      </c>
      <c r="CE108" s="23">
        <v>9.4444295357846833E-2</v>
      </c>
      <c r="CF108" s="97" t="s">
        <v>183</v>
      </c>
      <c r="CG108" s="97">
        <v>129</v>
      </c>
    </row>
    <row r="109" spans="1:85" x14ac:dyDescent="0.35">
      <c r="A109" s="97" t="s">
        <v>338</v>
      </c>
      <c r="B109" s="23">
        <v>0.16911072451477033</v>
      </c>
      <c r="C109" s="97" t="s">
        <v>338</v>
      </c>
      <c r="D109" s="97">
        <v>243</v>
      </c>
      <c r="E109" s="97" t="s">
        <v>338</v>
      </c>
      <c r="F109" s="23">
        <v>6.5281060663321941E-2</v>
      </c>
      <c r="G109" s="97" t="s">
        <v>338</v>
      </c>
      <c r="H109" s="97">
        <v>232</v>
      </c>
      <c r="I109" s="97" t="s">
        <v>338</v>
      </c>
      <c r="J109" s="23">
        <v>0.20163838003999252</v>
      </c>
      <c r="K109" s="97" t="s">
        <v>338</v>
      </c>
      <c r="L109" s="97">
        <v>249</v>
      </c>
      <c r="M109" s="97" t="s">
        <v>338</v>
      </c>
      <c r="N109" s="23">
        <v>17</v>
      </c>
      <c r="O109" s="97" t="s">
        <v>338</v>
      </c>
      <c r="P109" s="23">
        <v>195</v>
      </c>
      <c r="Q109" s="97" t="s">
        <v>338</v>
      </c>
      <c r="R109" s="23">
        <v>6.1240455265161868E-4</v>
      </c>
      <c r="S109" s="97" t="s">
        <v>338</v>
      </c>
      <c r="T109" s="97">
        <v>239</v>
      </c>
      <c r="U109" s="97" t="s">
        <v>338</v>
      </c>
      <c r="V109" s="23">
        <v>5.0432365815014493E-2</v>
      </c>
      <c r="W109" s="97" t="s">
        <v>338</v>
      </c>
      <c r="X109" s="97">
        <v>291</v>
      </c>
      <c r="Y109" s="97" t="s">
        <v>338</v>
      </c>
      <c r="Z109" s="23">
        <v>1.0782685280642584E-3</v>
      </c>
      <c r="AA109" s="97" t="s">
        <v>338</v>
      </c>
      <c r="AB109" s="97">
        <v>290</v>
      </c>
      <c r="AC109" s="97" t="s">
        <v>338</v>
      </c>
      <c r="AD109" s="23">
        <v>7.168360076198514E-3</v>
      </c>
      <c r="AE109" s="97" t="s">
        <v>338</v>
      </c>
      <c r="AF109" s="97">
        <v>219</v>
      </c>
      <c r="AG109" s="97" t="s">
        <v>338</v>
      </c>
      <c r="AH109" s="23">
        <v>8.087639102221561E-2</v>
      </c>
      <c r="AI109" s="97" t="s">
        <v>338</v>
      </c>
      <c r="AJ109" s="97">
        <v>168</v>
      </c>
      <c r="AK109" s="97" t="s">
        <v>338</v>
      </c>
      <c r="AL109" s="23">
        <v>1.7177934703540079E-2</v>
      </c>
      <c r="AM109" s="97" t="s">
        <v>338</v>
      </c>
      <c r="AN109" s="97">
        <v>237</v>
      </c>
      <c r="AO109" s="97" t="s">
        <v>338</v>
      </c>
      <c r="AP109" s="23">
        <v>2.0764966132408885E-2</v>
      </c>
      <c r="AQ109" s="97" t="s">
        <v>338</v>
      </c>
      <c r="AR109" s="97">
        <v>209</v>
      </c>
      <c r="AS109" s="97" t="s">
        <v>338</v>
      </c>
      <c r="AT109" s="23">
        <v>7.892619780145807E-2</v>
      </c>
      <c r="AU109" s="97" t="s">
        <v>338</v>
      </c>
      <c r="AV109" s="97">
        <v>200</v>
      </c>
      <c r="AW109" s="97" t="s">
        <v>338</v>
      </c>
      <c r="AX109" s="23">
        <v>4.8051586586003427E-2</v>
      </c>
      <c r="AY109" s="97" t="s">
        <v>338</v>
      </c>
      <c r="AZ109" s="97">
        <v>232</v>
      </c>
      <c r="BA109" s="97" t="s">
        <v>338</v>
      </c>
      <c r="BB109" s="23">
        <v>5.998120189887339E-2</v>
      </c>
      <c r="BC109" s="97" t="s">
        <v>338</v>
      </c>
      <c r="BD109" s="97">
        <v>143</v>
      </c>
      <c r="BE109" s="97" t="s">
        <v>338</v>
      </c>
      <c r="BF109" s="23">
        <v>0.24679404941390881</v>
      </c>
      <c r="BG109" s="97" t="s">
        <v>338</v>
      </c>
      <c r="BH109" s="97">
        <v>133</v>
      </c>
      <c r="BI109" s="97" t="s">
        <v>338</v>
      </c>
      <c r="BJ109" s="23">
        <v>0.10629756623214287</v>
      </c>
      <c r="BK109" s="97" t="s">
        <v>338</v>
      </c>
      <c r="BL109" s="97">
        <v>152</v>
      </c>
      <c r="BM109" s="97" t="s">
        <v>338</v>
      </c>
      <c r="BN109" s="23">
        <v>5.5920969836508017E-2</v>
      </c>
      <c r="BO109" s="97" t="s">
        <v>338</v>
      </c>
      <c r="BP109" s="97">
        <v>179</v>
      </c>
      <c r="BQ109" s="97" t="s">
        <v>338</v>
      </c>
      <c r="BR109" s="23">
        <v>5.4789436067620642E-2</v>
      </c>
      <c r="BS109" s="97" t="s">
        <v>338</v>
      </c>
      <c r="BT109" s="97">
        <v>191</v>
      </c>
      <c r="BU109" s="97" t="s">
        <v>338</v>
      </c>
      <c r="BV109" s="23">
        <v>9.6207093163086121E-2</v>
      </c>
      <c r="BW109" s="97" t="s">
        <v>338</v>
      </c>
      <c r="BX109" s="97">
        <v>205</v>
      </c>
      <c r="BY109" s="97" t="s">
        <v>338</v>
      </c>
      <c r="BZ109" s="23">
        <v>0.15741719283470662</v>
      </c>
      <c r="CA109" s="97" t="s">
        <v>338</v>
      </c>
      <c r="CB109" s="97">
        <v>154</v>
      </c>
      <c r="CC109" s="97" t="s">
        <v>338</v>
      </c>
      <c r="CD109" s="97" t="s">
        <v>338</v>
      </c>
      <c r="CE109" s="23">
        <v>5.0773237419424043E-2</v>
      </c>
      <c r="CF109" s="97" t="s">
        <v>338</v>
      </c>
      <c r="CG109" s="97">
        <v>216</v>
      </c>
    </row>
    <row r="110" spans="1:85" x14ac:dyDescent="0.35">
      <c r="A110" s="97" t="s">
        <v>215</v>
      </c>
      <c r="B110" s="23">
        <v>0.14757244919494428</v>
      </c>
      <c r="C110" s="97" t="s">
        <v>215</v>
      </c>
      <c r="D110" s="97">
        <v>285</v>
      </c>
      <c r="E110" s="97" t="s">
        <v>215</v>
      </c>
      <c r="F110" s="23">
        <v>9.8435214850006489E-2</v>
      </c>
      <c r="G110" s="97" t="s">
        <v>215</v>
      </c>
      <c r="H110" s="97">
        <v>158</v>
      </c>
      <c r="I110" s="97" t="s">
        <v>215</v>
      </c>
      <c r="J110" s="23">
        <v>0.14828792780223002</v>
      </c>
      <c r="K110" s="97" t="s">
        <v>215</v>
      </c>
      <c r="L110" s="97">
        <v>305</v>
      </c>
      <c r="M110" s="97" t="s">
        <v>215</v>
      </c>
      <c r="N110" s="23">
        <v>147</v>
      </c>
      <c r="O110" s="97" t="s">
        <v>215</v>
      </c>
      <c r="P110" s="23">
        <v>293</v>
      </c>
      <c r="Q110" s="97" t="s">
        <v>215</v>
      </c>
      <c r="R110" s="23">
        <v>8.0332510553282675E-4</v>
      </c>
      <c r="S110" s="97" t="s">
        <v>215</v>
      </c>
      <c r="T110" s="97">
        <v>216</v>
      </c>
      <c r="U110" s="97" t="s">
        <v>215</v>
      </c>
      <c r="V110" s="23">
        <v>4.7831472449074305E-2</v>
      </c>
      <c r="W110" s="97" t="s">
        <v>215</v>
      </c>
      <c r="X110" s="97">
        <v>294</v>
      </c>
      <c r="Y110" s="97" t="s">
        <v>215</v>
      </c>
      <c r="Z110" s="23">
        <v>1.2450967913717205E-3</v>
      </c>
      <c r="AA110" s="97" t="s">
        <v>215</v>
      </c>
      <c r="AB110" s="97">
        <v>276</v>
      </c>
      <c r="AC110" s="97" t="s">
        <v>215</v>
      </c>
      <c r="AD110" s="23">
        <v>1.0054511936002791E-2</v>
      </c>
      <c r="AE110" s="97" t="s">
        <v>215</v>
      </c>
      <c r="AF110" s="97">
        <v>171</v>
      </c>
      <c r="AG110" s="97" t="s">
        <v>215</v>
      </c>
      <c r="AH110" s="23">
        <v>3.43583181677782E-2</v>
      </c>
      <c r="AI110" s="97" t="s">
        <v>215</v>
      </c>
      <c r="AJ110" s="97">
        <v>324</v>
      </c>
      <c r="AK110" s="97" t="s">
        <v>215</v>
      </c>
      <c r="AL110" s="23">
        <v>1.4127493220058594E-2</v>
      </c>
      <c r="AM110" s="97" t="s">
        <v>215</v>
      </c>
      <c r="AN110" s="97">
        <v>274</v>
      </c>
      <c r="AO110" s="97" t="s">
        <v>215</v>
      </c>
      <c r="AP110" s="23">
        <v>1.5946098616432369E-2</v>
      </c>
      <c r="AQ110" s="97" t="s">
        <v>215</v>
      </c>
      <c r="AR110" s="97">
        <v>223</v>
      </c>
      <c r="AS110" s="97" t="s">
        <v>215</v>
      </c>
      <c r="AT110" s="23">
        <v>9.7391111782018203E-2</v>
      </c>
      <c r="AU110" s="97" t="s">
        <v>215</v>
      </c>
      <c r="AV110" s="97">
        <v>142</v>
      </c>
      <c r="AW110" s="97" t="s">
        <v>215</v>
      </c>
      <c r="AX110" s="23">
        <v>4.9867800053036371E-2</v>
      </c>
      <c r="AY110" s="97" t="s">
        <v>215</v>
      </c>
      <c r="AZ110" s="97">
        <v>227</v>
      </c>
      <c r="BA110" s="97" t="s">
        <v>215</v>
      </c>
      <c r="BB110" s="23">
        <v>0.14868589109186559</v>
      </c>
      <c r="BC110" s="97" t="s">
        <v>215</v>
      </c>
      <c r="BD110" s="97">
        <v>55</v>
      </c>
      <c r="BE110" s="97" t="s">
        <v>215</v>
      </c>
      <c r="BF110" s="23">
        <v>0.22199276348250158</v>
      </c>
      <c r="BG110" s="97" t="s">
        <v>215</v>
      </c>
      <c r="BH110" s="97">
        <v>163</v>
      </c>
      <c r="BI110" s="97" t="s">
        <v>215</v>
      </c>
      <c r="BJ110" s="23">
        <v>0.18203273025575792</v>
      </c>
      <c r="BK110" s="97" t="s">
        <v>215</v>
      </c>
      <c r="BL110" s="97">
        <v>64</v>
      </c>
      <c r="BM110" s="97" t="s">
        <v>215</v>
      </c>
      <c r="BN110" s="23">
        <v>4.2318526429672508E-2</v>
      </c>
      <c r="BO110" s="97" t="s">
        <v>215</v>
      </c>
      <c r="BP110" s="97">
        <v>217</v>
      </c>
      <c r="BQ110" s="97" t="s">
        <v>215</v>
      </c>
      <c r="BR110" s="23">
        <v>5.0565516436512616E-2</v>
      </c>
      <c r="BS110" s="97" t="s">
        <v>215</v>
      </c>
      <c r="BT110" s="97">
        <v>203</v>
      </c>
      <c r="BU110" s="97" t="s">
        <v>215</v>
      </c>
      <c r="BV110" s="23">
        <v>8.0733184153523319E-2</v>
      </c>
      <c r="BW110" s="97" t="s">
        <v>215</v>
      </c>
      <c r="BX110" s="97">
        <v>242</v>
      </c>
      <c r="BY110" s="97" t="s">
        <v>215</v>
      </c>
      <c r="BZ110" s="23">
        <v>6.5694427949202425E-2</v>
      </c>
      <c r="CA110" s="97" t="s">
        <v>215</v>
      </c>
      <c r="CB110" s="97">
        <v>322</v>
      </c>
      <c r="CC110" s="97" t="s">
        <v>215</v>
      </c>
      <c r="CD110" s="97" t="s">
        <v>215</v>
      </c>
      <c r="CE110" s="23">
        <v>1.1671850775896156E-2</v>
      </c>
      <c r="CF110" s="97" t="s">
        <v>215</v>
      </c>
      <c r="CG110" s="97">
        <v>314</v>
      </c>
    </row>
    <row r="111" spans="1:85" x14ac:dyDescent="0.35">
      <c r="A111" s="97" t="s">
        <v>52</v>
      </c>
      <c r="B111" s="23">
        <v>0.49621764552839143</v>
      </c>
      <c r="C111" s="97" t="s">
        <v>52</v>
      </c>
      <c r="D111" s="97">
        <v>22</v>
      </c>
      <c r="E111" s="97" t="s">
        <v>52</v>
      </c>
      <c r="F111" s="23">
        <v>0.19100758808935894</v>
      </c>
      <c r="G111" s="97" t="s">
        <v>52</v>
      </c>
      <c r="H111" s="97">
        <v>55</v>
      </c>
      <c r="I111" s="97" t="s">
        <v>52</v>
      </c>
      <c r="J111" s="23">
        <v>0.67160255384223932</v>
      </c>
      <c r="K111" s="97" t="s">
        <v>52</v>
      </c>
      <c r="L111" s="97">
        <v>11</v>
      </c>
      <c r="M111" s="97" t="s">
        <v>52</v>
      </c>
      <c r="N111" s="23">
        <v>-44</v>
      </c>
      <c r="O111" s="97" t="s">
        <v>52</v>
      </c>
      <c r="P111" s="23">
        <v>110</v>
      </c>
      <c r="Q111" s="97" t="s">
        <v>52</v>
      </c>
      <c r="R111" s="23">
        <v>1.0594604294183249E-2</v>
      </c>
      <c r="S111" s="97" t="s">
        <v>52</v>
      </c>
      <c r="T111" s="97">
        <v>20</v>
      </c>
      <c r="U111" s="97" t="s">
        <v>52</v>
      </c>
      <c r="V111" s="23">
        <v>0.72246232479603945</v>
      </c>
      <c r="W111" s="97" t="s">
        <v>52</v>
      </c>
      <c r="X111" s="97">
        <v>9</v>
      </c>
      <c r="Y111" s="97" t="s">
        <v>52</v>
      </c>
      <c r="Z111" s="23">
        <v>1.726773147215389E-2</v>
      </c>
      <c r="AA111" s="97" t="s">
        <v>52</v>
      </c>
      <c r="AB111" s="97">
        <v>15</v>
      </c>
      <c r="AC111" s="97" t="s">
        <v>52</v>
      </c>
      <c r="AD111" s="23">
        <v>8.6649382011127193E-2</v>
      </c>
      <c r="AE111" s="97" t="s">
        <v>52</v>
      </c>
      <c r="AF111" s="97">
        <v>25</v>
      </c>
      <c r="AG111" s="97" t="s">
        <v>52</v>
      </c>
      <c r="AH111" s="23">
        <v>0.32015959246026443</v>
      </c>
      <c r="AI111" s="97" t="s">
        <v>52</v>
      </c>
      <c r="AJ111" s="97">
        <v>11</v>
      </c>
      <c r="AK111" s="97" t="s">
        <v>52</v>
      </c>
      <c r="AL111" s="23">
        <v>0.12478261644562173</v>
      </c>
      <c r="AM111" s="97" t="s">
        <v>52</v>
      </c>
      <c r="AN111" s="97">
        <v>21</v>
      </c>
      <c r="AO111" s="97" t="s">
        <v>52</v>
      </c>
      <c r="AP111" s="23">
        <v>0.11673430677789916</v>
      </c>
      <c r="AQ111" s="97" t="s">
        <v>52</v>
      </c>
      <c r="AR111" s="97">
        <v>47</v>
      </c>
      <c r="AS111" s="97" t="s">
        <v>52</v>
      </c>
      <c r="AT111" s="23">
        <v>0.1382432084847893</v>
      </c>
      <c r="AU111" s="97" t="s">
        <v>52</v>
      </c>
      <c r="AV111" s="97">
        <v>58</v>
      </c>
      <c r="AW111" s="97" t="s">
        <v>52</v>
      </c>
      <c r="AX111" s="23">
        <v>0.16244096709488132</v>
      </c>
      <c r="AY111" s="97" t="s">
        <v>52</v>
      </c>
      <c r="AZ111" s="97">
        <v>43</v>
      </c>
      <c r="BA111" s="97" t="s">
        <v>52</v>
      </c>
      <c r="BB111" s="23">
        <v>0.1600336375412858</v>
      </c>
      <c r="BC111" s="97" t="s">
        <v>52</v>
      </c>
      <c r="BD111" s="97">
        <v>49</v>
      </c>
      <c r="BE111" s="97" t="s">
        <v>52</v>
      </c>
      <c r="BF111" s="23">
        <v>0.37093497221869615</v>
      </c>
      <c r="BG111" s="97" t="s">
        <v>52</v>
      </c>
      <c r="BH111" s="97">
        <v>53</v>
      </c>
      <c r="BI111" s="97" t="s">
        <v>52</v>
      </c>
      <c r="BJ111" s="23">
        <v>0.22351407654414679</v>
      </c>
      <c r="BK111" s="97" t="s">
        <v>52</v>
      </c>
      <c r="BL111" s="97">
        <v>41</v>
      </c>
      <c r="BM111" s="97" t="s">
        <v>52</v>
      </c>
      <c r="BN111" s="23">
        <v>4.8632021236904605E-2</v>
      </c>
      <c r="BO111" s="97" t="s">
        <v>52</v>
      </c>
      <c r="BP111" s="97">
        <v>196</v>
      </c>
      <c r="BQ111" s="97" t="s">
        <v>52</v>
      </c>
      <c r="BR111" s="23">
        <v>5.9417287031623446E-2</v>
      </c>
      <c r="BS111" s="97" t="s">
        <v>52</v>
      </c>
      <c r="BT111" s="97">
        <v>175</v>
      </c>
      <c r="BU111" s="97" t="s">
        <v>52</v>
      </c>
      <c r="BV111" s="23">
        <v>9.3916791235428426E-2</v>
      </c>
      <c r="BW111" s="97" t="s">
        <v>52</v>
      </c>
      <c r="BX111" s="97">
        <v>208</v>
      </c>
      <c r="BY111" s="97" t="s">
        <v>52</v>
      </c>
      <c r="BZ111" s="23">
        <v>0.61035359971723768</v>
      </c>
      <c r="CA111" s="97" t="s">
        <v>52</v>
      </c>
      <c r="CB111" s="97">
        <v>4</v>
      </c>
      <c r="CC111" s="97" t="s">
        <v>52</v>
      </c>
      <c r="CD111" s="97" t="s">
        <v>52</v>
      </c>
      <c r="CE111" s="23">
        <v>0.17658256143950835</v>
      </c>
      <c r="CF111" s="97" t="s">
        <v>52</v>
      </c>
      <c r="CG111" s="97">
        <v>58</v>
      </c>
    </row>
    <row r="112" spans="1:85" x14ac:dyDescent="0.35">
      <c r="A112" s="97" t="s">
        <v>59</v>
      </c>
      <c r="B112" s="23">
        <v>0.4636159534866745</v>
      </c>
      <c r="C112" s="97" t="s">
        <v>59</v>
      </c>
      <c r="D112" s="97">
        <v>29</v>
      </c>
      <c r="E112" s="97" t="s">
        <v>59</v>
      </c>
      <c r="F112" s="23">
        <v>0.29403122776983637</v>
      </c>
      <c r="G112" s="97" t="s">
        <v>59</v>
      </c>
      <c r="H112" s="97">
        <v>27</v>
      </c>
      <c r="I112" s="97" t="s">
        <v>59</v>
      </c>
      <c r="J112" s="23">
        <v>0.43104186730551386</v>
      </c>
      <c r="K112" s="97" t="s">
        <v>59</v>
      </c>
      <c r="L112" s="97">
        <v>44</v>
      </c>
      <c r="M112" s="97" t="s">
        <v>59</v>
      </c>
      <c r="N112" s="23">
        <v>17</v>
      </c>
      <c r="O112" s="97" t="s">
        <v>59</v>
      </c>
      <c r="P112" s="23">
        <v>195</v>
      </c>
      <c r="Q112" s="97" t="s">
        <v>59</v>
      </c>
      <c r="R112" s="23">
        <v>1.0240399197691489E-2</v>
      </c>
      <c r="S112" s="97" t="s">
        <v>59</v>
      </c>
      <c r="T112" s="97">
        <v>23</v>
      </c>
      <c r="U112" s="97" t="s">
        <v>59</v>
      </c>
      <c r="V112" s="23">
        <v>9.8781226916239889E-2</v>
      </c>
      <c r="W112" s="97" t="s">
        <v>59</v>
      </c>
      <c r="X112" s="97">
        <v>210</v>
      </c>
      <c r="Y112" s="97" t="s">
        <v>59</v>
      </c>
      <c r="Z112" s="23">
        <v>1.1150166920076771E-2</v>
      </c>
      <c r="AA112" s="97" t="s">
        <v>59</v>
      </c>
      <c r="AB112" s="97">
        <v>27</v>
      </c>
      <c r="AC112" s="97" t="s">
        <v>59</v>
      </c>
      <c r="AD112" s="23">
        <v>0.13559298058732647</v>
      </c>
      <c r="AE112" s="97" t="s">
        <v>59</v>
      </c>
      <c r="AF112" s="97">
        <v>15</v>
      </c>
      <c r="AG112" s="97" t="s">
        <v>59</v>
      </c>
      <c r="AH112" s="23">
        <v>9.6864234432670476E-2</v>
      </c>
      <c r="AI112" s="97" t="s">
        <v>59</v>
      </c>
      <c r="AJ112" s="97">
        <v>130</v>
      </c>
      <c r="AK112" s="97" t="s">
        <v>59</v>
      </c>
      <c r="AL112" s="23">
        <v>0.14433167154414822</v>
      </c>
      <c r="AM112" s="97" t="s">
        <v>59</v>
      </c>
      <c r="AN112" s="97">
        <v>18</v>
      </c>
      <c r="AO112" s="97" t="s">
        <v>59</v>
      </c>
      <c r="AP112" s="23">
        <v>0</v>
      </c>
      <c r="AQ112" s="97" t="s">
        <v>59</v>
      </c>
      <c r="AR112" s="97">
        <v>253</v>
      </c>
      <c r="AS112" s="97" t="s">
        <v>59</v>
      </c>
      <c r="AT112" s="23">
        <v>0.13706981912317628</v>
      </c>
      <c r="AU112" s="97" t="s">
        <v>59</v>
      </c>
      <c r="AV112" s="97">
        <v>61</v>
      </c>
      <c r="AW112" s="97" t="s">
        <v>59</v>
      </c>
      <c r="AX112" s="23">
        <v>4.8324841598820258E-2</v>
      </c>
      <c r="AY112" s="97" t="s">
        <v>59</v>
      </c>
      <c r="AZ112" s="97">
        <v>231</v>
      </c>
      <c r="BA112" s="97" t="s">
        <v>59</v>
      </c>
      <c r="BB112" s="23">
        <v>0.4252996260713256</v>
      </c>
      <c r="BC112" s="97" t="s">
        <v>59</v>
      </c>
      <c r="BD112" s="97">
        <v>9</v>
      </c>
      <c r="BE112" s="97" t="s">
        <v>59</v>
      </c>
      <c r="BF112" s="23">
        <v>0.72194554069421457</v>
      </c>
      <c r="BG112" s="97" t="s">
        <v>59</v>
      </c>
      <c r="BH112" s="97">
        <v>5</v>
      </c>
      <c r="BI112" s="97" t="s">
        <v>59</v>
      </c>
      <c r="BJ112" s="23">
        <v>0.53885957672972029</v>
      </c>
      <c r="BK112" s="97" t="s">
        <v>59</v>
      </c>
      <c r="BL112" s="97">
        <v>5</v>
      </c>
      <c r="BM112" s="97" t="s">
        <v>59</v>
      </c>
      <c r="BN112" s="23">
        <v>7.9472141920119102E-2</v>
      </c>
      <c r="BO112" s="97" t="s">
        <v>59</v>
      </c>
      <c r="BP112" s="97">
        <v>127</v>
      </c>
      <c r="BQ112" s="97" t="s">
        <v>59</v>
      </c>
      <c r="BR112" s="23">
        <v>7.4822016220802645E-2</v>
      </c>
      <c r="BS112" s="97" t="s">
        <v>59</v>
      </c>
      <c r="BT112" s="97">
        <v>118</v>
      </c>
      <c r="BU112" s="97" t="s">
        <v>59</v>
      </c>
      <c r="BV112" s="23">
        <v>0.13407554115488637</v>
      </c>
      <c r="BW112" s="97" t="s">
        <v>59</v>
      </c>
      <c r="BX112" s="97">
        <v>127</v>
      </c>
      <c r="BY112" s="97" t="s">
        <v>59</v>
      </c>
      <c r="BZ112" s="23">
        <v>0.33432430303069138</v>
      </c>
      <c r="CA112" s="97" t="s">
        <v>59</v>
      </c>
      <c r="CB112" s="97">
        <v>28</v>
      </c>
      <c r="CC112" s="97" t="s">
        <v>59</v>
      </c>
      <c r="CD112" s="97" t="s">
        <v>59</v>
      </c>
      <c r="CE112" s="23">
        <v>7.535404457653902E-2</v>
      </c>
      <c r="CF112" s="97" t="s">
        <v>59</v>
      </c>
      <c r="CG112" s="97">
        <v>152</v>
      </c>
    </row>
    <row r="113" spans="1:85" x14ac:dyDescent="0.35">
      <c r="A113" s="97" t="s">
        <v>97</v>
      </c>
      <c r="B113" s="23">
        <v>0.26873349768814131</v>
      </c>
      <c r="C113" s="97" t="s">
        <v>97</v>
      </c>
      <c r="D113" s="97">
        <v>108</v>
      </c>
      <c r="E113" s="97" t="s">
        <v>97</v>
      </c>
      <c r="F113" s="23">
        <v>0.2090820664151864</v>
      </c>
      <c r="G113" s="97" t="s">
        <v>97</v>
      </c>
      <c r="H113" s="97">
        <v>50</v>
      </c>
      <c r="I113" s="97" t="s">
        <v>97</v>
      </c>
      <c r="J113" s="23">
        <v>0.20991059331968542</v>
      </c>
      <c r="K113" s="97" t="s">
        <v>97</v>
      </c>
      <c r="L113" s="97">
        <v>232</v>
      </c>
      <c r="M113" s="97" t="s">
        <v>97</v>
      </c>
      <c r="N113" s="23">
        <v>182</v>
      </c>
      <c r="O113" s="97" t="s">
        <v>97</v>
      </c>
      <c r="P113" s="23">
        <v>305</v>
      </c>
      <c r="Q113" s="97" t="s">
        <v>97</v>
      </c>
      <c r="R113" s="23">
        <v>6.6308467199537799E-3</v>
      </c>
      <c r="S113" s="97" t="s">
        <v>97</v>
      </c>
      <c r="T113" s="97">
        <v>38</v>
      </c>
      <c r="U113" s="97" t="s">
        <v>97</v>
      </c>
      <c r="V113" s="23">
        <v>0.12102409798141286</v>
      </c>
      <c r="W113" s="97" t="s">
        <v>97</v>
      </c>
      <c r="X113" s="97">
        <v>183</v>
      </c>
      <c r="Y113" s="97" t="s">
        <v>97</v>
      </c>
      <c r="Z113" s="23">
        <v>7.74724542131984E-3</v>
      </c>
      <c r="AA113" s="97" t="s">
        <v>97</v>
      </c>
      <c r="AB113" s="97">
        <v>49</v>
      </c>
      <c r="AC113" s="97" t="s">
        <v>97</v>
      </c>
      <c r="AD113" s="23">
        <v>8.2895161358027981E-3</v>
      </c>
      <c r="AE113" s="97" t="s">
        <v>97</v>
      </c>
      <c r="AF113" s="97">
        <v>196</v>
      </c>
      <c r="AG113" s="97" t="s">
        <v>97</v>
      </c>
      <c r="AH113" s="23">
        <v>7.7697789304493045E-2</v>
      </c>
      <c r="AI113" s="97" t="s">
        <v>97</v>
      </c>
      <c r="AJ113" s="97">
        <v>184</v>
      </c>
      <c r="AK113" s="97" t="s">
        <v>97</v>
      </c>
      <c r="AL113" s="23">
        <v>1.7869800633717351E-2</v>
      </c>
      <c r="AM113" s="97" t="s">
        <v>97</v>
      </c>
      <c r="AN113" s="97">
        <v>218</v>
      </c>
      <c r="AO113" s="97" t="s">
        <v>97</v>
      </c>
      <c r="AP113" s="23">
        <v>0</v>
      </c>
      <c r="AQ113" s="97" t="s">
        <v>97</v>
      </c>
      <c r="AR113" s="97">
        <v>253</v>
      </c>
      <c r="AS113" s="97" t="s">
        <v>97</v>
      </c>
      <c r="AT113" s="23">
        <v>5.640201221448498E-2</v>
      </c>
      <c r="AU113" s="97" t="s">
        <v>97</v>
      </c>
      <c r="AV113" s="97">
        <v>284</v>
      </c>
      <c r="AW113" s="97" t="s">
        <v>97</v>
      </c>
      <c r="AX113" s="23">
        <v>1.9884890222773004E-2</v>
      </c>
      <c r="AY113" s="97" t="s">
        <v>97</v>
      </c>
      <c r="AZ113" s="97">
        <v>311</v>
      </c>
      <c r="BA113" s="97" t="s">
        <v>97</v>
      </c>
      <c r="BB113" s="23">
        <v>0.36442835141225866</v>
      </c>
      <c r="BC113" s="97" t="s">
        <v>97</v>
      </c>
      <c r="BD113" s="97">
        <v>11</v>
      </c>
      <c r="BE113" s="97" t="s">
        <v>97</v>
      </c>
      <c r="BF113" s="23">
        <v>0.23783815080163923</v>
      </c>
      <c r="BG113" s="97" t="s">
        <v>97</v>
      </c>
      <c r="BH113" s="97">
        <v>139</v>
      </c>
      <c r="BI113" s="97" t="s">
        <v>97</v>
      </c>
      <c r="BJ113" s="23">
        <v>0.38215044043279095</v>
      </c>
      <c r="BK113" s="97" t="s">
        <v>97</v>
      </c>
      <c r="BL113" s="97">
        <v>13</v>
      </c>
      <c r="BM113" s="97" t="s">
        <v>97</v>
      </c>
      <c r="BN113" s="23">
        <v>8.3288774100882923E-2</v>
      </c>
      <c r="BO113" s="97" t="s">
        <v>97</v>
      </c>
      <c r="BP113" s="97">
        <v>119</v>
      </c>
      <c r="BQ113" s="97" t="s">
        <v>97</v>
      </c>
      <c r="BR113" s="23">
        <v>8.5632659616160303E-2</v>
      </c>
      <c r="BS113" s="97" t="s">
        <v>97</v>
      </c>
      <c r="BT113" s="97">
        <v>90</v>
      </c>
      <c r="BU113" s="97" t="s">
        <v>97</v>
      </c>
      <c r="BV113" s="23">
        <v>0.14679994040354433</v>
      </c>
      <c r="BW113" s="97" t="s">
        <v>97</v>
      </c>
      <c r="BX113" s="97">
        <v>111</v>
      </c>
      <c r="BY113" s="97" t="s">
        <v>97</v>
      </c>
      <c r="BZ113" s="23">
        <v>0.12806719017895665</v>
      </c>
      <c r="CA113" s="97" t="s">
        <v>97</v>
      </c>
      <c r="CB113" s="97">
        <v>207</v>
      </c>
      <c r="CC113" s="97" t="s">
        <v>97</v>
      </c>
      <c r="CD113" s="97" t="s">
        <v>97</v>
      </c>
      <c r="CE113" s="23">
        <v>4.2885329679940312E-2</v>
      </c>
      <c r="CF113" s="97" t="s">
        <v>97</v>
      </c>
      <c r="CG113" s="97">
        <v>238</v>
      </c>
    </row>
    <row r="114" spans="1:85" x14ac:dyDescent="0.35">
      <c r="A114" s="97" t="s">
        <v>111</v>
      </c>
      <c r="B114" s="23">
        <v>0.34722999491581574</v>
      </c>
      <c r="C114" s="97" t="s">
        <v>111</v>
      </c>
      <c r="D114" s="97">
        <v>55</v>
      </c>
      <c r="E114" s="97" t="s">
        <v>111</v>
      </c>
      <c r="F114" s="23">
        <v>0.12644669445548409</v>
      </c>
      <c r="G114" s="97" t="s">
        <v>111</v>
      </c>
      <c r="H114" s="97">
        <v>105</v>
      </c>
      <c r="I114" s="97" t="s">
        <v>111</v>
      </c>
      <c r="J114" s="23">
        <v>0.38876297423606582</v>
      </c>
      <c r="K114" s="97" t="s">
        <v>111</v>
      </c>
      <c r="L114" s="97">
        <v>59</v>
      </c>
      <c r="M114" s="97" t="s">
        <v>111</v>
      </c>
      <c r="N114" s="23">
        <v>-46</v>
      </c>
      <c r="O114" s="97" t="s">
        <v>111</v>
      </c>
      <c r="P114" s="23">
        <v>108</v>
      </c>
      <c r="Q114" s="97" t="s">
        <v>111</v>
      </c>
      <c r="R114" s="23">
        <v>1.9818359857091046E-3</v>
      </c>
      <c r="S114" s="97" t="s">
        <v>111</v>
      </c>
      <c r="T114" s="97">
        <v>112</v>
      </c>
      <c r="U114" s="97" t="s">
        <v>111</v>
      </c>
      <c r="V114" s="23">
        <v>0.26898981119400617</v>
      </c>
      <c r="W114" s="97" t="s">
        <v>111</v>
      </c>
      <c r="X114" s="97">
        <v>68</v>
      </c>
      <c r="Y114" s="97" t="s">
        <v>111</v>
      </c>
      <c r="Z114" s="23">
        <v>4.4669882918691103E-3</v>
      </c>
      <c r="AA114" s="97" t="s">
        <v>111</v>
      </c>
      <c r="AB114" s="97">
        <v>102</v>
      </c>
      <c r="AC114" s="97" t="s">
        <v>111</v>
      </c>
      <c r="AD114" s="23">
        <v>2.041100659645799E-2</v>
      </c>
      <c r="AE114" s="97" t="s">
        <v>111</v>
      </c>
      <c r="AF114" s="97">
        <v>87</v>
      </c>
      <c r="AG114" s="97" t="s">
        <v>111</v>
      </c>
      <c r="AH114" s="23">
        <v>7.7777455783460653E-2</v>
      </c>
      <c r="AI114" s="97" t="s">
        <v>111</v>
      </c>
      <c r="AJ114" s="97">
        <v>183</v>
      </c>
      <c r="AK114" s="97" t="s">
        <v>111</v>
      </c>
      <c r="AL114" s="23">
        <v>2.9691192522161187E-2</v>
      </c>
      <c r="AM114" s="97" t="s">
        <v>111</v>
      </c>
      <c r="AN114" s="97">
        <v>111</v>
      </c>
      <c r="AO114" s="97" t="s">
        <v>111</v>
      </c>
      <c r="AP114" s="23">
        <v>6.9391809132258536E-2</v>
      </c>
      <c r="AQ114" s="97" t="s">
        <v>111</v>
      </c>
      <c r="AR114" s="97">
        <v>96</v>
      </c>
      <c r="AS114" s="97" t="s">
        <v>111</v>
      </c>
      <c r="AT114" s="23">
        <v>9.1734534118664515E-2</v>
      </c>
      <c r="AU114" s="97" t="s">
        <v>111</v>
      </c>
      <c r="AV114" s="97">
        <v>167</v>
      </c>
      <c r="AW114" s="97" t="s">
        <v>111</v>
      </c>
      <c r="AX114" s="23">
        <v>9.993113588391693E-2</v>
      </c>
      <c r="AY114" s="97" t="s">
        <v>111</v>
      </c>
      <c r="AZ114" s="97">
        <v>107</v>
      </c>
      <c r="BA114" s="97" t="s">
        <v>111</v>
      </c>
      <c r="BB114" s="23">
        <v>7.4550099261685959E-2</v>
      </c>
      <c r="BC114" s="97" t="s">
        <v>111</v>
      </c>
      <c r="BD114" s="97">
        <v>118</v>
      </c>
      <c r="BE114" s="97" t="s">
        <v>111</v>
      </c>
      <c r="BF114" s="23">
        <v>0.13444042062776254</v>
      </c>
      <c r="BG114" s="97" t="s">
        <v>111</v>
      </c>
      <c r="BH114" s="97">
        <v>290</v>
      </c>
      <c r="BI114" s="97" t="s">
        <v>111</v>
      </c>
      <c r="BJ114" s="23">
        <v>9.610525236342321E-2</v>
      </c>
      <c r="BK114" s="97" t="s">
        <v>111</v>
      </c>
      <c r="BL114" s="97">
        <v>171</v>
      </c>
      <c r="BM114" s="97" t="s">
        <v>111</v>
      </c>
      <c r="BN114" s="23">
        <v>0.11345481748582342</v>
      </c>
      <c r="BO114" s="97" t="s">
        <v>111</v>
      </c>
      <c r="BP114" s="97">
        <v>82</v>
      </c>
      <c r="BQ114" s="97" t="s">
        <v>111</v>
      </c>
      <c r="BR114" s="23">
        <v>6.4343887344063419E-2</v>
      </c>
      <c r="BS114" s="97" t="s">
        <v>111</v>
      </c>
      <c r="BT114" s="97">
        <v>156</v>
      </c>
      <c r="BU114" s="97" t="s">
        <v>111</v>
      </c>
      <c r="BV114" s="23">
        <v>0.15441842394197469</v>
      </c>
      <c r="BW114" s="97" t="s">
        <v>111</v>
      </c>
      <c r="BX114" s="97">
        <v>106</v>
      </c>
      <c r="BY114" s="97" t="s">
        <v>111</v>
      </c>
      <c r="BZ114" s="23">
        <v>0.17834528620256965</v>
      </c>
      <c r="CA114" s="97" t="s">
        <v>111</v>
      </c>
      <c r="CB114" s="97">
        <v>130</v>
      </c>
      <c r="CC114" s="97" t="s">
        <v>111</v>
      </c>
      <c r="CD114" s="97" t="s">
        <v>111</v>
      </c>
      <c r="CE114" s="23">
        <v>0.57256062386573259</v>
      </c>
      <c r="CF114" s="97" t="s">
        <v>111</v>
      </c>
      <c r="CG114" s="97">
        <v>13</v>
      </c>
    </row>
    <row r="115" spans="1:85" x14ac:dyDescent="0.35">
      <c r="A115" s="97" t="s">
        <v>79</v>
      </c>
      <c r="B115" s="23">
        <v>0.36772454134457361</v>
      </c>
      <c r="C115" s="97" t="s">
        <v>79</v>
      </c>
      <c r="D115" s="97">
        <v>47</v>
      </c>
      <c r="E115" s="97" t="s">
        <v>79</v>
      </c>
      <c r="F115" s="23">
        <v>0.2401588511049817</v>
      </c>
      <c r="G115" s="97" t="s">
        <v>79</v>
      </c>
      <c r="H115" s="97">
        <v>38</v>
      </c>
      <c r="I115" s="97" t="s">
        <v>79</v>
      </c>
      <c r="J115" s="23">
        <v>0.36069680491810613</v>
      </c>
      <c r="K115" s="97" t="s">
        <v>79</v>
      </c>
      <c r="L115" s="97">
        <v>66</v>
      </c>
      <c r="M115" s="97" t="s">
        <v>79</v>
      </c>
      <c r="N115" s="23">
        <v>28</v>
      </c>
      <c r="O115" s="97" t="s">
        <v>79</v>
      </c>
      <c r="P115" s="23">
        <v>205</v>
      </c>
      <c r="Q115" s="97" t="s">
        <v>79</v>
      </c>
      <c r="R115" s="23">
        <v>7.7708801100094269E-3</v>
      </c>
      <c r="S115" s="97" t="s">
        <v>79</v>
      </c>
      <c r="T115" s="97">
        <v>30</v>
      </c>
      <c r="U115" s="97" t="s">
        <v>79</v>
      </c>
      <c r="V115" s="23">
        <v>3.9234599316719999E-2</v>
      </c>
      <c r="W115" s="97" t="s">
        <v>79</v>
      </c>
      <c r="X115" s="97">
        <v>311</v>
      </c>
      <c r="Y115" s="97" t="s">
        <v>79</v>
      </c>
      <c r="Z115" s="23">
        <v>8.1311160462400247E-3</v>
      </c>
      <c r="AA115" s="97" t="s">
        <v>79</v>
      </c>
      <c r="AB115" s="97">
        <v>46</v>
      </c>
      <c r="AC115" s="97" t="s">
        <v>79</v>
      </c>
      <c r="AD115" s="23">
        <v>0.11432367193007653</v>
      </c>
      <c r="AE115" s="97" t="s">
        <v>79</v>
      </c>
      <c r="AF115" s="97">
        <v>19</v>
      </c>
      <c r="AG115" s="97" t="s">
        <v>79</v>
      </c>
      <c r="AH115" s="23">
        <v>0.28312766372617165</v>
      </c>
      <c r="AI115" s="97" t="s">
        <v>79</v>
      </c>
      <c r="AJ115" s="97">
        <v>14</v>
      </c>
      <c r="AK115" s="97" t="s">
        <v>79</v>
      </c>
      <c r="AL115" s="23">
        <v>0.14708164077133368</v>
      </c>
      <c r="AM115" s="97" t="s">
        <v>79</v>
      </c>
      <c r="AN115" s="97">
        <v>17</v>
      </c>
      <c r="AO115" s="97" t="s">
        <v>79</v>
      </c>
      <c r="AP115" s="23">
        <v>0.25238227942249036</v>
      </c>
      <c r="AQ115" s="97" t="s">
        <v>79</v>
      </c>
      <c r="AR115" s="97">
        <v>15</v>
      </c>
      <c r="AS115" s="97" t="s">
        <v>79</v>
      </c>
      <c r="AT115" s="23">
        <v>0.26530267823040804</v>
      </c>
      <c r="AU115" s="97" t="s">
        <v>79</v>
      </c>
      <c r="AV115" s="97">
        <v>8</v>
      </c>
      <c r="AW115" s="97" t="s">
        <v>79</v>
      </c>
      <c r="AX115" s="23">
        <v>0.33936146859380611</v>
      </c>
      <c r="AY115" s="97" t="s">
        <v>79</v>
      </c>
      <c r="AZ115" s="97">
        <v>11</v>
      </c>
      <c r="BA115" s="97" t="s">
        <v>79</v>
      </c>
      <c r="BB115" s="23">
        <v>9.0491244555208267E-2</v>
      </c>
      <c r="BC115" s="97" t="s">
        <v>79</v>
      </c>
      <c r="BD115" s="97">
        <v>104</v>
      </c>
      <c r="BE115" s="97" t="s">
        <v>79</v>
      </c>
      <c r="BF115" s="23">
        <v>0.38821215340882537</v>
      </c>
      <c r="BG115" s="97" t="s">
        <v>79</v>
      </c>
      <c r="BH115" s="97">
        <v>49</v>
      </c>
      <c r="BI115" s="97" t="s">
        <v>79</v>
      </c>
      <c r="BJ115" s="23">
        <v>0.16368668943330195</v>
      </c>
      <c r="BK115" s="97" t="s">
        <v>79</v>
      </c>
      <c r="BL115" s="97">
        <v>83</v>
      </c>
      <c r="BM115" s="97" t="s">
        <v>79</v>
      </c>
      <c r="BN115" s="23">
        <v>6.6433251651028133E-2</v>
      </c>
      <c r="BO115" s="97" t="s">
        <v>79</v>
      </c>
      <c r="BP115" s="97">
        <v>155</v>
      </c>
      <c r="BQ115" s="97" t="s">
        <v>79</v>
      </c>
      <c r="BR115" s="23">
        <v>2.5117325290781513E-2</v>
      </c>
      <c r="BS115" s="97" t="s">
        <v>79</v>
      </c>
      <c r="BT115" s="97">
        <v>309</v>
      </c>
      <c r="BU115" s="97" t="s">
        <v>79</v>
      </c>
      <c r="BV115" s="23">
        <v>7.9481895759802662E-2</v>
      </c>
      <c r="BW115" s="97" t="s">
        <v>79</v>
      </c>
      <c r="BX115" s="97">
        <v>243</v>
      </c>
      <c r="BY115" s="97" t="s">
        <v>79</v>
      </c>
      <c r="BZ115" s="23">
        <v>0.21408027729859108</v>
      </c>
      <c r="CA115" s="97" t="s">
        <v>79</v>
      </c>
      <c r="CB115" s="97">
        <v>79</v>
      </c>
      <c r="CC115" s="97" t="s">
        <v>79</v>
      </c>
      <c r="CD115" s="97" t="s">
        <v>79</v>
      </c>
      <c r="CE115" s="23">
        <v>7.2898847274996875E-2</v>
      </c>
      <c r="CF115" s="97" t="s">
        <v>79</v>
      </c>
      <c r="CG115" s="97">
        <v>157</v>
      </c>
    </row>
    <row r="116" spans="1:85" x14ac:dyDescent="0.35">
      <c r="A116" s="97" t="s">
        <v>39</v>
      </c>
      <c r="B116" s="23">
        <v>0.34908421440998061</v>
      </c>
      <c r="C116" s="97" t="s">
        <v>39</v>
      </c>
      <c r="D116" s="97">
        <v>54</v>
      </c>
      <c r="E116" s="97" t="s">
        <v>39</v>
      </c>
      <c r="F116" s="23">
        <v>0.13021020432853347</v>
      </c>
      <c r="G116" s="97" t="s">
        <v>39</v>
      </c>
      <c r="H116" s="97">
        <v>98</v>
      </c>
      <c r="I116" s="97" t="s">
        <v>39</v>
      </c>
      <c r="J116" s="23">
        <v>0.70347677038200862</v>
      </c>
      <c r="K116" s="97" t="s">
        <v>39</v>
      </c>
      <c r="L116" s="97">
        <v>10</v>
      </c>
      <c r="M116" s="97" t="s">
        <v>39</v>
      </c>
      <c r="N116" s="23">
        <v>-88</v>
      </c>
      <c r="O116" s="97" t="s">
        <v>39</v>
      </c>
      <c r="P116" s="23">
        <v>74</v>
      </c>
      <c r="Q116" s="97" t="s">
        <v>39</v>
      </c>
      <c r="R116" s="23">
        <v>7.7452023668532434E-4</v>
      </c>
      <c r="S116" s="97" t="s">
        <v>39</v>
      </c>
      <c r="T116" s="97">
        <v>219</v>
      </c>
      <c r="U116" s="97" t="s">
        <v>39</v>
      </c>
      <c r="V116" s="23">
        <v>0.91047035802005583</v>
      </c>
      <c r="W116" s="97" t="s">
        <v>39</v>
      </c>
      <c r="X116" s="97">
        <v>3</v>
      </c>
      <c r="Y116" s="97" t="s">
        <v>39</v>
      </c>
      <c r="Z116" s="23">
        <v>9.1879862929735902E-3</v>
      </c>
      <c r="AA116" s="97" t="s">
        <v>39</v>
      </c>
      <c r="AB116" s="97">
        <v>36</v>
      </c>
      <c r="AC116" s="97" t="s">
        <v>39</v>
      </c>
      <c r="AD116" s="23">
        <v>1.9173016775382523E-2</v>
      </c>
      <c r="AE116" s="97" t="s">
        <v>39</v>
      </c>
      <c r="AF116" s="97">
        <v>95</v>
      </c>
      <c r="AG116" s="97" t="s">
        <v>39</v>
      </c>
      <c r="AH116" s="23">
        <v>0.23421256039217966</v>
      </c>
      <c r="AI116" s="97" t="s">
        <v>39</v>
      </c>
      <c r="AJ116" s="97">
        <v>22</v>
      </c>
      <c r="AK116" s="97" t="s">
        <v>39</v>
      </c>
      <c r="AL116" s="23">
        <v>4.8200649143489357E-2</v>
      </c>
      <c r="AM116" s="97" t="s">
        <v>39</v>
      </c>
      <c r="AN116" s="97">
        <v>59</v>
      </c>
      <c r="AO116" s="97" t="s">
        <v>39</v>
      </c>
      <c r="AP116" s="23">
        <v>0</v>
      </c>
      <c r="AQ116" s="97" t="s">
        <v>39</v>
      </c>
      <c r="AR116" s="97">
        <v>253</v>
      </c>
      <c r="AS116" s="97" t="s">
        <v>39</v>
      </c>
      <c r="AT116" s="23">
        <v>0.32373052546893044</v>
      </c>
      <c r="AU116" s="97" t="s">
        <v>39</v>
      </c>
      <c r="AV116" s="97">
        <v>5</v>
      </c>
      <c r="AW116" s="97" t="s">
        <v>39</v>
      </c>
      <c r="AX116" s="23">
        <v>0.11413326773219419</v>
      </c>
      <c r="AY116" s="97" t="s">
        <v>39</v>
      </c>
      <c r="AZ116" s="97">
        <v>88</v>
      </c>
      <c r="BA116" s="97" t="s">
        <v>39</v>
      </c>
      <c r="BB116" s="23">
        <v>6.4118816779899696E-2</v>
      </c>
      <c r="BC116" s="97" t="s">
        <v>39</v>
      </c>
      <c r="BD116" s="97">
        <v>134</v>
      </c>
      <c r="BE116" s="97" t="s">
        <v>39</v>
      </c>
      <c r="BF116" s="23">
        <v>0.56797057363208769</v>
      </c>
      <c r="BG116" s="97" t="s">
        <v>39</v>
      </c>
      <c r="BH116" s="97">
        <v>9</v>
      </c>
      <c r="BI116" s="97" t="s">
        <v>39</v>
      </c>
      <c r="BJ116" s="23">
        <v>0.17719943584439399</v>
      </c>
      <c r="BK116" s="97" t="s">
        <v>39</v>
      </c>
      <c r="BL116" s="97">
        <v>69</v>
      </c>
      <c r="BM116" s="97" t="s">
        <v>39</v>
      </c>
      <c r="BN116" s="23">
        <v>0.2040507617665302</v>
      </c>
      <c r="BO116" s="97" t="s">
        <v>39</v>
      </c>
      <c r="BP116" s="97">
        <v>28</v>
      </c>
      <c r="BQ116" s="97" t="s">
        <v>39</v>
      </c>
      <c r="BR116" s="23">
        <v>2.8189586426988159E-2</v>
      </c>
      <c r="BS116" s="97" t="s">
        <v>39</v>
      </c>
      <c r="BT116" s="97">
        <v>299</v>
      </c>
      <c r="BU116" s="97" t="s">
        <v>39</v>
      </c>
      <c r="BV116" s="23">
        <v>0.20149261246069414</v>
      </c>
      <c r="BW116" s="97" t="s">
        <v>39</v>
      </c>
      <c r="BX116" s="97">
        <v>63</v>
      </c>
      <c r="BY116" s="97" t="s">
        <v>39</v>
      </c>
      <c r="BZ116" s="23">
        <v>0.30369553382572967</v>
      </c>
      <c r="CA116" s="97" t="s">
        <v>39</v>
      </c>
      <c r="CB116" s="97">
        <v>34</v>
      </c>
      <c r="CC116" s="97" t="s">
        <v>39</v>
      </c>
      <c r="CD116" s="97" t="s">
        <v>39</v>
      </c>
      <c r="CE116" s="23">
        <v>0.14370063047400766</v>
      </c>
      <c r="CF116" s="97" t="s">
        <v>39</v>
      </c>
      <c r="CG116" s="97">
        <v>81</v>
      </c>
    </row>
    <row r="117" spans="1:85" x14ac:dyDescent="0.35">
      <c r="A117" s="97" t="s">
        <v>95</v>
      </c>
      <c r="B117" s="23">
        <v>0.32981585153450538</v>
      </c>
      <c r="C117" s="97" t="s">
        <v>95</v>
      </c>
      <c r="D117" s="97">
        <v>71</v>
      </c>
      <c r="E117" s="97" t="s">
        <v>95</v>
      </c>
      <c r="F117" s="23">
        <v>0.21752653807717795</v>
      </c>
      <c r="G117" s="97" t="s">
        <v>95</v>
      </c>
      <c r="H117" s="97">
        <v>49</v>
      </c>
      <c r="I117" s="97" t="s">
        <v>95</v>
      </c>
      <c r="J117" s="23">
        <v>0.29080775699981209</v>
      </c>
      <c r="K117" s="97" t="s">
        <v>95</v>
      </c>
      <c r="L117" s="97">
        <v>126</v>
      </c>
      <c r="M117" s="97" t="s">
        <v>95</v>
      </c>
      <c r="N117" s="23">
        <v>77</v>
      </c>
      <c r="O117" s="97" t="s">
        <v>95</v>
      </c>
      <c r="P117" s="23">
        <v>240</v>
      </c>
      <c r="Q117" s="97" t="s">
        <v>95</v>
      </c>
      <c r="R117" s="23">
        <v>1.0235871056026727E-2</v>
      </c>
      <c r="S117" s="97" t="s">
        <v>95</v>
      </c>
      <c r="T117" s="97">
        <v>24</v>
      </c>
      <c r="U117" s="97" t="s">
        <v>95</v>
      </c>
      <c r="V117" s="23">
        <v>9.7453474463761416E-2</v>
      </c>
      <c r="W117" s="97" t="s">
        <v>95</v>
      </c>
      <c r="X117" s="97">
        <v>214</v>
      </c>
      <c r="Y117" s="97" t="s">
        <v>95</v>
      </c>
      <c r="Z117" s="23">
        <v>1.1133370316108294E-2</v>
      </c>
      <c r="AA117" s="97" t="s">
        <v>95</v>
      </c>
      <c r="AB117" s="97">
        <v>28</v>
      </c>
      <c r="AC117" s="97" t="s">
        <v>95</v>
      </c>
      <c r="AD117" s="23">
        <v>0.17813599369764274</v>
      </c>
      <c r="AE117" s="97" t="s">
        <v>95</v>
      </c>
      <c r="AF117" s="97">
        <v>11</v>
      </c>
      <c r="AG117" s="97" t="s">
        <v>95</v>
      </c>
      <c r="AH117" s="23">
        <v>0.11827050341777082</v>
      </c>
      <c r="AI117" s="97" t="s">
        <v>95</v>
      </c>
      <c r="AJ117" s="97">
        <v>94</v>
      </c>
      <c r="AK117" s="97" t="s">
        <v>95</v>
      </c>
      <c r="AL117" s="23">
        <v>0.18848405098042342</v>
      </c>
      <c r="AM117" s="97" t="s">
        <v>95</v>
      </c>
      <c r="AN117" s="97">
        <v>11</v>
      </c>
      <c r="AO117" s="97" t="s">
        <v>95</v>
      </c>
      <c r="AP117" s="23">
        <v>0.10281397656793595</v>
      </c>
      <c r="AQ117" s="97" t="s">
        <v>95</v>
      </c>
      <c r="AR117" s="97">
        <v>59</v>
      </c>
      <c r="AS117" s="97" t="s">
        <v>95</v>
      </c>
      <c r="AT117" s="23">
        <v>9.166609789378935E-2</v>
      </c>
      <c r="AU117" s="97" t="s">
        <v>95</v>
      </c>
      <c r="AV117" s="97">
        <v>168</v>
      </c>
      <c r="AW117" s="97" t="s">
        <v>95</v>
      </c>
      <c r="AX117" s="23">
        <v>0.13246112261997489</v>
      </c>
      <c r="AY117" s="97" t="s">
        <v>95</v>
      </c>
      <c r="AZ117" s="97">
        <v>64</v>
      </c>
      <c r="BA117" s="97" t="s">
        <v>95</v>
      </c>
      <c r="BB117" s="23">
        <v>1.2794508370823623E-2</v>
      </c>
      <c r="BC117" s="97" t="s">
        <v>95</v>
      </c>
      <c r="BD117" s="97">
        <v>281</v>
      </c>
      <c r="BE117" s="97" t="s">
        <v>95</v>
      </c>
      <c r="BF117" s="23">
        <v>0.3884106995135797</v>
      </c>
      <c r="BG117" s="97" t="s">
        <v>95</v>
      </c>
      <c r="BH117" s="97">
        <v>48</v>
      </c>
      <c r="BI117" s="97" t="s">
        <v>95</v>
      </c>
      <c r="BJ117" s="23">
        <v>9.2851179564405584E-2</v>
      </c>
      <c r="BK117" s="97" t="s">
        <v>95</v>
      </c>
      <c r="BL117" s="97">
        <v>179</v>
      </c>
      <c r="BM117" s="97" t="s">
        <v>95</v>
      </c>
      <c r="BN117" s="23">
        <v>0.17734228574474176</v>
      </c>
      <c r="BO117" s="97" t="s">
        <v>95</v>
      </c>
      <c r="BP117" s="97">
        <v>41</v>
      </c>
      <c r="BQ117" s="97" t="s">
        <v>95</v>
      </c>
      <c r="BR117" s="23">
        <v>4.4401696308257466E-2</v>
      </c>
      <c r="BS117" s="97" t="s">
        <v>95</v>
      </c>
      <c r="BT117" s="97">
        <v>231</v>
      </c>
      <c r="BU117" s="97" t="s">
        <v>95</v>
      </c>
      <c r="BV117" s="23">
        <v>0.19245118329688382</v>
      </c>
      <c r="BW117" s="97" t="s">
        <v>95</v>
      </c>
      <c r="BX117" s="97">
        <v>69</v>
      </c>
      <c r="BY117" s="97" t="s">
        <v>95</v>
      </c>
      <c r="BZ117" s="23">
        <v>0.24330036647327202</v>
      </c>
      <c r="CA117" s="97" t="s">
        <v>95</v>
      </c>
      <c r="CB117" s="97">
        <v>59</v>
      </c>
      <c r="CC117" s="97" t="s">
        <v>95</v>
      </c>
      <c r="CD117" s="97" t="s">
        <v>95</v>
      </c>
      <c r="CE117" s="23">
        <v>5.4911399199298952E-2</v>
      </c>
      <c r="CF117" s="97" t="s">
        <v>95</v>
      </c>
      <c r="CG117" s="97">
        <v>198</v>
      </c>
    </row>
    <row r="118" spans="1:85" x14ac:dyDescent="0.35">
      <c r="A118" s="97" t="s">
        <v>196</v>
      </c>
      <c r="B118" s="23">
        <v>0.21912631159318766</v>
      </c>
      <c r="C118" s="97" t="s">
        <v>196</v>
      </c>
      <c r="D118" s="97">
        <v>155</v>
      </c>
      <c r="E118" s="97" t="s">
        <v>196</v>
      </c>
      <c r="F118" s="23">
        <v>0.13196314599360257</v>
      </c>
      <c r="G118" s="97" t="s">
        <v>196</v>
      </c>
      <c r="H118" s="97">
        <v>96</v>
      </c>
      <c r="I118" s="97" t="s">
        <v>196</v>
      </c>
      <c r="J118" s="23">
        <v>0.23763914539347927</v>
      </c>
      <c r="K118" s="97" t="s">
        <v>196</v>
      </c>
      <c r="L118" s="97">
        <v>198</v>
      </c>
      <c r="M118" s="97" t="s">
        <v>196</v>
      </c>
      <c r="N118" s="23">
        <v>102</v>
      </c>
      <c r="O118" s="97" t="s">
        <v>196</v>
      </c>
      <c r="P118" s="23">
        <v>263</v>
      </c>
      <c r="Q118" s="97" t="s">
        <v>196</v>
      </c>
      <c r="R118" s="23">
        <v>5.2175862221706519E-4</v>
      </c>
      <c r="S118" s="97" t="s">
        <v>196</v>
      </c>
      <c r="T118" s="97">
        <v>251</v>
      </c>
      <c r="U118" s="97" t="s">
        <v>196</v>
      </c>
      <c r="V118" s="23">
        <v>0.14915046287945138</v>
      </c>
      <c r="W118" s="97" t="s">
        <v>196</v>
      </c>
      <c r="X118" s="97">
        <v>150</v>
      </c>
      <c r="Y118" s="97" t="s">
        <v>196</v>
      </c>
      <c r="Z118" s="23">
        <v>1.8999082968745738E-3</v>
      </c>
      <c r="AA118" s="97" t="s">
        <v>196</v>
      </c>
      <c r="AB118" s="97">
        <v>234</v>
      </c>
      <c r="AC118" s="97" t="s">
        <v>196</v>
      </c>
      <c r="AD118" s="23">
        <v>1.3919785269841492E-2</v>
      </c>
      <c r="AE118" s="97" t="s">
        <v>196</v>
      </c>
      <c r="AF118" s="97">
        <v>131</v>
      </c>
      <c r="AG118" s="97" t="s">
        <v>196</v>
      </c>
      <c r="AH118" s="23">
        <v>6.2796422585435413E-2</v>
      </c>
      <c r="AI118" s="97" t="s">
        <v>196</v>
      </c>
      <c r="AJ118" s="97">
        <v>244</v>
      </c>
      <c r="AK118" s="97" t="s">
        <v>196</v>
      </c>
      <c r="AL118" s="23">
        <v>2.1477970794232217E-2</v>
      </c>
      <c r="AM118" s="97" t="s">
        <v>196</v>
      </c>
      <c r="AN118" s="97">
        <v>170</v>
      </c>
      <c r="AO118" s="97" t="s">
        <v>196</v>
      </c>
      <c r="AP118" s="23">
        <v>0.15273152510260998</v>
      </c>
      <c r="AQ118" s="97" t="s">
        <v>196</v>
      </c>
      <c r="AR118" s="97">
        <v>29</v>
      </c>
      <c r="AS118" s="97" t="s">
        <v>196</v>
      </c>
      <c r="AT118" s="23">
        <v>9.2057380856161206E-2</v>
      </c>
      <c r="AU118" s="97" t="s">
        <v>196</v>
      </c>
      <c r="AV118" s="97">
        <v>165</v>
      </c>
      <c r="AW118" s="97" t="s">
        <v>196</v>
      </c>
      <c r="AX118" s="23">
        <v>0.1812201431693892</v>
      </c>
      <c r="AY118" s="97" t="s">
        <v>196</v>
      </c>
      <c r="AZ118" s="97">
        <v>30</v>
      </c>
      <c r="BA118" s="97" t="s">
        <v>196</v>
      </c>
      <c r="BB118" s="23">
        <v>5.7037771464070334E-3</v>
      </c>
      <c r="BC118" s="97" t="s">
        <v>196</v>
      </c>
      <c r="BD118" s="97">
        <v>315</v>
      </c>
      <c r="BE118" s="97" t="s">
        <v>196</v>
      </c>
      <c r="BF118" s="23">
        <v>0.3077318915355457</v>
      </c>
      <c r="BG118" s="97" t="s">
        <v>196</v>
      </c>
      <c r="BH118" s="97">
        <v>78</v>
      </c>
      <c r="BI118" s="97" t="s">
        <v>196</v>
      </c>
      <c r="BJ118" s="23">
        <v>6.9520571554301414E-2</v>
      </c>
      <c r="BK118" s="97" t="s">
        <v>196</v>
      </c>
      <c r="BL118" s="97">
        <v>243</v>
      </c>
      <c r="BM118" s="97" t="s">
        <v>196</v>
      </c>
      <c r="BN118" s="23">
        <v>0.11911901685420305</v>
      </c>
      <c r="BO118" s="97" t="s">
        <v>196</v>
      </c>
      <c r="BP118" s="97">
        <v>78</v>
      </c>
      <c r="BQ118" s="97" t="s">
        <v>196</v>
      </c>
      <c r="BR118" s="23">
        <v>7.3923974014614716E-2</v>
      </c>
      <c r="BS118" s="97" t="s">
        <v>196</v>
      </c>
      <c r="BT118" s="97">
        <v>122</v>
      </c>
      <c r="BU118" s="97" t="s">
        <v>196</v>
      </c>
      <c r="BV118" s="23">
        <v>0.16767327190013614</v>
      </c>
      <c r="BW118" s="97" t="s">
        <v>196</v>
      </c>
      <c r="BX118" s="97">
        <v>93</v>
      </c>
      <c r="BY118" s="97" t="s">
        <v>196</v>
      </c>
      <c r="BZ118" s="23">
        <v>0.13727329987302797</v>
      </c>
      <c r="CA118" s="97" t="s">
        <v>196</v>
      </c>
      <c r="CB118" s="97">
        <v>188</v>
      </c>
      <c r="CC118" s="97" t="s">
        <v>196</v>
      </c>
      <c r="CD118" s="97" t="s">
        <v>196</v>
      </c>
      <c r="CE118" s="23">
        <v>2.5626711406826912E-2</v>
      </c>
      <c r="CF118" s="97" t="s">
        <v>196</v>
      </c>
      <c r="CG118" s="97">
        <v>288</v>
      </c>
    </row>
    <row r="119" spans="1:85" x14ac:dyDescent="0.35">
      <c r="A119" s="97" t="s">
        <v>229</v>
      </c>
      <c r="B119" s="23">
        <v>0.24036841079334409</v>
      </c>
      <c r="C119" s="97" t="s">
        <v>229</v>
      </c>
      <c r="D119" s="97">
        <v>130</v>
      </c>
      <c r="E119" s="97" t="s">
        <v>229</v>
      </c>
      <c r="F119" s="23">
        <v>4.7053111557101041E-2</v>
      </c>
      <c r="G119" s="97" t="s">
        <v>229</v>
      </c>
      <c r="H119" s="97">
        <v>286</v>
      </c>
      <c r="I119" s="97" t="s">
        <v>229</v>
      </c>
      <c r="J119" s="23">
        <v>0.29426110803104022</v>
      </c>
      <c r="K119" s="97" t="s">
        <v>229</v>
      </c>
      <c r="L119" s="97">
        <v>122</v>
      </c>
      <c r="M119" s="97" t="s">
        <v>229</v>
      </c>
      <c r="N119" s="23">
        <v>-164</v>
      </c>
      <c r="O119" s="97" t="s">
        <v>229</v>
      </c>
      <c r="P119" s="23">
        <v>33</v>
      </c>
      <c r="Q119" s="97" t="s">
        <v>229</v>
      </c>
      <c r="R119" s="23">
        <v>2.5071130050305732E-3</v>
      </c>
      <c r="S119" s="97" t="s">
        <v>229</v>
      </c>
      <c r="T119" s="97">
        <v>92</v>
      </c>
      <c r="U119" s="97" t="s">
        <v>229</v>
      </c>
      <c r="V119" s="23">
        <v>0.18440836345217396</v>
      </c>
      <c r="W119" s="97" t="s">
        <v>229</v>
      </c>
      <c r="X119" s="97">
        <v>122</v>
      </c>
      <c r="Y119" s="97" t="s">
        <v>229</v>
      </c>
      <c r="Z119" s="23">
        <v>4.2104865647288516E-3</v>
      </c>
      <c r="AA119" s="97" t="s">
        <v>229</v>
      </c>
      <c r="AB119" s="97">
        <v>111</v>
      </c>
      <c r="AC119" s="97" t="s">
        <v>229</v>
      </c>
      <c r="AD119" s="23">
        <v>5.1649566196476943E-3</v>
      </c>
      <c r="AE119" s="97" t="s">
        <v>229</v>
      </c>
      <c r="AF119" s="97">
        <v>252</v>
      </c>
      <c r="AG119" s="97" t="s">
        <v>229</v>
      </c>
      <c r="AH119" s="23">
        <v>8.0726035425050011E-2</v>
      </c>
      <c r="AI119" s="97" t="s">
        <v>229</v>
      </c>
      <c r="AJ119" s="97">
        <v>169</v>
      </c>
      <c r="AK119" s="97" t="s">
        <v>229</v>
      </c>
      <c r="AL119" s="23">
        <v>1.5206840537544742E-2</v>
      </c>
      <c r="AM119" s="97" t="s">
        <v>229</v>
      </c>
      <c r="AN119" s="97">
        <v>265</v>
      </c>
      <c r="AO119" s="97" t="s">
        <v>229</v>
      </c>
      <c r="AP119" s="23">
        <v>2.8159161414914119E-2</v>
      </c>
      <c r="AQ119" s="97" t="s">
        <v>229</v>
      </c>
      <c r="AR119" s="97">
        <v>180</v>
      </c>
      <c r="AS119" s="97" t="s">
        <v>229</v>
      </c>
      <c r="AT119" s="23">
        <v>0.13684081808603948</v>
      </c>
      <c r="AU119" s="97" t="s">
        <v>229</v>
      </c>
      <c r="AV119" s="97">
        <v>63</v>
      </c>
      <c r="AW119" s="97" t="s">
        <v>229</v>
      </c>
      <c r="AX119" s="23">
        <v>7.567190692913435E-2</v>
      </c>
      <c r="AY119" s="97" t="s">
        <v>229</v>
      </c>
      <c r="AZ119" s="97">
        <v>155</v>
      </c>
      <c r="BA119" s="97" t="s">
        <v>229</v>
      </c>
      <c r="BB119" s="23">
        <v>3.1279827873420617E-2</v>
      </c>
      <c r="BC119" s="97" t="s">
        <v>229</v>
      </c>
      <c r="BD119" s="97">
        <v>221</v>
      </c>
      <c r="BE119" s="97" t="s">
        <v>229</v>
      </c>
      <c r="BF119" s="23">
        <v>0.10425101250389485</v>
      </c>
      <c r="BG119" s="97" t="s">
        <v>229</v>
      </c>
      <c r="BH119" s="97">
        <v>317</v>
      </c>
      <c r="BI119" s="97" t="s">
        <v>229</v>
      </c>
      <c r="BJ119" s="23">
        <v>5.0323241786981117E-2</v>
      </c>
      <c r="BK119" s="97" t="s">
        <v>229</v>
      </c>
      <c r="BL119" s="97">
        <v>295</v>
      </c>
      <c r="BM119" s="97" t="s">
        <v>229</v>
      </c>
      <c r="BN119" s="23">
        <v>3.7003721105909146E-2</v>
      </c>
      <c r="BO119" s="97" t="s">
        <v>229</v>
      </c>
      <c r="BP119" s="97">
        <v>239</v>
      </c>
      <c r="BQ119" s="97" t="s">
        <v>229</v>
      </c>
      <c r="BR119" s="23">
        <v>6.900043731971002E-2</v>
      </c>
      <c r="BS119" s="97" t="s">
        <v>229</v>
      </c>
      <c r="BT119" s="97">
        <v>138</v>
      </c>
      <c r="BU119" s="97" t="s">
        <v>229</v>
      </c>
      <c r="BV119" s="23">
        <v>9.2179102056403242E-2</v>
      </c>
      <c r="BW119" s="97" t="s">
        <v>229</v>
      </c>
      <c r="BX119" s="97">
        <v>213</v>
      </c>
      <c r="BY119" s="97" t="s">
        <v>229</v>
      </c>
      <c r="BZ119" s="23">
        <v>0.29800883698943714</v>
      </c>
      <c r="CA119" s="97" t="s">
        <v>229</v>
      </c>
      <c r="CB119" s="97">
        <v>36</v>
      </c>
      <c r="CC119" s="97" t="s">
        <v>229</v>
      </c>
      <c r="CD119" s="97" t="s">
        <v>229</v>
      </c>
      <c r="CE119" s="23">
        <v>0.17750993440124496</v>
      </c>
      <c r="CF119" s="97" t="s">
        <v>229</v>
      </c>
      <c r="CG119" s="97">
        <v>56</v>
      </c>
    </row>
    <row r="120" spans="1:85" x14ac:dyDescent="0.35">
      <c r="A120" s="97" t="s">
        <v>104</v>
      </c>
      <c r="B120" s="23">
        <v>0.33287461103128929</v>
      </c>
      <c r="C120" s="97" t="s">
        <v>104</v>
      </c>
      <c r="D120" s="97">
        <v>68</v>
      </c>
      <c r="E120" s="97" t="s">
        <v>104</v>
      </c>
      <c r="F120" s="23">
        <v>0.22841226463015846</v>
      </c>
      <c r="G120" s="97" t="s">
        <v>104</v>
      </c>
      <c r="H120" s="97">
        <v>45</v>
      </c>
      <c r="I120" s="97" t="s">
        <v>104</v>
      </c>
      <c r="J120" s="23">
        <v>0.24300855035075117</v>
      </c>
      <c r="K120" s="97" t="s">
        <v>104</v>
      </c>
      <c r="L120" s="97">
        <v>186</v>
      </c>
      <c r="M120" s="97" t="s">
        <v>104</v>
      </c>
      <c r="N120" s="23">
        <v>141</v>
      </c>
      <c r="O120" s="97" t="s">
        <v>104</v>
      </c>
      <c r="P120" s="23">
        <v>290</v>
      </c>
      <c r="Q120" s="97" t="s">
        <v>104</v>
      </c>
      <c r="R120" s="23">
        <v>1.2874815741144021E-2</v>
      </c>
      <c r="S120" s="97" t="s">
        <v>104</v>
      </c>
      <c r="T120" s="97">
        <v>16</v>
      </c>
      <c r="U120" s="97" t="s">
        <v>104</v>
      </c>
      <c r="V120" s="23">
        <v>7.2400137419256175E-2</v>
      </c>
      <c r="W120" s="97" t="s">
        <v>104</v>
      </c>
      <c r="X120" s="97">
        <v>258</v>
      </c>
      <c r="Y120" s="97" t="s">
        <v>104</v>
      </c>
      <c r="Z120" s="23">
        <v>1.3540003751382184E-2</v>
      </c>
      <c r="AA120" s="97" t="s">
        <v>104</v>
      </c>
      <c r="AB120" s="97">
        <v>20</v>
      </c>
      <c r="AC120" s="97" t="s">
        <v>104</v>
      </c>
      <c r="AD120" s="23">
        <v>0.17477608571876904</v>
      </c>
      <c r="AE120" s="97" t="s">
        <v>104</v>
      </c>
      <c r="AF120" s="97">
        <v>12</v>
      </c>
      <c r="AG120" s="97" t="s">
        <v>104</v>
      </c>
      <c r="AH120" s="23">
        <v>7.0595029845379811E-2</v>
      </c>
      <c r="AI120" s="97" t="s">
        <v>104</v>
      </c>
      <c r="AJ120" s="97">
        <v>208</v>
      </c>
      <c r="AK120" s="97" t="s">
        <v>104</v>
      </c>
      <c r="AL120" s="23">
        <v>0.17920149153070056</v>
      </c>
      <c r="AM120" s="97" t="s">
        <v>104</v>
      </c>
      <c r="AN120" s="97">
        <v>13</v>
      </c>
      <c r="AO120" s="97" t="s">
        <v>104</v>
      </c>
      <c r="AP120" s="23">
        <v>3.2267652251456211E-2</v>
      </c>
      <c r="AQ120" s="97" t="s">
        <v>104</v>
      </c>
      <c r="AR120" s="97">
        <v>166</v>
      </c>
      <c r="AS120" s="97" t="s">
        <v>104</v>
      </c>
      <c r="AT120" s="23">
        <v>8.4218927408565805E-2</v>
      </c>
      <c r="AU120" s="97" t="s">
        <v>104</v>
      </c>
      <c r="AV120" s="97">
        <v>183</v>
      </c>
      <c r="AW120" s="97" t="s">
        <v>104</v>
      </c>
      <c r="AX120" s="23">
        <v>6.1121506307798792E-2</v>
      </c>
      <c r="AY120" s="97" t="s">
        <v>104</v>
      </c>
      <c r="AZ120" s="97">
        <v>191</v>
      </c>
      <c r="BA120" s="97" t="s">
        <v>104</v>
      </c>
      <c r="BB120" s="23">
        <v>0.21328956331917229</v>
      </c>
      <c r="BC120" s="97" t="s">
        <v>104</v>
      </c>
      <c r="BD120" s="97">
        <v>29</v>
      </c>
      <c r="BE120" s="97" t="s">
        <v>104</v>
      </c>
      <c r="BF120" s="23">
        <v>0.23071938467951825</v>
      </c>
      <c r="BG120" s="97" t="s">
        <v>104</v>
      </c>
      <c r="BH120" s="97">
        <v>149</v>
      </c>
      <c r="BI120" s="97" t="s">
        <v>104</v>
      </c>
      <c r="BJ120" s="23">
        <v>0.24278980532287395</v>
      </c>
      <c r="BK120" s="97" t="s">
        <v>104</v>
      </c>
      <c r="BL120" s="97">
        <v>29</v>
      </c>
      <c r="BM120" s="97" t="s">
        <v>104</v>
      </c>
      <c r="BN120" s="23">
        <v>7.2201448854030528E-2</v>
      </c>
      <c r="BO120" s="97" t="s">
        <v>104</v>
      </c>
      <c r="BP120" s="97">
        <v>143</v>
      </c>
      <c r="BQ120" s="97" t="s">
        <v>104</v>
      </c>
      <c r="BR120" s="23">
        <v>3.4986788010411253E-2</v>
      </c>
      <c r="BS120" s="97" t="s">
        <v>104</v>
      </c>
      <c r="BT120" s="97">
        <v>266</v>
      </c>
      <c r="BU120" s="97" t="s">
        <v>104</v>
      </c>
      <c r="BV120" s="23">
        <v>9.3078938152991106E-2</v>
      </c>
      <c r="BW120" s="97" t="s">
        <v>104</v>
      </c>
      <c r="BX120" s="97">
        <v>210</v>
      </c>
      <c r="BY120" s="97" t="s">
        <v>104</v>
      </c>
      <c r="BZ120" s="23">
        <v>0.19801032351820144</v>
      </c>
      <c r="CA120" s="97" t="s">
        <v>104</v>
      </c>
      <c r="CB120" s="97">
        <v>95</v>
      </c>
      <c r="CC120" s="97" t="s">
        <v>104</v>
      </c>
      <c r="CD120" s="97" t="s">
        <v>104</v>
      </c>
      <c r="CE120" s="23">
        <v>0.17680258469094398</v>
      </c>
      <c r="CF120" s="97" t="s">
        <v>104</v>
      </c>
      <c r="CG120" s="97">
        <v>57</v>
      </c>
    </row>
    <row r="121" spans="1:85" x14ac:dyDescent="0.35">
      <c r="A121" s="97" t="s">
        <v>245</v>
      </c>
      <c r="B121" s="23">
        <v>0.13996627146027221</v>
      </c>
      <c r="C121" s="97" t="s">
        <v>245</v>
      </c>
      <c r="D121" s="97">
        <v>292</v>
      </c>
      <c r="E121" s="97" t="s">
        <v>245</v>
      </c>
      <c r="F121" s="23">
        <v>3.8057525223733055E-2</v>
      </c>
      <c r="G121" s="97" t="s">
        <v>245</v>
      </c>
      <c r="H121" s="97">
        <v>302</v>
      </c>
      <c r="I121" s="97" t="s">
        <v>245</v>
      </c>
      <c r="J121" s="23">
        <v>0.26032976333763469</v>
      </c>
      <c r="K121" s="97" t="s">
        <v>245</v>
      </c>
      <c r="L121" s="97">
        <v>161</v>
      </c>
      <c r="M121" s="97" t="s">
        <v>245</v>
      </c>
      <c r="N121" s="23">
        <v>-141</v>
      </c>
      <c r="O121" s="97" t="s">
        <v>245</v>
      </c>
      <c r="P121" s="23">
        <v>43</v>
      </c>
      <c r="Q121" s="97" t="s">
        <v>245</v>
      </c>
      <c r="R121" s="23">
        <v>2.8883209154708742E-3</v>
      </c>
      <c r="S121" s="97" t="s">
        <v>245</v>
      </c>
      <c r="T121" s="97">
        <v>85</v>
      </c>
      <c r="U121" s="97" t="s">
        <v>245</v>
      </c>
      <c r="V121" s="23">
        <v>0.38301313003375553</v>
      </c>
      <c r="W121" s="97" t="s">
        <v>245</v>
      </c>
      <c r="X121" s="97">
        <v>41</v>
      </c>
      <c r="Y121" s="97" t="s">
        <v>245</v>
      </c>
      <c r="Z121" s="23">
        <v>6.4268958440797342E-3</v>
      </c>
      <c r="AA121" s="97" t="s">
        <v>245</v>
      </c>
      <c r="AB121" s="97">
        <v>68</v>
      </c>
      <c r="AC121" s="97" t="s">
        <v>245</v>
      </c>
      <c r="AD121" s="23">
        <v>7.8033666285615031E-3</v>
      </c>
      <c r="AE121" s="97" t="s">
        <v>245</v>
      </c>
      <c r="AF121" s="97">
        <v>207</v>
      </c>
      <c r="AG121" s="97" t="s">
        <v>245</v>
      </c>
      <c r="AH121" s="23">
        <v>7.5764946716060572E-2</v>
      </c>
      <c r="AI121" s="97" t="s">
        <v>245</v>
      </c>
      <c r="AJ121" s="97">
        <v>193</v>
      </c>
      <c r="AK121" s="97" t="s">
        <v>245</v>
      </c>
      <c r="AL121" s="23">
        <v>1.7152490388314647E-2</v>
      </c>
      <c r="AM121" s="97" t="s">
        <v>245</v>
      </c>
      <c r="AN121" s="97">
        <v>238</v>
      </c>
      <c r="AO121" s="97" t="s">
        <v>245</v>
      </c>
      <c r="AP121" s="23">
        <v>5.2361522974659978E-2</v>
      </c>
      <c r="AQ121" s="97" t="s">
        <v>245</v>
      </c>
      <c r="AR121" s="97">
        <v>122</v>
      </c>
      <c r="AS121" s="97" t="s">
        <v>245</v>
      </c>
      <c r="AT121" s="23">
        <v>6.902213751547126E-2</v>
      </c>
      <c r="AU121" s="97" t="s">
        <v>245</v>
      </c>
      <c r="AV121" s="97">
        <v>242</v>
      </c>
      <c r="AW121" s="97" t="s">
        <v>245</v>
      </c>
      <c r="AX121" s="23">
        <v>7.533576598835405E-2</v>
      </c>
      <c r="AY121" s="97" t="s">
        <v>245</v>
      </c>
      <c r="AZ121" s="97">
        <v>156</v>
      </c>
      <c r="BA121" s="97" t="s">
        <v>245</v>
      </c>
      <c r="BB121" s="23">
        <v>1.4142020988877508E-2</v>
      </c>
      <c r="BC121" s="97" t="s">
        <v>245</v>
      </c>
      <c r="BD121" s="97">
        <v>280</v>
      </c>
      <c r="BE121" s="97" t="s">
        <v>245</v>
      </c>
      <c r="BF121" s="23">
        <v>0.12818387109776522</v>
      </c>
      <c r="BG121" s="97" t="s">
        <v>245</v>
      </c>
      <c r="BH121" s="97">
        <v>299</v>
      </c>
      <c r="BI121" s="97" t="s">
        <v>245</v>
      </c>
      <c r="BJ121" s="23">
        <v>3.9691765270776537E-2</v>
      </c>
      <c r="BK121" s="97" t="s">
        <v>245</v>
      </c>
      <c r="BL121" s="97">
        <v>316</v>
      </c>
      <c r="BM121" s="97" t="s">
        <v>245</v>
      </c>
      <c r="BN121" s="23">
        <v>7.0149457922896582E-3</v>
      </c>
      <c r="BO121" s="97" t="s">
        <v>245</v>
      </c>
      <c r="BP121" s="97">
        <v>317</v>
      </c>
      <c r="BQ121" s="97" t="s">
        <v>245</v>
      </c>
      <c r="BR121" s="23">
        <v>4.1532092242979268E-2</v>
      </c>
      <c r="BS121" s="97" t="s">
        <v>245</v>
      </c>
      <c r="BT121" s="97">
        <v>242</v>
      </c>
      <c r="BU121" s="97" t="s">
        <v>245</v>
      </c>
      <c r="BV121" s="23">
        <v>4.2252601261208271E-2</v>
      </c>
      <c r="BW121" s="97" t="s">
        <v>245</v>
      </c>
      <c r="BX121" s="97">
        <v>312</v>
      </c>
      <c r="BY121" s="97" t="s">
        <v>245</v>
      </c>
      <c r="BZ121" s="23">
        <v>0.13565288354477809</v>
      </c>
      <c r="CA121" s="97" t="s">
        <v>245</v>
      </c>
      <c r="CB121" s="97">
        <v>194</v>
      </c>
      <c r="CC121" s="97" t="s">
        <v>245</v>
      </c>
      <c r="CD121" s="97" t="s">
        <v>245</v>
      </c>
      <c r="CE121" s="23">
        <v>9.641457658906584E-2</v>
      </c>
      <c r="CF121" s="97" t="s">
        <v>245</v>
      </c>
      <c r="CG121" s="97">
        <v>126</v>
      </c>
    </row>
    <row r="122" spans="1:85" x14ac:dyDescent="0.35">
      <c r="A122" s="97" t="s">
        <v>193</v>
      </c>
      <c r="B122" s="23">
        <v>0.25799521745406367</v>
      </c>
      <c r="C122" s="97" t="s">
        <v>193</v>
      </c>
      <c r="D122" s="97">
        <v>114</v>
      </c>
      <c r="E122" s="97" t="s">
        <v>193</v>
      </c>
      <c r="F122" s="23">
        <v>0.15919722394663172</v>
      </c>
      <c r="G122" s="97" t="s">
        <v>193</v>
      </c>
      <c r="H122" s="97">
        <v>68</v>
      </c>
      <c r="I122" s="97" t="s">
        <v>193</v>
      </c>
      <c r="J122" s="23">
        <v>0.24832128859539354</v>
      </c>
      <c r="K122" s="97" t="s">
        <v>193</v>
      </c>
      <c r="L122" s="97">
        <v>177</v>
      </c>
      <c r="M122" s="97" t="s">
        <v>193</v>
      </c>
      <c r="N122" s="23">
        <v>109</v>
      </c>
      <c r="O122" s="97" t="s">
        <v>193</v>
      </c>
      <c r="P122" s="23">
        <v>269</v>
      </c>
      <c r="Q122" s="97" t="s">
        <v>193</v>
      </c>
      <c r="R122" s="23">
        <v>7.9803414874278361E-3</v>
      </c>
      <c r="S122" s="97" t="s">
        <v>193</v>
      </c>
      <c r="T122" s="97">
        <v>29</v>
      </c>
      <c r="U122" s="97" t="s">
        <v>193</v>
      </c>
      <c r="V122" s="23">
        <v>0.17511405837389074</v>
      </c>
      <c r="W122" s="97" t="s">
        <v>193</v>
      </c>
      <c r="X122" s="97">
        <v>131</v>
      </c>
      <c r="Y122" s="97" t="s">
        <v>193</v>
      </c>
      <c r="Z122" s="23">
        <v>9.5961828911031635E-3</v>
      </c>
      <c r="AA122" s="97" t="s">
        <v>193</v>
      </c>
      <c r="AB122" s="97">
        <v>35</v>
      </c>
      <c r="AC122" s="97" t="s">
        <v>193</v>
      </c>
      <c r="AD122" s="23">
        <v>6.7801442509186238E-2</v>
      </c>
      <c r="AE122" s="97" t="s">
        <v>193</v>
      </c>
      <c r="AF122" s="97">
        <v>30</v>
      </c>
      <c r="AG122" s="97" t="s">
        <v>193</v>
      </c>
      <c r="AH122" s="23">
        <v>6.4137082679328647E-2</v>
      </c>
      <c r="AI122" s="97" t="s">
        <v>193</v>
      </c>
      <c r="AJ122" s="97">
        <v>239</v>
      </c>
      <c r="AK122" s="97" t="s">
        <v>193</v>
      </c>
      <c r="AL122" s="23">
        <v>7.4149983692570545E-2</v>
      </c>
      <c r="AM122" s="97" t="s">
        <v>193</v>
      </c>
      <c r="AN122" s="97">
        <v>36</v>
      </c>
      <c r="AO122" s="97" t="s">
        <v>193</v>
      </c>
      <c r="AP122" s="23">
        <v>4.1469418753472861E-2</v>
      </c>
      <c r="AQ122" s="97" t="s">
        <v>193</v>
      </c>
      <c r="AR122" s="97">
        <v>142</v>
      </c>
      <c r="AS122" s="97" t="s">
        <v>193</v>
      </c>
      <c r="AT122" s="23">
        <v>5.8608219209873087E-2</v>
      </c>
      <c r="AU122" s="97" t="s">
        <v>193</v>
      </c>
      <c r="AV122" s="97">
        <v>275</v>
      </c>
      <c r="AW122" s="97" t="s">
        <v>193</v>
      </c>
      <c r="AX122" s="23">
        <v>6.1055062065245282E-2</v>
      </c>
      <c r="AY122" s="97" t="s">
        <v>193</v>
      </c>
      <c r="AZ122" s="97">
        <v>192</v>
      </c>
      <c r="BA122" s="97" t="s">
        <v>193</v>
      </c>
      <c r="BB122" s="23">
        <v>4.6596966323175538E-2</v>
      </c>
      <c r="BC122" s="97" t="s">
        <v>193</v>
      </c>
      <c r="BD122" s="97">
        <v>175</v>
      </c>
      <c r="BE122" s="97" t="s">
        <v>193</v>
      </c>
      <c r="BF122" s="23">
        <v>0.27116764096876234</v>
      </c>
      <c r="BG122" s="97" t="s">
        <v>193</v>
      </c>
      <c r="BH122" s="97">
        <v>116</v>
      </c>
      <c r="BI122" s="97" t="s">
        <v>193</v>
      </c>
      <c r="BJ122" s="23">
        <v>9.9182311515673263E-2</v>
      </c>
      <c r="BK122" s="97" t="s">
        <v>193</v>
      </c>
      <c r="BL122" s="97">
        <v>164</v>
      </c>
      <c r="BM122" s="97" t="s">
        <v>193</v>
      </c>
      <c r="BN122" s="23">
        <v>0.18840874661896354</v>
      </c>
      <c r="BO122" s="97" t="s">
        <v>193</v>
      </c>
      <c r="BP122" s="97">
        <v>37</v>
      </c>
      <c r="BQ122" s="97" t="s">
        <v>193</v>
      </c>
      <c r="BR122" s="23">
        <v>4.1530621219699838E-2</v>
      </c>
      <c r="BS122" s="97" t="s">
        <v>193</v>
      </c>
      <c r="BT122" s="97">
        <v>243</v>
      </c>
      <c r="BU122" s="97" t="s">
        <v>193</v>
      </c>
      <c r="BV122" s="23">
        <v>0.19954710401858575</v>
      </c>
      <c r="BW122" s="97" t="s">
        <v>193</v>
      </c>
      <c r="BX122" s="97">
        <v>66</v>
      </c>
      <c r="BY122" s="97" t="s">
        <v>193</v>
      </c>
      <c r="BZ122" s="23">
        <v>0.22280186655674572</v>
      </c>
      <c r="CA122" s="97" t="s">
        <v>193</v>
      </c>
      <c r="CB122" s="97">
        <v>73</v>
      </c>
      <c r="CC122" s="97" t="s">
        <v>193</v>
      </c>
      <c r="CD122" s="97" t="s">
        <v>193</v>
      </c>
      <c r="CE122" s="23">
        <v>5.3344373897215594E-2</v>
      </c>
      <c r="CF122" s="97" t="s">
        <v>193</v>
      </c>
      <c r="CG122" s="97">
        <v>206</v>
      </c>
    </row>
    <row r="123" spans="1:85" x14ac:dyDescent="0.35">
      <c r="A123" s="97" t="s">
        <v>218</v>
      </c>
      <c r="B123" s="23">
        <v>0.19192213713531117</v>
      </c>
      <c r="C123" s="97" t="s">
        <v>218</v>
      </c>
      <c r="D123" s="97">
        <v>198</v>
      </c>
      <c r="E123" s="97" t="s">
        <v>218</v>
      </c>
      <c r="F123" s="23">
        <v>0.12855538382053991</v>
      </c>
      <c r="G123" s="97" t="s">
        <v>218</v>
      </c>
      <c r="H123" s="97">
        <v>100</v>
      </c>
      <c r="I123" s="97" t="s">
        <v>218</v>
      </c>
      <c r="J123" s="23">
        <v>0.21547489770427944</v>
      </c>
      <c r="K123" s="97" t="s">
        <v>218</v>
      </c>
      <c r="L123" s="97">
        <v>223</v>
      </c>
      <c r="M123" s="97" t="s">
        <v>218</v>
      </c>
      <c r="N123" s="23">
        <v>123</v>
      </c>
      <c r="O123" s="97" t="s">
        <v>218</v>
      </c>
      <c r="P123" s="23">
        <v>280</v>
      </c>
      <c r="Q123" s="97" t="s">
        <v>218</v>
      </c>
      <c r="R123" s="23">
        <v>6.3660636698620182E-3</v>
      </c>
      <c r="S123" s="97" t="s">
        <v>218</v>
      </c>
      <c r="T123" s="97">
        <v>41</v>
      </c>
      <c r="U123" s="97" t="s">
        <v>218</v>
      </c>
      <c r="V123" s="23">
        <v>7.7041878638622427E-2</v>
      </c>
      <c r="W123" s="97" t="s">
        <v>218</v>
      </c>
      <c r="X123" s="97">
        <v>254</v>
      </c>
      <c r="Y123" s="97" t="s">
        <v>218</v>
      </c>
      <c r="Z123" s="23">
        <v>7.0761001414196443E-3</v>
      </c>
      <c r="AA123" s="97" t="s">
        <v>218</v>
      </c>
      <c r="AB123" s="97">
        <v>59</v>
      </c>
      <c r="AC123" s="97" t="s">
        <v>218</v>
      </c>
      <c r="AD123" s="23">
        <v>4.499952547508794E-2</v>
      </c>
      <c r="AE123" s="97" t="s">
        <v>218</v>
      </c>
      <c r="AF123" s="97">
        <v>39</v>
      </c>
      <c r="AG123" s="97" t="s">
        <v>218</v>
      </c>
      <c r="AH123" s="23">
        <v>6.6094924341026248E-2</v>
      </c>
      <c r="AI123" s="97" t="s">
        <v>218</v>
      </c>
      <c r="AJ123" s="97">
        <v>231</v>
      </c>
      <c r="AK123" s="97" t="s">
        <v>218</v>
      </c>
      <c r="AL123" s="23">
        <v>5.21782238774861E-2</v>
      </c>
      <c r="AM123" s="97" t="s">
        <v>218</v>
      </c>
      <c r="AN123" s="97">
        <v>54</v>
      </c>
      <c r="AO123" s="97" t="s">
        <v>218</v>
      </c>
      <c r="AP123" s="23">
        <v>0.14123927921031862</v>
      </c>
      <c r="AQ123" s="97" t="s">
        <v>218</v>
      </c>
      <c r="AR123" s="97">
        <v>33</v>
      </c>
      <c r="AS123" s="97" t="s">
        <v>218</v>
      </c>
      <c r="AT123" s="23">
        <v>5.028675954938875E-2</v>
      </c>
      <c r="AU123" s="97" t="s">
        <v>218</v>
      </c>
      <c r="AV123" s="97">
        <v>300</v>
      </c>
      <c r="AW123" s="97" t="s">
        <v>218</v>
      </c>
      <c r="AX123" s="23">
        <v>0.15529987844074108</v>
      </c>
      <c r="AY123" s="97" t="s">
        <v>218</v>
      </c>
      <c r="AZ123" s="97">
        <v>45</v>
      </c>
      <c r="BA123" s="97" t="s">
        <v>218</v>
      </c>
      <c r="BB123" s="23">
        <v>2.391274011729155E-2</v>
      </c>
      <c r="BC123" s="97" t="s">
        <v>218</v>
      </c>
      <c r="BD123" s="97">
        <v>245</v>
      </c>
      <c r="BE123" s="97" t="s">
        <v>218</v>
      </c>
      <c r="BF123" s="23">
        <v>0.42048502869182586</v>
      </c>
      <c r="BG123" s="97" t="s">
        <v>218</v>
      </c>
      <c r="BH123" s="97">
        <v>39</v>
      </c>
      <c r="BI123" s="97" t="s">
        <v>218</v>
      </c>
      <c r="BJ123" s="23">
        <v>0.10969721116568111</v>
      </c>
      <c r="BK123" s="97" t="s">
        <v>218</v>
      </c>
      <c r="BL123" s="97">
        <v>149</v>
      </c>
      <c r="BM123" s="97" t="s">
        <v>218</v>
      </c>
      <c r="BN123" s="23">
        <v>6.7937873084295275E-2</v>
      </c>
      <c r="BO123" s="97" t="s">
        <v>218</v>
      </c>
      <c r="BP123" s="97">
        <v>151</v>
      </c>
      <c r="BQ123" s="97" t="s">
        <v>218</v>
      </c>
      <c r="BR123" s="23">
        <v>3.3501481028796284E-2</v>
      </c>
      <c r="BS123" s="97" t="s">
        <v>218</v>
      </c>
      <c r="BT123" s="97">
        <v>272</v>
      </c>
      <c r="BU123" s="97" t="s">
        <v>218</v>
      </c>
      <c r="BV123" s="23">
        <v>8.8088246592010297E-2</v>
      </c>
      <c r="BW123" s="97" t="s">
        <v>218</v>
      </c>
      <c r="BX123" s="97">
        <v>222</v>
      </c>
      <c r="BY123" s="97" t="s">
        <v>218</v>
      </c>
      <c r="BZ123" s="23">
        <v>8.5384649497254522E-2</v>
      </c>
      <c r="CA123" s="97" t="s">
        <v>218</v>
      </c>
      <c r="CB123" s="97">
        <v>296</v>
      </c>
      <c r="CC123" s="97" t="s">
        <v>218</v>
      </c>
      <c r="CD123" s="97" t="s">
        <v>218</v>
      </c>
      <c r="CE123" s="23">
        <v>3.6621485918093041E-2</v>
      </c>
      <c r="CF123" s="97" t="s">
        <v>218</v>
      </c>
      <c r="CG123" s="97">
        <v>259</v>
      </c>
    </row>
    <row r="124" spans="1:85" x14ac:dyDescent="0.35">
      <c r="A124" s="97" t="s">
        <v>174</v>
      </c>
      <c r="B124" s="23">
        <v>0.32702482368866559</v>
      </c>
      <c r="C124" s="97" t="s">
        <v>174</v>
      </c>
      <c r="D124" s="97">
        <v>74</v>
      </c>
      <c r="E124" s="97" t="s">
        <v>174</v>
      </c>
      <c r="F124" s="23">
        <v>5.8788901294531931E-2</v>
      </c>
      <c r="G124" s="97" t="s">
        <v>174</v>
      </c>
      <c r="H124" s="97">
        <v>259</v>
      </c>
      <c r="I124" s="97" t="s">
        <v>174</v>
      </c>
      <c r="J124" s="23">
        <v>0.4909514291141322</v>
      </c>
      <c r="K124" s="97" t="s">
        <v>174</v>
      </c>
      <c r="L124" s="97">
        <v>34</v>
      </c>
      <c r="M124" s="97" t="s">
        <v>174</v>
      </c>
      <c r="N124" s="23">
        <v>-225</v>
      </c>
      <c r="O124" s="97" t="s">
        <v>174</v>
      </c>
      <c r="P124" s="23">
        <v>5</v>
      </c>
      <c r="Q124" s="97" t="s">
        <v>174</v>
      </c>
      <c r="R124" s="23">
        <v>3.692440529089342E-4</v>
      </c>
      <c r="S124" s="97" t="s">
        <v>174</v>
      </c>
      <c r="T124" s="97">
        <v>266</v>
      </c>
      <c r="U124" s="97" t="s">
        <v>174</v>
      </c>
      <c r="V124" s="23">
        <v>0.36476970712256968</v>
      </c>
      <c r="W124" s="97" t="s">
        <v>174</v>
      </c>
      <c r="X124" s="97">
        <v>44</v>
      </c>
      <c r="Y124" s="97" t="s">
        <v>174</v>
      </c>
      <c r="Z124" s="23">
        <v>3.7399868918013826E-3</v>
      </c>
      <c r="AA124" s="97" t="s">
        <v>174</v>
      </c>
      <c r="AB124" s="97">
        <v>129</v>
      </c>
      <c r="AC124" s="97" t="s">
        <v>174</v>
      </c>
      <c r="AD124" s="23">
        <v>2.762010180535463E-3</v>
      </c>
      <c r="AE124" s="97" t="s">
        <v>174</v>
      </c>
      <c r="AF124" s="97">
        <v>298</v>
      </c>
      <c r="AG124" s="97" t="s">
        <v>174</v>
      </c>
      <c r="AH124" s="23">
        <v>0.15316890591600971</v>
      </c>
      <c r="AI124" s="97" t="s">
        <v>174</v>
      </c>
      <c r="AJ124" s="97">
        <v>51</v>
      </c>
      <c r="AK124" s="97" t="s">
        <v>174</v>
      </c>
      <c r="AL124" s="23">
        <v>2.1995468732062817E-2</v>
      </c>
      <c r="AM124" s="97" t="s">
        <v>174</v>
      </c>
      <c r="AN124" s="97">
        <v>164</v>
      </c>
      <c r="AO124" s="97" t="s">
        <v>174</v>
      </c>
      <c r="AP124" s="23">
        <v>7.8341610752481455E-3</v>
      </c>
      <c r="AQ124" s="97" t="s">
        <v>174</v>
      </c>
      <c r="AR124" s="97">
        <v>240</v>
      </c>
      <c r="AS124" s="97" t="s">
        <v>174</v>
      </c>
      <c r="AT124" s="23">
        <v>0.1208908976053179</v>
      </c>
      <c r="AU124" s="97" t="s">
        <v>174</v>
      </c>
      <c r="AV124" s="97">
        <v>83</v>
      </c>
      <c r="AW124" s="97" t="s">
        <v>174</v>
      </c>
      <c r="AX124" s="23">
        <v>5.0251548622312216E-2</v>
      </c>
      <c r="AY124" s="97" t="s">
        <v>174</v>
      </c>
      <c r="AZ124" s="97">
        <v>226</v>
      </c>
      <c r="BA124" s="97" t="s">
        <v>174</v>
      </c>
      <c r="BB124" s="23">
        <v>1.5426631349723606E-2</v>
      </c>
      <c r="BC124" s="97" t="s">
        <v>174</v>
      </c>
      <c r="BD124" s="97">
        <v>272</v>
      </c>
      <c r="BE124" s="97" t="s">
        <v>174</v>
      </c>
      <c r="BF124" s="23">
        <v>0.30985374730725834</v>
      </c>
      <c r="BG124" s="97" t="s">
        <v>174</v>
      </c>
      <c r="BH124" s="97">
        <v>76</v>
      </c>
      <c r="BI124" s="97" t="s">
        <v>174</v>
      </c>
      <c r="BJ124" s="23">
        <v>7.8833492964088786E-2</v>
      </c>
      <c r="BK124" s="97" t="s">
        <v>174</v>
      </c>
      <c r="BL124" s="97">
        <v>223</v>
      </c>
      <c r="BM124" s="97" t="s">
        <v>174</v>
      </c>
      <c r="BN124" s="23">
        <v>0.1036906051212959</v>
      </c>
      <c r="BO124" s="97" t="s">
        <v>174</v>
      </c>
      <c r="BP124" s="97">
        <v>90</v>
      </c>
      <c r="BQ124" s="97" t="s">
        <v>174</v>
      </c>
      <c r="BR124" s="23">
        <v>0.13878553180492453</v>
      </c>
      <c r="BS124" s="97" t="s">
        <v>174</v>
      </c>
      <c r="BT124" s="97">
        <v>27</v>
      </c>
      <c r="BU124" s="97" t="s">
        <v>174</v>
      </c>
      <c r="BV124" s="23">
        <v>0.21078132772513256</v>
      </c>
      <c r="BW124" s="97" t="s">
        <v>174</v>
      </c>
      <c r="BX124" s="97">
        <v>56</v>
      </c>
      <c r="BY124" s="97" t="s">
        <v>174</v>
      </c>
      <c r="BZ124" s="23">
        <v>0.2410474874902461</v>
      </c>
      <c r="CA124" s="97" t="s">
        <v>174</v>
      </c>
      <c r="CB124" s="97">
        <v>63</v>
      </c>
      <c r="CC124" s="97" t="s">
        <v>174</v>
      </c>
      <c r="CD124" s="97" t="s">
        <v>174</v>
      </c>
      <c r="CE124" s="23">
        <v>0.42456953813776854</v>
      </c>
      <c r="CF124" s="97" t="s">
        <v>174</v>
      </c>
      <c r="CG124" s="97">
        <v>24</v>
      </c>
    </row>
    <row r="125" spans="1:85" x14ac:dyDescent="0.35">
      <c r="A125" s="97" t="s">
        <v>309</v>
      </c>
      <c r="B125" s="23">
        <v>0.16768324026815115</v>
      </c>
      <c r="C125" s="97" t="s">
        <v>309</v>
      </c>
      <c r="D125" s="97">
        <v>247</v>
      </c>
      <c r="E125" s="97" t="s">
        <v>309</v>
      </c>
      <c r="F125" s="23">
        <v>5.3052776241996752E-2</v>
      </c>
      <c r="G125" s="97" t="s">
        <v>309</v>
      </c>
      <c r="H125" s="97">
        <v>271</v>
      </c>
      <c r="I125" s="97" t="s">
        <v>309</v>
      </c>
      <c r="J125" s="23">
        <v>0.22567058517696792</v>
      </c>
      <c r="K125" s="97" t="s">
        <v>309</v>
      </c>
      <c r="L125" s="97">
        <v>213</v>
      </c>
      <c r="M125" s="97" t="s">
        <v>309</v>
      </c>
      <c r="N125" s="23">
        <v>-58</v>
      </c>
      <c r="O125" s="97" t="s">
        <v>309</v>
      </c>
      <c r="P125" s="23">
        <v>93</v>
      </c>
      <c r="Q125" s="97" t="s">
        <v>309</v>
      </c>
      <c r="R125" s="23">
        <v>1.3393551512183577E-3</v>
      </c>
      <c r="S125" s="97" t="s">
        <v>309</v>
      </c>
      <c r="T125" s="97">
        <v>154</v>
      </c>
      <c r="U125" s="97" t="s">
        <v>309</v>
      </c>
      <c r="V125" s="23">
        <v>0.13876542430683417</v>
      </c>
      <c r="W125" s="97" t="s">
        <v>309</v>
      </c>
      <c r="X125" s="97">
        <v>161</v>
      </c>
      <c r="Y125" s="97" t="s">
        <v>309</v>
      </c>
      <c r="Z125" s="23">
        <v>2.6212907643753951E-3</v>
      </c>
      <c r="AA125" s="97" t="s">
        <v>309</v>
      </c>
      <c r="AB125" s="97">
        <v>182</v>
      </c>
      <c r="AC125" s="97" t="s">
        <v>309</v>
      </c>
      <c r="AD125" s="23">
        <v>2.0805745818684166E-2</v>
      </c>
      <c r="AE125" s="97" t="s">
        <v>309</v>
      </c>
      <c r="AF125" s="97">
        <v>84</v>
      </c>
      <c r="AG125" s="97" t="s">
        <v>309</v>
      </c>
      <c r="AH125" s="23">
        <v>7.6740515760218495E-2</v>
      </c>
      <c r="AI125" s="97" t="s">
        <v>309</v>
      </c>
      <c r="AJ125" s="97">
        <v>188</v>
      </c>
      <c r="AK125" s="97" t="s">
        <v>309</v>
      </c>
      <c r="AL125" s="23">
        <v>2.9945144749438948E-2</v>
      </c>
      <c r="AM125" s="97" t="s">
        <v>309</v>
      </c>
      <c r="AN125" s="97">
        <v>110</v>
      </c>
      <c r="AO125" s="97" t="s">
        <v>309</v>
      </c>
      <c r="AP125" s="23">
        <v>0</v>
      </c>
      <c r="AQ125" s="97" t="s">
        <v>309</v>
      </c>
      <c r="AR125" s="97">
        <v>253</v>
      </c>
      <c r="AS125" s="97" t="s">
        <v>309</v>
      </c>
      <c r="AT125" s="23">
        <v>8.6768463893393544E-2</v>
      </c>
      <c r="AU125" s="97" t="s">
        <v>309</v>
      </c>
      <c r="AV125" s="97">
        <v>178</v>
      </c>
      <c r="AW125" s="97" t="s">
        <v>309</v>
      </c>
      <c r="AX125" s="23">
        <v>3.0590777023300365E-2</v>
      </c>
      <c r="AY125" s="97" t="s">
        <v>309</v>
      </c>
      <c r="AZ125" s="97">
        <v>289</v>
      </c>
      <c r="BA125" s="97" t="s">
        <v>309</v>
      </c>
      <c r="BB125" s="23">
        <v>5.7680889915575746E-2</v>
      </c>
      <c r="BC125" s="97" t="s">
        <v>309</v>
      </c>
      <c r="BD125" s="97">
        <v>148</v>
      </c>
      <c r="BE125" s="97" t="s">
        <v>309</v>
      </c>
      <c r="BF125" s="23">
        <v>0.21310585916091349</v>
      </c>
      <c r="BG125" s="97" t="s">
        <v>309</v>
      </c>
      <c r="BH125" s="97">
        <v>172</v>
      </c>
      <c r="BI125" s="97" t="s">
        <v>309</v>
      </c>
      <c r="BJ125" s="23">
        <v>9.7158168361652739E-2</v>
      </c>
      <c r="BK125" s="97" t="s">
        <v>309</v>
      </c>
      <c r="BL125" s="97">
        <v>169</v>
      </c>
      <c r="BM125" s="97" t="s">
        <v>309</v>
      </c>
      <c r="BN125" s="23">
        <v>3.7564293094476654E-2</v>
      </c>
      <c r="BO125" s="97" t="s">
        <v>309</v>
      </c>
      <c r="BP125" s="97">
        <v>237</v>
      </c>
      <c r="BQ125" s="97" t="s">
        <v>309</v>
      </c>
      <c r="BR125" s="23">
        <v>4.1381349128331704E-2</v>
      </c>
      <c r="BS125" s="97" t="s">
        <v>309</v>
      </c>
      <c r="BT125" s="97">
        <v>244</v>
      </c>
      <c r="BU125" s="97" t="s">
        <v>309</v>
      </c>
      <c r="BV125" s="23">
        <v>6.8612213358016774E-2</v>
      </c>
      <c r="BW125" s="97" t="s">
        <v>309</v>
      </c>
      <c r="BX125" s="97">
        <v>277</v>
      </c>
      <c r="BY125" s="97" t="s">
        <v>309</v>
      </c>
      <c r="BZ125" s="23">
        <v>0.18367931775445182</v>
      </c>
      <c r="CA125" s="97" t="s">
        <v>309</v>
      </c>
      <c r="CB125" s="97">
        <v>117</v>
      </c>
      <c r="CC125" s="97" t="s">
        <v>309</v>
      </c>
      <c r="CD125" s="97" t="s">
        <v>309</v>
      </c>
      <c r="CE125" s="23">
        <v>6.5381964812607302E-2</v>
      </c>
      <c r="CF125" s="97" t="s">
        <v>309</v>
      </c>
      <c r="CG125" s="97">
        <v>175</v>
      </c>
    </row>
    <row r="126" spans="1:85" x14ac:dyDescent="0.35">
      <c r="A126" s="97" t="s">
        <v>324</v>
      </c>
      <c r="B126" s="23">
        <v>0.15097756964081346</v>
      </c>
      <c r="C126" s="97" t="s">
        <v>324</v>
      </c>
      <c r="D126" s="97">
        <v>280</v>
      </c>
      <c r="E126" s="97" t="s">
        <v>324</v>
      </c>
      <c r="F126" s="23">
        <v>8.4073328666805586E-2</v>
      </c>
      <c r="G126" s="97" t="s">
        <v>324</v>
      </c>
      <c r="H126" s="97">
        <v>193</v>
      </c>
      <c r="I126" s="97" t="s">
        <v>324</v>
      </c>
      <c r="J126" s="23">
        <v>0.2045663238383284</v>
      </c>
      <c r="K126" s="97" t="s">
        <v>324</v>
      </c>
      <c r="L126" s="97">
        <v>243</v>
      </c>
      <c r="M126" s="97" t="s">
        <v>324</v>
      </c>
      <c r="N126" s="23">
        <v>50</v>
      </c>
      <c r="O126" s="97" t="s">
        <v>324</v>
      </c>
      <c r="P126" s="23">
        <v>222</v>
      </c>
      <c r="Q126" s="97" t="s">
        <v>324</v>
      </c>
      <c r="R126" s="23">
        <v>2.3446480316100622E-3</v>
      </c>
      <c r="S126" s="97" t="s">
        <v>324</v>
      </c>
      <c r="T126" s="97">
        <v>100</v>
      </c>
      <c r="U126" s="97" t="s">
        <v>324</v>
      </c>
      <c r="V126" s="23">
        <v>0.19047788048110947</v>
      </c>
      <c r="W126" s="97" t="s">
        <v>324</v>
      </c>
      <c r="X126" s="97">
        <v>118</v>
      </c>
      <c r="Y126" s="97" t="s">
        <v>324</v>
      </c>
      <c r="Z126" s="23">
        <v>4.1041590497938301E-3</v>
      </c>
      <c r="AA126" s="97" t="s">
        <v>324</v>
      </c>
      <c r="AB126" s="97">
        <v>116</v>
      </c>
      <c r="AC126" s="97" t="s">
        <v>324</v>
      </c>
      <c r="AD126" s="23">
        <v>7.4211411790590116E-3</v>
      </c>
      <c r="AE126" s="97" t="s">
        <v>324</v>
      </c>
      <c r="AF126" s="97">
        <v>212</v>
      </c>
      <c r="AG126" s="97" t="s">
        <v>324</v>
      </c>
      <c r="AH126" s="23">
        <v>5.2391246074067734E-2</v>
      </c>
      <c r="AI126" s="97" t="s">
        <v>324</v>
      </c>
      <c r="AJ126" s="97">
        <v>294</v>
      </c>
      <c r="AK126" s="97" t="s">
        <v>324</v>
      </c>
      <c r="AL126" s="23">
        <v>1.3834218901484662E-2</v>
      </c>
      <c r="AM126" s="97" t="s">
        <v>324</v>
      </c>
      <c r="AN126" s="97">
        <v>279</v>
      </c>
      <c r="AO126" s="97" t="s">
        <v>324</v>
      </c>
      <c r="AP126" s="23">
        <v>0</v>
      </c>
      <c r="AQ126" s="97" t="s">
        <v>324</v>
      </c>
      <c r="AR126" s="97">
        <v>253</v>
      </c>
      <c r="AS126" s="97" t="s">
        <v>324</v>
      </c>
      <c r="AT126" s="23">
        <v>4.9271280971512933E-2</v>
      </c>
      <c r="AU126" s="97" t="s">
        <v>324</v>
      </c>
      <c r="AV126" s="97">
        <v>303</v>
      </c>
      <c r="AW126" s="97" t="s">
        <v>324</v>
      </c>
      <c r="AX126" s="23">
        <v>1.7370905306146541E-2</v>
      </c>
      <c r="AY126" s="97" t="s">
        <v>324</v>
      </c>
      <c r="AZ126" s="97">
        <v>316</v>
      </c>
      <c r="BA126" s="97" t="s">
        <v>324</v>
      </c>
      <c r="BB126" s="23">
        <v>9.9542834717383788E-2</v>
      </c>
      <c r="BC126" s="97" t="s">
        <v>324</v>
      </c>
      <c r="BD126" s="97">
        <v>97</v>
      </c>
      <c r="BE126" s="97" t="s">
        <v>324</v>
      </c>
      <c r="BF126" s="23">
        <v>0.23899269333638479</v>
      </c>
      <c r="BG126" s="97" t="s">
        <v>324</v>
      </c>
      <c r="BH126" s="97">
        <v>137</v>
      </c>
      <c r="BI126" s="97" t="s">
        <v>324</v>
      </c>
      <c r="BJ126" s="23">
        <v>0.14075620785564605</v>
      </c>
      <c r="BK126" s="97" t="s">
        <v>324</v>
      </c>
      <c r="BL126" s="97">
        <v>109</v>
      </c>
      <c r="BM126" s="97" t="s">
        <v>324</v>
      </c>
      <c r="BN126" s="23">
        <v>7.6721073788760488E-2</v>
      </c>
      <c r="BO126" s="97" t="s">
        <v>324</v>
      </c>
      <c r="BP126" s="97">
        <v>133</v>
      </c>
      <c r="BQ126" s="97" t="s">
        <v>324</v>
      </c>
      <c r="BR126" s="23">
        <v>3.6399700089249303E-2</v>
      </c>
      <c r="BS126" s="97" t="s">
        <v>324</v>
      </c>
      <c r="BT126" s="97">
        <v>259</v>
      </c>
      <c r="BU126" s="97" t="s">
        <v>324</v>
      </c>
      <c r="BV126" s="23">
        <v>9.8228615481939507E-2</v>
      </c>
      <c r="BW126" s="97" t="s">
        <v>324</v>
      </c>
      <c r="BX126" s="97">
        <v>201</v>
      </c>
      <c r="BY126" s="97" t="s">
        <v>324</v>
      </c>
      <c r="BZ126" s="23">
        <v>8.3492939230294771E-2</v>
      </c>
      <c r="CA126" s="97" t="s">
        <v>324</v>
      </c>
      <c r="CB126" s="97">
        <v>299</v>
      </c>
      <c r="CC126" s="97" t="s">
        <v>324</v>
      </c>
      <c r="CD126" s="97" t="s">
        <v>324</v>
      </c>
      <c r="CE126" s="23">
        <v>7.9438210749018523E-2</v>
      </c>
      <c r="CF126" s="97" t="s">
        <v>324</v>
      </c>
      <c r="CG126" s="97">
        <v>145</v>
      </c>
    </row>
    <row r="127" spans="1:85" x14ac:dyDescent="0.35">
      <c r="A127" s="97" t="s">
        <v>180</v>
      </c>
      <c r="B127" s="23">
        <v>0.25285923597208071</v>
      </c>
      <c r="C127" s="97" t="s">
        <v>180</v>
      </c>
      <c r="D127" s="97">
        <v>120</v>
      </c>
      <c r="E127" s="97" t="s">
        <v>180</v>
      </c>
      <c r="F127" s="23">
        <v>0.14535049511507889</v>
      </c>
      <c r="G127" s="97" t="s">
        <v>180</v>
      </c>
      <c r="H127" s="97">
        <v>80</v>
      </c>
      <c r="I127" s="97" t="s">
        <v>180</v>
      </c>
      <c r="J127" s="23">
        <v>0.24866827515022638</v>
      </c>
      <c r="K127" s="97" t="s">
        <v>180</v>
      </c>
      <c r="L127" s="97">
        <v>176</v>
      </c>
      <c r="M127" s="97" t="s">
        <v>180</v>
      </c>
      <c r="N127" s="23">
        <v>96</v>
      </c>
      <c r="O127" s="97" t="s">
        <v>180</v>
      </c>
      <c r="P127" s="23">
        <v>257</v>
      </c>
      <c r="Q127" s="97" t="s">
        <v>180</v>
      </c>
      <c r="R127" s="23">
        <v>7.6364688207128416E-4</v>
      </c>
      <c r="S127" s="97" t="s">
        <v>180</v>
      </c>
      <c r="T127" s="97">
        <v>221</v>
      </c>
      <c r="U127" s="97" t="s">
        <v>180</v>
      </c>
      <c r="V127" s="23">
        <v>8.9994623303227467E-2</v>
      </c>
      <c r="W127" s="97" t="s">
        <v>180</v>
      </c>
      <c r="X127" s="97">
        <v>228</v>
      </c>
      <c r="Y127" s="97" t="s">
        <v>180</v>
      </c>
      <c r="Z127" s="23">
        <v>1.5950621006992564E-3</v>
      </c>
      <c r="AA127" s="97" t="s">
        <v>180</v>
      </c>
      <c r="AB127" s="97">
        <v>257</v>
      </c>
      <c r="AC127" s="97" t="s">
        <v>180</v>
      </c>
      <c r="AD127" s="23">
        <v>4.2539886762077678E-2</v>
      </c>
      <c r="AE127" s="97" t="s">
        <v>180</v>
      </c>
      <c r="AF127" s="97">
        <v>41</v>
      </c>
      <c r="AG127" s="97" t="s">
        <v>180</v>
      </c>
      <c r="AH127" s="23">
        <v>0.10031248148195497</v>
      </c>
      <c r="AI127" s="97" t="s">
        <v>180</v>
      </c>
      <c r="AJ127" s="97">
        <v>126</v>
      </c>
      <c r="AK127" s="97" t="s">
        <v>180</v>
      </c>
      <c r="AL127" s="23">
        <v>5.4094011733896927E-2</v>
      </c>
      <c r="AM127" s="97" t="s">
        <v>180</v>
      </c>
      <c r="AN127" s="97">
        <v>51</v>
      </c>
      <c r="AO127" s="97" t="s">
        <v>180</v>
      </c>
      <c r="AP127" s="23">
        <v>0.13593854496241867</v>
      </c>
      <c r="AQ127" s="97" t="s">
        <v>180</v>
      </c>
      <c r="AR127" s="97">
        <v>36</v>
      </c>
      <c r="AS127" s="97" t="s">
        <v>180</v>
      </c>
      <c r="AT127" s="23">
        <v>9.2693582956462808E-2</v>
      </c>
      <c r="AU127" s="97" t="s">
        <v>180</v>
      </c>
      <c r="AV127" s="97">
        <v>161</v>
      </c>
      <c r="AW127" s="97" t="s">
        <v>180</v>
      </c>
      <c r="AX127" s="23">
        <v>0.16508761372956238</v>
      </c>
      <c r="AY127" s="97" t="s">
        <v>180</v>
      </c>
      <c r="AZ127" s="97">
        <v>39</v>
      </c>
      <c r="BA127" s="97" t="s">
        <v>180</v>
      </c>
      <c r="BB127" s="23">
        <v>5.099161210772301E-2</v>
      </c>
      <c r="BC127" s="97" t="s">
        <v>180</v>
      </c>
      <c r="BD127" s="97">
        <v>162</v>
      </c>
      <c r="BE127" s="97" t="s">
        <v>180</v>
      </c>
      <c r="BF127" s="23">
        <v>0.27186049459534939</v>
      </c>
      <c r="BG127" s="97" t="s">
        <v>180</v>
      </c>
      <c r="BH127" s="97">
        <v>111</v>
      </c>
      <c r="BI127" s="97" t="s">
        <v>180</v>
      </c>
      <c r="BJ127" s="23">
        <v>0.10333603274284556</v>
      </c>
      <c r="BK127" s="97" t="s">
        <v>180</v>
      </c>
      <c r="BL127" s="97">
        <v>156</v>
      </c>
      <c r="BM127" s="97" t="s">
        <v>180</v>
      </c>
      <c r="BN127" s="23">
        <v>9.1384462129504254E-2</v>
      </c>
      <c r="BO127" s="97" t="s">
        <v>180</v>
      </c>
      <c r="BP127" s="97">
        <v>106</v>
      </c>
      <c r="BQ127" s="97" t="s">
        <v>180</v>
      </c>
      <c r="BR127" s="23">
        <v>0.1446995430677297</v>
      </c>
      <c r="BS127" s="97" t="s">
        <v>180</v>
      </c>
      <c r="BT127" s="97">
        <v>25</v>
      </c>
      <c r="BU127" s="97" t="s">
        <v>180</v>
      </c>
      <c r="BV127" s="23">
        <v>0.20526045644273302</v>
      </c>
      <c r="BW127" s="97" t="s">
        <v>180</v>
      </c>
      <c r="BX127" s="97">
        <v>60</v>
      </c>
      <c r="BY127" s="97" t="s">
        <v>180</v>
      </c>
      <c r="BZ127" s="23">
        <v>9.8883966884827035E-2</v>
      </c>
      <c r="CA127" s="97" t="s">
        <v>180</v>
      </c>
      <c r="CB127" s="97">
        <v>272</v>
      </c>
      <c r="CC127" s="97" t="s">
        <v>180</v>
      </c>
      <c r="CD127" s="97" t="s">
        <v>180</v>
      </c>
      <c r="CE127" s="23">
        <v>8.9498187698579201E-2</v>
      </c>
      <c r="CF127" s="97" t="s">
        <v>180</v>
      </c>
      <c r="CG127" s="97">
        <v>133</v>
      </c>
    </row>
    <row r="128" spans="1:85" x14ac:dyDescent="0.35">
      <c r="A128" s="97" t="s">
        <v>31</v>
      </c>
      <c r="B128" s="23">
        <v>0.83520334412048691</v>
      </c>
      <c r="C128" s="97" t="s">
        <v>31</v>
      </c>
      <c r="D128" s="97">
        <v>5</v>
      </c>
      <c r="E128" s="97" t="s">
        <v>31</v>
      </c>
      <c r="F128" s="23">
        <v>0.72676525644281453</v>
      </c>
      <c r="G128" s="97" t="s">
        <v>31</v>
      </c>
      <c r="H128" s="97">
        <v>3</v>
      </c>
      <c r="I128" s="97" t="s">
        <v>31</v>
      </c>
      <c r="J128" s="23">
        <v>0.45617201592703394</v>
      </c>
      <c r="K128" s="97" t="s">
        <v>31</v>
      </c>
      <c r="L128" s="97">
        <v>38</v>
      </c>
      <c r="M128" s="97" t="s">
        <v>31</v>
      </c>
      <c r="N128" s="23">
        <v>35</v>
      </c>
      <c r="O128" s="97" t="s">
        <v>31</v>
      </c>
      <c r="P128" s="23">
        <v>213</v>
      </c>
      <c r="Q128" s="97" t="s">
        <v>31</v>
      </c>
      <c r="R128" s="23">
        <v>6.7309805836345956E-3</v>
      </c>
      <c r="S128" s="97" t="s">
        <v>31</v>
      </c>
      <c r="T128" s="97">
        <v>36</v>
      </c>
      <c r="U128" s="97" t="s">
        <v>31</v>
      </c>
      <c r="V128" s="23">
        <v>0.25664818528520444</v>
      </c>
      <c r="W128" s="97" t="s">
        <v>31</v>
      </c>
      <c r="X128" s="97">
        <v>77</v>
      </c>
      <c r="Y128" s="97" t="s">
        <v>31</v>
      </c>
      <c r="Z128" s="23">
        <v>9.1006576702351606E-3</v>
      </c>
      <c r="AA128" s="97" t="s">
        <v>31</v>
      </c>
      <c r="AB128" s="97">
        <v>38</v>
      </c>
      <c r="AC128" s="97" t="s">
        <v>31</v>
      </c>
      <c r="AD128" s="23">
        <v>8.4167847343258731E-2</v>
      </c>
      <c r="AE128" s="97" t="s">
        <v>31</v>
      </c>
      <c r="AF128" s="97">
        <v>26</v>
      </c>
      <c r="AG128" s="97" t="s">
        <v>31</v>
      </c>
      <c r="AH128" s="23">
        <v>7.9340094315308127E-2</v>
      </c>
      <c r="AI128" s="97" t="s">
        <v>31</v>
      </c>
      <c r="AJ128" s="97">
        <v>174</v>
      </c>
      <c r="AK128" s="97" t="s">
        <v>31</v>
      </c>
      <c r="AL128" s="23">
        <v>9.2013699916818917E-2</v>
      </c>
      <c r="AM128" s="97" t="s">
        <v>31</v>
      </c>
      <c r="AN128" s="97">
        <v>30</v>
      </c>
      <c r="AO128" s="97" t="s">
        <v>31</v>
      </c>
      <c r="AP128" s="23">
        <v>0.65747351905135887</v>
      </c>
      <c r="AQ128" s="97" t="s">
        <v>31</v>
      </c>
      <c r="AR128" s="97">
        <v>2</v>
      </c>
      <c r="AS128" s="97" t="s">
        <v>31</v>
      </c>
      <c r="AT128" s="23">
        <v>0.11423808427434644</v>
      </c>
      <c r="AU128" s="97" t="s">
        <v>31</v>
      </c>
      <c r="AV128" s="97">
        <v>103</v>
      </c>
      <c r="AW128" s="97" t="s">
        <v>31</v>
      </c>
      <c r="AX128" s="23">
        <v>0.68067273758589275</v>
      </c>
      <c r="AY128" s="97" t="s">
        <v>31</v>
      </c>
      <c r="AZ128" s="97">
        <v>3</v>
      </c>
      <c r="BA128" s="97" t="s">
        <v>31</v>
      </c>
      <c r="BB128" s="23">
        <v>0.54990545405245039</v>
      </c>
      <c r="BC128" s="97" t="s">
        <v>31</v>
      </c>
      <c r="BD128" s="97">
        <v>4</v>
      </c>
      <c r="BE128" s="97" t="s">
        <v>31</v>
      </c>
      <c r="BF128" s="23">
        <v>0.4949443209541538</v>
      </c>
      <c r="BG128" s="97" t="s">
        <v>31</v>
      </c>
      <c r="BH128" s="97">
        <v>20</v>
      </c>
      <c r="BI128" s="97" t="s">
        <v>31</v>
      </c>
      <c r="BJ128" s="23">
        <v>0.60508395164232853</v>
      </c>
      <c r="BK128" s="97" t="s">
        <v>31</v>
      </c>
      <c r="BL128" s="97">
        <v>2</v>
      </c>
      <c r="BM128" s="97" t="s">
        <v>31</v>
      </c>
      <c r="BN128" s="23">
        <v>0.30984124351141867</v>
      </c>
      <c r="BO128" s="97" t="s">
        <v>31</v>
      </c>
      <c r="BP128" s="97">
        <v>16</v>
      </c>
      <c r="BQ128" s="97" t="s">
        <v>31</v>
      </c>
      <c r="BR128" s="23">
        <v>0.10787862155226409</v>
      </c>
      <c r="BS128" s="97" t="s">
        <v>31</v>
      </c>
      <c r="BT128" s="97">
        <v>58</v>
      </c>
      <c r="BU128" s="97" t="s">
        <v>31</v>
      </c>
      <c r="BV128" s="23">
        <v>0.36262872678412933</v>
      </c>
      <c r="BW128" s="97" t="s">
        <v>31</v>
      </c>
      <c r="BX128" s="97">
        <v>16</v>
      </c>
      <c r="BY128" s="97" t="s">
        <v>31</v>
      </c>
      <c r="BZ128" s="23">
        <v>0.41650868368237337</v>
      </c>
      <c r="CA128" s="97" t="s">
        <v>31</v>
      </c>
      <c r="CB128" s="97">
        <v>16</v>
      </c>
      <c r="CC128" s="97" t="s">
        <v>31</v>
      </c>
      <c r="CD128" s="97" t="s">
        <v>31</v>
      </c>
      <c r="CE128" s="23">
        <v>0.15933774803377612</v>
      </c>
      <c r="CF128" s="97" t="s">
        <v>31</v>
      </c>
      <c r="CG128" s="97">
        <v>72</v>
      </c>
    </row>
    <row r="129" spans="1:85" x14ac:dyDescent="0.35">
      <c r="A129" s="97" t="s">
        <v>36</v>
      </c>
      <c r="B129" s="23">
        <v>0.50992743020531339</v>
      </c>
      <c r="C129" s="97" t="s">
        <v>36</v>
      </c>
      <c r="D129" s="97">
        <v>21</v>
      </c>
      <c r="E129" s="97" t="s">
        <v>36</v>
      </c>
      <c r="F129" s="23">
        <v>0.37427810410075624</v>
      </c>
      <c r="G129" s="97" t="s">
        <v>36</v>
      </c>
      <c r="H129" s="97">
        <v>11</v>
      </c>
      <c r="I129" s="97" t="s">
        <v>36</v>
      </c>
      <c r="J129" s="23">
        <v>0.28785067266269854</v>
      </c>
      <c r="K129" s="97" t="s">
        <v>36</v>
      </c>
      <c r="L129" s="97">
        <v>128</v>
      </c>
      <c r="M129" s="97" t="s">
        <v>36</v>
      </c>
      <c r="N129" s="23">
        <v>117</v>
      </c>
      <c r="O129" s="97" t="s">
        <v>36</v>
      </c>
      <c r="P129" s="23">
        <v>275</v>
      </c>
      <c r="Q129" s="97" t="s">
        <v>36</v>
      </c>
      <c r="R129" s="23">
        <v>2.4865443919223356E-3</v>
      </c>
      <c r="S129" s="97" t="s">
        <v>36</v>
      </c>
      <c r="T129" s="97">
        <v>93</v>
      </c>
      <c r="U129" s="97" t="s">
        <v>36</v>
      </c>
      <c r="V129" s="23">
        <v>4.433785209943996E-2</v>
      </c>
      <c r="W129" s="97" t="s">
        <v>36</v>
      </c>
      <c r="X129" s="97">
        <v>305</v>
      </c>
      <c r="Y129" s="97" t="s">
        <v>36</v>
      </c>
      <c r="Z129" s="23">
        <v>2.8955260713400353E-3</v>
      </c>
      <c r="AA129" s="97" t="s">
        <v>36</v>
      </c>
      <c r="AB129" s="97">
        <v>169</v>
      </c>
      <c r="AC129" s="97" t="s">
        <v>36</v>
      </c>
      <c r="AD129" s="23">
        <v>1.4176944920705811E-2</v>
      </c>
      <c r="AE129" s="97" t="s">
        <v>36</v>
      </c>
      <c r="AF129" s="97">
        <v>127</v>
      </c>
      <c r="AG129" s="97" t="s">
        <v>36</v>
      </c>
      <c r="AH129" s="23">
        <v>5.0474103598452856E-2</v>
      </c>
      <c r="AI129" s="97" t="s">
        <v>36</v>
      </c>
      <c r="AJ129" s="97">
        <v>301</v>
      </c>
      <c r="AK129" s="97" t="s">
        <v>36</v>
      </c>
      <c r="AL129" s="23">
        <v>2.0175548828291718E-2</v>
      </c>
      <c r="AM129" s="97" t="s">
        <v>36</v>
      </c>
      <c r="AN129" s="97">
        <v>185</v>
      </c>
      <c r="AO129" s="97" t="s">
        <v>36</v>
      </c>
      <c r="AP129" s="23">
        <v>8.78332661071866E-2</v>
      </c>
      <c r="AQ129" s="97" t="s">
        <v>36</v>
      </c>
      <c r="AR129" s="97">
        <v>75</v>
      </c>
      <c r="AS129" s="97" t="s">
        <v>36</v>
      </c>
      <c r="AT129" s="23">
        <v>6.7124102718836967E-2</v>
      </c>
      <c r="AU129" s="97" t="s">
        <v>36</v>
      </c>
      <c r="AV129" s="97">
        <v>246</v>
      </c>
      <c r="AW129" s="97" t="s">
        <v>36</v>
      </c>
      <c r="AX129" s="23">
        <v>0.10921705939154459</v>
      </c>
      <c r="AY129" s="97" t="s">
        <v>36</v>
      </c>
      <c r="AZ129" s="97">
        <v>96</v>
      </c>
      <c r="BA129" s="97" t="s">
        <v>36</v>
      </c>
      <c r="BB129" s="23">
        <v>0.16130534504038649</v>
      </c>
      <c r="BC129" s="97" t="s">
        <v>36</v>
      </c>
      <c r="BD129" s="97">
        <v>48</v>
      </c>
      <c r="BE129" s="97" t="s">
        <v>36</v>
      </c>
      <c r="BF129" s="23">
        <v>0.20021690324940983</v>
      </c>
      <c r="BG129" s="97" t="s">
        <v>36</v>
      </c>
      <c r="BH129" s="97">
        <v>191</v>
      </c>
      <c r="BI129" s="97" t="s">
        <v>36</v>
      </c>
      <c r="BJ129" s="23">
        <v>0.18899326931120852</v>
      </c>
      <c r="BK129" s="97" t="s">
        <v>36</v>
      </c>
      <c r="BL129" s="97">
        <v>55</v>
      </c>
      <c r="BM129" s="97" t="s">
        <v>36</v>
      </c>
      <c r="BN129" s="23">
        <v>0.56236592466732338</v>
      </c>
      <c r="BO129" s="97" t="s">
        <v>36</v>
      </c>
      <c r="BP129" s="97">
        <v>5</v>
      </c>
      <c r="BQ129" s="97" t="s">
        <v>36</v>
      </c>
      <c r="BR129" s="23">
        <v>0.54428429593097705</v>
      </c>
      <c r="BS129" s="97" t="s">
        <v>36</v>
      </c>
      <c r="BT129" s="97">
        <v>2</v>
      </c>
      <c r="BU129" s="97" t="s">
        <v>36</v>
      </c>
      <c r="BV129" s="23">
        <v>0.96166391253636474</v>
      </c>
      <c r="BW129" s="97" t="s">
        <v>36</v>
      </c>
      <c r="BX129" s="97">
        <v>2</v>
      </c>
      <c r="BY129" s="97" t="s">
        <v>36</v>
      </c>
      <c r="BZ129" s="23">
        <v>7.0216339773686062E-2</v>
      </c>
      <c r="CA129" s="97" t="s">
        <v>36</v>
      </c>
      <c r="CB129" s="97">
        <v>319</v>
      </c>
      <c r="CC129" s="97" t="s">
        <v>36</v>
      </c>
      <c r="CD129" s="97" t="s">
        <v>36</v>
      </c>
      <c r="CE129" s="23">
        <v>5.1201504516344844E-2</v>
      </c>
      <c r="CF129" s="97" t="s">
        <v>36</v>
      </c>
      <c r="CG129" s="97">
        <v>215</v>
      </c>
    </row>
    <row r="130" spans="1:85" x14ac:dyDescent="0.35">
      <c r="A130" s="97" t="s">
        <v>131</v>
      </c>
      <c r="B130" s="23">
        <v>0.18149165317586441</v>
      </c>
      <c r="C130" s="97" t="s">
        <v>131</v>
      </c>
      <c r="D130" s="97">
        <v>221</v>
      </c>
      <c r="E130" s="97" t="s">
        <v>131</v>
      </c>
      <c r="F130" s="23">
        <v>8.7223274707140558E-2</v>
      </c>
      <c r="G130" s="97" t="s">
        <v>131</v>
      </c>
      <c r="H130" s="97">
        <v>181</v>
      </c>
      <c r="I130" s="97" t="s">
        <v>131</v>
      </c>
      <c r="J130" s="23">
        <v>0.24565705752308878</v>
      </c>
      <c r="K130" s="97" t="s">
        <v>131</v>
      </c>
      <c r="L130" s="97">
        <v>181</v>
      </c>
      <c r="M130" s="97" t="s">
        <v>131</v>
      </c>
      <c r="N130" s="23">
        <v>0</v>
      </c>
      <c r="O130" s="97" t="s">
        <v>131</v>
      </c>
      <c r="P130" s="23">
        <v>165</v>
      </c>
      <c r="Q130" s="97" t="s">
        <v>131</v>
      </c>
      <c r="R130" s="23">
        <v>1.7293252944442202E-4</v>
      </c>
      <c r="S130" s="97" t="s">
        <v>131</v>
      </c>
      <c r="T130" s="97">
        <v>302</v>
      </c>
      <c r="U130" s="97" t="s">
        <v>131</v>
      </c>
      <c r="V130" s="23">
        <v>5.1181650969806425E-2</v>
      </c>
      <c r="W130" s="97" t="s">
        <v>131</v>
      </c>
      <c r="X130" s="97">
        <v>288</v>
      </c>
      <c r="Y130" s="97" t="s">
        <v>131</v>
      </c>
      <c r="Z130" s="23">
        <v>6.458526123042747E-4</v>
      </c>
      <c r="AA130" s="97" t="s">
        <v>131</v>
      </c>
      <c r="AB130" s="97">
        <v>321</v>
      </c>
      <c r="AC130" s="97" t="s">
        <v>131</v>
      </c>
      <c r="AD130" s="23">
        <v>1.0211649318450413E-2</v>
      </c>
      <c r="AE130" s="97" t="s">
        <v>131</v>
      </c>
      <c r="AF130" s="97">
        <v>168</v>
      </c>
      <c r="AG130" s="97" t="s">
        <v>131</v>
      </c>
      <c r="AH130" s="23">
        <v>4.6624463535536773E-2</v>
      </c>
      <c r="AI130" s="97" t="s">
        <v>131</v>
      </c>
      <c r="AJ130" s="97">
        <v>310</v>
      </c>
      <c r="AK130" s="97" t="s">
        <v>131</v>
      </c>
      <c r="AL130" s="23">
        <v>1.5826532409954457E-2</v>
      </c>
      <c r="AM130" s="97" t="s">
        <v>131</v>
      </c>
      <c r="AN130" s="97">
        <v>258</v>
      </c>
      <c r="AO130" s="97" t="s">
        <v>131</v>
      </c>
      <c r="AP130" s="23">
        <v>2.7537953587597502E-2</v>
      </c>
      <c r="AQ130" s="97" t="s">
        <v>131</v>
      </c>
      <c r="AR130" s="97">
        <v>183</v>
      </c>
      <c r="AS130" s="97" t="s">
        <v>131</v>
      </c>
      <c r="AT130" s="23">
        <v>7.3192969680041936E-2</v>
      </c>
      <c r="AU130" s="97" t="s">
        <v>131</v>
      </c>
      <c r="AV130" s="97">
        <v>226</v>
      </c>
      <c r="AW130" s="97" t="s">
        <v>131</v>
      </c>
      <c r="AX130" s="23">
        <v>5.262737721919062E-2</v>
      </c>
      <c r="AY130" s="97" t="s">
        <v>131</v>
      </c>
      <c r="AZ130" s="97">
        <v>219</v>
      </c>
      <c r="BA130" s="97" t="s">
        <v>131</v>
      </c>
      <c r="BB130" s="23">
        <v>0.10497972318679197</v>
      </c>
      <c r="BC130" s="97" t="s">
        <v>131</v>
      </c>
      <c r="BD130" s="97">
        <v>90</v>
      </c>
      <c r="BE130" s="97" t="s">
        <v>131</v>
      </c>
      <c r="BF130" s="23">
        <v>0.50879264375909661</v>
      </c>
      <c r="BG130" s="97" t="s">
        <v>131</v>
      </c>
      <c r="BH130" s="97">
        <v>17</v>
      </c>
      <c r="BI130" s="97" t="s">
        <v>131</v>
      </c>
      <c r="BJ130" s="23">
        <v>0.20210535956846959</v>
      </c>
      <c r="BK130" s="97" t="s">
        <v>131</v>
      </c>
      <c r="BL130" s="97">
        <v>50</v>
      </c>
      <c r="BM130" s="97" t="s">
        <v>131</v>
      </c>
      <c r="BN130" s="23">
        <v>5.009734880311361E-2</v>
      </c>
      <c r="BO130" s="97" t="s">
        <v>131</v>
      </c>
      <c r="BP130" s="97">
        <v>191</v>
      </c>
      <c r="BQ130" s="97" t="s">
        <v>131</v>
      </c>
      <c r="BR130" s="23">
        <v>7.8963545135624244E-2</v>
      </c>
      <c r="BS130" s="97" t="s">
        <v>131</v>
      </c>
      <c r="BT130" s="97">
        <v>103</v>
      </c>
      <c r="BU130" s="97" t="s">
        <v>131</v>
      </c>
      <c r="BV130" s="23">
        <v>0.11220995144311173</v>
      </c>
      <c r="BW130" s="97" t="s">
        <v>131</v>
      </c>
      <c r="BX130" s="97">
        <v>172</v>
      </c>
      <c r="BY130" s="97" t="s">
        <v>131</v>
      </c>
      <c r="BZ130" s="23">
        <v>9.4169583331015341E-2</v>
      </c>
      <c r="CA130" s="97" t="s">
        <v>131</v>
      </c>
      <c r="CB130" s="97">
        <v>281</v>
      </c>
      <c r="CC130" s="97" t="s">
        <v>131</v>
      </c>
      <c r="CD130" s="97" t="s">
        <v>131</v>
      </c>
      <c r="CE130" s="23">
        <v>2.4265589433585564E-2</v>
      </c>
      <c r="CF130" s="97" t="s">
        <v>131</v>
      </c>
      <c r="CG130" s="97">
        <v>295</v>
      </c>
    </row>
    <row r="131" spans="1:85" x14ac:dyDescent="0.35">
      <c r="A131" s="97" t="s">
        <v>63</v>
      </c>
      <c r="B131" s="23">
        <v>0.3142258216525185</v>
      </c>
      <c r="C131" s="97" t="s">
        <v>63</v>
      </c>
      <c r="D131" s="97">
        <v>81</v>
      </c>
      <c r="E131" s="97" t="s">
        <v>63</v>
      </c>
      <c r="F131" s="23">
        <v>0.10919265358707027</v>
      </c>
      <c r="G131" s="97" t="s">
        <v>63</v>
      </c>
      <c r="H131" s="97">
        <v>141</v>
      </c>
      <c r="I131" s="97" t="s">
        <v>63</v>
      </c>
      <c r="J131" s="23">
        <v>0.52912495161570194</v>
      </c>
      <c r="K131" s="97" t="s">
        <v>63</v>
      </c>
      <c r="L131" s="97">
        <v>23</v>
      </c>
      <c r="M131" s="97" t="s">
        <v>63</v>
      </c>
      <c r="N131" s="23">
        <v>-118</v>
      </c>
      <c r="O131" s="97" t="s">
        <v>63</v>
      </c>
      <c r="P131" s="23">
        <v>51</v>
      </c>
      <c r="Q131" s="97" t="s">
        <v>63</v>
      </c>
      <c r="R131" s="23">
        <v>6.0822497768822051E-4</v>
      </c>
      <c r="S131" s="97" t="s">
        <v>63</v>
      </c>
      <c r="T131" s="97">
        <v>240</v>
      </c>
      <c r="U131" s="97" t="s">
        <v>63</v>
      </c>
      <c r="V131" s="23">
        <v>0.77636215166570688</v>
      </c>
      <c r="W131" s="97" t="s">
        <v>63</v>
      </c>
      <c r="X131" s="97">
        <v>6</v>
      </c>
      <c r="Y131" s="97" t="s">
        <v>63</v>
      </c>
      <c r="Z131" s="23">
        <v>7.7824408360445043E-3</v>
      </c>
      <c r="AA131" s="97" t="s">
        <v>63</v>
      </c>
      <c r="AB131" s="97">
        <v>48</v>
      </c>
      <c r="AC131" s="97" t="s">
        <v>63</v>
      </c>
      <c r="AD131" s="23">
        <v>2.0832088841041319E-3</v>
      </c>
      <c r="AE131" s="97" t="s">
        <v>63</v>
      </c>
      <c r="AF131" s="97">
        <v>308</v>
      </c>
      <c r="AG131" s="97" t="s">
        <v>63</v>
      </c>
      <c r="AH131" s="23">
        <v>0.13965073568688008</v>
      </c>
      <c r="AI131" s="97" t="s">
        <v>63</v>
      </c>
      <c r="AJ131" s="97">
        <v>60</v>
      </c>
      <c r="AK131" s="97" t="s">
        <v>63</v>
      </c>
      <c r="AL131" s="23">
        <v>1.9630318126112652E-2</v>
      </c>
      <c r="AM131" s="97" t="s">
        <v>63</v>
      </c>
      <c r="AN131" s="97">
        <v>192</v>
      </c>
      <c r="AO131" s="97" t="s">
        <v>63</v>
      </c>
      <c r="AP131" s="23">
        <v>4.3725935146670192E-3</v>
      </c>
      <c r="AQ131" s="97" t="s">
        <v>63</v>
      </c>
      <c r="AR131" s="97">
        <v>247</v>
      </c>
      <c r="AS131" s="97" t="s">
        <v>63</v>
      </c>
      <c r="AT131" s="23">
        <v>7.6315568390924529E-2</v>
      </c>
      <c r="AU131" s="97" t="s">
        <v>63</v>
      </c>
      <c r="AV131" s="97">
        <v>208</v>
      </c>
      <c r="AW131" s="97" t="s">
        <v>63</v>
      </c>
      <c r="AX131" s="23">
        <v>3.1164568719900036E-2</v>
      </c>
      <c r="AY131" s="97" t="s">
        <v>63</v>
      </c>
      <c r="AZ131" s="97">
        <v>285</v>
      </c>
      <c r="BA131" s="97" t="s">
        <v>63</v>
      </c>
      <c r="BB131" s="23">
        <v>0.17646165267059333</v>
      </c>
      <c r="BC131" s="97" t="s">
        <v>63</v>
      </c>
      <c r="BD131" s="97">
        <v>40</v>
      </c>
      <c r="BE131" s="97" t="s">
        <v>63</v>
      </c>
      <c r="BF131" s="23">
        <v>0.27505661535369003</v>
      </c>
      <c r="BG131" s="97" t="s">
        <v>63</v>
      </c>
      <c r="BH131" s="97">
        <v>106</v>
      </c>
      <c r="BI131" s="97" t="s">
        <v>63</v>
      </c>
      <c r="BJ131" s="23">
        <v>0.21846110938200042</v>
      </c>
      <c r="BK131" s="97" t="s">
        <v>63</v>
      </c>
      <c r="BL131" s="97">
        <v>43</v>
      </c>
      <c r="BM131" s="97" t="s">
        <v>63</v>
      </c>
      <c r="BN131" s="23">
        <v>5.8085740147846135E-2</v>
      </c>
      <c r="BO131" s="97" t="s">
        <v>63</v>
      </c>
      <c r="BP131" s="97">
        <v>172</v>
      </c>
      <c r="BQ131" s="97" t="s">
        <v>63</v>
      </c>
      <c r="BR131" s="23">
        <v>7.8676981984330749E-2</v>
      </c>
      <c r="BS131" s="97" t="s">
        <v>63</v>
      </c>
      <c r="BT131" s="97">
        <v>105</v>
      </c>
      <c r="BU131" s="97" t="s">
        <v>63</v>
      </c>
      <c r="BV131" s="23">
        <v>0.11888752865701632</v>
      </c>
      <c r="BW131" s="97" t="s">
        <v>63</v>
      </c>
      <c r="BX131" s="97">
        <v>160</v>
      </c>
      <c r="BY131" s="97" t="s">
        <v>63</v>
      </c>
      <c r="BZ131" s="23">
        <v>0.29018016720097323</v>
      </c>
      <c r="CA131" s="97" t="s">
        <v>63</v>
      </c>
      <c r="CB131" s="97">
        <v>43</v>
      </c>
      <c r="CC131" s="97" t="s">
        <v>63</v>
      </c>
      <c r="CD131" s="97" t="s">
        <v>63</v>
      </c>
      <c r="CE131" s="23">
        <v>0.25315333340197432</v>
      </c>
      <c r="CF131" s="97" t="s">
        <v>63</v>
      </c>
      <c r="CG131" s="97">
        <v>37</v>
      </c>
    </row>
    <row r="132" spans="1:85" x14ac:dyDescent="0.35">
      <c r="A132" s="97" t="s">
        <v>188</v>
      </c>
      <c r="B132" s="23">
        <v>0.16091405276459722</v>
      </c>
      <c r="C132" s="97" t="s">
        <v>188</v>
      </c>
      <c r="D132" s="97">
        <v>265</v>
      </c>
      <c r="E132" s="97" t="s">
        <v>188</v>
      </c>
      <c r="F132" s="23">
        <v>5.5918389019252376E-2</v>
      </c>
      <c r="G132" s="97" t="s">
        <v>188</v>
      </c>
      <c r="H132" s="97">
        <v>264</v>
      </c>
      <c r="I132" s="97" t="s">
        <v>188</v>
      </c>
      <c r="J132" s="23">
        <v>0.20280450815987783</v>
      </c>
      <c r="K132" s="97" t="s">
        <v>188</v>
      </c>
      <c r="L132" s="97">
        <v>247</v>
      </c>
      <c r="M132" s="97" t="s">
        <v>188</v>
      </c>
      <c r="N132" s="23">
        <v>-17</v>
      </c>
      <c r="O132" s="97" t="s">
        <v>188</v>
      </c>
      <c r="P132" s="23">
        <v>141</v>
      </c>
      <c r="Q132" s="97" t="s">
        <v>188</v>
      </c>
      <c r="R132" s="23">
        <v>4.0111138458987306E-3</v>
      </c>
      <c r="S132" s="97" t="s">
        <v>188</v>
      </c>
      <c r="T132" s="97">
        <v>61</v>
      </c>
      <c r="U132" s="97" t="s">
        <v>188</v>
      </c>
      <c r="V132" s="23">
        <v>4.344091385848594E-2</v>
      </c>
      <c r="W132" s="97" t="s">
        <v>188</v>
      </c>
      <c r="X132" s="97">
        <v>307</v>
      </c>
      <c r="Y132" s="97" t="s">
        <v>188</v>
      </c>
      <c r="Z132" s="23">
        <v>4.4113492044293035E-3</v>
      </c>
      <c r="AA132" s="97" t="s">
        <v>188</v>
      </c>
      <c r="AB132" s="97">
        <v>103</v>
      </c>
      <c r="AC132" s="97" t="s">
        <v>188</v>
      </c>
      <c r="AD132" s="23">
        <v>1.5554024981625555E-2</v>
      </c>
      <c r="AE132" s="97" t="s">
        <v>188</v>
      </c>
      <c r="AF132" s="97">
        <v>114</v>
      </c>
      <c r="AG132" s="97" t="s">
        <v>188</v>
      </c>
      <c r="AH132" s="23">
        <v>7.496555154795935E-2</v>
      </c>
      <c r="AI132" s="97" t="s">
        <v>188</v>
      </c>
      <c r="AJ132" s="97">
        <v>194</v>
      </c>
      <c r="AK132" s="97" t="s">
        <v>188</v>
      </c>
      <c r="AL132" s="23">
        <v>2.4604092206431078E-2</v>
      </c>
      <c r="AM132" s="97" t="s">
        <v>188</v>
      </c>
      <c r="AN132" s="97">
        <v>143</v>
      </c>
      <c r="AO132" s="97" t="s">
        <v>188</v>
      </c>
      <c r="AP132" s="23">
        <v>0</v>
      </c>
      <c r="AQ132" s="97" t="s">
        <v>188</v>
      </c>
      <c r="AR132" s="97">
        <v>253</v>
      </c>
      <c r="AS132" s="97" t="s">
        <v>188</v>
      </c>
      <c r="AT132" s="23">
        <v>0.17737876130107813</v>
      </c>
      <c r="AU132" s="97" t="s">
        <v>188</v>
      </c>
      <c r="AV132" s="97">
        <v>27</v>
      </c>
      <c r="AW132" s="97" t="s">
        <v>188</v>
      </c>
      <c r="AX132" s="23">
        <v>6.253601702915064E-2</v>
      </c>
      <c r="AY132" s="97" t="s">
        <v>188</v>
      </c>
      <c r="AZ132" s="97">
        <v>186</v>
      </c>
      <c r="BA132" s="97" t="s">
        <v>188</v>
      </c>
      <c r="BB132" s="23">
        <v>7.9735079858448105E-2</v>
      </c>
      <c r="BC132" s="97" t="s">
        <v>188</v>
      </c>
      <c r="BD132" s="97">
        <v>113</v>
      </c>
      <c r="BE132" s="97" t="s">
        <v>188</v>
      </c>
      <c r="BF132" s="23">
        <v>0.18937166127340455</v>
      </c>
      <c r="BG132" s="97" t="s">
        <v>188</v>
      </c>
      <c r="BH132" s="97">
        <v>203</v>
      </c>
      <c r="BI132" s="97" t="s">
        <v>188</v>
      </c>
      <c r="BJ132" s="23">
        <v>0.11231601989105156</v>
      </c>
      <c r="BK132" s="97" t="s">
        <v>188</v>
      </c>
      <c r="BL132" s="97">
        <v>143</v>
      </c>
      <c r="BM132" s="97" t="s">
        <v>188</v>
      </c>
      <c r="BN132" s="23">
        <v>2.4430828615475485E-2</v>
      </c>
      <c r="BO132" s="97" t="s">
        <v>188</v>
      </c>
      <c r="BP132" s="97">
        <v>274</v>
      </c>
      <c r="BQ132" s="97" t="s">
        <v>188</v>
      </c>
      <c r="BR132" s="23">
        <v>9.467869690313073E-2</v>
      </c>
      <c r="BS132" s="97" t="s">
        <v>188</v>
      </c>
      <c r="BT132" s="97">
        <v>73</v>
      </c>
      <c r="BU132" s="97" t="s">
        <v>188</v>
      </c>
      <c r="BV132" s="23">
        <v>0.103639262860363</v>
      </c>
      <c r="BW132" s="97" t="s">
        <v>188</v>
      </c>
      <c r="BX132" s="97">
        <v>187</v>
      </c>
      <c r="BY132" s="97" t="s">
        <v>188</v>
      </c>
      <c r="BZ132" s="23">
        <v>0.10214161357640862</v>
      </c>
      <c r="CA132" s="97" t="s">
        <v>188</v>
      </c>
      <c r="CB132" s="97">
        <v>259</v>
      </c>
      <c r="CC132" s="97" t="s">
        <v>188</v>
      </c>
      <c r="CD132" s="97" t="s">
        <v>188</v>
      </c>
      <c r="CE132" s="23">
        <v>4.2195673777731903E-2</v>
      </c>
      <c r="CF132" s="97" t="s">
        <v>188</v>
      </c>
      <c r="CG132" s="97">
        <v>243</v>
      </c>
    </row>
    <row r="133" spans="1:85" x14ac:dyDescent="0.35">
      <c r="A133" s="97" t="s">
        <v>166</v>
      </c>
      <c r="B133" s="23">
        <v>0.33888789417952331</v>
      </c>
      <c r="C133" s="97" t="s">
        <v>166</v>
      </c>
      <c r="D133" s="97">
        <v>65</v>
      </c>
      <c r="E133" s="97" t="s">
        <v>166</v>
      </c>
      <c r="F133" s="23">
        <v>0.17180208944515307</v>
      </c>
      <c r="G133" s="97" t="s">
        <v>166</v>
      </c>
      <c r="H133" s="97">
        <v>62</v>
      </c>
      <c r="I133" s="97" t="s">
        <v>166</v>
      </c>
      <c r="J133" s="23">
        <v>0.35461610457810422</v>
      </c>
      <c r="K133" s="97" t="s">
        <v>166</v>
      </c>
      <c r="L133" s="97">
        <v>73</v>
      </c>
      <c r="M133" s="97" t="s">
        <v>166</v>
      </c>
      <c r="N133" s="23">
        <v>11</v>
      </c>
      <c r="O133" s="97" t="s">
        <v>166</v>
      </c>
      <c r="P133" s="23">
        <v>187</v>
      </c>
      <c r="Q133" s="97" t="s">
        <v>166</v>
      </c>
      <c r="R133" s="23">
        <v>5.1497399027565862E-4</v>
      </c>
      <c r="S133" s="97" t="s">
        <v>166</v>
      </c>
      <c r="T133" s="97">
        <v>252</v>
      </c>
      <c r="U133" s="97" t="s">
        <v>166</v>
      </c>
      <c r="V133" s="23">
        <v>0.26054898687540834</v>
      </c>
      <c r="W133" s="97" t="s">
        <v>166</v>
      </c>
      <c r="X133" s="97">
        <v>70</v>
      </c>
      <c r="Y133" s="97" t="s">
        <v>166</v>
      </c>
      <c r="Z133" s="23">
        <v>2.9225645992029059E-3</v>
      </c>
      <c r="AA133" s="97" t="s">
        <v>166</v>
      </c>
      <c r="AB133" s="97">
        <v>168</v>
      </c>
      <c r="AC133" s="97" t="s">
        <v>166</v>
      </c>
      <c r="AD133" s="23">
        <v>5.7279114392585189E-3</v>
      </c>
      <c r="AE133" s="97" t="s">
        <v>166</v>
      </c>
      <c r="AF133" s="97">
        <v>237</v>
      </c>
      <c r="AG133" s="97" t="s">
        <v>166</v>
      </c>
      <c r="AH133" s="23">
        <v>0.12978527212641425</v>
      </c>
      <c r="AI133" s="97" t="s">
        <v>166</v>
      </c>
      <c r="AJ133" s="97">
        <v>71</v>
      </c>
      <c r="AK133" s="97" t="s">
        <v>166</v>
      </c>
      <c r="AL133" s="23">
        <v>2.193840727566183E-2</v>
      </c>
      <c r="AM133" s="97" t="s">
        <v>166</v>
      </c>
      <c r="AN133" s="97">
        <v>165</v>
      </c>
      <c r="AO133" s="97" t="s">
        <v>166</v>
      </c>
      <c r="AP133" s="23">
        <v>2.0086866870341218E-2</v>
      </c>
      <c r="AQ133" s="97" t="s">
        <v>166</v>
      </c>
      <c r="AR133" s="97">
        <v>211</v>
      </c>
      <c r="AS133" s="97" t="s">
        <v>166</v>
      </c>
      <c r="AT133" s="23">
        <v>7.5009255022566154E-2</v>
      </c>
      <c r="AU133" s="97" t="s">
        <v>166</v>
      </c>
      <c r="AV133" s="97">
        <v>216</v>
      </c>
      <c r="AW133" s="97" t="s">
        <v>166</v>
      </c>
      <c r="AX133" s="23">
        <v>4.6010155938078424E-2</v>
      </c>
      <c r="AY133" s="97" t="s">
        <v>166</v>
      </c>
      <c r="AZ133" s="97">
        <v>239</v>
      </c>
      <c r="BA133" s="97" t="s">
        <v>166</v>
      </c>
      <c r="BB133" s="23">
        <v>0.10242787266783052</v>
      </c>
      <c r="BC133" s="97" t="s">
        <v>166</v>
      </c>
      <c r="BD133" s="97">
        <v>92</v>
      </c>
      <c r="BE133" s="97" t="s">
        <v>166</v>
      </c>
      <c r="BF133" s="23">
        <v>0.18504249702694942</v>
      </c>
      <c r="BG133" s="97" t="s">
        <v>166</v>
      </c>
      <c r="BH133" s="97">
        <v>206</v>
      </c>
      <c r="BI133" s="97" t="s">
        <v>166</v>
      </c>
      <c r="BJ133" s="23">
        <v>0.13211216652415625</v>
      </c>
      <c r="BK133" s="97" t="s">
        <v>166</v>
      </c>
      <c r="BL133" s="97">
        <v>120</v>
      </c>
      <c r="BM133" s="97" t="s">
        <v>166</v>
      </c>
      <c r="BN133" s="23">
        <v>0.25139017307252487</v>
      </c>
      <c r="BO133" s="97" t="s">
        <v>166</v>
      </c>
      <c r="BP133" s="97">
        <v>23</v>
      </c>
      <c r="BQ133" s="97" t="s">
        <v>166</v>
      </c>
      <c r="BR133" s="23">
        <v>7.8487090723961594E-2</v>
      </c>
      <c r="BS133" s="97" t="s">
        <v>166</v>
      </c>
      <c r="BT133" s="97">
        <v>109</v>
      </c>
      <c r="BU133" s="97" t="s">
        <v>166</v>
      </c>
      <c r="BV133" s="23">
        <v>0.28634625390622587</v>
      </c>
      <c r="BW133" s="97" t="s">
        <v>166</v>
      </c>
      <c r="BX133" s="97">
        <v>31</v>
      </c>
      <c r="BY133" s="97" t="s">
        <v>166</v>
      </c>
      <c r="BZ133" s="23">
        <v>0.22314645608172903</v>
      </c>
      <c r="CA133" s="97" t="s">
        <v>166</v>
      </c>
      <c r="CB133" s="97">
        <v>72</v>
      </c>
      <c r="CC133" s="97" t="s">
        <v>166</v>
      </c>
      <c r="CD133" s="97" t="s">
        <v>166</v>
      </c>
      <c r="CE133" s="23">
        <v>0.31424106585553835</v>
      </c>
      <c r="CF133" s="97" t="s">
        <v>166</v>
      </c>
      <c r="CG133" s="97">
        <v>27</v>
      </c>
    </row>
    <row r="134" spans="1:85" x14ac:dyDescent="0.35">
      <c r="A134" s="97" t="s">
        <v>148</v>
      </c>
      <c r="B134" s="23">
        <v>0.18504681166148024</v>
      </c>
      <c r="C134" s="97" t="s">
        <v>148</v>
      </c>
      <c r="D134" s="97">
        <v>212</v>
      </c>
      <c r="E134" s="97" t="s">
        <v>148</v>
      </c>
      <c r="F134" s="23">
        <v>0.13249807600050639</v>
      </c>
      <c r="G134" s="97" t="s">
        <v>148</v>
      </c>
      <c r="H134" s="97">
        <v>95</v>
      </c>
      <c r="I134" s="97" t="s">
        <v>148</v>
      </c>
      <c r="J134" s="23">
        <v>0.1812655672768558</v>
      </c>
      <c r="K134" s="97" t="s">
        <v>148</v>
      </c>
      <c r="L134" s="97">
        <v>277</v>
      </c>
      <c r="M134" s="97" t="s">
        <v>148</v>
      </c>
      <c r="N134" s="23">
        <v>182</v>
      </c>
      <c r="O134" s="97" t="s">
        <v>148</v>
      </c>
      <c r="P134" s="23">
        <v>305</v>
      </c>
      <c r="Q134" s="97" t="s">
        <v>148</v>
      </c>
      <c r="R134" s="23">
        <v>1.2258959707762477E-4</v>
      </c>
      <c r="S134" s="97" t="s">
        <v>148</v>
      </c>
      <c r="T134" s="97">
        <v>310</v>
      </c>
      <c r="U134" s="97" t="s">
        <v>148</v>
      </c>
      <c r="V134" s="23">
        <v>2.6082785919508113E-2</v>
      </c>
      <c r="W134" s="97" t="s">
        <v>148</v>
      </c>
      <c r="X134" s="97">
        <v>325</v>
      </c>
      <c r="Y134" s="97" t="s">
        <v>148</v>
      </c>
      <c r="Z134" s="23">
        <v>3.6358502340625494E-4</v>
      </c>
      <c r="AA134" s="97" t="s">
        <v>148</v>
      </c>
      <c r="AB134" s="97">
        <v>325</v>
      </c>
      <c r="AC134" s="97" t="s">
        <v>148</v>
      </c>
      <c r="AD134" s="23">
        <v>1.0456400956111228E-2</v>
      </c>
      <c r="AE134" s="97" t="s">
        <v>148</v>
      </c>
      <c r="AF134" s="97">
        <v>164</v>
      </c>
      <c r="AG134" s="97" t="s">
        <v>148</v>
      </c>
      <c r="AH134" s="23">
        <v>7.1612178988603975E-2</v>
      </c>
      <c r="AI134" s="97" t="s">
        <v>148</v>
      </c>
      <c r="AJ134" s="97">
        <v>205</v>
      </c>
      <c r="AK134" s="97" t="s">
        <v>148</v>
      </c>
      <c r="AL134" s="23">
        <v>1.9214264393234894E-2</v>
      </c>
      <c r="AM134" s="97" t="s">
        <v>148</v>
      </c>
      <c r="AN134" s="97">
        <v>203</v>
      </c>
      <c r="AO134" s="97" t="s">
        <v>148</v>
      </c>
      <c r="AP134" s="23">
        <v>3.6620016353375674E-2</v>
      </c>
      <c r="AQ134" s="97" t="s">
        <v>148</v>
      </c>
      <c r="AR134" s="97">
        <v>155</v>
      </c>
      <c r="AS134" s="97" t="s">
        <v>148</v>
      </c>
      <c r="AT134" s="23">
        <v>8.9082354793181634E-2</v>
      </c>
      <c r="AU134" s="97" t="s">
        <v>148</v>
      </c>
      <c r="AV134" s="97">
        <v>171</v>
      </c>
      <c r="AW134" s="97" t="s">
        <v>148</v>
      </c>
      <c r="AX134" s="23">
        <v>6.707546161340576E-2</v>
      </c>
      <c r="AY134" s="97" t="s">
        <v>148</v>
      </c>
      <c r="AZ134" s="97">
        <v>170</v>
      </c>
      <c r="BA134" s="97" t="s">
        <v>148</v>
      </c>
      <c r="BB134" s="23">
        <v>4.1675205774662792E-2</v>
      </c>
      <c r="BC134" s="97" t="s">
        <v>148</v>
      </c>
      <c r="BD134" s="97">
        <v>186</v>
      </c>
      <c r="BE134" s="97" t="s">
        <v>148</v>
      </c>
      <c r="BF134" s="23">
        <v>0.29421071354901329</v>
      </c>
      <c r="BG134" s="97" t="s">
        <v>148</v>
      </c>
      <c r="BH134" s="97">
        <v>90</v>
      </c>
      <c r="BI134" s="97" t="s">
        <v>148</v>
      </c>
      <c r="BJ134" s="23">
        <v>9.9508664343065073E-2</v>
      </c>
      <c r="BK134" s="97" t="s">
        <v>148</v>
      </c>
      <c r="BL134" s="97">
        <v>162</v>
      </c>
      <c r="BM134" s="97" t="s">
        <v>148</v>
      </c>
      <c r="BN134" s="23">
        <v>0.20430529403390871</v>
      </c>
      <c r="BO134" s="97" t="s">
        <v>148</v>
      </c>
      <c r="BP134" s="97">
        <v>27</v>
      </c>
      <c r="BQ134" s="97" t="s">
        <v>148</v>
      </c>
      <c r="BR134" s="23">
        <v>3.2755294510544528E-2</v>
      </c>
      <c r="BS134" s="97" t="s">
        <v>148</v>
      </c>
      <c r="BT134" s="97">
        <v>280</v>
      </c>
      <c r="BU134" s="97" t="s">
        <v>148</v>
      </c>
      <c r="BV134" s="23">
        <v>0.2056895270158865</v>
      </c>
      <c r="BW134" s="97" t="s">
        <v>148</v>
      </c>
      <c r="BX134" s="97">
        <v>58</v>
      </c>
      <c r="BY134" s="97" t="s">
        <v>148</v>
      </c>
      <c r="BZ134" s="23">
        <v>6.7709970946570469E-2</v>
      </c>
      <c r="CA134" s="97" t="s">
        <v>148</v>
      </c>
      <c r="CB134" s="97">
        <v>321</v>
      </c>
      <c r="CC134" s="97" t="s">
        <v>148</v>
      </c>
      <c r="CD134" s="97" t="s">
        <v>148</v>
      </c>
      <c r="CE134" s="23">
        <v>6.5808479069649803E-2</v>
      </c>
      <c r="CF134" s="97" t="s">
        <v>148</v>
      </c>
      <c r="CG134" s="97">
        <v>174</v>
      </c>
    </row>
    <row r="135" spans="1:85" x14ac:dyDescent="0.35">
      <c r="A135" s="97" t="s">
        <v>198</v>
      </c>
      <c r="B135" s="23">
        <v>0.17718958397021214</v>
      </c>
      <c r="C135" s="97" t="s">
        <v>198</v>
      </c>
      <c r="D135" s="97">
        <v>229</v>
      </c>
      <c r="E135" s="97" t="s">
        <v>198</v>
      </c>
      <c r="F135" s="23">
        <v>8.6714785597137092E-2</v>
      </c>
      <c r="G135" s="97" t="s">
        <v>198</v>
      </c>
      <c r="H135" s="97">
        <v>184</v>
      </c>
      <c r="I135" s="97" t="s">
        <v>198</v>
      </c>
      <c r="J135" s="23">
        <v>0.20691786516350311</v>
      </c>
      <c r="K135" s="97" t="s">
        <v>198</v>
      </c>
      <c r="L135" s="97">
        <v>238</v>
      </c>
      <c r="M135" s="97" t="s">
        <v>198</v>
      </c>
      <c r="N135" s="23">
        <v>54</v>
      </c>
      <c r="O135" s="97" t="s">
        <v>198</v>
      </c>
      <c r="P135" s="23">
        <v>224</v>
      </c>
      <c r="Q135" s="97" t="s">
        <v>198</v>
      </c>
      <c r="R135" s="23">
        <v>7.1665608537671056E-4</v>
      </c>
      <c r="S135" s="97" t="s">
        <v>198</v>
      </c>
      <c r="T135" s="97">
        <v>227</v>
      </c>
      <c r="U135" s="97" t="s">
        <v>198</v>
      </c>
      <c r="V135" s="23">
        <v>0.2078127374037205</v>
      </c>
      <c r="W135" s="97" t="s">
        <v>198</v>
      </c>
      <c r="X135" s="97">
        <v>105</v>
      </c>
      <c r="Y135" s="97" t="s">
        <v>198</v>
      </c>
      <c r="Z135" s="23">
        <v>2.6368480363026191E-3</v>
      </c>
      <c r="AA135" s="97" t="s">
        <v>198</v>
      </c>
      <c r="AB135" s="97">
        <v>181</v>
      </c>
      <c r="AC135" s="97" t="s">
        <v>198</v>
      </c>
      <c r="AD135" s="23">
        <v>7.1207579411955791E-3</v>
      </c>
      <c r="AE135" s="97" t="s">
        <v>198</v>
      </c>
      <c r="AF135" s="97">
        <v>220</v>
      </c>
      <c r="AG135" s="97" t="s">
        <v>198</v>
      </c>
      <c r="AH135" s="23">
        <v>5.7862145359777448E-2</v>
      </c>
      <c r="AI135" s="97" t="s">
        <v>198</v>
      </c>
      <c r="AJ135" s="97">
        <v>268</v>
      </c>
      <c r="AK135" s="97" t="s">
        <v>198</v>
      </c>
      <c r="AL135" s="23">
        <v>1.4231027594695866E-2</v>
      </c>
      <c r="AM135" s="97" t="s">
        <v>198</v>
      </c>
      <c r="AN135" s="97">
        <v>272</v>
      </c>
      <c r="AO135" s="97" t="s">
        <v>198</v>
      </c>
      <c r="AP135" s="23">
        <v>0.14543270391524984</v>
      </c>
      <c r="AQ135" s="97" t="s">
        <v>198</v>
      </c>
      <c r="AR135" s="97">
        <v>30</v>
      </c>
      <c r="AS135" s="97" t="s">
        <v>198</v>
      </c>
      <c r="AT135" s="23">
        <v>8.8394006690319576E-2</v>
      </c>
      <c r="AU135" s="97" t="s">
        <v>198</v>
      </c>
      <c r="AV135" s="97">
        <v>174</v>
      </c>
      <c r="AW135" s="97" t="s">
        <v>198</v>
      </c>
      <c r="AX135" s="23">
        <v>0.17281934370640131</v>
      </c>
      <c r="AY135" s="97" t="s">
        <v>198</v>
      </c>
      <c r="AZ135" s="97">
        <v>33</v>
      </c>
      <c r="BA135" s="97" t="s">
        <v>198</v>
      </c>
      <c r="BB135" s="23">
        <v>2.8715185996767343E-2</v>
      </c>
      <c r="BC135" s="97" t="s">
        <v>198</v>
      </c>
      <c r="BD135" s="97">
        <v>228</v>
      </c>
      <c r="BE135" s="97" t="s">
        <v>198</v>
      </c>
      <c r="BF135" s="23">
        <v>0.12916189779405302</v>
      </c>
      <c r="BG135" s="97" t="s">
        <v>198</v>
      </c>
      <c r="BH135" s="97">
        <v>298</v>
      </c>
      <c r="BI135" s="97" t="s">
        <v>198</v>
      </c>
      <c r="BJ135" s="23">
        <v>5.3190202065395292E-2</v>
      </c>
      <c r="BK135" s="97" t="s">
        <v>198</v>
      </c>
      <c r="BL135" s="97">
        <v>283</v>
      </c>
      <c r="BM135" s="97" t="s">
        <v>198</v>
      </c>
      <c r="BN135" s="23">
        <v>9.8891657418628941E-3</v>
      </c>
      <c r="BO135" s="97" t="s">
        <v>198</v>
      </c>
      <c r="BP135" s="97">
        <v>310</v>
      </c>
      <c r="BQ135" s="97" t="s">
        <v>198</v>
      </c>
      <c r="BR135" s="23">
        <v>3.2280181412819187E-2</v>
      </c>
      <c r="BS135" s="97" t="s">
        <v>198</v>
      </c>
      <c r="BT135" s="97">
        <v>282</v>
      </c>
      <c r="BU135" s="97" t="s">
        <v>198</v>
      </c>
      <c r="BV135" s="23">
        <v>3.6687653348207755E-2</v>
      </c>
      <c r="BW135" s="97" t="s">
        <v>198</v>
      </c>
      <c r="BX135" s="97">
        <v>320</v>
      </c>
      <c r="BY135" s="97" t="s">
        <v>198</v>
      </c>
      <c r="BZ135" s="23">
        <v>0.16077791609477898</v>
      </c>
      <c r="CA135" s="97" t="s">
        <v>198</v>
      </c>
      <c r="CB135" s="97">
        <v>151</v>
      </c>
      <c r="CC135" s="97" t="s">
        <v>198</v>
      </c>
      <c r="CD135" s="97" t="s">
        <v>198</v>
      </c>
      <c r="CE135" s="23">
        <v>6.257193294747404E-2</v>
      </c>
      <c r="CF135" s="97" t="s">
        <v>198</v>
      </c>
      <c r="CG135" s="97">
        <v>182</v>
      </c>
    </row>
    <row r="136" spans="1:85" x14ac:dyDescent="0.35">
      <c r="A136" s="97" t="s">
        <v>232</v>
      </c>
      <c r="B136" s="23">
        <v>0.16371546016145905</v>
      </c>
      <c r="C136" s="97" t="s">
        <v>232</v>
      </c>
      <c r="D136" s="97">
        <v>258</v>
      </c>
      <c r="E136" s="97" t="s">
        <v>232</v>
      </c>
      <c r="F136" s="23">
        <v>4.6915004623084809E-2</v>
      </c>
      <c r="G136" s="97" t="s">
        <v>232</v>
      </c>
      <c r="H136" s="97">
        <v>287</v>
      </c>
      <c r="I136" s="97" t="s">
        <v>232</v>
      </c>
      <c r="J136" s="23">
        <v>0.26414815467914105</v>
      </c>
      <c r="K136" s="97" t="s">
        <v>232</v>
      </c>
      <c r="L136" s="97">
        <v>155</v>
      </c>
      <c r="M136" s="97" t="s">
        <v>232</v>
      </c>
      <c r="N136" s="23">
        <v>-132</v>
      </c>
      <c r="O136" s="97" t="s">
        <v>232</v>
      </c>
      <c r="P136" s="23">
        <v>48</v>
      </c>
      <c r="Q136" s="97" t="s">
        <v>232</v>
      </c>
      <c r="R136" s="23">
        <v>2.4737119996195611E-3</v>
      </c>
      <c r="S136" s="97" t="s">
        <v>232</v>
      </c>
      <c r="T136" s="97">
        <v>95</v>
      </c>
      <c r="U136" s="97" t="s">
        <v>232</v>
      </c>
      <c r="V136" s="23">
        <v>0.32396110110683857</v>
      </c>
      <c r="W136" s="97" t="s">
        <v>232</v>
      </c>
      <c r="X136" s="97">
        <v>51</v>
      </c>
      <c r="Y136" s="97" t="s">
        <v>232</v>
      </c>
      <c r="Z136" s="23">
        <v>5.4667088705673385E-3</v>
      </c>
      <c r="AA136" s="97" t="s">
        <v>232</v>
      </c>
      <c r="AB136" s="97">
        <v>84</v>
      </c>
      <c r="AC136" s="97" t="s">
        <v>232</v>
      </c>
      <c r="AD136" s="23">
        <v>6.7311063351500567E-3</v>
      </c>
      <c r="AE136" s="97" t="s">
        <v>232</v>
      </c>
      <c r="AF136" s="97">
        <v>223</v>
      </c>
      <c r="AG136" s="97" t="s">
        <v>232</v>
      </c>
      <c r="AH136" s="23">
        <v>6.8853128616442938E-2</v>
      </c>
      <c r="AI136" s="97" t="s">
        <v>232</v>
      </c>
      <c r="AJ136" s="97">
        <v>221</v>
      </c>
      <c r="AK136" s="97" t="s">
        <v>232</v>
      </c>
      <c r="AL136" s="23">
        <v>1.5236557115991752E-2</v>
      </c>
      <c r="AM136" s="97" t="s">
        <v>232</v>
      </c>
      <c r="AN136" s="97">
        <v>263</v>
      </c>
      <c r="AO136" s="97" t="s">
        <v>232</v>
      </c>
      <c r="AP136" s="23">
        <v>0</v>
      </c>
      <c r="AQ136" s="97" t="s">
        <v>232</v>
      </c>
      <c r="AR136" s="97">
        <v>253</v>
      </c>
      <c r="AS136" s="97" t="s">
        <v>232</v>
      </c>
      <c r="AT136" s="23">
        <v>9.70913300923536E-2</v>
      </c>
      <c r="AU136" s="97" t="s">
        <v>232</v>
      </c>
      <c r="AV136" s="97">
        <v>145</v>
      </c>
      <c r="AW136" s="97" t="s">
        <v>232</v>
      </c>
      <c r="AX136" s="23">
        <v>3.4230169539476912E-2</v>
      </c>
      <c r="AY136" s="97" t="s">
        <v>232</v>
      </c>
      <c r="AZ136" s="97">
        <v>277</v>
      </c>
      <c r="BA136" s="97" t="s">
        <v>232</v>
      </c>
      <c r="BB136" s="23">
        <v>5.6784119634383547E-2</v>
      </c>
      <c r="BC136" s="97" t="s">
        <v>232</v>
      </c>
      <c r="BD136" s="97">
        <v>152</v>
      </c>
      <c r="BE136" s="97" t="s">
        <v>232</v>
      </c>
      <c r="BF136" s="23">
        <v>0.14220517456960136</v>
      </c>
      <c r="BG136" s="97" t="s">
        <v>232</v>
      </c>
      <c r="BH136" s="97">
        <v>279</v>
      </c>
      <c r="BI136" s="97" t="s">
        <v>232</v>
      </c>
      <c r="BJ136" s="23">
        <v>8.1521529004730656E-2</v>
      </c>
      <c r="BK136" s="97" t="s">
        <v>232</v>
      </c>
      <c r="BL136" s="97">
        <v>214</v>
      </c>
      <c r="BM136" s="97" t="s">
        <v>232</v>
      </c>
      <c r="BN136" s="23">
        <v>3.7820251780000334E-2</v>
      </c>
      <c r="BO136" s="97" t="s">
        <v>232</v>
      </c>
      <c r="BP136" s="97">
        <v>234</v>
      </c>
      <c r="BQ136" s="97" t="s">
        <v>232</v>
      </c>
      <c r="BR136" s="23">
        <v>0.13081545869560679</v>
      </c>
      <c r="BS136" s="97" t="s">
        <v>232</v>
      </c>
      <c r="BT136" s="97">
        <v>37</v>
      </c>
      <c r="BU136" s="97" t="s">
        <v>232</v>
      </c>
      <c r="BV136" s="23">
        <v>0.14672079687838332</v>
      </c>
      <c r="BW136" s="97" t="s">
        <v>232</v>
      </c>
      <c r="BX136" s="97">
        <v>112</v>
      </c>
      <c r="BY136" s="97" t="s">
        <v>232</v>
      </c>
      <c r="BZ136" s="23">
        <v>0.12608918954462381</v>
      </c>
      <c r="CA136" s="97" t="s">
        <v>232</v>
      </c>
      <c r="CB136" s="97">
        <v>209</v>
      </c>
      <c r="CC136" s="97" t="s">
        <v>232</v>
      </c>
      <c r="CD136" s="97" t="s">
        <v>232</v>
      </c>
      <c r="CE136" s="23">
        <v>5.420293932432884E-2</v>
      </c>
      <c r="CF136" s="97" t="s">
        <v>232</v>
      </c>
      <c r="CG136" s="97">
        <v>204</v>
      </c>
    </row>
    <row r="137" spans="1:85" x14ac:dyDescent="0.35">
      <c r="A137" s="97" t="s">
        <v>247</v>
      </c>
      <c r="B137" s="23">
        <v>0.21035296605028811</v>
      </c>
      <c r="C137" s="97" t="s">
        <v>247</v>
      </c>
      <c r="D137" s="97">
        <v>169</v>
      </c>
      <c r="E137" s="97" t="s">
        <v>247</v>
      </c>
      <c r="F137" s="23">
        <v>0.13513578347810717</v>
      </c>
      <c r="G137" s="97" t="s">
        <v>247</v>
      </c>
      <c r="H137" s="97">
        <v>90</v>
      </c>
      <c r="I137" s="97" t="s">
        <v>247</v>
      </c>
      <c r="J137" s="23">
        <v>0.23819848294075416</v>
      </c>
      <c r="K137" s="97" t="s">
        <v>247</v>
      </c>
      <c r="L137" s="97">
        <v>197</v>
      </c>
      <c r="M137" s="97" t="s">
        <v>247</v>
      </c>
      <c r="N137" s="23">
        <v>107</v>
      </c>
      <c r="O137" s="97" t="s">
        <v>247</v>
      </c>
      <c r="P137" s="23">
        <v>268</v>
      </c>
      <c r="Q137" s="97" t="s">
        <v>247</v>
      </c>
      <c r="R137" s="23">
        <v>2.0289211362558993E-3</v>
      </c>
      <c r="S137" s="97" t="s">
        <v>247</v>
      </c>
      <c r="T137" s="97">
        <v>111</v>
      </c>
      <c r="U137" s="97" t="s">
        <v>247</v>
      </c>
      <c r="V137" s="23">
        <v>5.3077935393073719E-2</v>
      </c>
      <c r="W137" s="97" t="s">
        <v>247</v>
      </c>
      <c r="X137" s="97">
        <v>281</v>
      </c>
      <c r="Y137" s="97" t="s">
        <v>247</v>
      </c>
      <c r="Z137" s="23">
        <v>2.5188077061979821E-3</v>
      </c>
      <c r="AA137" s="97" t="s">
        <v>247</v>
      </c>
      <c r="AB137" s="97">
        <v>189</v>
      </c>
      <c r="AC137" s="97" t="s">
        <v>247</v>
      </c>
      <c r="AD137" s="23">
        <v>3.4349202727815602E-2</v>
      </c>
      <c r="AE137" s="97" t="s">
        <v>247</v>
      </c>
      <c r="AF137" s="97">
        <v>55</v>
      </c>
      <c r="AG137" s="97" t="s">
        <v>247</v>
      </c>
      <c r="AH137" s="23">
        <v>0.17017800075939563</v>
      </c>
      <c r="AI137" s="97" t="s">
        <v>247</v>
      </c>
      <c r="AJ137" s="97">
        <v>42</v>
      </c>
      <c r="AK137" s="97" t="s">
        <v>247</v>
      </c>
      <c r="AL137" s="23">
        <v>5.4918158948333358E-2</v>
      </c>
      <c r="AM137" s="97" t="s">
        <v>247</v>
      </c>
      <c r="AN137" s="97">
        <v>49</v>
      </c>
      <c r="AO137" s="97" t="s">
        <v>247</v>
      </c>
      <c r="AP137" s="23">
        <v>1.5949483187772E-2</v>
      </c>
      <c r="AQ137" s="97" t="s">
        <v>247</v>
      </c>
      <c r="AR137" s="97">
        <v>222</v>
      </c>
      <c r="AS137" s="97" t="s">
        <v>247</v>
      </c>
      <c r="AT137" s="23">
        <v>4.2871267844942218E-2</v>
      </c>
      <c r="AU137" s="97" t="s">
        <v>247</v>
      </c>
      <c r="AV137" s="97">
        <v>312</v>
      </c>
      <c r="AW137" s="97" t="s">
        <v>247</v>
      </c>
      <c r="AX137" s="23">
        <v>3.0649776963107431E-2</v>
      </c>
      <c r="AY137" s="97" t="s">
        <v>247</v>
      </c>
      <c r="AZ137" s="97">
        <v>288</v>
      </c>
      <c r="BA137" s="97" t="s">
        <v>247</v>
      </c>
      <c r="BB137" s="23">
        <v>0.13495578658751572</v>
      </c>
      <c r="BC137" s="97" t="s">
        <v>247</v>
      </c>
      <c r="BD137" s="97">
        <v>64</v>
      </c>
      <c r="BE137" s="97" t="s">
        <v>247</v>
      </c>
      <c r="BF137" s="23">
        <v>0.37446390499902293</v>
      </c>
      <c r="BG137" s="97" t="s">
        <v>247</v>
      </c>
      <c r="BH137" s="97">
        <v>52</v>
      </c>
      <c r="BI137" s="97" t="s">
        <v>247</v>
      </c>
      <c r="BJ137" s="23">
        <v>0.20137496491998627</v>
      </c>
      <c r="BK137" s="97" t="s">
        <v>247</v>
      </c>
      <c r="BL137" s="97">
        <v>52</v>
      </c>
      <c r="BM137" s="97" t="s">
        <v>247</v>
      </c>
      <c r="BN137" s="23">
        <v>0.11173258859666566</v>
      </c>
      <c r="BO137" s="97" t="s">
        <v>247</v>
      </c>
      <c r="BP137" s="97">
        <v>83</v>
      </c>
      <c r="BQ137" s="97" t="s">
        <v>247</v>
      </c>
      <c r="BR137" s="23">
        <v>4.2067527087345409E-2</v>
      </c>
      <c r="BS137" s="97" t="s">
        <v>247</v>
      </c>
      <c r="BT137" s="97">
        <v>239</v>
      </c>
      <c r="BU137" s="97" t="s">
        <v>247</v>
      </c>
      <c r="BV137" s="23">
        <v>0.1335248925034665</v>
      </c>
      <c r="BW137" s="97" t="s">
        <v>247</v>
      </c>
      <c r="BX137" s="97">
        <v>128</v>
      </c>
      <c r="BY137" s="97" t="s">
        <v>247</v>
      </c>
      <c r="BZ137" s="23">
        <v>0.11208590275262269</v>
      </c>
      <c r="CA137" s="97" t="s">
        <v>247</v>
      </c>
      <c r="CB137" s="97">
        <v>241</v>
      </c>
      <c r="CC137" s="97" t="s">
        <v>247</v>
      </c>
      <c r="CD137" s="97" t="s">
        <v>247</v>
      </c>
      <c r="CE137" s="23">
        <v>5.5812882786603846E-2</v>
      </c>
      <c r="CF137" s="97" t="s">
        <v>247</v>
      </c>
      <c r="CG137" s="97">
        <v>196</v>
      </c>
    </row>
    <row r="138" spans="1:85" x14ac:dyDescent="0.35">
      <c r="A138" s="97" t="s">
        <v>167</v>
      </c>
      <c r="B138" s="23">
        <v>0.20355985599777338</v>
      </c>
      <c r="C138" s="97" t="s">
        <v>167</v>
      </c>
      <c r="D138" s="97">
        <v>178</v>
      </c>
      <c r="E138" s="97" t="s">
        <v>167</v>
      </c>
      <c r="F138" s="23">
        <v>4.4178735016211453E-2</v>
      </c>
      <c r="G138" s="97" t="s">
        <v>167</v>
      </c>
      <c r="H138" s="97">
        <v>294</v>
      </c>
      <c r="I138" s="97" t="s">
        <v>167</v>
      </c>
      <c r="J138" s="23">
        <v>0.30811705130865086</v>
      </c>
      <c r="K138" s="97" t="s">
        <v>167</v>
      </c>
      <c r="L138" s="97">
        <v>109</v>
      </c>
      <c r="M138" s="97" t="s">
        <v>167</v>
      </c>
      <c r="N138" s="23">
        <v>-185</v>
      </c>
      <c r="O138" s="97" t="s">
        <v>167</v>
      </c>
      <c r="P138" s="23">
        <v>18</v>
      </c>
      <c r="Q138" s="97" t="s">
        <v>167</v>
      </c>
      <c r="R138" s="23">
        <v>8.9428503505362892E-4</v>
      </c>
      <c r="S138" s="97" t="s">
        <v>167</v>
      </c>
      <c r="T138" s="97">
        <v>209</v>
      </c>
      <c r="U138" s="97" t="s">
        <v>167</v>
      </c>
      <c r="V138" s="23">
        <v>0.23233799903866481</v>
      </c>
      <c r="W138" s="97" t="s">
        <v>167</v>
      </c>
      <c r="X138" s="97">
        <v>90</v>
      </c>
      <c r="Y138" s="97" t="s">
        <v>167</v>
      </c>
      <c r="Z138" s="23">
        <v>3.0410627358442598E-3</v>
      </c>
      <c r="AA138" s="97" t="s">
        <v>167</v>
      </c>
      <c r="AB138" s="97">
        <v>163</v>
      </c>
      <c r="AC138" s="97" t="s">
        <v>167</v>
      </c>
      <c r="AD138" s="23">
        <v>3.7235518064666858E-3</v>
      </c>
      <c r="AE138" s="97" t="s">
        <v>167</v>
      </c>
      <c r="AF138" s="97">
        <v>279</v>
      </c>
      <c r="AG138" s="97" t="s">
        <v>167</v>
      </c>
      <c r="AH138" s="23">
        <v>0.11368420325226573</v>
      </c>
      <c r="AI138" s="97" t="s">
        <v>167</v>
      </c>
      <c r="AJ138" s="97">
        <v>103</v>
      </c>
      <c r="AK138" s="97" t="s">
        <v>167</v>
      </c>
      <c r="AL138" s="23">
        <v>1.7956086988441061E-2</v>
      </c>
      <c r="AM138" s="97" t="s">
        <v>167</v>
      </c>
      <c r="AN138" s="97">
        <v>217</v>
      </c>
      <c r="AO138" s="97" t="s">
        <v>167</v>
      </c>
      <c r="AP138" s="23">
        <v>2.2594203311440599E-2</v>
      </c>
      <c r="AQ138" s="97" t="s">
        <v>167</v>
      </c>
      <c r="AR138" s="97">
        <v>198</v>
      </c>
      <c r="AS138" s="97" t="s">
        <v>167</v>
      </c>
      <c r="AT138" s="23">
        <v>5.5083100801916744E-2</v>
      </c>
      <c r="AU138" s="97" t="s">
        <v>167</v>
      </c>
      <c r="AV138" s="97">
        <v>287</v>
      </c>
      <c r="AW138" s="97" t="s">
        <v>167</v>
      </c>
      <c r="AX138" s="23">
        <v>4.1427277753869077E-2</v>
      </c>
      <c r="AY138" s="97" t="s">
        <v>167</v>
      </c>
      <c r="AZ138" s="97">
        <v>253</v>
      </c>
      <c r="BA138" s="97" t="s">
        <v>167</v>
      </c>
      <c r="BB138" s="23">
        <v>3.1993388221703591E-2</v>
      </c>
      <c r="BC138" s="97" t="s">
        <v>167</v>
      </c>
      <c r="BD138" s="97">
        <v>217</v>
      </c>
      <c r="BE138" s="97" t="s">
        <v>167</v>
      </c>
      <c r="BF138" s="23">
        <v>0.28136134326482787</v>
      </c>
      <c r="BG138" s="97" t="s">
        <v>167</v>
      </c>
      <c r="BH138" s="97">
        <v>98</v>
      </c>
      <c r="BI138" s="97" t="s">
        <v>167</v>
      </c>
      <c r="BJ138" s="23">
        <v>8.7991075845757466E-2</v>
      </c>
      <c r="BK138" s="97" t="s">
        <v>167</v>
      </c>
      <c r="BL138" s="97">
        <v>192</v>
      </c>
      <c r="BM138" s="97" t="s">
        <v>167</v>
      </c>
      <c r="BN138" s="23">
        <v>3.8549196675906637E-2</v>
      </c>
      <c r="BO138" s="97" t="s">
        <v>167</v>
      </c>
      <c r="BP138" s="97">
        <v>231</v>
      </c>
      <c r="BQ138" s="97" t="s">
        <v>167</v>
      </c>
      <c r="BR138" s="23">
        <v>0.14764475615041389</v>
      </c>
      <c r="BS138" s="97" t="s">
        <v>167</v>
      </c>
      <c r="BT138" s="97">
        <v>23</v>
      </c>
      <c r="BU138" s="97" t="s">
        <v>167</v>
      </c>
      <c r="BV138" s="23">
        <v>0.16200924791934385</v>
      </c>
      <c r="BW138" s="97" t="s">
        <v>167</v>
      </c>
      <c r="BX138" s="97">
        <v>95</v>
      </c>
      <c r="BY138" s="97" t="s">
        <v>167</v>
      </c>
      <c r="BZ138" s="23">
        <v>0.18390404453463832</v>
      </c>
      <c r="CA138" s="97" t="s">
        <v>167</v>
      </c>
      <c r="CB138" s="97">
        <v>116</v>
      </c>
      <c r="CC138" s="97" t="s">
        <v>167</v>
      </c>
      <c r="CD138" s="97" t="s">
        <v>167</v>
      </c>
      <c r="CE138" s="23">
        <v>8.6206693265165196E-2</v>
      </c>
      <c r="CF138" s="97" t="s">
        <v>167</v>
      </c>
      <c r="CG138" s="97">
        <v>140</v>
      </c>
    </row>
    <row r="139" spans="1:85" x14ac:dyDescent="0.35">
      <c r="A139" s="97" t="s">
        <v>184</v>
      </c>
      <c r="B139" s="23">
        <v>0.24901069945543719</v>
      </c>
      <c r="C139" s="97" t="s">
        <v>184</v>
      </c>
      <c r="D139" s="97">
        <v>123</v>
      </c>
      <c r="E139" s="97" t="s">
        <v>184</v>
      </c>
      <c r="F139" s="23">
        <v>9.4953509890133236E-2</v>
      </c>
      <c r="G139" s="97" t="s">
        <v>184</v>
      </c>
      <c r="H139" s="97">
        <v>167</v>
      </c>
      <c r="I139" s="97" t="s">
        <v>184</v>
      </c>
      <c r="J139" s="23">
        <v>0.29660732973378934</v>
      </c>
      <c r="K139" s="97" t="s">
        <v>184</v>
      </c>
      <c r="L139" s="97">
        <v>120</v>
      </c>
      <c r="M139" s="97" t="s">
        <v>184</v>
      </c>
      <c r="N139" s="23">
        <v>-47</v>
      </c>
      <c r="O139" s="97" t="s">
        <v>184</v>
      </c>
      <c r="P139" s="23">
        <v>107</v>
      </c>
      <c r="Q139" s="97" t="s">
        <v>184</v>
      </c>
      <c r="R139" s="23">
        <v>6.5242269791377511E-4</v>
      </c>
      <c r="S139" s="97" t="s">
        <v>184</v>
      </c>
      <c r="T139" s="97">
        <v>233</v>
      </c>
      <c r="U139" s="97" t="s">
        <v>184</v>
      </c>
      <c r="V139" s="23">
        <v>7.2835978048745795E-2</v>
      </c>
      <c r="W139" s="97" t="s">
        <v>184</v>
      </c>
      <c r="X139" s="97">
        <v>257</v>
      </c>
      <c r="Y139" s="97" t="s">
        <v>184</v>
      </c>
      <c r="Z139" s="23">
        <v>1.3253074737687369E-3</v>
      </c>
      <c r="AA139" s="97" t="s">
        <v>184</v>
      </c>
      <c r="AB139" s="97">
        <v>273</v>
      </c>
      <c r="AC139" s="97" t="s">
        <v>184</v>
      </c>
      <c r="AD139" s="23">
        <v>1.9337826437404393E-2</v>
      </c>
      <c r="AE139" s="97" t="s">
        <v>184</v>
      </c>
      <c r="AF139" s="97">
        <v>94</v>
      </c>
      <c r="AG139" s="97" t="s">
        <v>184</v>
      </c>
      <c r="AH139" s="23">
        <v>5.7028060172767514E-2</v>
      </c>
      <c r="AI139" s="97" t="s">
        <v>184</v>
      </c>
      <c r="AJ139" s="97">
        <v>273</v>
      </c>
      <c r="AK139" s="97" t="s">
        <v>184</v>
      </c>
      <c r="AL139" s="23">
        <v>2.6030390457233418E-2</v>
      </c>
      <c r="AM139" s="97" t="s">
        <v>184</v>
      </c>
      <c r="AN139" s="97">
        <v>136</v>
      </c>
      <c r="AO139" s="97" t="s">
        <v>184</v>
      </c>
      <c r="AP139" s="23">
        <v>0.17228584451876397</v>
      </c>
      <c r="AQ139" s="97" t="s">
        <v>184</v>
      </c>
      <c r="AR139" s="97">
        <v>27</v>
      </c>
      <c r="AS139" s="97" t="s">
        <v>184</v>
      </c>
      <c r="AT139" s="23">
        <v>0.13776239781351474</v>
      </c>
      <c r="AU139" s="97" t="s">
        <v>184</v>
      </c>
      <c r="AV139" s="97">
        <v>59</v>
      </c>
      <c r="AW139" s="97" t="s">
        <v>184</v>
      </c>
      <c r="AX139" s="23">
        <v>0.21638018657974636</v>
      </c>
      <c r="AY139" s="97" t="s">
        <v>184</v>
      </c>
      <c r="AZ139" s="97">
        <v>26</v>
      </c>
      <c r="BA139" s="97" t="s">
        <v>184</v>
      </c>
      <c r="BB139" s="23">
        <v>3.2069814366482343E-4</v>
      </c>
      <c r="BC139" s="97" t="s">
        <v>184</v>
      </c>
      <c r="BD139" s="97">
        <v>324</v>
      </c>
      <c r="BE139" s="97" t="s">
        <v>184</v>
      </c>
      <c r="BF139" s="23">
        <v>0.43034410490270081</v>
      </c>
      <c r="BG139" s="97" t="s">
        <v>184</v>
      </c>
      <c r="BH139" s="97">
        <v>37</v>
      </c>
      <c r="BI139" s="97" t="s">
        <v>184</v>
      </c>
      <c r="BJ139" s="23">
        <v>9.0236523813534558E-2</v>
      </c>
      <c r="BK139" s="97" t="s">
        <v>184</v>
      </c>
      <c r="BL139" s="97">
        <v>186</v>
      </c>
      <c r="BM139" s="97" t="s">
        <v>184</v>
      </c>
      <c r="BN139" s="23">
        <v>1.7507566173108859E-2</v>
      </c>
      <c r="BO139" s="97" t="s">
        <v>184</v>
      </c>
      <c r="BP139" s="97">
        <v>293</v>
      </c>
      <c r="BQ139" s="97" t="s">
        <v>184</v>
      </c>
      <c r="BR139" s="23">
        <v>0.13051068050556719</v>
      </c>
      <c r="BS139" s="97" t="s">
        <v>184</v>
      </c>
      <c r="BT139" s="97">
        <v>38</v>
      </c>
      <c r="BU139" s="97" t="s">
        <v>184</v>
      </c>
      <c r="BV139" s="23">
        <v>0.12884120873087099</v>
      </c>
      <c r="BW139" s="97" t="s">
        <v>184</v>
      </c>
      <c r="BX139" s="97">
        <v>138</v>
      </c>
      <c r="BY139" s="97" t="s">
        <v>184</v>
      </c>
      <c r="BZ139" s="23">
        <v>0.18263207802589279</v>
      </c>
      <c r="CA139" s="97" t="s">
        <v>184</v>
      </c>
      <c r="CB139" s="97">
        <v>121</v>
      </c>
      <c r="CC139" s="97" t="s">
        <v>184</v>
      </c>
      <c r="CD139" s="97" t="s">
        <v>184</v>
      </c>
      <c r="CE139" s="23">
        <v>4.8010010210350056E-2</v>
      </c>
      <c r="CF139" s="97" t="s">
        <v>184</v>
      </c>
      <c r="CG139" s="97">
        <v>223</v>
      </c>
    </row>
    <row r="140" spans="1:85" x14ac:dyDescent="0.35">
      <c r="A140" s="97" t="s">
        <v>136</v>
      </c>
      <c r="B140" s="23">
        <v>0.23087738390117515</v>
      </c>
      <c r="C140" s="97" t="s">
        <v>136</v>
      </c>
      <c r="D140" s="97">
        <v>140</v>
      </c>
      <c r="E140" s="97" t="s">
        <v>136</v>
      </c>
      <c r="F140" s="23">
        <v>0.11234059699520567</v>
      </c>
      <c r="G140" s="97" t="s">
        <v>136</v>
      </c>
      <c r="H140" s="97">
        <v>134</v>
      </c>
      <c r="I140" s="97" t="s">
        <v>136</v>
      </c>
      <c r="J140" s="23">
        <v>0.34278019480861049</v>
      </c>
      <c r="K140" s="97" t="s">
        <v>136</v>
      </c>
      <c r="L140" s="97">
        <v>80</v>
      </c>
      <c r="M140" s="97" t="s">
        <v>136</v>
      </c>
      <c r="N140" s="23">
        <v>-54</v>
      </c>
      <c r="O140" s="97" t="s">
        <v>136</v>
      </c>
      <c r="P140" s="23">
        <v>99</v>
      </c>
      <c r="Q140" s="97" t="s">
        <v>136</v>
      </c>
      <c r="R140" s="23">
        <v>6.0877028094127759E-3</v>
      </c>
      <c r="S140" s="97" t="s">
        <v>136</v>
      </c>
      <c r="T140" s="97">
        <v>44</v>
      </c>
      <c r="U140" s="97" t="s">
        <v>136</v>
      </c>
      <c r="V140" s="23">
        <v>0.26047389415400729</v>
      </c>
      <c r="W140" s="97" t="s">
        <v>136</v>
      </c>
      <c r="X140" s="97">
        <v>71</v>
      </c>
      <c r="Y140" s="97" t="s">
        <v>136</v>
      </c>
      <c r="Z140" s="23">
        <v>8.4929265590257784E-3</v>
      </c>
      <c r="AA140" s="97" t="s">
        <v>136</v>
      </c>
      <c r="AB140" s="97">
        <v>41</v>
      </c>
      <c r="AC140" s="97" t="s">
        <v>136</v>
      </c>
      <c r="AD140" s="23">
        <v>0.1089923960246128</v>
      </c>
      <c r="AE140" s="97" t="s">
        <v>136</v>
      </c>
      <c r="AF140" s="97">
        <v>21</v>
      </c>
      <c r="AG140" s="97" t="s">
        <v>136</v>
      </c>
      <c r="AH140" s="23">
        <v>0.10954522008983356</v>
      </c>
      <c r="AI140" s="97" t="s">
        <v>136</v>
      </c>
      <c r="AJ140" s="97">
        <v>108</v>
      </c>
      <c r="AK140" s="97" t="s">
        <v>136</v>
      </c>
      <c r="AL140" s="23">
        <v>0.1200098918003374</v>
      </c>
      <c r="AM140" s="97" t="s">
        <v>136</v>
      </c>
      <c r="AN140" s="97">
        <v>23</v>
      </c>
      <c r="AO140" s="97" t="s">
        <v>136</v>
      </c>
      <c r="AP140" s="23">
        <v>0</v>
      </c>
      <c r="AQ140" s="97" t="s">
        <v>136</v>
      </c>
      <c r="AR140" s="97">
        <v>253</v>
      </c>
      <c r="AS140" s="97" t="s">
        <v>136</v>
      </c>
      <c r="AT140" s="23">
        <v>8.3534419923085287E-2</v>
      </c>
      <c r="AU140" s="97" t="s">
        <v>136</v>
      </c>
      <c r="AV140" s="97">
        <v>186</v>
      </c>
      <c r="AW140" s="97" t="s">
        <v>136</v>
      </c>
      <c r="AX140" s="23">
        <v>2.9450594132650144E-2</v>
      </c>
      <c r="AY140" s="97" t="s">
        <v>136</v>
      </c>
      <c r="AZ140" s="97">
        <v>292</v>
      </c>
      <c r="BA140" s="97" t="s">
        <v>136</v>
      </c>
      <c r="BB140" s="23">
        <v>0.10838089122607089</v>
      </c>
      <c r="BC140" s="97" t="s">
        <v>136</v>
      </c>
      <c r="BD140" s="97">
        <v>88</v>
      </c>
      <c r="BE140" s="97" t="s">
        <v>136</v>
      </c>
      <c r="BF140" s="23">
        <v>0.50731113153354479</v>
      </c>
      <c r="BG140" s="97" t="s">
        <v>136</v>
      </c>
      <c r="BH140" s="97">
        <v>18</v>
      </c>
      <c r="BI140" s="97" t="s">
        <v>136</v>
      </c>
      <c r="BJ140" s="23">
        <v>0.20489835140360135</v>
      </c>
      <c r="BK140" s="97" t="s">
        <v>136</v>
      </c>
      <c r="BL140" s="97">
        <v>48</v>
      </c>
      <c r="BM140" s="97" t="s">
        <v>136</v>
      </c>
      <c r="BN140" s="23">
        <v>2.5115908603793695E-2</v>
      </c>
      <c r="BO140" s="97" t="s">
        <v>136</v>
      </c>
      <c r="BP140" s="97">
        <v>269</v>
      </c>
      <c r="BQ140" s="97" t="s">
        <v>136</v>
      </c>
      <c r="BR140" s="23">
        <v>4.19575043952247E-2</v>
      </c>
      <c r="BS140" s="97" t="s">
        <v>136</v>
      </c>
      <c r="BT140" s="97">
        <v>241</v>
      </c>
      <c r="BU140" s="97" t="s">
        <v>136</v>
      </c>
      <c r="BV140" s="23">
        <v>5.83193502084541E-2</v>
      </c>
      <c r="BW140" s="97" t="s">
        <v>136</v>
      </c>
      <c r="BX140" s="97">
        <v>292</v>
      </c>
      <c r="BY140" s="97" t="s">
        <v>136</v>
      </c>
      <c r="BZ140" s="23">
        <v>0.1784948648350507</v>
      </c>
      <c r="CA140" s="97" t="s">
        <v>136</v>
      </c>
      <c r="CB140" s="97">
        <v>129</v>
      </c>
      <c r="CC140" s="97" t="s">
        <v>136</v>
      </c>
      <c r="CD140" s="97" t="s">
        <v>136</v>
      </c>
      <c r="CE140" s="23">
        <v>4.2680007705164495E-2</v>
      </c>
      <c r="CF140" s="97" t="s">
        <v>136</v>
      </c>
      <c r="CG140" s="97">
        <v>240</v>
      </c>
    </row>
    <row r="141" spans="1:85" x14ac:dyDescent="0.35">
      <c r="A141" s="97" t="s">
        <v>126</v>
      </c>
      <c r="B141" s="23">
        <v>0.30410566994395877</v>
      </c>
      <c r="C141" s="97" t="s">
        <v>126</v>
      </c>
      <c r="D141" s="97">
        <v>84</v>
      </c>
      <c r="E141" s="97" t="s">
        <v>126</v>
      </c>
      <c r="F141" s="23">
        <v>0.13772393469928851</v>
      </c>
      <c r="G141" s="97" t="s">
        <v>126</v>
      </c>
      <c r="H141" s="97">
        <v>85</v>
      </c>
      <c r="I141" s="97" t="s">
        <v>126</v>
      </c>
      <c r="J141" s="23">
        <v>0.402121676633939</v>
      </c>
      <c r="K141" s="97" t="s">
        <v>126</v>
      </c>
      <c r="L141" s="97">
        <v>57</v>
      </c>
      <c r="M141" s="97" t="s">
        <v>126</v>
      </c>
      <c r="N141" s="23">
        <v>-28</v>
      </c>
      <c r="O141" s="97" t="s">
        <v>126</v>
      </c>
      <c r="P141" s="23">
        <v>130</v>
      </c>
      <c r="Q141" s="97" t="s">
        <v>126</v>
      </c>
      <c r="R141" s="23">
        <v>9.5550770230314833E-4</v>
      </c>
      <c r="S141" s="97" t="s">
        <v>126</v>
      </c>
      <c r="T141" s="97">
        <v>203</v>
      </c>
      <c r="U141" s="97" t="s">
        <v>126</v>
      </c>
      <c r="V141" s="23">
        <v>0.20335872497496849</v>
      </c>
      <c r="W141" s="97" t="s">
        <v>126</v>
      </c>
      <c r="X141" s="97">
        <v>110</v>
      </c>
      <c r="Y141" s="97" t="s">
        <v>126</v>
      </c>
      <c r="Z141" s="23">
        <v>2.8344682161103923E-3</v>
      </c>
      <c r="AA141" s="97" t="s">
        <v>126</v>
      </c>
      <c r="AB141" s="97">
        <v>175</v>
      </c>
      <c r="AC141" s="97" t="s">
        <v>126</v>
      </c>
      <c r="AD141" s="23">
        <v>2.7629375547934439E-2</v>
      </c>
      <c r="AE141" s="97" t="s">
        <v>126</v>
      </c>
      <c r="AF141" s="97">
        <v>69</v>
      </c>
      <c r="AG141" s="97" t="s">
        <v>126</v>
      </c>
      <c r="AH141" s="23">
        <v>0.26023813373693272</v>
      </c>
      <c r="AI141" s="97" t="s">
        <v>126</v>
      </c>
      <c r="AJ141" s="97">
        <v>16</v>
      </c>
      <c r="AK141" s="97" t="s">
        <v>126</v>
      </c>
      <c r="AL141" s="23">
        <v>5.9720689943552875E-2</v>
      </c>
      <c r="AM141" s="97" t="s">
        <v>126</v>
      </c>
      <c r="AN141" s="97">
        <v>44</v>
      </c>
      <c r="AO141" s="97" t="s">
        <v>126</v>
      </c>
      <c r="AP141" s="23">
        <v>0.10113310207696989</v>
      </c>
      <c r="AQ141" s="97" t="s">
        <v>126</v>
      </c>
      <c r="AR141" s="97">
        <v>61</v>
      </c>
      <c r="AS141" s="97" t="s">
        <v>126</v>
      </c>
      <c r="AT141" s="23">
        <v>7.0553555624670763E-2</v>
      </c>
      <c r="AU141" s="97" t="s">
        <v>126</v>
      </c>
      <c r="AV141" s="97">
        <v>236</v>
      </c>
      <c r="AW141" s="97" t="s">
        <v>126</v>
      </c>
      <c r="AX141" s="23">
        <v>0.1233805425931233</v>
      </c>
      <c r="AY141" s="97" t="s">
        <v>126</v>
      </c>
      <c r="AZ141" s="97">
        <v>76</v>
      </c>
      <c r="BA141" s="97" t="s">
        <v>126</v>
      </c>
      <c r="BB141" s="23">
        <v>3.6519350682863043E-2</v>
      </c>
      <c r="BC141" s="97" t="s">
        <v>126</v>
      </c>
      <c r="BD141" s="97">
        <v>202</v>
      </c>
      <c r="BE141" s="97" t="s">
        <v>126</v>
      </c>
      <c r="BF141" s="23">
        <v>0.4079425359430805</v>
      </c>
      <c r="BG141" s="97" t="s">
        <v>126</v>
      </c>
      <c r="BH141" s="97">
        <v>43</v>
      </c>
      <c r="BI141" s="97" t="s">
        <v>126</v>
      </c>
      <c r="BJ141" s="23">
        <v>0.11857585207957534</v>
      </c>
      <c r="BK141" s="97" t="s">
        <v>126</v>
      </c>
      <c r="BL141" s="97">
        <v>134</v>
      </c>
      <c r="BM141" s="97" t="s">
        <v>126</v>
      </c>
      <c r="BN141" s="23">
        <v>0.1385054682390319</v>
      </c>
      <c r="BO141" s="97" t="s">
        <v>126</v>
      </c>
      <c r="BP141" s="97">
        <v>59</v>
      </c>
      <c r="BQ141" s="97" t="s">
        <v>126</v>
      </c>
      <c r="BR141" s="23">
        <v>0.13877349062202077</v>
      </c>
      <c r="BS141" s="97" t="s">
        <v>126</v>
      </c>
      <c r="BT141" s="97">
        <v>29</v>
      </c>
      <c r="BU141" s="97" t="s">
        <v>126</v>
      </c>
      <c r="BV141" s="23">
        <v>0.24096057850416805</v>
      </c>
      <c r="BW141" s="97" t="s">
        <v>126</v>
      </c>
      <c r="BX141" s="97">
        <v>41</v>
      </c>
      <c r="BY141" s="97" t="s">
        <v>126</v>
      </c>
      <c r="BZ141" s="23">
        <v>0.13555729355816337</v>
      </c>
      <c r="CA141" s="97" t="s">
        <v>126</v>
      </c>
      <c r="CB141" s="97">
        <v>195</v>
      </c>
      <c r="CC141" s="97" t="s">
        <v>126</v>
      </c>
      <c r="CD141" s="97" t="s">
        <v>126</v>
      </c>
      <c r="CE141" s="23">
        <v>0.21946944266654383</v>
      </c>
      <c r="CF141" s="97" t="s">
        <v>126</v>
      </c>
      <c r="CG141" s="97">
        <v>43</v>
      </c>
    </row>
    <row r="142" spans="1:85" x14ac:dyDescent="0.35">
      <c r="A142" s="97" t="s">
        <v>342</v>
      </c>
      <c r="B142" s="23">
        <v>0</v>
      </c>
      <c r="C142" s="97" t="s">
        <v>342</v>
      </c>
      <c r="D142" s="97">
        <v>326</v>
      </c>
      <c r="E142" s="97" t="s">
        <v>342</v>
      </c>
      <c r="F142" s="23">
        <v>0</v>
      </c>
      <c r="G142" s="97" t="s">
        <v>342</v>
      </c>
      <c r="H142" s="97">
        <v>326</v>
      </c>
      <c r="I142" s="97" t="s">
        <v>342</v>
      </c>
      <c r="J142" s="23">
        <v>0</v>
      </c>
      <c r="K142" s="97" t="s">
        <v>342</v>
      </c>
      <c r="L142" s="97">
        <v>326</v>
      </c>
      <c r="M142" s="97" t="s">
        <v>342</v>
      </c>
      <c r="N142" s="23"/>
      <c r="O142" s="97" t="s">
        <v>342</v>
      </c>
      <c r="P142" s="23"/>
      <c r="Q142" s="97" t="s">
        <v>342</v>
      </c>
      <c r="R142" s="23">
        <v>0</v>
      </c>
      <c r="S142" s="97" t="s">
        <v>342</v>
      </c>
      <c r="T142" s="97">
        <v>326</v>
      </c>
      <c r="U142" s="97" t="s">
        <v>342</v>
      </c>
      <c r="V142" s="23">
        <v>0</v>
      </c>
      <c r="W142" s="97" t="s">
        <v>342</v>
      </c>
      <c r="X142" s="97">
        <v>326</v>
      </c>
      <c r="Y142" s="97" t="s">
        <v>342</v>
      </c>
      <c r="Z142" s="23">
        <v>0</v>
      </c>
      <c r="AA142" s="97" t="s">
        <v>342</v>
      </c>
      <c r="AB142" s="97">
        <v>326</v>
      </c>
      <c r="AC142" s="97" t="s">
        <v>342</v>
      </c>
      <c r="AD142" s="23">
        <v>0</v>
      </c>
      <c r="AE142" s="97" t="s">
        <v>342</v>
      </c>
      <c r="AF142" s="97">
        <v>326</v>
      </c>
      <c r="AG142" s="97" t="s">
        <v>342</v>
      </c>
      <c r="AH142" s="23">
        <v>0</v>
      </c>
      <c r="AI142" s="97" t="s">
        <v>342</v>
      </c>
      <c r="AJ142" s="97">
        <v>326</v>
      </c>
      <c r="AK142" s="97" t="s">
        <v>342</v>
      </c>
      <c r="AL142" s="23">
        <v>0</v>
      </c>
      <c r="AM142" s="97" t="s">
        <v>342</v>
      </c>
      <c r="AN142" s="97">
        <v>326</v>
      </c>
      <c r="AO142" s="97" t="s">
        <v>342</v>
      </c>
      <c r="AP142" s="23">
        <v>0</v>
      </c>
      <c r="AQ142" s="97" t="s">
        <v>342</v>
      </c>
      <c r="AR142" s="97">
        <v>253</v>
      </c>
      <c r="AS142" s="97" t="s">
        <v>342</v>
      </c>
      <c r="AT142" s="23">
        <v>0</v>
      </c>
      <c r="AU142" s="97" t="s">
        <v>342</v>
      </c>
      <c r="AV142" s="97">
        <v>326</v>
      </c>
      <c r="AW142" s="97" t="s">
        <v>342</v>
      </c>
      <c r="AX142" s="23">
        <v>0</v>
      </c>
      <c r="AY142" s="97" t="s">
        <v>342</v>
      </c>
      <c r="AZ142" s="97">
        <v>326</v>
      </c>
      <c r="BA142" s="97" t="s">
        <v>342</v>
      </c>
      <c r="BB142" s="23">
        <v>0</v>
      </c>
      <c r="BC142" s="97" t="s">
        <v>342</v>
      </c>
      <c r="BD142" s="97">
        <v>325</v>
      </c>
      <c r="BE142" s="97" t="s">
        <v>342</v>
      </c>
      <c r="BF142" s="23">
        <v>0</v>
      </c>
      <c r="BG142" s="97" t="s">
        <v>342</v>
      </c>
      <c r="BH142" s="97">
        <v>326</v>
      </c>
      <c r="BI142" s="97" t="s">
        <v>342</v>
      </c>
      <c r="BJ142" s="23">
        <v>0</v>
      </c>
      <c r="BK142" s="97" t="s">
        <v>342</v>
      </c>
      <c r="BL142" s="97">
        <v>326</v>
      </c>
      <c r="BM142" s="97" t="s">
        <v>342</v>
      </c>
      <c r="BN142" s="23">
        <v>0</v>
      </c>
      <c r="BO142" s="97" t="s">
        <v>342</v>
      </c>
      <c r="BP142" s="97">
        <v>324</v>
      </c>
      <c r="BQ142" s="97" t="s">
        <v>342</v>
      </c>
      <c r="BR142" s="23">
        <v>0</v>
      </c>
      <c r="BS142" s="97" t="s">
        <v>342</v>
      </c>
      <c r="BT142" s="97">
        <v>326</v>
      </c>
      <c r="BU142" s="97" t="s">
        <v>342</v>
      </c>
      <c r="BV142" s="23">
        <v>0</v>
      </c>
      <c r="BW142" s="97" t="s">
        <v>342</v>
      </c>
      <c r="BX142" s="97">
        <v>326</v>
      </c>
      <c r="BY142" s="97" t="s">
        <v>342</v>
      </c>
      <c r="BZ142" s="23">
        <v>0</v>
      </c>
      <c r="CA142" s="97" t="s">
        <v>342</v>
      </c>
      <c r="CB142" s="97">
        <v>326</v>
      </c>
      <c r="CC142" s="97" t="s">
        <v>342</v>
      </c>
      <c r="CD142" s="97" t="s">
        <v>342</v>
      </c>
      <c r="CE142" s="23">
        <v>0</v>
      </c>
      <c r="CF142" s="97" t="s">
        <v>342</v>
      </c>
      <c r="CG142" s="97">
        <v>326</v>
      </c>
    </row>
    <row r="143" spans="1:85" x14ac:dyDescent="0.35">
      <c r="A143" s="97" t="s">
        <v>55</v>
      </c>
      <c r="B143" s="23">
        <v>0.3915030628366708</v>
      </c>
      <c r="C143" s="97" t="s">
        <v>55</v>
      </c>
      <c r="D143" s="97">
        <v>41</v>
      </c>
      <c r="E143" s="97" t="s">
        <v>55</v>
      </c>
      <c r="F143" s="23">
        <v>0.28416873401663534</v>
      </c>
      <c r="G143" s="97" t="s">
        <v>55</v>
      </c>
      <c r="H143" s="97">
        <v>30</v>
      </c>
      <c r="I143" s="97" t="s">
        <v>55</v>
      </c>
      <c r="J143" s="23">
        <v>0.23624952670772448</v>
      </c>
      <c r="K143" s="97" t="s">
        <v>55</v>
      </c>
      <c r="L143" s="97">
        <v>200</v>
      </c>
      <c r="M143" s="97" t="s">
        <v>55</v>
      </c>
      <c r="N143" s="23">
        <v>170</v>
      </c>
      <c r="O143" s="97" t="s">
        <v>55</v>
      </c>
      <c r="P143" s="23">
        <v>301</v>
      </c>
      <c r="Q143" s="97" t="s">
        <v>55</v>
      </c>
      <c r="R143" s="23">
        <v>2.5398800050781978E-2</v>
      </c>
      <c r="S143" s="97" t="s">
        <v>55</v>
      </c>
      <c r="T143" s="97">
        <v>5</v>
      </c>
      <c r="U143" s="97" t="s">
        <v>55</v>
      </c>
      <c r="V143" s="23">
        <v>4.8472479320554457E-2</v>
      </c>
      <c r="W143" s="97" t="s">
        <v>55</v>
      </c>
      <c r="X143" s="97">
        <v>293</v>
      </c>
      <c r="Y143" s="97" t="s">
        <v>55</v>
      </c>
      <c r="Z143" s="23">
        <v>2.583911178961322E-2</v>
      </c>
      <c r="AA143" s="97" t="s">
        <v>55</v>
      </c>
      <c r="AB143" s="97">
        <v>7</v>
      </c>
      <c r="AC143" s="97" t="s">
        <v>55</v>
      </c>
      <c r="AD143" s="23">
        <v>0.36136777926944147</v>
      </c>
      <c r="AE143" s="97" t="s">
        <v>55</v>
      </c>
      <c r="AF143" s="97">
        <v>6</v>
      </c>
      <c r="AG143" s="97" t="s">
        <v>55</v>
      </c>
      <c r="AH143" s="23">
        <v>0.11535003682594526</v>
      </c>
      <c r="AI143" s="97" t="s">
        <v>55</v>
      </c>
      <c r="AJ143" s="97">
        <v>101</v>
      </c>
      <c r="AK143" s="97" t="s">
        <v>55</v>
      </c>
      <c r="AL143" s="23">
        <v>0.36665961787654155</v>
      </c>
      <c r="AM143" s="97" t="s">
        <v>55</v>
      </c>
      <c r="AN143" s="97">
        <v>6</v>
      </c>
      <c r="AO143" s="97" t="s">
        <v>55</v>
      </c>
      <c r="AP143" s="23">
        <v>2.8693729902218797E-2</v>
      </c>
      <c r="AQ143" s="97" t="s">
        <v>55</v>
      </c>
      <c r="AR143" s="97">
        <v>176</v>
      </c>
      <c r="AS143" s="97" t="s">
        <v>55</v>
      </c>
      <c r="AT143" s="23">
        <v>0.11052158345917959</v>
      </c>
      <c r="AU143" s="97" t="s">
        <v>55</v>
      </c>
      <c r="AV143" s="97">
        <v>107</v>
      </c>
      <c r="AW143" s="97" t="s">
        <v>55</v>
      </c>
      <c r="AX143" s="23">
        <v>6.6913576865291452E-2</v>
      </c>
      <c r="AY143" s="97" t="s">
        <v>55</v>
      </c>
      <c r="AZ143" s="97">
        <v>172</v>
      </c>
      <c r="BA143" s="97" t="s">
        <v>55</v>
      </c>
      <c r="BB143" s="23">
        <v>0.13996524121660481</v>
      </c>
      <c r="BC143" s="97" t="s">
        <v>55</v>
      </c>
      <c r="BD143" s="97">
        <v>57</v>
      </c>
      <c r="BE143" s="97" t="s">
        <v>55</v>
      </c>
      <c r="BF143" s="23">
        <v>0.15490970797631839</v>
      </c>
      <c r="BG143" s="97" t="s">
        <v>55</v>
      </c>
      <c r="BH143" s="97">
        <v>253</v>
      </c>
      <c r="BI143" s="97" t="s">
        <v>55</v>
      </c>
      <c r="BJ143" s="23">
        <v>0.1600568448094935</v>
      </c>
      <c r="BK143" s="97" t="s">
        <v>55</v>
      </c>
      <c r="BL143" s="97">
        <v>89</v>
      </c>
      <c r="BM143" s="97" t="s">
        <v>55</v>
      </c>
      <c r="BN143" s="23">
        <v>7.3356781936431636E-2</v>
      </c>
      <c r="BO143" s="97" t="s">
        <v>55</v>
      </c>
      <c r="BP143" s="97">
        <v>141</v>
      </c>
      <c r="BQ143" s="97" t="s">
        <v>55</v>
      </c>
      <c r="BR143" s="23">
        <v>3.9638975243320301E-2</v>
      </c>
      <c r="BS143" s="97" t="s">
        <v>55</v>
      </c>
      <c r="BT143" s="97">
        <v>247</v>
      </c>
      <c r="BU143" s="97" t="s">
        <v>55</v>
      </c>
      <c r="BV143" s="23">
        <v>9.8132296081822473E-2</v>
      </c>
      <c r="BW143" s="97" t="s">
        <v>55</v>
      </c>
      <c r="BX143" s="97">
        <v>202</v>
      </c>
      <c r="BY143" s="97" t="s">
        <v>55</v>
      </c>
      <c r="BZ143" s="23">
        <v>0.2931257537046022</v>
      </c>
      <c r="CA143" s="97" t="s">
        <v>55</v>
      </c>
      <c r="CB143" s="97">
        <v>41</v>
      </c>
      <c r="CC143" s="97" t="s">
        <v>55</v>
      </c>
      <c r="CD143" s="97" t="s">
        <v>55</v>
      </c>
      <c r="CE143" s="23">
        <v>8.1579566259665517E-2</v>
      </c>
      <c r="CF143" s="97" t="s">
        <v>55</v>
      </c>
      <c r="CG143" s="97">
        <v>144</v>
      </c>
    </row>
    <row r="144" spans="1:85" x14ac:dyDescent="0.35">
      <c r="A144" s="97" t="s">
        <v>21</v>
      </c>
      <c r="B144" s="23">
        <v>0.96319736055527361</v>
      </c>
      <c r="C144" s="97" t="s">
        <v>21</v>
      </c>
      <c r="D144" s="97">
        <v>2</v>
      </c>
      <c r="E144" s="97" t="s">
        <v>21</v>
      </c>
      <c r="F144" s="23">
        <v>0.77496644166720996</v>
      </c>
      <c r="G144" s="97" t="s">
        <v>21</v>
      </c>
      <c r="H144" s="97">
        <v>2</v>
      </c>
      <c r="I144" s="97" t="s">
        <v>21</v>
      </c>
      <c r="J144" s="23">
        <v>0.71084484862001807</v>
      </c>
      <c r="K144" s="97" t="s">
        <v>21</v>
      </c>
      <c r="L144" s="97">
        <v>9</v>
      </c>
      <c r="M144" s="97" t="s">
        <v>21</v>
      </c>
      <c r="N144" s="23">
        <v>7</v>
      </c>
      <c r="O144" s="97" t="s">
        <v>21</v>
      </c>
      <c r="P144" s="23">
        <v>180</v>
      </c>
      <c r="Q144" s="97" t="s">
        <v>21</v>
      </c>
      <c r="R144" s="23">
        <v>5.5473259729757619E-2</v>
      </c>
      <c r="S144" s="97" t="s">
        <v>21</v>
      </c>
      <c r="T144" s="97">
        <v>2</v>
      </c>
      <c r="U144" s="97" t="s">
        <v>21</v>
      </c>
      <c r="V144" s="23">
        <v>9.0648887384706292E-2</v>
      </c>
      <c r="W144" s="97" t="s">
        <v>21</v>
      </c>
      <c r="X144" s="97">
        <v>226</v>
      </c>
      <c r="Y144" s="97" t="s">
        <v>21</v>
      </c>
      <c r="Z144" s="23">
        <v>5.6294297297268973E-2</v>
      </c>
      <c r="AA144" s="97" t="s">
        <v>21</v>
      </c>
      <c r="AB144" s="97">
        <v>2</v>
      </c>
      <c r="AC144" s="97" t="s">
        <v>21</v>
      </c>
      <c r="AD144" s="23">
        <v>0.60927366136494565</v>
      </c>
      <c r="AE144" s="97" t="s">
        <v>21</v>
      </c>
      <c r="AF144" s="97">
        <v>4</v>
      </c>
      <c r="AG144" s="97" t="s">
        <v>21</v>
      </c>
      <c r="AH144" s="23">
        <v>1</v>
      </c>
      <c r="AI144" s="97" t="s">
        <v>21</v>
      </c>
      <c r="AJ144" s="97">
        <v>1</v>
      </c>
      <c r="AK144" s="97" t="s">
        <v>21</v>
      </c>
      <c r="AL144" s="23">
        <v>0.71971648613347738</v>
      </c>
      <c r="AM144" s="97" t="s">
        <v>21</v>
      </c>
      <c r="AN144" s="97">
        <v>4</v>
      </c>
      <c r="AO144" s="97" t="s">
        <v>21</v>
      </c>
      <c r="AP144" s="23">
        <v>5.0027254855659391E-2</v>
      </c>
      <c r="AQ144" s="97" t="s">
        <v>21</v>
      </c>
      <c r="AR144" s="97">
        <v>127</v>
      </c>
      <c r="AS144" s="97" t="s">
        <v>21</v>
      </c>
      <c r="AT144" s="23">
        <v>0.12123295459217268</v>
      </c>
      <c r="AU144" s="97" t="s">
        <v>21</v>
      </c>
      <c r="AV144" s="97">
        <v>82</v>
      </c>
      <c r="AW144" s="97" t="s">
        <v>21</v>
      </c>
      <c r="AX144" s="23">
        <v>9.1469381921539611E-2</v>
      </c>
      <c r="AY144" s="97" t="s">
        <v>21</v>
      </c>
      <c r="AZ144" s="97">
        <v>122</v>
      </c>
      <c r="BA144" s="97" t="s">
        <v>21</v>
      </c>
      <c r="BB144" s="23">
        <v>1</v>
      </c>
      <c r="BC144" s="97" t="s">
        <v>21</v>
      </c>
      <c r="BD144" s="97">
        <v>1</v>
      </c>
      <c r="BE144" s="97" t="s">
        <v>21</v>
      </c>
      <c r="BF144" s="23">
        <v>0.41996020552146252</v>
      </c>
      <c r="BG144" s="97" t="s">
        <v>21</v>
      </c>
      <c r="BH144" s="97">
        <v>40</v>
      </c>
      <c r="BI144" s="97" t="s">
        <v>21</v>
      </c>
      <c r="BJ144" s="23">
        <v>1</v>
      </c>
      <c r="BK144" s="97" t="s">
        <v>21</v>
      </c>
      <c r="BL144" s="97">
        <v>1</v>
      </c>
      <c r="BM144" s="97" t="s">
        <v>21</v>
      </c>
      <c r="BN144" s="23">
        <v>0</v>
      </c>
      <c r="BO144" s="97" t="s">
        <v>21</v>
      </c>
      <c r="BP144" s="97">
        <v>324</v>
      </c>
      <c r="BQ144" s="97" t="s">
        <v>21</v>
      </c>
      <c r="BR144" s="23">
        <v>1.4098128930359758E-2</v>
      </c>
      <c r="BS144" s="97" t="s">
        <v>21</v>
      </c>
      <c r="BT144" s="97">
        <v>323</v>
      </c>
      <c r="BU144" s="97" t="s">
        <v>21</v>
      </c>
      <c r="BV144" s="23">
        <v>1.2277818152095301E-2</v>
      </c>
      <c r="BW144" s="97" t="s">
        <v>21</v>
      </c>
      <c r="BX144" s="97">
        <v>325</v>
      </c>
      <c r="BY144" s="97" t="s">
        <v>21</v>
      </c>
      <c r="BZ144" s="23">
        <v>0.43740006739788817</v>
      </c>
      <c r="CA144" s="97" t="s">
        <v>21</v>
      </c>
      <c r="CB144" s="97">
        <v>13</v>
      </c>
      <c r="CC144" s="97" t="s">
        <v>21</v>
      </c>
      <c r="CD144" s="97" t="s">
        <v>21</v>
      </c>
      <c r="CE144" s="23">
        <v>0.45493940494271584</v>
      </c>
      <c r="CF144" s="97" t="s">
        <v>21</v>
      </c>
      <c r="CG144" s="97">
        <v>23</v>
      </c>
    </row>
    <row r="145" spans="1:85" x14ac:dyDescent="0.35">
      <c r="A145" s="97" t="s">
        <v>165</v>
      </c>
      <c r="B145" s="23">
        <v>0.17794816676191624</v>
      </c>
      <c r="C145" s="97" t="s">
        <v>165</v>
      </c>
      <c r="D145" s="97">
        <v>227</v>
      </c>
      <c r="E145" s="97" t="s">
        <v>165</v>
      </c>
      <c r="F145" s="23">
        <v>4.2663943456912927E-2</v>
      </c>
      <c r="G145" s="97" t="s">
        <v>165</v>
      </c>
      <c r="H145" s="97">
        <v>298</v>
      </c>
      <c r="I145" s="97" t="s">
        <v>165</v>
      </c>
      <c r="J145" s="23">
        <v>0.29846515994169631</v>
      </c>
      <c r="K145" s="97" t="s">
        <v>165</v>
      </c>
      <c r="L145" s="97">
        <v>117</v>
      </c>
      <c r="M145" s="97" t="s">
        <v>165</v>
      </c>
      <c r="N145" s="23">
        <v>-181</v>
      </c>
      <c r="O145" s="97" t="s">
        <v>165</v>
      </c>
      <c r="P145" s="23">
        <v>22</v>
      </c>
      <c r="Q145" s="97" t="s">
        <v>165</v>
      </c>
      <c r="R145" s="23">
        <v>2.544408621508129E-3</v>
      </c>
      <c r="S145" s="97" t="s">
        <v>165</v>
      </c>
      <c r="T145" s="97">
        <v>90</v>
      </c>
      <c r="U145" s="97" t="s">
        <v>165</v>
      </c>
      <c r="V145" s="23">
        <v>0.11814204160760691</v>
      </c>
      <c r="W145" s="97" t="s">
        <v>165</v>
      </c>
      <c r="X145" s="97">
        <v>185</v>
      </c>
      <c r="Y145" s="97" t="s">
        <v>165</v>
      </c>
      <c r="Z145" s="23">
        <v>3.6354008490005383E-3</v>
      </c>
      <c r="AA145" s="97" t="s">
        <v>165</v>
      </c>
      <c r="AB145" s="97">
        <v>137</v>
      </c>
      <c r="AC145" s="97" t="s">
        <v>165</v>
      </c>
      <c r="AD145" s="23">
        <v>4.8261477634645548E-3</v>
      </c>
      <c r="AE145" s="97" t="s">
        <v>165</v>
      </c>
      <c r="AF145" s="97">
        <v>257</v>
      </c>
      <c r="AG145" s="97" t="s">
        <v>165</v>
      </c>
      <c r="AH145" s="23">
        <v>7.9827513406597508E-2</v>
      </c>
      <c r="AI145" s="97" t="s">
        <v>165</v>
      </c>
      <c r="AJ145" s="97">
        <v>171</v>
      </c>
      <c r="AK145" s="97" t="s">
        <v>165</v>
      </c>
      <c r="AL145" s="23">
        <v>1.4763458210546049E-2</v>
      </c>
      <c r="AM145" s="97" t="s">
        <v>165</v>
      </c>
      <c r="AN145" s="97">
        <v>268</v>
      </c>
      <c r="AO145" s="97" t="s">
        <v>165</v>
      </c>
      <c r="AP145" s="23">
        <v>0</v>
      </c>
      <c r="AQ145" s="97" t="s">
        <v>165</v>
      </c>
      <c r="AR145" s="97">
        <v>253</v>
      </c>
      <c r="AS145" s="97" t="s">
        <v>165</v>
      </c>
      <c r="AT145" s="23">
        <v>0.10160685138663218</v>
      </c>
      <c r="AU145" s="97" t="s">
        <v>165</v>
      </c>
      <c r="AV145" s="97">
        <v>127</v>
      </c>
      <c r="AW145" s="97" t="s">
        <v>165</v>
      </c>
      <c r="AX145" s="23">
        <v>3.582214545859605E-2</v>
      </c>
      <c r="AY145" s="97" t="s">
        <v>165</v>
      </c>
      <c r="AZ145" s="97">
        <v>270</v>
      </c>
      <c r="BA145" s="97" t="s">
        <v>165</v>
      </c>
      <c r="BB145" s="23">
        <v>4.7710741515315139E-2</v>
      </c>
      <c r="BC145" s="97" t="s">
        <v>165</v>
      </c>
      <c r="BD145" s="97">
        <v>172</v>
      </c>
      <c r="BE145" s="97" t="s">
        <v>165</v>
      </c>
      <c r="BF145" s="23">
        <v>0.48304825902334203</v>
      </c>
      <c r="BG145" s="97" t="s">
        <v>165</v>
      </c>
      <c r="BH145" s="97">
        <v>23</v>
      </c>
      <c r="BI145" s="97" t="s">
        <v>165</v>
      </c>
      <c r="BJ145" s="23">
        <v>0.14448238829547397</v>
      </c>
      <c r="BK145" s="97" t="s">
        <v>165</v>
      </c>
      <c r="BL145" s="97">
        <v>105</v>
      </c>
      <c r="BM145" s="97" t="s">
        <v>165</v>
      </c>
      <c r="BN145" s="23">
        <v>3.932153627499773E-2</v>
      </c>
      <c r="BO145" s="97" t="s">
        <v>165</v>
      </c>
      <c r="BP145" s="97">
        <v>223</v>
      </c>
      <c r="BQ145" s="97" t="s">
        <v>165</v>
      </c>
      <c r="BR145" s="23">
        <v>8.6270700156022187E-2</v>
      </c>
      <c r="BS145" s="97" t="s">
        <v>165</v>
      </c>
      <c r="BT145" s="97">
        <v>89</v>
      </c>
      <c r="BU145" s="97" t="s">
        <v>165</v>
      </c>
      <c r="BV145" s="23">
        <v>0.1092293724348829</v>
      </c>
      <c r="BW145" s="97" t="s">
        <v>165</v>
      </c>
      <c r="BX145" s="97">
        <v>176</v>
      </c>
      <c r="BY145" s="97" t="s">
        <v>165</v>
      </c>
      <c r="BZ145" s="23">
        <v>0.13484214603669664</v>
      </c>
      <c r="CA145" s="97" t="s">
        <v>165</v>
      </c>
      <c r="CB145" s="97">
        <v>196</v>
      </c>
      <c r="CC145" s="97" t="s">
        <v>165</v>
      </c>
      <c r="CD145" s="97" t="s">
        <v>165</v>
      </c>
      <c r="CE145" s="23">
        <v>6.2019724744045719E-2</v>
      </c>
      <c r="CF145" s="97" t="s">
        <v>165</v>
      </c>
      <c r="CG145" s="97">
        <v>184</v>
      </c>
    </row>
    <row r="146" spans="1:85" x14ac:dyDescent="0.35">
      <c r="A146" s="97" t="s">
        <v>127</v>
      </c>
      <c r="B146" s="23">
        <v>0.33312276225159887</v>
      </c>
      <c r="C146" s="97" t="s">
        <v>127</v>
      </c>
      <c r="D146" s="97">
        <v>67</v>
      </c>
      <c r="E146" s="97" t="s">
        <v>127</v>
      </c>
      <c r="F146" s="23">
        <v>0.11545204905414395</v>
      </c>
      <c r="G146" s="97" t="s">
        <v>127</v>
      </c>
      <c r="H146" s="97">
        <v>123</v>
      </c>
      <c r="I146" s="97" t="s">
        <v>127</v>
      </c>
      <c r="J146" s="23">
        <v>0.49224697356907915</v>
      </c>
      <c r="K146" s="97" t="s">
        <v>127</v>
      </c>
      <c r="L146" s="97">
        <v>33</v>
      </c>
      <c r="M146" s="97" t="s">
        <v>127</v>
      </c>
      <c r="N146" s="23">
        <v>-90</v>
      </c>
      <c r="O146" s="97" t="s">
        <v>127</v>
      </c>
      <c r="P146" s="23">
        <v>73</v>
      </c>
      <c r="Q146" s="97" t="s">
        <v>127</v>
      </c>
      <c r="R146" s="23">
        <v>3.4405139895747622E-4</v>
      </c>
      <c r="S146" s="97" t="s">
        <v>127</v>
      </c>
      <c r="T146" s="97">
        <v>270</v>
      </c>
      <c r="U146" s="97" t="s">
        <v>127</v>
      </c>
      <c r="V146" s="23">
        <v>0.41496771500471963</v>
      </c>
      <c r="W146" s="97" t="s">
        <v>127</v>
      </c>
      <c r="X146" s="97">
        <v>31</v>
      </c>
      <c r="Y146" s="97" t="s">
        <v>127</v>
      </c>
      <c r="Z146" s="23">
        <v>4.1786839064284912E-3</v>
      </c>
      <c r="AA146" s="97" t="s">
        <v>127</v>
      </c>
      <c r="AB146" s="97">
        <v>113</v>
      </c>
      <c r="AC146" s="97" t="s">
        <v>127</v>
      </c>
      <c r="AD146" s="23">
        <v>4.2874487715072063E-3</v>
      </c>
      <c r="AE146" s="97" t="s">
        <v>127</v>
      </c>
      <c r="AF146" s="97">
        <v>265</v>
      </c>
      <c r="AG146" s="97" t="s">
        <v>127</v>
      </c>
      <c r="AH146" s="23">
        <v>7.7058017033296219E-2</v>
      </c>
      <c r="AI146" s="97" t="s">
        <v>127</v>
      </c>
      <c r="AJ146" s="97">
        <v>187</v>
      </c>
      <c r="AK146" s="97" t="s">
        <v>127</v>
      </c>
      <c r="AL146" s="23">
        <v>1.3889498164459693E-2</v>
      </c>
      <c r="AM146" s="97" t="s">
        <v>127</v>
      </c>
      <c r="AN146" s="97">
        <v>278</v>
      </c>
      <c r="AO146" s="97" t="s">
        <v>127</v>
      </c>
      <c r="AP146" s="23">
        <v>5.526144225994763E-3</v>
      </c>
      <c r="AQ146" s="97" t="s">
        <v>127</v>
      </c>
      <c r="AR146" s="97">
        <v>243</v>
      </c>
      <c r="AS146" s="97" t="s">
        <v>127</v>
      </c>
      <c r="AT146" s="23">
        <v>0.21601329072044534</v>
      </c>
      <c r="AU146" s="97" t="s">
        <v>127</v>
      </c>
      <c r="AV146" s="97">
        <v>16</v>
      </c>
      <c r="AW146" s="97" t="s">
        <v>127</v>
      </c>
      <c r="AX146" s="23">
        <v>8.1539484664920614E-2</v>
      </c>
      <c r="AY146" s="97" t="s">
        <v>127</v>
      </c>
      <c r="AZ146" s="97">
        <v>143</v>
      </c>
      <c r="BA146" s="97" t="s">
        <v>127</v>
      </c>
      <c r="BB146" s="23">
        <v>4.3157356821210226E-2</v>
      </c>
      <c r="BC146" s="97" t="s">
        <v>127</v>
      </c>
      <c r="BD146" s="97">
        <v>183</v>
      </c>
      <c r="BE146" s="97" t="s">
        <v>127</v>
      </c>
      <c r="BF146" s="23">
        <v>0.47402644748720807</v>
      </c>
      <c r="BG146" s="97" t="s">
        <v>127</v>
      </c>
      <c r="BH146" s="97">
        <v>27</v>
      </c>
      <c r="BI146" s="97" t="s">
        <v>127</v>
      </c>
      <c r="BJ146" s="23">
        <v>0.13844306925157768</v>
      </c>
      <c r="BK146" s="97" t="s">
        <v>127</v>
      </c>
      <c r="BL146" s="97">
        <v>112</v>
      </c>
      <c r="BM146" s="97" t="s">
        <v>127</v>
      </c>
      <c r="BN146" s="23">
        <v>0.20214663122759124</v>
      </c>
      <c r="BO146" s="97" t="s">
        <v>127</v>
      </c>
      <c r="BP146" s="97">
        <v>29</v>
      </c>
      <c r="BQ146" s="97" t="s">
        <v>127</v>
      </c>
      <c r="BR146" s="23">
        <v>6.1414394473723932E-2</v>
      </c>
      <c r="BS146" s="97" t="s">
        <v>127</v>
      </c>
      <c r="BT146" s="97">
        <v>163</v>
      </c>
      <c r="BU146" s="97" t="s">
        <v>127</v>
      </c>
      <c r="BV146" s="23">
        <v>0.22877635832016796</v>
      </c>
      <c r="BW146" s="97" t="s">
        <v>127</v>
      </c>
      <c r="BX146" s="97">
        <v>47</v>
      </c>
      <c r="BY146" s="97" t="s">
        <v>127</v>
      </c>
      <c r="BZ146" s="23">
        <v>0.28991129159820789</v>
      </c>
      <c r="CA146" s="97" t="s">
        <v>127</v>
      </c>
      <c r="CB146" s="97">
        <v>44</v>
      </c>
      <c r="CC146" s="97" t="s">
        <v>127</v>
      </c>
      <c r="CD146" s="97" t="s">
        <v>127</v>
      </c>
      <c r="CE146" s="23">
        <v>0.22432077984439897</v>
      </c>
      <c r="CF146" s="97" t="s">
        <v>127</v>
      </c>
      <c r="CG146" s="97">
        <v>41</v>
      </c>
    </row>
    <row r="147" spans="1:85" x14ac:dyDescent="0.35">
      <c r="A147" s="97" t="s">
        <v>241</v>
      </c>
      <c r="B147" s="23">
        <v>0.2222012899217754</v>
      </c>
      <c r="C147" s="97" t="s">
        <v>241</v>
      </c>
      <c r="D147" s="97">
        <v>152</v>
      </c>
      <c r="E147" s="97" t="s">
        <v>241</v>
      </c>
      <c r="F147" s="23">
        <v>9.8388996601428177E-2</v>
      </c>
      <c r="G147" s="97" t="s">
        <v>241</v>
      </c>
      <c r="H147" s="97">
        <v>160</v>
      </c>
      <c r="I147" s="97" t="s">
        <v>241</v>
      </c>
      <c r="J147" s="23">
        <v>0.29843757369664098</v>
      </c>
      <c r="K147" s="97" t="s">
        <v>241</v>
      </c>
      <c r="L147" s="97">
        <v>118</v>
      </c>
      <c r="M147" s="97" t="s">
        <v>241</v>
      </c>
      <c r="N147" s="23">
        <v>-42</v>
      </c>
      <c r="O147" s="97" t="s">
        <v>241</v>
      </c>
      <c r="P147" s="23">
        <v>112</v>
      </c>
      <c r="Q147" s="97" t="s">
        <v>241</v>
      </c>
      <c r="R147" s="23">
        <v>5.426682077430857E-4</v>
      </c>
      <c r="S147" s="97" t="s">
        <v>241</v>
      </c>
      <c r="T147" s="97">
        <v>249</v>
      </c>
      <c r="U147" s="97" t="s">
        <v>241</v>
      </c>
      <c r="V147" s="23">
        <v>0.17467287797300893</v>
      </c>
      <c r="W147" s="97" t="s">
        <v>241</v>
      </c>
      <c r="X147" s="97">
        <v>132</v>
      </c>
      <c r="Y147" s="97" t="s">
        <v>241</v>
      </c>
      <c r="Z147" s="23">
        <v>2.1566654202563786E-3</v>
      </c>
      <c r="AA147" s="97" t="s">
        <v>241</v>
      </c>
      <c r="AB147" s="97">
        <v>215</v>
      </c>
      <c r="AC147" s="97" t="s">
        <v>241</v>
      </c>
      <c r="AD147" s="23">
        <v>4.4247659184005618E-2</v>
      </c>
      <c r="AE147" s="97" t="s">
        <v>241</v>
      </c>
      <c r="AF147" s="97">
        <v>40</v>
      </c>
      <c r="AG147" s="97" t="s">
        <v>241</v>
      </c>
      <c r="AH147" s="23">
        <v>0.13212961133677156</v>
      </c>
      <c r="AI147" s="97" t="s">
        <v>241</v>
      </c>
      <c r="AJ147" s="97">
        <v>68</v>
      </c>
      <c r="AK147" s="97" t="s">
        <v>241</v>
      </c>
      <c r="AL147" s="23">
        <v>5.9768054054690281E-2</v>
      </c>
      <c r="AM147" s="97" t="s">
        <v>241</v>
      </c>
      <c r="AN147" s="97">
        <v>43</v>
      </c>
      <c r="AO147" s="97" t="s">
        <v>241</v>
      </c>
      <c r="AP147" s="23">
        <v>0</v>
      </c>
      <c r="AQ147" s="97" t="s">
        <v>241</v>
      </c>
      <c r="AR147" s="97">
        <v>253</v>
      </c>
      <c r="AS147" s="97" t="s">
        <v>241</v>
      </c>
      <c r="AT147" s="23">
        <v>0.10458266638937441</v>
      </c>
      <c r="AU147" s="97" t="s">
        <v>241</v>
      </c>
      <c r="AV147" s="97">
        <v>122</v>
      </c>
      <c r="AW147" s="97" t="s">
        <v>241</v>
      </c>
      <c r="AX147" s="23">
        <v>3.6871288074781169E-2</v>
      </c>
      <c r="AY147" s="97" t="s">
        <v>241</v>
      </c>
      <c r="AZ147" s="97">
        <v>266</v>
      </c>
      <c r="BA147" s="97" t="s">
        <v>241</v>
      </c>
      <c r="BB147" s="23">
        <v>6.179985750949973E-3</v>
      </c>
      <c r="BC147" s="97" t="s">
        <v>241</v>
      </c>
      <c r="BD147" s="97">
        <v>311</v>
      </c>
      <c r="BE147" s="97" t="s">
        <v>241</v>
      </c>
      <c r="BF147" s="23">
        <v>0.3529823923716342</v>
      </c>
      <c r="BG147" s="97" t="s">
        <v>241</v>
      </c>
      <c r="BH147" s="97">
        <v>59</v>
      </c>
      <c r="BI147" s="97" t="s">
        <v>241</v>
      </c>
      <c r="BJ147" s="23">
        <v>7.9412552498295735E-2</v>
      </c>
      <c r="BK147" s="97" t="s">
        <v>241</v>
      </c>
      <c r="BL147" s="97">
        <v>222</v>
      </c>
      <c r="BM147" s="97" t="s">
        <v>241</v>
      </c>
      <c r="BN147" s="23">
        <v>0.16673577256449051</v>
      </c>
      <c r="BO147" s="97" t="s">
        <v>241</v>
      </c>
      <c r="BP147" s="97">
        <v>43</v>
      </c>
      <c r="BQ147" s="97" t="s">
        <v>241</v>
      </c>
      <c r="BR147" s="23">
        <v>2.9714348018197338E-2</v>
      </c>
      <c r="BS147" s="97" t="s">
        <v>241</v>
      </c>
      <c r="BT147" s="97">
        <v>292</v>
      </c>
      <c r="BU147" s="97" t="s">
        <v>241</v>
      </c>
      <c r="BV147" s="23">
        <v>0.17046277748905178</v>
      </c>
      <c r="BW147" s="97" t="s">
        <v>241</v>
      </c>
      <c r="BX147" s="97">
        <v>89</v>
      </c>
      <c r="BY147" s="97" t="s">
        <v>241</v>
      </c>
      <c r="BZ147" s="23">
        <v>0.22437836659492164</v>
      </c>
      <c r="CA147" s="97" t="s">
        <v>241</v>
      </c>
      <c r="CB147" s="97">
        <v>70</v>
      </c>
      <c r="CC147" s="97" t="s">
        <v>241</v>
      </c>
      <c r="CD147" s="97" t="s">
        <v>241</v>
      </c>
      <c r="CE147" s="23">
        <v>4.719846891253425E-2</v>
      </c>
      <c r="CF147" s="97" t="s">
        <v>241</v>
      </c>
      <c r="CG147" s="97">
        <v>225</v>
      </c>
    </row>
    <row r="148" spans="1:85" x14ac:dyDescent="0.35">
      <c r="A148" s="97" t="s">
        <v>195</v>
      </c>
      <c r="B148" s="23">
        <v>0.19481411452626515</v>
      </c>
      <c r="C148" s="97" t="s">
        <v>195</v>
      </c>
      <c r="D148" s="97">
        <v>192</v>
      </c>
      <c r="E148" s="97" t="s">
        <v>195</v>
      </c>
      <c r="F148" s="23">
        <v>9.867201472867404E-2</v>
      </c>
      <c r="G148" s="97" t="s">
        <v>195</v>
      </c>
      <c r="H148" s="97">
        <v>156</v>
      </c>
      <c r="I148" s="97" t="s">
        <v>195</v>
      </c>
      <c r="J148" s="23">
        <v>0.18497169966677238</v>
      </c>
      <c r="K148" s="97" t="s">
        <v>195</v>
      </c>
      <c r="L148" s="97">
        <v>272</v>
      </c>
      <c r="M148" s="97" t="s">
        <v>195</v>
      </c>
      <c r="N148" s="23">
        <v>116</v>
      </c>
      <c r="O148" s="97" t="s">
        <v>195</v>
      </c>
      <c r="P148" s="23">
        <v>274</v>
      </c>
      <c r="Q148" s="97" t="s">
        <v>195</v>
      </c>
      <c r="R148" s="23">
        <v>3.1136686293081056E-3</v>
      </c>
      <c r="S148" s="97" t="s">
        <v>195</v>
      </c>
      <c r="T148" s="97">
        <v>80</v>
      </c>
      <c r="U148" s="97" t="s">
        <v>195</v>
      </c>
      <c r="V148" s="23">
        <v>4.5321292035641191E-2</v>
      </c>
      <c r="W148" s="97" t="s">
        <v>195</v>
      </c>
      <c r="X148" s="97">
        <v>301</v>
      </c>
      <c r="Y148" s="97" t="s">
        <v>195</v>
      </c>
      <c r="Z148" s="23">
        <v>3.5315500608657123E-3</v>
      </c>
      <c r="AA148" s="97" t="s">
        <v>195</v>
      </c>
      <c r="AB148" s="97">
        <v>141</v>
      </c>
      <c r="AC148" s="97" t="s">
        <v>195</v>
      </c>
      <c r="AD148" s="23">
        <v>7.0758412547327662E-2</v>
      </c>
      <c r="AE148" s="97" t="s">
        <v>195</v>
      </c>
      <c r="AF148" s="97">
        <v>29</v>
      </c>
      <c r="AG148" s="97" t="s">
        <v>195</v>
      </c>
      <c r="AH148" s="23">
        <v>6.4863328581406601E-2</v>
      </c>
      <c r="AI148" s="97" t="s">
        <v>195</v>
      </c>
      <c r="AJ148" s="97">
        <v>237</v>
      </c>
      <c r="AK148" s="97" t="s">
        <v>195</v>
      </c>
      <c r="AL148" s="23">
        <v>7.7122826989061255E-2</v>
      </c>
      <c r="AM148" s="97" t="s">
        <v>195</v>
      </c>
      <c r="AN148" s="97">
        <v>33</v>
      </c>
      <c r="AO148" s="97" t="s">
        <v>195</v>
      </c>
      <c r="AP148" s="23">
        <v>0</v>
      </c>
      <c r="AQ148" s="97" t="s">
        <v>195</v>
      </c>
      <c r="AR148" s="97">
        <v>253</v>
      </c>
      <c r="AS148" s="97" t="s">
        <v>195</v>
      </c>
      <c r="AT148" s="23">
        <v>0.13577436249873354</v>
      </c>
      <c r="AU148" s="97" t="s">
        <v>195</v>
      </c>
      <c r="AV148" s="97">
        <v>66</v>
      </c>
      <c r="AW148" s="97" t="s">
        <v>195</v>
      </c>
      <c r="AX148" s="23">
        <v>4.7868120078541014E-2</v>
      </c>
      <c r="AY148" s="97" t="s">
        <v>195</v>
      </c>
      <c r="AZ148" s="97">
        <v>234</v>
      </c>
      <c r="BA148" s="97" t="s">
        <v>195</v>
      </c>
      <c r="BB148" s="23">
        <v>9.9219728654695138E-2</v>
      </c>
      <c r="BC148" s="97" t="s">
        <v>195</v>
      </c>
      <c r="BD148" s="97">
        <v>98</v>
      </c>
      <c r="BE148" s="97" t="s">
        <v>195</v>
      </c>
      <c r="BF148" s="23">
        <v>0.14864514276192164</v>
      </c>
      <c r="BG148" s="97" t="s">
        <v>195</v>
      </c>
      <c r="BH148" s="97">
        <v>270</v>
      </c>
      <c r="BI148" s="97" t="s">
        <v>195</v>
      </c>
      <c r="BJ148" s="23">
        <v>0.12157839216538011</v>
      </c>
      <c r="BK148" s="97" t="s">
        <v>195</v>
      </c>
      <c r="BL148" s="97">
        <v>128</v>
      </c>
      <c r="BM148" s="97" t="s">
        <v>195</v>
      </c>
      <c r="BN148" s="23">
        <v>4.5240512251826986E-2</v>
      </c>
      <c r="BO148" s="97" t="s">
        <v>195</v>
      </c>
      <c r="BP148" s="97">
        <v>207</v>
      </c>
      <c r="BQ148" s="97" t="s">
        <v>195</v>
      </c>
      <c r="BR148" s="23">
        <v>7.2112228151164446E-3</v>
      </c>
      <c r="BS148" s="97" t="s">
        <v>195</v>
      </c>
      <c r="BT148" s="97">
        <v>325</v>
      </c>
      <c r="BU148" s="97" t="s">
        <v>195</v>
      </c>
      <c r="BV148" s="23">
        <v>4.5510477470750675E-2</v>
      </c>
      <c r="BW148" s="97" t="s">
        <v>195</v>
      </c>
      <c r="BX148" s="97">
        <v>308</v>
      </c>
      <c r="BY148" s="97" t="s">
        <v>195</v>
      </c>
      <c r="BZ148" s="23">
        <v>0.18582480813275862</v>
      </c>
      <c r="CA148" s="97" t="s">
        <v>195</v>
      </c>
      <c r="CB148" s="97">
        <v>114</v>
      </c>
      <c r="CC148" s="97" t="s">
        <v>195</v>
      </c>
      <c r="CD148" s="97" t="s">
        <v>195</v>
      </c>
      <c r="CE148" s="23">
        <v>7.2855451708279145E-2</v>
      </c>
      <c r="CF148" s="97" t="s">
        <v>195</v>
      </c>
      <c r="CG148" s="97">
        <v>158</v>
      </c>
    </row>
    <row r="149" spans="1:85" x14ac:dyDescent="0.35">
      <c r="A149" s="97" t="s">
        <v>222</v>
      </c>
      <c r="B149" s="23">
        <v>0.18627424660054481</v>
      </c>
      <c r="C149" s="97" t="s">
        <v>222</v>
      </c>
      <c r="D149" s="97">
        <v>210</v>
      </c>
      <c r="E149" s="97" t="s">
        <v>222</v>
      </c>
      <c r="F149" s="23">
        <v>5.0427749302087786E-2</v>
      </c>
      <c r="G149" s="97" t="s">
        <v>222</v>
      </c>
      <c r="H149" s="97">
        <v>277</v>
      </c>
      <c r="I149" s="97" t="s">
        <v>222</v>
      </c>
      <c r="J149" s="23">
        <v>0.30296475123653438</v>
      </c>
      <c r="K149" s="97" t="s">
        <v>222</v>
      </c>
      <c r="L149" s="97">
        <v>112</v>
      </c>
      <c r="M149" s="97" t="s">
        <v>222</v>
      </c>
      <c r="N149" s="23">
        <v>-165</v>
      </c>
      <c r="O149" s="97" t="s">
        <v>222</v>
      </c>
      <c r="P149" s="23">
        <v>31</v>
      </c>
      <c r="Q149" s="97" t="s">
        <v>222</v>
      </c>
      <c r="R149" s="23">
        <v>1.1669200624599055E-4</v>
      </c>
      <c r="S149" s="97" t="s">
        <v>222</v>
      </c>
      <c r="T149" s="97">
        <v>312</v>
      </c>
      <c r="U149" s="97" t="s">
        <v>222</v>
      </c>
      <c r="V149" s="23">
        <v>9.8959788729811315E-2</v>
      </c>
      <c r="W149" s="97" t="s">
        <v>222</v>
      </c>
      <c r="X149" s="97">
        <v>209</v>
      </c>
      <c r="Y149" s="97" t="s">
        <v>222</v>
      </c>
      <c r="Z149" s="23">
        <v>1.0311489468094203E-3</v>
      </c>
      <c r="AA149" s="97" t="s">
        <v>222</v>
      </c>
      <c r="AB149" s="97">
        <v>298</v>
      </c>
      <c r="AC149" s="97" t="s">
        <v>222</v>
      </c>
      <c r="AD149" s="23">
        <v>4.6225401033974265E-3</v>
      </c>
      <c r="AE149" s="97" t="s">
        <v>222</v>
      </c>
      <c r="AF149" s="97">
        <v>261</v>
      </c>
      <c r="AG149" s="97" t="s">
        <v>222</v>
      </c>
      <c r="AH149" s="23">
        <v>0.13880833537925952</v>
      </c>
      <c r="AI149" s="97" t="s">
        <v>222</v>
      </c>
      <c r="AJ149" s="97">
        <v>61</v>
      </c>
      <c r="AK149" s="97" t="s">
        <v>222</v>
      </c>
      <c r="AL149" s="23">
        <v>2.199850922256576E-2</v>
      </c>
      <c r="AM149" s="97" t="s">
        <v>222</v>
      </c>
      <c r="AN149" s="97">
        <v>163</v>
      </c>
      <c r="AO149" s="97" t="s">
        <v>222</v>
      </c>
      <c r="AP149" s="23">
        <v>1.987801570397512E-2</v>
      </c>
      <c r="AQ149" s="97" t="s">
        <v>222</v>
      </c>
      <c r="AR149" s="97">
        <v>212</v>
      </c>
      <c r="AS149" s="97" t="s">
        <v>222</v>
      </c>
      <c r="AT149" s="23">
        <v>0.13701455459206394</v>
      </c>
      <c r="AU149" s="97" t="s">
        <v>222</v>
      </c>
      <c r="AV149" s="97">
        <v>62</v>
      </c>
      <c r="AW149" s="97" t="s">
        <v>222</v>
      </c>
      <c r="AX149" s="23">
        <v>6.7667094157846247E-2</v>
      </c>
      <c r="AY149" s="97" t="s">
        <v>222</v>
      </c>
      <c r="AZ149" s="97">
        <v>166</v>
      </c>
      <c r="BA149" s="97" t="s">
        <v>222</v>
      </c>
      <c r="BB149" s="23">
        <v>6.1501651459900421E-3</v>
      </c>
      <c r="BC149" s="97" t="s">
        <v>222</v>
      </c>
      <c r="BD149" s="97">
        <v>312</v>
      </c>
      <c r="BE149" s="97" t="s">
        <v>222</v>
      </c>
      <c r="BF149" s="23">
        <v>0.43453625895427422</v>
      </c>
      <c r="BG149" s="97" t="s">
        <v>222</v>
      </c>
      <c r="BH149" s="97">
        <v>34</v>
      </c>
      <c r="BI149" s="97" t="s">
        <v>222</v>
      </c>
      <c r="BJ149" s="23">
        <v>9.6430497217703179E-2</v>
      </c>
      <c r="BK149" s="97" t="s">
        <v>222</v>
      </c>
      <c r="BL149" s="97">
        <v>170</v>
      </c>
      <c r="BM149" s="97" t="s">
        <v>222</v>
      </c>
      <c r="BN149" s="23">
        <v>8.0814453822246723E-2</v>
      </c>
      <c r="BO149" s="97" t="s">
        <v>222</v>
      </c>
      <c r="BP149" s="97">
        <v>124</v>
      </c>
      <c r="BQ149" s="97" t="s">
        <v>222</v>
      </c>
      <c r="BR149" s="23">
        <v>6.7279256010011099E-2</v>
      </c>
      <c r="BS149" s="97" t="s">
        <v>222</v>
      </c>
      <c r="BT149" s="97">
        <v>145</v>
      </c>
      <c r="BU149" s="97" t="s">
        <v>222</v>
      </c>
      <c r="BV149" s="23">
        <v>0.12867066781207112</v>
      </c>
      <c r="BW149" s="97" t="s">
        <v>222</v>
      </c>
      <c r="BX149" s="97">
        <v>139</v>
      </c>
      <c r="BY149" s="97" t="s">
        <v>222</v>
      </c>
      <c r="BZ149" s="23">
        <v>0.16247331220562097</v>
      </c>
      <c r="CA149" s="97" t="s">
        <v>222</v>
      </c>
      <c r="CB149" s="97">
        <v>149</v>
      </c>
      <c r="CC149" s="97" t="s">
        <v>222</v>
      </c>
      <c r="CD149" s="97" t="s">
        <v>222</v>
      </c>
      <c r="CE149" s="23">
        <v>4.2752838570714963E-2</v>
      </c>
      <c r="CF149" s="97" t="s">
        <v>222</v>
      </c>
      <c r="CG149" s="97">
        <v>239</v>
      </c>
    </row>
    <row r="150" spans="1:85" x14ac:dyDescent="0.35">
      <c r="A150" s="97" t="s">
        <v>246</v>
      </c>
      <c r="B150" s="23">
        <v>0.10133503056673303</v>
      </c>
      <c r="C150" s="97" t="s">
        <v>246</v>
      </c>
      <c r="D150" s="97">
        <v>323</v>
      </c>
      <c r="E150" s="97" t="s">
        <v>246</v>
      </c>
      <c r="F150" s="23">
        <v>3.3538659211283905E-2</v>
      </c>
      <c r="G150" s="97" t="s">
        <v>246</v>
      </c>
      <c r="H150" s="97">
        <v>309</v>
      </c>
      <c r="I150" s="97" t="s">
        <v>246</v>
      </c>
      <c r="J150" s="23">
        <v>0.1967363718070313</v>
      </c>
      <c r="K150" s="97" t="s">
        <v>246</v>
      </c>
      <c r="L150" s="97">
        <v>254</v>
      </c>
      <c r="M150" s="97" t="s">
        <v>246</v>
      </c>
      <c r="N150" s="23">
        <v>-55</v>
      </c>
      <c r="O150" s="97" t="s">
        <v>246</v>
      </c>
      <c r="P150" s="23">
        <v>97</v>
      </c>
      <c r="Q150" s="97" t="s">
        <v>246</v>
      </c>
      <c r="R150" s="23">
        <v>2.7871489920954889E-4</v>
      </c>
      <c r="S150" s="97" t="s">
        <v>246</v>
      </c>
      <c r="T150" s="97">
        <v>285</v>
      </c>
      <c r="U150" s="97" t="s">
        <v>246</v>
      </c>
      <c r="V150" s="23">
        <v>8.2495613311660027E-2</v>
      </c>
      <c r="W150" s="97" t="s">
        <v>246</v>
      </c>
      <c r="X150" s="97">
        <v>240</v>
      </c>
      <c r="Y150" s="97" t="s">
        <v>246</v>
      </c>
      <c r="Z150" s="23">
        <v>1.0409769964613846E-3</v>
      </c>
      <c r="AA150" s="97" t="s">
        <v>246</v>
      </c>
      <c r="AB150" s="97">
        <v>296</v>
      </c>
      <c r="AC150" s="97" t="s">
        <v>246</v>
      </c>
      <c r="AD150" s="23">
        <v>9.7518627655751346E-3</v>
      </c>
      <c r="AE150" s="97" t="s">
        <v>246</v>
      </c>
      <c r="AF150" s="97">
        <v>172</v>
      </c>
      <c r="AG150" s="97" t="s">
        <v>246</v>
      </c>
      <c r="AH150" s="23">
        <v>4.23120085353898E-2</v>
      </c>
      <c r="AI150" s="97" t="s">
        <v>246</v>
      </c>
      <c r="AJ150" s="97">
        <v>315</v>
      </c>
      <c r="AK150" s="97" t="s">
        <v>246</v>
      </c>
      <c r="AL150" s="23">
        <v>1.4835004166032909E-2</v>
      </c>
      <c r="AM150" s="97" t="s">
        <v>246</v>
      </c>
      <c r="AN150" s="97">
        <v>267</v>
      </c>
      <c r="AO150" s="97" t="s">
        <v>246</v>
      </c>
      <c r="AP150" s="23">
        <v>5.983438530447583E-4</v>
      </c>
      <c r="AQ150" s="97" t="s">
        <v>246</v>
      </c>
      <c r="AR150" s="97">
        <v>252</v>
      </c>
      <c r="AS150" s="97" t="s">
        <v>246</v>
      </c>
      <c r="AT150" s="23">
        <v>6.5702198051405189E-2</v>
      </c>
      <c r="AU150" s="97" t="s">
        <v>246</v>
      </c>
      <c r="AV150" s="97">
        <v>257</v>
      </c>
      <c r="AW150" s="97" t="s">
        <v>246</v>
      </c>
      <c r="AX150" s="23">
        <v>2.3746533677021373E-2</v>
      </c>
      <c r="AY150" s="97" t="s">
        <v>246</v>
      </c>
      <c r="AZ150" s="97">
        <v>304</v>
      </c>
      <c r="BA150" s="97" t="s">
        <v>246</v>
      </c>
      <c r="BB150" s="23">
        <v>4.9953372865193378E-2</v>
      </c>
      <c r="BC150" s="97" t="s">
        <v>246</v>
      </c>
      <c r="BD150" s="97">
        <v>165</v>
      </c>
      <c r="BE150" s="97" t="s">
        <v>246</v>
      </c>
      <c r="BF150" s="23">
        <v>0.41444855058333518</v>
      </c>
      <c r="BG150" s="97" t="s">
        <v>246</v>
      </c>
      <c r="BH150" s="97">
        <v>41</v>
      </c>
      <c r="BI150" s="97" t="s">
        <v>246</v>
      </c>
      <c r="BJ150" s="23">
        <v>0.13219050871621302</v>
      </c>
      <c r="BK150" s="97" t="s">
        <v>246</v>
      </c>
      <c r="BL150" s="97">
        <v>119</v>
      </c>
      <c r="BM150" s="97" t="s">
        <v>246</v>
      </c>
      <c r="BN150" s="23">
        <v>1.3628953510219708E-2</v>
      </c>
      <c r="BO150" s="97" t="s">
        <v>246</v>
      </c>
      <c r="BP150" s="97">
        <v>299</v>
      </c>
      <c r="BQ150" s="97" t="s">
        <v>246</v>
      </c>
      <c r="BR150" s="23">
        <v>3.7498986046813239E-2</v>
      </c>
      <c r="BS150" s="97" t="s">
        <v>246</v>
      </c>
      <c r="BT150" s="97">
        <v>254</v>
      </c>
      <c r="BU150" s="97" t="s">
        <v>246</v>
      </c>
      <c r="BV150" s="23">
        <v>4.4475580642420597E-2</v>
      </c>
      <c r="BW150" s="97" t="s">
        <v>246</v>
      </c>
      <c r="BX150" s="97">
        <v>310</v>
      </c>
      <c r="BY150" s="97" t="s">
        <v>246</v>
      </c>
      <c r="BZ150" s="23">
        <v>5.8108026847712678E-2</v>
      </c>
      <c r="CA150" s="97" t="s">
        <v>246</v>
      </c>
      <c r="CB150" s="97">
        <v>324</v>
      </c>
      <c r="CC150" s="97" t="s">
        <v>246</v>
      </c>
      <c r="CD150" s="97" t="s">
        <v>246</v>
      </c>
      <c r="CE150" s="23">
        <v>1.9394314225007793E-3</v>
      </c>
      <c r="CF150" s="97" t="s">
        <v>246</v>
      </c>
      <c r="CG150" s="97">
        <v>325</v>
      </c>
    </row>
    <row r="151" spans="1:85" x14ac:dyDescent="0.35">
      <c r="A151" s="97" t="s">
        <v>114</v>
      </c>
      <c r="B151" s="23">
        <v>0.23569579472977137</v>
      </c>
      <c r="C151" s="97" t="s">
        <v>114</v>
      </c>
      <c r="D151" s="97">
        <v>135</v>
      </c>
      <c r="E151" s="97" t="s">
        <v>114</v>
      </c>
      <c r="F151" s="23">
        <v>0.10497169637783008</v>
      </c>
      <c r="G151" s="97" t="s">
        <v>114</v>
      </c>
      <c r="H151" s="97">
        <v>149</v>
      </c>
      <c r="I151" s="97" t="s">
        <v>114</v>
      </c>
      <c r="J151" s="23">
        <v>0.27089237042373115</v>
      </c>
      <c r="K151" s="97" t="s">
        <v>114</v>
      </c>
      <c r="L151" s="97">
        <v>150</v>
      </c>
      <c r="M151" s="97" t="s">
        <v>114</v>
      </c>
      <c r="N151" s="23">
        <v>1</v>
      </c>
      <c r="O151" s="97" t="s">
        <v>114</v>
      </c>
      <c r="P151" s="23">
        <v>168</v>
      </c>
      <c r="Q151" s="97" t="s">
        <v>114</v>
      </c>
      <c r="R151" s="23">
        <v>9.466331231809991E-3</v>
      </c>
      <c r="S151" s="97" t="s">
        <v>114</v>
      </c>
      <c r="T151" s="97">
        <v>26</v>
      </c>
      <c r="U151" s="97" t="s">
        <v>114</v>
      </c>
      <c r="V151" s="23">
        <v>9.0189999439459032E-2</v>
      </c>
      <c r="W151" s="97" t="s">
        <v>114</v>
      </c>
      <c r="X151" s="97">
        <v>227</v>
      </c>
      <c r="Y151" s="97" t="s">
        <v>114</v>
      </c>
      <c r="Z151" s="23">
        <v>1.0296939398815123E-2</v>
      </c>
      <c r="AA151" s="97" t="s">
        <v>114</v>
      </c>
      <c r="AB151" s="97">
        <v>29</v>
      </c>
      <c r="AC151" s="97" t="s">
        <v>114</v>
      </c>
      <c r="AD151" s="23">
        <v>0.14034643811359238</v>
      </c>
      <c r="AE151" s="97" t="s">
        <v>114</v>
      </c>
      <c r="AF151" s="97">
        <v>14</v>
      </c>
      <c r="AG151" s="97" t="s">
        <v>114</v>
      </c>
      <c r="AH151" s="23">
        <v>0.15406538057026686</v>
      </c>
      <c r="AI151" s="97" t="s">
        <v>114</v>
      </c>
      <c r="AJ151" s="97">
        <v>50</v>
      </c>
      <c r="AK151" s="97" t="s">
        <v>114</v>
      </c>
      <c r="AL151" s="23">
        <v>0.15617266139151456</v>
      </c>
      <c r="AM151" s="97" t="s">
        <v>114</v>
      </c>
      <c r="AN151" s="97">
        <v>15</v>
      </c>
      <c r="AO151" s="97" t="s">
        <v>114</v>
      </c>
      <c r="AP151" s="23">
        <v>0</v>
      </c>
      <c r="AQ151" s="97" t="s">
        <v>114</v>
      </c>
      <c r="AR151" s="97">
        <v>253</v>
      </c>
      <c r="AS151" s="97" t="s">
        <v>114</v>
      </c>
      <c r="AT151" s="23">
        <v>0.10223893354490307</v>
      </c>
      <c r="AU151" s="97" t="s">
        <v>114</v>
      </c>
      <c r="AV151" s="97">
        <v>125</v>
      </c>
      <c r="AW151" s="97" t="s">
        <v>114</v>
      </c>
      <c r="AX151" s="23">
        <v>3.6044990067068405E-2</v>
      </c>
      <c r="AY151" s="97" t="s">
        <v>114</v>
      </c>
      <c r="AZ151" s="97">
        <v>269</v>
      </c>
      <c r="BA151" s="97" t="s">
        <v>114</v>
      </c>
      <c r="BB151" s="23">
        <v>7.6115906138485373E-2</v>
      </c>
      <c r="BC151" s="97" t="s">
        <v>114</v>
      </c>
      <c r="BD151" s="97">
        <v>117</v>
      </c>
      <c r="BE151" s="97" t="s">
        <v>114</v>
      </c>
      <c r="BF151" s="23">
        <v>0.26521417706341899</v>
      </c>
      <c r="BG151" s="97" t="s">
        <v>114</v>
      </c>
      <c r="BH151" s="97">
        <v>118</v>
      </c>
      <c r="BI151" s="97" t="s">
        <v>114</v>
      </c>
      <c r="BJ151" s="23">
        <v>0.12486596265276331</v>
      </c>
      <c r="BK151" s="97" t="s">
        <v>114</v>
      </c>
      <c r="BL151" s="97">
        <v>126</v>
      </c>
      <c r="BM151" s="97" t="s">
        <v>114</v>
      </c>
      <c r="BN151" s="23">
        <v>6.3430003930180778E-3</v>
      </c>
      <c r="BO151" s="97" t="s">
        <v>114</v>
      </c>
      <c r="BP151" s="97">
        <v>319</v>
      </c>
      <c r="BQ151" s="97" t="s">
        <v>114</v>
      </c>
      <c r="BR151" s="23">
        <v>3.9250441509779327E-2</v>
      </c>
      <c r="BS151" s="97" t="s">
        <v>114</v>
      </c>
      <c r="BT151" s="97">
        <v>248</v>
      </c>
      <c r="BU151" s="97" t="s">
        <v>114</v>
      </c>
      <c r="BV151" s="23">
        <v>3.9682872850430984E-2</v>
      </c>
      <c r="BW151" s="97" t="s">
        <v>114</v>
      </c>
      <c r="BX151" s="97">
        <v>314</v>
      </c>
      <c r="BY151" s="97" t="s">
        <v>114</v>
      </c>
      <c r="BZ151" s="23">
        <v>0.1898110488576312</v>
      </c>
      <c r="CA151" s="97" t="s">
        <v>114</v>
      </c>
      <c r="CB151" s="97">
        <v>104</v>
      </c>
      <c r="CC151" s="97" t="s">
        <v>114</v>
      </c>
      <c r="CD151" s="97" t="s">
        <v>114</v>
      </c>
      <c r="CE151" s="23">
        <v>0.12653053781029566</v>
      </c>
      <c r="CF151" s="97" t="s">
        <v>114</v>
      </c>
      <c r="CG151" s="97">
        <v>96</v>
      </c>
    </row>
    <row r="152" spans="1:85" x14ac:dyDescent="0.35">
      <c r="A152" s="97" t="s">
        <v>117</v>
      </c>
      <c r="B152" s="23">
        <v>0.34665879432003155</v>
      </c>
      <c r="C152" s="97" t="s">
        <v>117</v>
      </c>
      <c r="D152" s="97">
        <v>56</v>
      </c>
      <c r="E152" s="97" t="s">
        <v>117</v>
      </c>
      <c r="F152" s="23">
        <v>0.17380846461082888</v>
      </c>
      <c r="G152" s="97" t="s">
        <v>117</v>
      </c>
      <c r="H152" s="97">
        <v>61</v>
      </c>
      <c r="I152" s="97" t="s">
        <v>117</v>
      </c>
      <c r="J152" s="23">
        <v>0.32338333625896692</v>
      </c>
      <c r="K152" s="97" t="s">
        <v>117</v>
      </c>
      <c r="L152" s="97">
        <v>96</v>
      </c>
      <c r="M152" s="97" t="s">
        <v>117</v>
      </c>
      <c r="N152" s="23">
        <v>35</v>
      </c>
      <c r="O152" s="97" t="s">
        <v>117</v>
      </c>
      <c r="P152" s="23">
        <v>213</v>
      </c>
      <c r="Q152" s="97" t="s">
        <v>117</v>
      </c>
      <c r="R152" s="23">
        <v>1.0462806751784918E-3</v>
      </c>
      <c r="S152" s="97" t="s">
        <v>117</v>
      </c>
      <c r="T152" s="97">
        <v>188</v>
      </c>
      <c r="U152" s="97" t="s">
        <v>117</v>
      </c>
      <c r="V152" s="23">
        <v>0.11783612038538163</v>
      </c>
      <c r="W152" s="97" t="s">
        <v>117</v>
      </c>
      <c r="X152" s="97">
        <v>186</v>
      </c>
      <c r="Y152" s="97" t="s">
        <v>117</v>
      </c>
      <c r="Z152" s="23">
        <v>2.1348956060903159E-3</v>
      </c>
      <c r="AA152" s="97" t="s">
        <v>117</v>
      </c>
      <c r="AB152" s="97">
        <v>217</v>
      </c>
      <c r="AC152" s="97" t="s">
        <v>117</v>
      </c>
      <c r="AD152" s="23">
        <v>7.880149338860944E-3</v>
      </c>
      <c r="AE152" s="97" t="s">
        <v>117</v>
      </c>
      <c r="AF152" s="97">
        <v>204</v>
      </c>
      <c r="AG152" s="97" t="s">
        <v>117</v>
      </c>
      <c r="AH152" s="23">
        <v>0.10172867420576046</v>
      </c>
      <c r="AI152" s="97" t="s">
        <v>117</v>
      </c>
      <c r="AJ152" s="97">
        <v>122</v>
      </c>
      <c r="AK152" s="97" t="s">
        <v>117</v>
      </c>
      <c r="AL152" s="23">
        <v>2.0499559466830575E-2</v>
      </c>
      <c r="AM152" s="97" t="s">
        <v>117</v>
      </c>
      <c r="AN152" s="97">
        <v>181</v>
      </c>
      <c r="AO152" s="97" t="s">
        <v>117</v>
      </c>
      <c r="AP152" s="23">
        <v>7.4901490983311017E-2</v>
      </c>
      <c r="AQ152" s="97" t="s">
        <v>117</v>
      </c>
      <c r="AR152" s="97">
        <v>87</v>
      </c>
      <c r="AS152" s="97" t="s">
        <v>117</v>
      </c>
      <c r="AT152" s="23">
        <v>6.7114850308443733E-2</v>
      </c>
      <c r="AU152" s="97" t="s">
        <v>117</v>
      </c>
      <c r="AV152" s="97">
        <v>247</v>
      </c>
      <c r="AW152" s="97" t="s">
        <v>117</v>
      </c>
      <c r="AX152" s="23">
        <v>9.6617891185979632E-2</v>
      </c>
      <c r="AY152" s="97" t="s">
        <v>117</v>
      </c>
      <c r="AZ152" s="97">
        <v>113</v>
      </c>
      <c r="BA152" s="97" t="s">
        <v>117</v>
      </c>
      <c r="BB152" s="23">
        <v>9.7396741194299401E-3</v>
      </c>
      <c r="BC152" s="97" t="s">
        <v>117</v>
      </c>
      <c r="BD152" s="97">
        <v>296</v>
      </c>
      <c r="BE152" s="97" t="s">
        <v>117</v>
      </c>
      <c r="BF152" s="23">
        <v>0.27735319852243651</v>
      </c>
      <c r="BG152" s="97" t="s">
        <v>117</v>
      </c>
      <c r="BH152" s="97">
        <v>102</v>
      </c>
      <c r="BI152" s="97" t="s">
        <v>117</v>
      </c>
      <c r="BJ152" s="23">
        <v>6.6852930938989266E-2</v>
      </c>
      <c r="BK152" s="97" t="s">
        <v>117</v>
      </c>
      <c r="BL152" s="97">
        <v>249</v>
      </c>
      <c r="BM152" s="97" t="s">
        <v>117</v>
      </c>
      <c r="BN152" s="23">
        <v>0.29101972460643766</v>
      </c>
      <c r="BO152" s="97" t="s">
        <v>117</v>
      </c>
      <c r="BP152" s="97">
        <v>19</v>
      </c>
      <c r="BQ152" s="97" t="s">
        <v>117</v>
      </c>
      <c r="BR152" s="23">
        <v>0.12774926858148766</v>
      </c>
      <c r="BS152" s="97" t="s">
        <v>117</v>
      </c>
      <c r="BT152" s="97">
        <v>40</v>
      </c>
      <c r="BU152" s="97" t="s">
        <v>117</v>
      </c>
      <c r="BV152" s="23">
        <v>0.36361263609801486</v>
      </c>
      <c r="BW152" s="97" t="s">
        <v>117</v>
      </c>
      <c r="BX152" s="97">
        <v>14</v>
      </c>
      <c r="BY152" s="97" t="s">
        <v>117</v>
      </c>
      <c r="BZ152" s="23">
        <v>0.254274826118213</v>
      </c>
      <c r="CA152" s="97" t="s">
        <v>117</v>
      </c>
      <c r="CB152" s="97">
        <v>55</v>
      </c>
      <c r="CC152" s="97" t="s">
        <v>117</v>
      </c>
      <c r="CD152" s="97" t="s">
        <v>117</v>
      </c>
      <c r="CE152" s="23">
        <v>0.20867794217004529</v>
      </c>
      <c r="CF152" s="97" t="s">
        <v>117</v>
      </c>
      <c r="CG152" s="97">
        <v>48</v>
      </c>
    </row>
    <row r="153" spans="1:85" x14ac:dyDescent="0.35">
      <c r="A153" s="97" t="s">
        <v>290</v>
      </c>
      <c r="B153" s="23">
        <v>0.16458862015292053</v>
      </c>
      <c r="C153" s="97" t="s">
        <v>290</v>
      </c>
      <c r="D153" s="97">
        <v>254</v>
      </c>
      <c r="E153" s="97" t="s">
        <v>290</v>
      </c>
      <c r="F153" s="23">
        <v>2.715133773775635E-2</v>
      </c>
      <c r="G153" s="97" t="s">
        <v>290</v>
      </c>
      <c r="H153" s="97">
        <v>317</v>
      </c>
      <c r="I153" s="97" t="s">
        <v>290</v>
      </c>
      <c r="J153" s="23">
        <v>0.26951635360130327</v>
      </c>
      <c r="K153" s="97" t="s">
        <v>290</v>
      </c>
      <c r="L153" s="97">
        <v>151</v>
      </c>
      <c r="M153" s="97" t="s">
        <v>290</v>
      </c>
      <c r="N153" s="23">
        <v>-166</v>
      </c>
      <c r="O153" s="97" t="s">
        <v>290</v>
      </c>
      <c r="P153" s="23">
        <v>29</v>
      </c>
      <c r="Q153" s="97" t="s">
        <v>290</v>
      </c>
      <c r="R153" s="23">
        <v>5.7088723534304369E-5</v>
      </c>
      <c r="S153" s="97" t="s">
        <v>290</v>
      </c>
      <c r="T153" s="97">
        <v>321</v>
      </c>
      <c r="U153" s="97" t="s">
        <v>290</v>
      </c>
      <c r="V153" s="23">
        <v>0.21295719932962281</v>
      </c>
      <c r="W153" s="97" t="s">
        <v>290</v>
      </c>
      <c r="X153" s="97">
        <v>103</v>
      </c>
      <c r="Y153" s="97" t="s">
        <v>290</v>
      </c>
      <c r="Z153" s="23">
        <v>2.0250188853966921E-3</v>
      </c>
      <c r="AA153" s="97" t="s">
        <v>290</v>
      </c>
      <c r="AB153" s="97">
        <v>222</v>
      </c>
      <c r="AC153" s="97" t="s">
        <v>290</v>
      </c>
      <c r="AD153" s="23">
        <v>4.1273145531324964E-3</v>
      </c>
      <c r="AE153" s="97" t="s">
        <v>290</v>
      </c>
      <c r="AF153" s="97">
        <v>272</v>
      </c>
      <c r="AG153" s="97" t="s">
        <v>290</v>
      </c>
      <c r="AH153" s="23">
        <v>0.13827190037561421</v>
      </c>
      <c r="AI153" s="97" t="s">
        <v>290</v>
      </c>
      <c r="AJ153" s="97">
        <v>62</v>
      </c>
      <c r="AK153" s="97" t="s">
        <v>290</v>
      </c>
      <c r="AL153" s="23">
        <v>2.1448346678162377E-2</v>
      </c>
      <c r="AM153" s="97" t="s">
        <v>290</v>
      </c>
      <c r="AN153" s="97">
        <v>171</v>
      </c>
      <c r="AO153" s="97" t="s">
        <v>290</v>
      </c>
      <c r="AP153" s="23">
        <v>1.2364423241266962E-2</v>
      </c>
      <c r="AQ153" s="97" t="s">
        <v>290</v>
      </c>
      <c r="AR153" s="97">
        <v>232</v>
      </c>
      <c r="AS153" s="97" t="s">
        <v>290</v>
      </c>
      <c r="AT153" s="23">
        <v>0.1119682330837745</v>
      </c>
      <c r="AU153" s="97" t="s">
        <v>290</v>
      </c>
      <c r="AV153" s="97">
        <v>105</v>
      </c>
      <c r="AW153" s="97" t="s">
        <v>290</v>
      </c>
      <c r="AX153" s="23">
        <v>5.1518406662464926E-2</v>
      </c>
      <c r="AY153" s="97" t="s">
        <v>290</v>
      </c>
      <c r="AZ153" s="97">
        <v>224</v>
      </c>
      <c r="BA153" s="97" t="s">
        <v>290</v>
      </c>
      <c r="BB153" s="23">
        <v>8.1132749185885283E-3</v>
      </c>
      <c r="BC153" s="97" t="s">
        <v>290</v>
      </c>
      <c r="BD153" s="97">
        <v>300</v>
      </c>
      <c r="BE153" s="97" t="s">
        <v>290</v>
      </c>
      <c r="BF153" s="23">
        <v>0.17243936650343553</v>
      </c>
      <c r="BG153" s="97" t="s">
        <v>290</v>
      </c>
      <c r="BH153" s="97">
        <v>221</v>
      </c>
      <c r="BI153" s="97" t="s">
        <v>290</v>
      </c>
      <c r="BJ153" s="23">
        <v>4.3441794524538051E-2</v>
      </c>
      <c r="BK153" s="97" t="s">
        <v>290</v>
      </c>
      <c r="BL153" s="97">
        <v>307</v>
      </c>
      <c r="BM153" s="97" t="s">
        <v>290</v>
      </c>
      <c r="BN153" s="23">
        <v>3.5415871352916871E-2</v>
      </c>
      <c r="BO153" s="97" t="s">
        <v>290</v>
      </c>
      <c r="BP153" s="97">
        <v>242</v>
      </c>
      <c r="BQ153" s="97" t="s">
        <v>290</v>
      </c>
      <c r="BR153" s="23">
        <v>4.1285254772871004E-2</v>
      </c>
      <c r="BS153" s="97" t="s">
        <v>290</v>
      </c>
      <c r="BT153" s="97">
        <v>245</v>
      </c>
      <c r="BU153" s="97" t="s">
        <v>290</v>
      </c>
      <c r="BV153" s="23">
        <v>6.6665520752230548E-2</v>
      </c>
      <c r="BW153" s="97" t="s">
        <v>290</v>
      </c>
      <c r="BX153" s="97">
        <v>281</v>
      </c>
      <c r="BY153" s="97" t="s">
        <v>290</v>
      </c>
      <c r="BZ153" s="23">
        <v>0.21709977401737585</v>
      </c>
      <c r="CA153" s="97" t="s">
        <v>290</v>
      </c>
      <c r="CB153" s="97">
        <v>75</v>
      </c>
      <c r="CC153" s="97" t="s">
        <v>290</v>
      </c>
      <c r="CD153" s="97" t="s">
        <v>290</v>
      </c>
      <c r="CE153" s="23">
        <v>6.8365319786861098E-2</v>
      </c>
      <c r="CF153" s="97" t="s">
        <v>290</v>
      </c>
      <c r="CG153" s="97">
        <v>168</v>
      </c>
    </row>
    <row r="154" spans="1:85" x14ac:dyDescent="0.35">
      <c r="A154" s="97" t="s">
        <v>224</v>
      </c>
      <c r="B154" s="23">
        <v>0.20000420120815007</v>
      </c>
      <c r="C154" s="97" t="s">
        <v>224</v>
      </c>
      <c r="D154" s="97">
        <v>181</v>
      </c>
      <c r="E154" s="97" t="s">
        <v>224</v>
      </c>
      <c r="F154" s="23">
        <v>8.433898717188798E-2</v>
      </c>
      <c r="G154" s="97" t="s">
        <v>224</v>
      </c>
      <c r="H154" s="97">
        <v>191</v>
      </c>
      <c r="I154" s="97" t="s">
        <v>224</v>
      </c>
      <c r="J154" s="23">
        <v>0.24399361157794439</v>
      </c>
      <c r="K154" s="97" t="s">
        <v>224</v>
      </c>
      <c r="L154" s="97">
        <v>185</v>
      </c>
      <c r="M154" s="97" t="s">
        <v>224</v>
      </c>
      <c r="N154" s="23">
        <v>-6</v>
      </c>
      <c r="O154" s="97" t="s">
        <v>224</v>
      </c>
      <c r="P154" s="23">
        <v>156</v>
      </c>
      <c r="Q154" s="97" t="s">
        <v>224</v>
      </c>
      <c r="R154" s="23">
        <v>5.6663095751028096E-4</v>
      </c>
      <c r="S154" s="97" t="s">
        <v>224</v>
      </c>
      <c r="T154" s="97">
        <v>246</v>
      </c>
      <c r="U154" s="97" t="s">
        <v>224</v>
      </c>
      <c r="V154" s="23">
        <v>0.13429761138871507</v>
      </c>
      <c r="W154" s="97" t="s">
        <v>224</v>
      </c>
      <c r="X154" s="97">
        <v>168</v>
      </c>
      <c r="Y154" s="97" t="s">
        <v>224</v>
      </c>
      <c r="Z154" s="23">
        <v>1.8075112759821915E-3</v>
      </c>
      <c r="AA154" s="97" t="s">
        <v>224</v>
      </c>
      <c r="AB154" s="97">
        <v>240</v>
      </c>
      <c r="AC154" s="97" t="s">
        <v>224</v>
      </c>
      <c r="AD154" s="23">
        <v>4.7236689589131409E-2</v>
      </c>
      <c r="AE154" s="97" t="s">
        <v>224</v>
      </c>
      <c r="AF154" s="97">
        <v>35</v>
      </c>
      <c r="AG154" s="97" t="s">
        <v>224</v>
      </c>
      <c r="AH154" s="23">
        <v>0.10694368306640144</v>
      </c>
      <c r="AI154" s="97" t="s">
        <v>224</v>
      </c>
      <c r="AJ154" s="97">
        <v>112</v>
      </c>
      <c r="AK154" s="97" t="s">
        <v>224</v>
      </c>
      <c r="AL154" s="23">
        <v>5.950638385207848E-2</v>
      </c>
      <c r="AM154" s="97" t="s">
        <v>224</v>
      </c>
      <c r="AN154" s="97">
        <v>45</v>
      </c>
      <c r="AO154" s="97" t="s">
        <v>224</v>
      </c>
      <c r="AP154" s="23">
        <v>8.0252783026056096E-2</v>
      </c>
      <c r="AQ154" s="97" t="s">
        <v>224</v>
      </c>
      <c r="AR154" s="97">
        <v>83</v>
      </c>
      <c r="AS154" s="97" t="s">
        <v>224</v>
      </c>
      <c r="AT154" s="23">
        <v>8.3260871126892316E-2</v>
      </c>
      <c r="AU154" s="97" t="s">
        <v>224</v>
      </c>
      <c r="AV154" s="97">
        <v>188</v>
      </c>
      <c r="AW154" s="97" t="s">
        <v>224</v>
      </c>
      <c r="AX154" s="23">
        <v>0.10752258039361738</v>
      </c>
      <c r="AY154" s="97" t="s">
        <v>224</v>
      </c>
      <c r="AZ154" s="97">
        <v>98</v>
      </c>
      <c r="BA154" s="97" t="s">
        <v>224</v>
      </c>
      <c r="BB154" s="23">
        <v>1.978908993826109E-2</v>
      </c>
      <c r="BC154" s="97" t="s">
        <v>224</v>
      </c>
      <c r="BD154" s="97">
        <v>261</v>
      </c>
      <c r="BE154" s="97" t="s">
        <v>224</v>
      </c>
      <c r="BF154" s="23">
        <v>0.2575839768727583</v>
      </c>
      <c r="BG154" s="97" t="s">
        <v>224</v>
      </c>
      <c r="BH154" s="97">
        <v>125</v>
      </c>
      <c r="BI154" s="97" t="s">
        <v>224</v>
      </c>
      <c r="BJ154" s="23">
        <v>7.1888410648277876E-2</v>
      </c>
      <c r="BK154" s="97" t="s">
        <v>224</v>
      </c>
      <c r="BL154" s="97">
        <v>239</v>
      </c>
      <c r="BM154" s="97" t="s">
        <v>224</v>
      </c>
      <c r="BN154" s="23">
        <v>3.8772328813016614E-2</v>
      </c>
      <c r="BO154" s="97" t="s">
        <v>224</v>
      </c>
      <c r="BP154" s="97">
        <v>229</v>
      </c>
      <c r="BQ154" s="97" t="s">
        <v>224</v>
      </c>
      <c r="BR154" s="23">
        <v>2.3530110195626185E-2</v>
      </c>
      <c r="BS154" s="97" t="s">
        <v>224</v>
      </c>
      <c r="BT154" s="97">
        <v>313</v>
      </c>
      <c r="BU154" s="97" t="s">
        <v>224</v>
      </c>
      <c r="BV154" s="23">
        <v>5.4113425385943506E-2</v>
      </c>
      <c r="BW154" s="97" t="s">
        <v>224</v>
      </c>
      <c r="BX154" s="97">
        <v>297</v>
      </c>
      <c r="BY154" s="97" t="s">
        <v>224</v>
      </c>
      <c r="BZ154" s="23">
        <v>0.21659581410482642</v>
      </c>
      <c r="CA154" s="97" t="s">
        <v>224</v>
      </c>
      <c r="CB154" s="97">
        <v>76</v>
      </c>
      <c r="CC154" s="97" t="s">
        <v>224</v>
      </c>
      <c r="CD154" s="97" t="s">
        <v>224</v>
      </c>
      <c r="CE154" s="23">
        <v>4.9038558328902367E-2</v>
      </c>
      <c r="CF154" s="97" t="s">
        <v>224</v>
      </c>
      <c r="CG154" s="97">
        <v>219</v>
      </c>
    </row>
    <row r="155" spans="1:85" x14ac:dyDescent="0.35">
      <c r="A155" s="97" t="s">
        <v>119</v>
      </c>
      <c r="B155" s="23">
        <v>0.29698993144705993</v>
      </c>
      <c r="C155" s="97" t="s">
        <v>119</v>
      </c>
      <c r="D155" s="97">
        <v>88</v>
      </c>
      <c r="E155" s="97" t="s">
        <v>119</v>
      </c>
      <c r="F155" s="23">
        <v>0.10164339678904669</v>
      </c>
      <c r="G155" s="97" t="s">
        <v>119</v>
      </c>
      <c r="H155" s="97">
        <v>151</v>
      </c>
      <c r="I155" s="97" t="s">
        <v>119</v>
      </c>
      <c r="J155" s="23">
        <v>0.44116486341021738</v>
      </c>
      <c r="K155" s="97" t="s">
        <v>119</v>
      </c>
      <c r="L155" s="97">
        <v>42</v>
      </c>
      <c r="M155" s="97" t="s">
        <v>119</v>
      </c>
      <c r="N155" s="23">
        <v>-109</v>
      </c>
      <c r="O155" s="97" t="s">
        <v>119</v>
      </c>
      <c r="P155" s="23">
        <v>62</v>
      </c>
      <c r="Q155" s="97" t="s">
        <v>119</v>
      </c>
      <c r="R155" s="23">
        <v>3.029779616387983E-3</v>
      </c>
      <c r="S155" s="97" t="s">
        <v>119</v>
      </c>
      <c r="T155" s="97">
        <v>83</v>
      </c>
      <c r="U155" s="97" t="s">
        <v>119</v>
      </c>
      <c r="V155" s="23">
        <v>0.57897126810126931</v>
      </c>
      <c r="W155" s="97" t="s">
        <v>119</v>
      </c>
      <c r="X155" s="97">
        <v>15</v>
      </c>
      <c r="Y155" s="97" t="s">
        <v>119</v>
      </c>
      <c r="Z155" s="23">
        <v>8.3791702700740257E-3</v>
      </c>
      <c r="AA155" s="97" t="s">
        <v>119</v>
      </c>
      <c r="AB155" s="97">
        <v>43</v>
      </c>
      <c r="AC155" s="97" t="s">
        <v>119</v>
      </c>
      <c r="AD155" s="23">
        <v>1.7244868702955524E-2</v>
      </c>
      <c r="AE155" s="97" t="s">
        <v>119</v>
      </c>
      <c r="AF155" s="97">
        <v>105</v>
      </c>
      <c r="AG155" s="97" t="s">
        <v>119</v>
      </c>
      <c r="AH155" s="23">
        <v>0.1454136973479942</v>
      </c>
      <c r="AI155" s="97" t="s">
        <v>119</v>
      </c>
      <c r="AJ155" s="97">
        <v>56</v>
      </c>
      <c r="AK155" s="97" t="s">
        <v>119</v>
      </c>
      <c r="AL155" s="23">
        <v>3.513036890843297E-2</v>
      </c>
      <c r="AM155" s="97" t="s">
        <v>119</v>
      </c>
      <c r="AN155" s="97">
        <v>87</v>
      </c>
      <c r="AO155" s="97" t="s">
        <v>119</v>
      </c>
      <c r="AP155" s="23">
        <v>6.1044210164312621E-2</v>
      </c>
      <c r="AQ155" s="97" t="s">
        <v>119</v>
      </c>
      <c r="AR155" s="97">
        <v>108</v>
      </c>
      <c r="AS155" s="97" t="s">
        <v>119</v>
      </c>
      <c r="AT155" s="23">
        <v>0.14522006265460954</v>
      </c>
      <c r="AU155" s="97" t="s">
        <v>119</v>
      </c>
      <c r="AV155" s="97">
        <v>51</v>
      </c>
      <c r="AW155" s="97" t="s">
        <v>119</v>
      </c>
      <c r="AX155" s="23">
        <v>0.11065700913240274</v>
      </c>
      <c r="AY155" s="97" t="s">
        <v>119</v>
      </c>
      <c r="AZ155" s="97">
        <v>93</v>
      </c>
      <c r="BA155" s="97" t="s">
        <v>119</v>
      </c>
      <c r="BB155" s="23">
        <v>9.5327376239400408E-2</v>
      </c>
      <c r="BC155" s="97" t="s">
        <v>119</v>
      </c>
      <c r="BD155" s="97">
        <v>100</v>
      </c>
      <c r="BE155" s="97" t="s">
        <v>119</v>
      </c>
      <c r="BF155" s="23">
        <v>0.16746002928628728</v>
      </c>
      <c r="BG155" s="97" t="s">
        <v>119</v>
      </c>
      <c r="BH155" s="97">
        <v>230</v>
      </c>
      <c r="BI155" s="97" t="s">
        <v>119</v>
      </c>
      <c r="BJ155" s="23">
        <v>0.12196008708360469</v>
      </c>
      <c r="BK155" s="97" t="s">
        <v>119</v>
      </c>
      <c r="BL155" s="97">
        <v>127</v>
      </c>
      <c r="BM155" s="97" t="s">
        <v>119</v>
      </c>
      <c r="BN155" s="23">
        <v>4.8260887183752606E-2</v>
      </c>
      <c r="BO155" s="97" t="s">
        <v>119</v>
      </c>
      <c r="BP155" s="97">
        <v>198</v>
      </c>
      <c r="BQ155" s="97" t="s">
        <v>119</v>
      </c>
      <c r="BR155" s="23">
        <v>6.1534425926895217E-2</v>
      </c>
      <c r="BS155" s="97" t="s">
        <v>119</v>
      </c>
      <c r="BT155" s="97">
        <v>161</v>
      </c>
      <c r="BU155" s="97" t="s">
        <v>119</v>
      </c>
      <c r="BV155" s="23">
        <v>9.5438741907740876E-2</v>
      </c>
      <c r="BW155" s="97" t="s">
        <v>119</v>
      </c>
      <c r="BX155" s="97">
        <v>206</v>
      </c>
      <c r="BY155" s="97" t="s">
        <v>119</v>
      </c>
      <c r="BZ155" s="23">
        <v>0.35583667401488439</v>
      </c>
      <c r="CA155" s="97" t="s">
        <v>119</v>
      </c>
      <c r="CB155" s="97">
        <v>24</v>
      </c>
      <c r="CC155" s="97" t="s">
        <v>119</v>
      </c>
      <c r="CD155" s="97" t="s">
        <v>119</v>
      </c>
      <c r="CE155" s="23">
        <v>0.12087214900261681</v>
      </c>
      <c r="CF155" s="97" t="s">
        <v>119</v>
      </c>
      <c r="CG155" s="97">
        <v>101</v>
      </c>
    </row>
    <row r="156" spans="1:85" x14ac:dyDescent="0.35">
      <c r="A156" s="97" t="s">
        <v>163</v>
      </c>
      <c r="B156" s="23">
        <v>0.2092659159497135</v>
      </c>
      <c r="C156" s="97" t="s">
        <v>163</v>
      </c>
      <c r="D156" s="97">
        <v>173</v>
      </c>
      <c r="E156" s="97" t="s">
        <v>163</v>
      </c>
      <c r="F156" s="23">
        <v>9.8404224098349258E-2</v>
      </c>
      <c r="G156" s="97" t="s">
        <v>163</v>
      </c>
      <c r="H156" s="97">
        <v>159</v>
      </c>
      <c r="I156" s="97" t="s">
        <v>163</v>
      </c>
      <c r="J156" s="23">
        <v>0.259855380306595</v>
      </c>
      <c r="K156" s="97" t="s">
        <v>163</v>
      </c>
      <c r="L156" s="97">
        <v>163</v>
      </c>
      <c r="M156" s="97" t="s">
        <v>163</v>
      </c>
      <c r="N156" s="23">
        <v>4</v>
      </c>
      <c r="O156" s="97" t="s">
        <v>163</v>
      </c>
      <c r="P156" s="23">
        <v>174</v>
      </c>
      <c r="Q156" s="97" t="s">
        <v>163</v>
      </c>
      <c r="R156" s="23">
        <v>7.0002440974368607E-3</v>
      </c>
      <c r="S156" s="97" t="s">
        <v>163</v>
      </c>
      <c r="T156" s="97">
        <v>35</v>
      </c>
      <c r="U156" s="97" t="s">
        <v>163</v>
      </c>
      <c r="V156" s="23">
        <v>0.12714061276974542</v>
      </c>
      <c r="W156" s="97" t="s">
        <v>163</v>
      </c>
      <c r="X156" s="97">
        <v>177</v>
      </c>
      <c r="Y156" s="97" t="s">
        <v>163</v>
      </c>
      <c r="Z156" s="23">
        <v>8.1730549015486403E-3</v>
      </c>
      <c r="AA156" s="97" t="s">
        <v>163</v>
      </c>
      <c r="AB156" s="97">
        <v>45</v>
      </c>
      <c r="AC156" s="97" t="s">
        <v>163</v>
      </c>
      <c r="AD156" s="23">
        <v>8.9696944152894448E-2</v>
      </c>
      <c r="AE156" s="97" t="s">
        <v>163</v>
      </c>
      <c r="AF156" s="97">
        <v>23</v>
      </c>
      <c r="AG156" s="97" t="s">
        <v>163</v>
      </c>
      <c r="AH156" s="23">
        <v>0.1600699222911505</v>
      </c>
      <c r="AI156" s="97" t="s">
        <v>163</v>
      </c>
      <c r="AJ156" s="97">
        <v>47</v>
      </c>
      <c r="AK156" s="97" t="s">
        <v>163</v>
      </c>
      <c r="AL156" s="23">
        <v>0.10757584177646234</v>
      </c>
      <c r="AM156" s="97" t="s">
        <v>163</v>
      </c>
      <c r="AN156" s="97">
        <v>25</v>
      </c>
      <c r="AO156" s="97" t="s">
        <v>163</v>
      </c>
      <c r="AP156" s="23">
        <v>0</v>
      </c>
      <c r="AQ156" s="97" t="s">
        <v>163</v>
      </c>
      <c r="AR156" s="97">
        <v>253</v>
      </c>
      <c r="AS156" s="97" t="s">
        <v>163</v>
      </c>
      <c r="AT156" s="23">
        <v>4.6336294419259773E-2</v>
      </c>
      <c r="AU156" s="97" t="s">
        <v>163</v>
      </c>
      <c r="AV156" s="97">
        <v>307</v>
      </c>
      <c r="AW156" s="97" t="s">
        <v>163</v>
      </c>
      <c r="AX156" s="23">
        <v>1.633615702137026E-2</v>
      </c>
      <c r="AY156" s="97" t="s">
        <v>163</v>
      </c>
      <c r="AZ156" s="97">
        <v>318</v>
      </c>
      <c r="BA156" s="97" t="s">
        <v>163</v>
      </c>
      <c r="BB156" s="23">
        <v>2.7104988724326606E-2</v>
      </c>
      <c r="BC156" s="97" t="s">
        <v>163</v>
      </c>
      <c r="BD156" s="97">
        <v>231</v>
      </c>
      <c r="BE156" s="97" t="s">
        <v>163</v>
      </c>
      <c r="BF156" s="23">
        <v>0.30660073403234944</v>
      </c>
      <c r="BG156" s="97" t="s">
        <v>163</v>
      </c>
      <c r="BH156" s="97">
        <v>79</v>
      </c>
      <c r="BI156" s="97" t="s">
        <v>163</v>
      </c>
      <c r="BJ156" s="23">
        <v>8.8806902499020679E-2</v>
      </c>
      <c r="BK156" s="97" t="s">
        <v>163</v>
      </c>
      <c r="BL156" s="97">
        <v>190</v>
      </c>
      <c r="BM156" s="97" t="s">
        <v>163</v>
      </c>
      <c r="BN156" s="23">
        <v>9.3937602731497788E-2</v>
      </c>
      <c r="BO156" s="97" t="s">
        <v>163</v>
      </c>
      <c r="BP156" s="97">
        <v>104</v>
      </c>
      <c r="BQ156" s="97" t="s">
        <v>163</v>
      </c>
      <c r="BR156" s="23">
        <v>5.9679743428399781E-2</v>
      </c>
      <c r="BS156" s="97" t="s">
        <v>163</v>
      </c>
      <c r="BT156" s="97">
        <v>172</v>
      </c>
      <c r="BU156" s="97" t="s">
        <v>163</v>
      </c>
      <c r="BV156" s="23">
        <v>0.13343213232257523</v>
      </c>
      <c r="BW156" s="97" t="s">
        <v>163</v>
      </c>
      <c r="BX156" s="97">
        <v>129</v>
      </c>
      <c r="BY156" s="97" t="s">
        <v>163</v>
      </c>
      <c r="BZ156" s="23">
        <v>0.1888739916982245</v>
      </c>
      <c r="CA156" s="97" t="s">
        <v>163</v>
      </c>
      <c r="CB156" s="97">
        <v>107</v>
      </c>
      <c r="CC156" s="97" t="s">
        <v>163</v>
      </c>
      <c r="CD156" s="97" t="s">
        <v>163</v>
      </c>
      <c r="CE156" s="23">
        <v>3.9188415601480481E-2</v>
      </c>
      <c r="CF156" s="97" t="s">
        <v>163</v>
      </c>
      <c r="CG156" s="97">
        <v>254</v>
      </c>
    </row>
    <row r="157" spans="1:85" x14ac:dyDescent="0.35">
      <c r="A157" s="97" t="s">
        <v>145</v>
      </c>
      <c r="B157" s="23">
        <v>0.30772839229749799</v>
      </c>
      <c r="C157" s="97" t="s">
        <v>145</v>
      </c>
      <c r="D157" s="97">
        <v>82</v>
      </c>
      <c r="E157" s="97" t="s">
        <v>145</v>
      </c>
      <c r="F157" s="23">
        <v>0.13859732788313192</v>
      </c>
      <c r="G157" s="97" t="s">
        <v>145</v>
      </c>
      <c r="H157" s="97">
        <v>82</v>
      </c>
      <c r="I157" s="97" t="s">
        <v>145</v>
      </c>
      <c r="J157" s="23">
        <v>0.34513665550029982</v>
      </c>
      <c r="K157" s="97" t="s">
        <v>145</v>
      </c>
      <c r="L157" s="97">
        <v>79</v>
      </c>
      <c r="M157" s="97" t="s">
        <v>145</v>
      </c>
      <c r="N157" s="23">
        <v>-3</v>
      </c>
      <c r="O157" s="97" t="s">
        <v>145</v>
      </c>
      <c r="P157" s="23">
        <v>160</v>
      </c>
      <c r="Q157" s="97" t="s">
        <v>145</v>
      </c>
      <c r="R157" s="23">
        <v>9.2684975985331242E-4</v>
      </c>
      <c r="S157" s="97" t="s">
        <v>145</v>
      </c>
      <c r="T157" s="97">
        <v>207</v>
      </c>
      <c r="U157" s="97" t="s">
        <v>145</v>
      </c>
      <c r="V157" s="23">
        <v>0.36759811897437056</v>
      </c>
      <c r="W157" s="97" t="s">
        <v>145</v>
      </c>
      <c r="X157" s="97">
        <v>42</v>
      </c>
      <c r="Y157" s="97" t="s">
        <v>145</v>
      </c>
      <c r="Z157" s="23">
        <v>4.3235626907893385E-3</v>
      </c>
      <c r="AA157" s="97" t="s">
        <v>145</v>
      </c>
      <c r="AB157" s="97">
        <v>106</v>
      </c>
      <c r="AC157" s="97" t="s">
        <v>145</v>
      </c>
      <c r="AD157" s="23">
        <v>1.0330280851624324E-2</v>
      </c>
      <c r="AE157" s="97" t="s">
        <v>145</v>
      </c>
      <c r="AF157" s="97">
        <v>166</v>
      </c>
      <c r="AG157" s="97" t="s">
        <v>145</v>
      </c>
      <c r="AH157" s="23">
        <v>7.3141128869111532E-2</v>
      </c>
      <c r="AI157" s="97" t="s">
        <v>145</v>
      </c>
      <c r="AJ157" s="97">
        <v>201</v>
      </c>
      <c r="AK157" s="97" t="s">
        <v>145</v>
      </c>
      <c r="AL157" s="23">
        <v>1.9284067230443777E-2</v>
      </c>
      <c r="AM157" s="97" t="s">
        <v>145</v>
      </c>
      <c r="AN157" s="97">
        <v>201</v>
      </c>
      <c r="AO157" s="97" t="s">
        <v>145</v>
      </c>
      <c r="AP157" s="23">
        <v>0.22071720760169322</v>
      </c>
      <c r="AQ157" s="97" t="s">
        <v>145</v>
      </c>
      <c r="AR157" s="97">
        <v>21</v>
      </c>
      <c r="AS157" s="97" t="s">
        <v>145</v>
      </c>
      <c r="AT157" s="23">
        <v>0.14146899060064405</v>
      </c>
      <c r="AU157" s="97" t="s">
        <v>145</v>
      </c>
      <c r="AV157" s="97">
        <v>55</v>
      </c>
      <c r="AW157" s="97" t="s">
        <v>145</v>
      </c>
      <c r="AX157" s="23">
        <v>0.26486045513101347</v>
      </c>
      <c r="AY157" s="97" t="s">
        <v>145</v>
      </c>
      <c r="AZ157" s="97">
        <v>19</v>
      </c>
      <c r="BA157" s="97" t="s">
        <v>145</v>
      </c>
      <c r="BB157" s="23">
        <v>6.3241815358845835E-2</v>
      </c>
      <c r="BC157" s="97" t="s">
        <v>145</v>
      </c>
      <c r="BD157" s="97">
        <v>135</v>
      </c>
      <c r="BE157" s="97" t="s">
        <v>145</v>
      </c>
      <c r="BF157" s="23">
        <v>0.1762834604536847</v>
      </c>
      <c r="BG157" s="97" t="s">
        <v>145</v>
      </c>
      <c r="BH157" s="97">
        <v>218</v>
      </c>
      <c r="BI157" s="97" t="s">
        <v>145</v>
      </c>
      <c r="BJ157" s="23">
        <v>9.4534933556106426E-2</v>
      </c>
      <c r="BK157" s="97" t="s">
        <v>145</v>
      </c>
      <c r="BL157" s="97">
        <v>174</v>
      </c>
      <c r="BM157" s="97" t="s">
        <v>145</v>
      </c>
      <c r="BN157" s="23">
        <v>1.1459214458665419E-2</v>
      </c>
      <c r="BO157" s="97" t="s">
        <v>145</v>
      </c>
      <c r="BP157" s="97">
        <v>304</v>
      </c>
      <c r="BQ157" s="97" t="s">
        <v>145</v>
      </c>
      <c r="BR157" s="23">
        <v>4.0000223829519711E-2</v>
      </c>
      <c r="BS157" s="97" t="s">
        <v>145</v>
      </c>
      <c r="BT157" s="97">
        <v>246</v>
      </c>
      <c r="BU157" s="97" t="s">
        <v>145</v>
      </c>
      <c r="BV157" s="23">
        <v>4.4772374627182268E-2</v>
      </c>
      <c r="BW157" s="97" t="s">
        <v>145</v>
      </c>
      <c r="BX157" s="97">
        <v>309</v>
      </c>
      <c r="BY157" s="97" t="s">
        <v>145</v>
      </c>
      <c r="BZ157" s="23">
        <v>0.36042954217970469</v>
      </c>
      <c r="CA157" s="97" t="s">
        <v>145</v>
      </c>
      <c r="CB157" s="97">
        <v>23</v>
      </c>
      <c r="CC157" s="97" t="s">
        <v>145</v>
      </c>
      <c r="CD157" s="97" t="s">
        <v>145</v>
      </c>
      <c r="CE157" s="23">
        <v>7.3490010538583173E-2</v>
      </c>
      <c r="CF157" s="97" t="s">
        <v>145</v>
      </c>
      <c r="CG157" s="97">
        <v>153</v>
      </c>
    </row>
    <row r="158" spans="1:85" x14ac:dyDescent="0.35">
      <c r="A158" s="97" t="s">
        <v>82</v>
      </c>
      <c r="B158" s="23">
        <v>0.34524441747955348</v>
      </c>
      <c r="C158" s="97" t="s">
        <v>82</v>
      </c>
      <c r="D158" s="97">
        <v>58</v>
      </c>
      <c r="E158" s="97" t="s">
        <v>82</v>
      </c>
      <c r="F158" s="23">
        <v>0.21866171904532028</v>
      </c>
      <c r="G158" s="97" t="s">
        <v>82</v>
      </c>
      <c r="H158" s="97">
        <v>48</v>
      </c>
      <c r="I158" s="97" t="s">
        <v>82</v>
      </c>
      <c r="J158" s="23">
        <v>0.3578387811109649</v>
      </c>
      <c r="K158" s="97" t="s">
        <v>82</v>
      </c>
      <c r="L158" s="97">
        <v>69</v>
      </c>
      <c r="M158" s="97" t="s">
        <v>82</v>
      </c>
      <c r="N158" s="23">
        <v>21</v>
      </c>
      <c r="O158" s="97" t="s">
        <v>82</v>
      </c>
      <c r="P158" s="23">
        <v>200</v>
      </c>
      <c r="Q158" s="97" t="s">
        <v>82</v>
      </c>
      <c r="R158" s="23">
        <v>1.8796980005226963E-2</v>
      </c>
      <c r="S158" s="97" t="s">
        <v>82</v>
      </c>
      <c r="T158" s="97">
        <v>9</v>
      </c>
      <c r="U158" s="97" t="s">
        <v>82</v>
      </c>
      <c r="V158" s="23">
        <v>0.11370013205195809</v>
      </c>
      <c r="W158" s="97" t="s">
        <v>82</v>
      </c>
      <c r="X158" s="97">
        <v>196</v>
      </c>
      <c r="Y158" s="97" t="s">
        <v>82</v>
      </c>
      <c r="Z158" s="23">
        <v>1.9842045346511069E-2</v>
      </c>
      <c r="AA158" s="97" t="s">
        <v>82</v>
      </c>
      <c r="AB158" s="97">
        <v>11</v>
      </c>
      <c r="AC158" s="97" t="s">
        <v>82</v>
      </c>
      <c r="AD158" s="23">
        <v>6.0546366882625297E-2</v>
      </c>
      <c r="AE158" s="97" t="s">
        <v>82</v>
      </c>
      <c r="AF158" s="97">
        <v>32</v>
      </c>
      <c r="AG158" s="97" t="s">
        <v>82</v>
      </c>
      <c r="AH158" s="23">
        <v>0.15015545350515963</v>
      </c>
      <c r="AI158" s="97" t="s">
        <v>82</v>
      </c>
      <c r="AJ158" s="97">
        <v>52</v>
      </c>
      <c r="AK158" s="97" t="s">
        <v>82</v>
      </c>
      <c r="AL158" s="23">
        <v>7.7921571170631448E-2</v>
      </c>
      <c r="AM158" s="97" t="s">
        <v>82</v>
      </c>
      <c r="AN158" s="97">
        <v>32</v>
      </c>
      <c r="AO158" s="97" t="s">
        <v>82</v>
      </c>
      <c r="AP158" s="23">
        <v>0.10586517819077498</v>
      </c>
      <c r="AQ158" s="97" t="s">
        <v>82</v>
      </c>
      <c r="AR158" s="97">
        <v>54</v>
      </c>
      <c r="AS158" s="97" t="s">
        <v>82</v>
      </c>
      <c r="AT158" s="23">
        <v>0.12737972298615435</v>
      </c>
      <c r="AU158" s="97" t="s">
        <v>82</v>
      </c>
      <c r="AV158" s="97">
        <v>77</v>
      </c>
      <c r="AW158" s="97" t="s">
        <v>82</v>
      </c>
      <c r="AX158" s="23">
        <v>0.14802414428415928</v>
      </c>
      <c r="AY158" s="97" t="s">
        <v>82</v>
      </c>
      <c r="AZ158" s="97">
        <v>53</v>
      </c>
      <c r="BA158" s="97" t="s">
        <v>82</v>
      </c>
      <c r="BB158" s="23">
        <v>0.13440498788215435</v>
      </c>
      <c r="BC158" s="97" t="s">
        <v>82</v>
      </c>
      <c r="BD158" s="97">
        <v>65</v>
      </c>
      <c r="BE158" s="97" t="s">
        <v>82</v>
      </c>
      <c r="BF158" s="23">
        <v>0.52509964277719334</v>
      </c>
      <c r="BG158" s="97" t="s">
        <v>82</v>
      </c>
      <c r="BH158" s="97">
        <v>14</v>
      </c>
      <c r="BI158" s="97" t="s">
        <v>82</v>
      </c>
      <c r="BJ158" s="23">
        <v>0.23235610092978687</v>
      </c>
      <c r="BK158" s="97" t="s">
        <v>82</v>
      </c>
      <c r="BL158" s="97">
        <v>35</v>
      </c>
      <c r="BM158" s="97" t="s">
        <v>82</v>
      </c>
      <c r="BN158" s="23">
        <v>0.16422094609163262</v>
      </c>
      <c r="BO158" s="97" t="s">
        <v>82</v>
      </c>
      <c r="BP158" s="97">
        <v>45</v>
      </c>
      <c r="BQ158" s="97" t="s">
        <v>82</v>
      </c>
      <c r="BR158" s="23">
        <v>4.8950795507544741E-2</v>
      </c>
      <c r="BS158" s="97" t="s">
        <v>82</v>
      </c>
      <c r="BT158" s="97">
        <v>213</v>
      </c>
      <c r="BU158" s="97" t="s">
        <v>82</v>
      </c>
      <c r="BV158" s="23">
        <v>0.18503473510335697</v>
      </c>
      <c r="BW158" s="97" t="s">
        <v>82</v>
      </c>
      <c r="BX158" s="97">
        <v>76</v>
      </c>
      <c r="BY158" s="97" t="s">
        <v>82</v>
      </c>
      <c r="BZ158" s="23">
        <v>0.20328978189334385</v>
      </c>
      <c r="CA158" s="97" t="s">
        <v>82</v>
      </c>
      <c r="CB158" s="97">
        <v>89</v>
      </c>
      <c r="CC158" s="97" t="s">
        <v>82</v>
      </c>
      <c r="CD158" s="97" t="s">
        <v>82</v>
      </c>
      <c r="CE158" s="23">
        <v>0.10919260506715571</v>
      </c>
      <c r="CF158" s="97" t="s">
        <v>82</v>
      </c>
      <c r="CG158" s="97">
        <v>114</v>
      </c>
    </row>
    <row r="159" spans="1:85" x14ac:dyDescent="0.35">
      <c r="A159" s="97" t="s">
        <v>100</v>
      </c>
      <c r="B159" s="23">
        <v>0.34454978934196956</v>
      </c>
      <c r="C159" s="97" t="s">
        <v>100</v>
      </c>
      <c r="D159" s="97">
        <v>59</v>
      </c>
      <c r="E159" s="97" t="s">
        <v>100</v>
      </c>
      <c r="F159" s="23">
        <v>0.22834497918548122</v>
      </c>
      <c r="G159" s="97" t="s">
        <v>100</v>
      </c>
      <c r="H159" s="97">
        <v>46</v>
      </c>
      <c r="I159" s="97" t="s">
        <v>100</v>
      </c>
      <c r="J159" s="23">
        <v>0.27521353235390272</v>
      </c>
      <c r="K159" s="97" t="s">
        <v>100</v>
      </c>
      <c r="L159" s="97">
        <v>145</v>
      </c>
      <c r="M159" s="97" t="s">
        <v>100</v>
      </c>
      <c r="N159" s="23">
        <v>99</v>
      </c>
      <c r="O159" s="97" t="s">
        <v>100</v>
      </c>
      <c r="P159" s="23">
        <v>260</v>
      </c>
      <c r="Q159" s="97" t="s">
        <v>100</v>
      </c>
      <c r="R159" s="23">
        <v>3.5272736330417754E-4</v>
      </c>
      <c r="S159" s="97" t="s">
        <v>100</v>
      </c>
      <c r="T159" s="97">
        <v>269</v>
      </c>
      <c r="U159" s="97" t="s">
        <v>100</v>
      </c>
      <c r="V159" s="23">
        <v>0.17687817845949758</v>
      </c>
      <c r="W159" s="97" t="s">
        <v>100</v>
      </c>
      <c r="X159" s="97">
        <v>130</v>
      </c>
      <c r="Y159" s="97" t="s">
        <v>100</v>
      </c>
      <c r="Z159" s="23">
        <v>1.9871608792420645E-3</v>
      </c>
      <c r="AA159" s="97" t="s">
        <v>100</v>
      </c>
      <c r="AB159" s="97">
        <v>229</v>
      </c>
      <c r="AC159" s="97" t="s">
        <v>100</v>
      </c>
      <c r="AD159" s="23">
        <v>4.2234729800251204E-2</v>
      </c>
      <c r="AE159" s="97" t="s">
        <v>100</v>
      </c>
      <c r="AF159" s="97">
        <v>42</v>
      </c>
      <c r="AG159" s="97" t="s">
        <v>100</v>
      </c>
      <c r="AH159" s="23">
        <v>7.6230829632966582E-2</v>
      </c>
      <c r="AI159" s="97" t="s">
        <v>100</v>
      </c>
      <c r="AJ159" s="97">
        <v>191</v>
      </c>
      <c r="AK159" s="97" t="s">
        <v>100</v>
      </c>
      <c r="AL159" s="23">
        <v>5.0761612623959985E-2</v>
      </c>
      <c r="AM159" s="97" t="s">
        <v>100</v>
      </c>
      <c r="AN159" s="97">
        <v>55</v>
      </c>
      <c r="AO159" s="97" t="s">
        <v>100</v>
      </c>
      <c r="AP159" s="23">
        <v>5.6550081838153222E-2</v>
      </c>
      <c r="AQ159" s="97" t="s">
        <v>100</v>
      </c>
      <c r="AR159" s="97">
        <v>117</v>
      </c>
      <c r="AS159" s="97" t="s">
        <v>100</v>
      </c>
      <c r="AT159" s="23">
        <v>0.1008128682347406</v>
      </c>
      <c r="AU159" s="97" t="s">
        <v>100</v>
      </c>
      <c r="AV159" s="97">
        <v>129</v>
      </c>
      <c r="AW159" s="97" t="s">
        <v>100</v>
      </c>
      <c r="AX159" s="23">
        <v>9.0623563517380296E-2</v>
      </c>
      <c r="AY159" s="97" t="s">
        <v>100</v>
      </c>
      <c r="AZ159" s="97">
        <v>124</v>
      </c>
      <c r="BA159" s="97" t="s">
        <v>100</v>
      </c>
      <c r="BB159" s="23">
        <v>5.721973948313927E-2</v>
      </c>
      <c r="BC159" s="97" t="s">
        <v>100</v>
      </c>
      <c r="BD159" s="97">
        <v>149</v>
      </c>
      <c r="BE159" s="97" t="s">
        <v>100</v>
      </c>
      <c r="BF159" s="23">
        <v>0.18476056569669011</v>
      </c>
      <c r="BG159" s="97" t="s">
        <v>100</v>
      </c>
      <c r="BH159" s="97">
        <v>207</v>
      </c>
      <c r="BI159" s="97" t="s">
        <v>100</v>
      </c>
      <c r="BJ159" s="23">
        <v>9.0813193008754442E-2</v>
      </c>
      <c r="BK159" s="97" t="s">
        <v>100</v>
      </c>
      <c r="BL159" s="97">
        <v>185</v>
      </c>
      <c r="BM159" s="97" t="s">
        <v>100</v>
      </c>
      <c r="BN159" s="23">
        <v>0.34890340438138134</v>
      </c>
      <c r="BO159" s="97" t="s">
        <v>100</v>
      </c>
      <c r="BP159" s="97">
        <v>11</v>
      </c>
      <c r="BQ159" s="97" t="s">
        <v>100</v>
      </c>
      <c r="BR159" s="23">
        <v>3.3391939002150685E-2</v>
      </c>
      <c r="BS159" s="97" t="s">
        <v>100</v>
      </c>
      <c r="BT159" s="97">
        <v>273</v>
      </c>
      <c r="BU159" s="97" t="s">
        <v>100</v>
      </c>
      <c r="BV159" s="23">
        <v>0.33163234028973509</v>
      </c>
      <c r="BW159" s="97" t="s">
        <v>100</v>
      </c>
      <c r="BX159" s="97">
        <v>22</v>
      </c>
      <c r="BY159" s="97" t="s">
        <v>100</v>
      </c>
      <c r="BZ159" s="23">
        <v>0.29335514768481896</v>
      </c>
      <c r="CA159" s="97" t="s">
        <v>100</v>
      </c>
      <c r="CB159" s="97">
        <v>40</v>
      </c>
      <c r="CC159" s="97" t="s">
        <v>100</v>
      </c>
      <c r="CD159" s="97" t="s">
        <v>100</v>
      </c>
      <c r="CE159" s="23">
        <v>0.11730096387971174</v>
      </c>
      <c r="CF159" s="97" t="s">
        <v>100</v>
      </c>
      <c r="CG159" s="97">
        <v>104</v>
      </c>
    </row>
    <row r="160" spans="1:85" x14ac:dyDescent="0.35">
      <c r="A160" s="97" t="s">
        <v>334</v>
      </c>
      <c r="B160" s="23">
        <v>8.6358273703803445E-2</v>
      </c>
      <c r="C160" s="97" t="s">
        <v>334</v>
      </c>
      <c r="D160" s="97">
        <v>325</v>
      </c>
      <c r="E160" s="97" t="s">
        <v>334</v>
      </c>
      <c r="F160" s="23">
        <v>1.3167445489050142E-2</v>
      </c>
      <c r="G160" s="97" t="s">
        <v>334</v>
      </c>
      <c r="H160" s="97">
        <v>324</v>
      </c>
      <c r="I160" s="97" t="s">
        <v>334</v>
      </c>
      <c r="J160" s="23">
        <v>0.13734737580553663</v>
      </c>
      <c r="K160" s="97" t="s">
        <v>334</v>
      </c>
      <c r="L160" s="97">
        <v>315</v>
      </c>
      <c r="M160" s="97" t="s">
        <v>334</v>
      </c>
      <c r="N160" s="23">
        <v>-9</v>
      </c>
      <c r="O160" s="97" t="s">
        <v>334</v>
      </c>
      <c r="P160" s="23">
        <v>153</v>
      </c>
      <c r="Q160" s="97" t="s">
        <v>334</v>
      </c>
      <c r="R160" s="23">
        <v>1.3794249237938502E-3</v>
      </c>
      <c r="S160" s="97" t="s">
        <v>334</v>
      </c>
      <c r="T160" s="97">
        <v>149</v>
      </c>
      <c r="U160" s="97" t="s">
        <v>334</v>
      </c>
      <c r="V160" s="23">
        <v>4.7798174138796105E-2</v>
      </c>
      <c r="W160" s="97" t="s">
        <v>334</v>
      </c>
      <c r="X160" s="97">
        <v>295</v>
      </c>
      <c r="Y160" s="97" t="s">
        <v>334</v>
      </c>
      <c r="Z160" s="23">
        <v>1.8207159541953086E-3</v>
      </c>
      <c r="AA160" s="97" t="s">
        <v>334</v>
      </c>
      <c r="AB160" s="97">
        <v>239</v>
      </c>
      <c r="AC160" s="97" t="s">
        <v>334</v>
      </c>
      <c r="AD160" s="23">
        <v>1.5646896276171898E-2</v>
      </c>
      <c r="AE160" s="97" t="s">
        <v>334</v>
      </c>
      <c r="AF160" s="97">
        <v>113</v>
      </c>
      <c r="AG160" s="97" t="s">
        <v>334</v>
      </c>
      <c r="AH160" s="23">
        <v>7.4876599731097976E-2</v>
      </c>
      <c r="AI160" s="97" t="s">
        <v>334</v>
      </c>
      <c r="AJ160" s="97">
        <v>195</v>
      </c>
      <c r="AK160" s="97" t="s">
        <v>334</v>
      </c>
      <c r="AL160" s="23">
        <v>2.4683376564099909E-2</v>
      </c>
      <c r="AM160" s="97" t="s">
        <v>334</v>
      </c>
      <c r="AN160" s="97">
        <v>142</v>
      </c>
      <c r="AO160" s="97" t="s">
        <v>334</v>
      </c>
      <c r="AP160" s="23">
        <v>0</v>
      </c>
      <c r="AQ160" s="97" t="s">
        <v>334</v>
      </c>
      <c r="AR160" s="97">
        <v>253</v>
      </c>
      <c r="AS160" s="97" t="s">
        <v>334</v>
      </c>
      <c r="AT160" s="23">
        <v>6.6457848106347722E-2</v>
      </c>
      <c r="AU160" s="97" t="s">
        <v>334</v>
      </c>
      <c r="AV160" s="97">
        <v>251</v>
      </c>
      <c r="AW160" s="97" t="s">
        <v>334</v>
      </c>
      <c r="AX160" s="23">
        <v>2.3430139495928516E-2</v>
      </c>
      <c r="AY160" s="97" t="s">
        <v>334</v>
      </c>
      <c r="AZ160" s="97">
        <v>307</v>
      </c>
      <c r="BA160" s="97" t="s">
        <v>334</v>
      </c>
      <c r="BB160" s="23">
        <v>1.0536878659090931E-2</v>
      </c>
      <c r="BC160" s="97" t="s">
        <v>334</v>
      </c>
      <c r="BD160" s="97">
        <v>292</v>
      </c>
      <c r="BE160" s="97" t="s">
        <v>334</v>
      </c>
      <c r="BF160" s="23">
        <v>0.14817194131614572</v>
      </c>
      <c r="BG160" s="97" t="s">
        <v>334</v>
      </c>
      <c r="BH160" s="97">
        <v>271</v>
      </c>
      <c r="BI160" s="97" t="s">
        <v>334</v>
      </c>
      <c r="BJ160" s="23">
        <v>4.0580661784185006E-2</v>
      </c>
      <c r="BK160" s="97" t="s">
        <v>334</v>
      </c>
      <c r="BL160" s="97">
        <v>314</v>
      </c>
      <c r="BM160" s="97" t="s">
        <v>334</v>
      </c>
      <c r="BN160" s="23">
        <v>1.5725075391655389E-3</v>
      </c>
      <c r="BO160" s="97" t="s">
        <v>334</v>
      </c>
      <c r="BP160" s="97">
        <v>321</v>
      </c>
      <c r="BQ160" s="97" t="s">
        <v>334</v>
      </c>
      <c r="BR160" s="23">
        <v>3.7611278164553515E-2</v>
      </c>
      <c r="BS160" s="97" t="s">
        <v>334</v>
      </c>
      <c r="BT160" s="97">
        <v>252</v>
      </c>
      <c r="BU160" s="97" t="s">
        <v>334</v>
      </c>
      <c r="BV160" s="23">
        <v>3.4118616859858626E-2</v>
      </c>
      <c r="BW160" s="97" t="s">
        <v>334</v>
      </c>
      <c r="BX160" s="97">
        <v>322</v>
      </c>
      <c r="BY160" s="97" t="s">
        <v>334</v>
      </c>
      <c r="BZ160" s="23">
        <v>9.9885686635709056E-2</v>
      </c>
      <c r="CA160" s="97" t="s">
        <v>334</v>
      </c>
      <c r="CB160" s="97">
        <v>269</v>
      </c>
      <c r="CC160" s="97" t="s">
        <v>334</v>
      </c>
      <c r="CD160" s="97" t="s">
        <v>334</v>
      </c>
      <c r="CE160" s="23">
        <v>1.5637488938788233E-2</v>
      </c>
      <c r="CF160" s="97" t="s">
        <v>334</v>
      </c>
      <c r="CG160" s="97">
        <v>310</v>
      </c>
    </row>
    <row r="161" spans="1:85" x14ac:dyDescent="0.35">
      <c r="A161" s="97" t="s">
        <v>231</v>
      </c>
      <c r="B161" s="23">
        <v>0.18859544106905704</v>
      </c>
      <c r="C161" s="97" t="s">
        <v>231</v>
      </c>
      <c r="D161" s="97">
        <v>204</v>
      </c>
      <c r="E161" s="97" t="s">
        <v>231</v>
      </c>
      <c r="F161" s="23">
        <v>0.11121778758443474</v>
      </c>
      <c r="G161" s="97" t="s">
        <v>231</v>
      </c>
      <c r="H161" s="97">
        <v>138</v>
      </c>
      <c r="I161" s="97" t="s">
        <v>231</v>
      </c>
      <c r="J161" s="23">
        <v>0.23261478025704996</v>
      </c>
      <c r="K161" s="97" t="s">
        <v>231</v>
      </c>
      <c r="L161" s="97">
        <v>203</v>
      </c>
      <c r="M161" s="97" t="s">
        <v>231</v>
      </c>
      <c r="N161" s="23">
        <v>65</v>
      </c>
      <c r="O161" s="97" t="s">
        <v>231</v>
      </c>
      <c r="P161" s="23">
        <v>233</v>
      </c>
      <c r="Q161" s="97" t="s">
        <v>231</v>
      </c>
      <c r="R161" s="23">
        <v>1.327355612237802E-3</v>
      </c>
      <c r="S161" s="97" t="s">
        <v>231</v>
      </c>
      <c r="T161" s="97">
        <v>156</v>
      </c>
      <c r="U161" s="97" t="s">
        <v>231</v>
      </c>
      <c r="V161" s="23">
        <v>0.25192938636271967</v>
      </c>
      <c r="W161" s="97" t="s">
        <v>231</v>
      </c>
      <c r="X161" s="97">
        <v>81</v>
      </c>
      <c r="Y161" s="97" t="s">
        <v>231</v>
      </c>
      <c r="Z161" s="23">
        <v>3.655048219698353E-3</v>
      </c>
      <c r="AA161" s="97" t="s">
        <v>231</v>
      </c>
      <c r="AB161" s="97">
        <v>134</v>
      </c>
      <c r="AC161" s="97" t="s">
        <v>231</v>
      </c>
      <c r="AD161" s="23">
        <v>7.8735820835026653E-3</v>
      </c>
      <c r="AE161" s="97" t="s">
        <v>231</v>
      </c>
      <c r="AF161" s="97">
        <v>205</v>
      </c>
      <c r="AG161" s="97" t="s">
        <v>231</v>
      </c>
      <c r="AH161" s="23">
        <v>0.12867922329150833</v>
      </c>
      <c r="AI161" s="97" t="s">
        <v>231</v>
      </c>
      <c r="AJ161" s="97">
        <v>75</v>
      </c>
      <c r="AK161" s="97" t="s">
        <v>231</v>
      </c>
      <c r="AL161" s="23">
        <v>2.3889781897613368E-2</v>
      </c>
      <c r="AM161" s="97" t="s">
        <v>231</v>
      </c>
      <c r="AN161" s="97">
        <v>148</v>
      </c>
      <c r="AO161" s="97" t="s">
        <v>231</v>
      </c>
      <c r="AP161" s="23">
        <v>0</v>
      </c>
      <c r="AQ161" s="97" t="s">
        <v>231</v>
      </c>
      <c r="AR161" s="97">
        <v>253</v>
      </c>
      <c r="AS161" s="97" t="s">
        <v>231</v>
      </c>
      <c r="AT161" s="23">
        <v>8.0978306405341344E-2</v>
      </c>
      <c r="AU161" s="97" t="s">
        <v>231</v>
      </c>
      <c r="AV161" s="97">
        <v>195</v>
      </c>
      <c r="AW161" s="97" t="s">
        <v>231</v>
      </c>
      <c r="AX161" s="23">
        <v>2.8549419959927439E-2</v>
      </c>
      <c r="AY161" s="97" t="s">
        <v>231</v>
      </c>
      <c r="AZ161" s="97">
        <v>295</v>
      </c>
      <c r="BA161" s="97" t="s">
        <v>231</v>
      </c>
      <c r="BB161" s="23">
        <v>0.1892236722854122</v>
      </c>
      <c r="BC161" s="97" t="s">
        <v>231</v>
      </c>
      <c r="BD161" s="97">
        <v>37</v>
      </c>
      <c r="BE161" s="97" t="s">
        <v>231</v>
      </c>
      <c r="BF161" s="23">
        <v>0.11019237784713383</v>
      </c>
      <c r="BG161" s="97" t="s">
        <v>231</v>
      </c>
      <c r="BH161" s="97">
        <v>316</v>
      </c>
      <c r="BI161" s="97" t="s">
        <v>231</v>
      </c>
      <c r="BJ161" s="23">
        <v>0.19564554592292532</v>
      </c>
      <c r="BK161" s="97" t="s">
        <v>231</v>
      </c>
      <c r="BL161" s="97">
        <v>54</v>
      </c>
      <c r="BM161" s="97" t="s">
        <v>231</v>
      </c>
      <c r="BN161" s="23">
        <v>4.7667839707163845E-2</v>
      </c>
      <c r="BO161" s="97" t="s">
        <v>231</v>
      </c>
      <c r="BP161" s="97">
        <v>199</v>
      </c>
      <c r="BQ161" s="97" t="s">
        <v>231</v>
      </c>
      <c r="BR161" s="23">
        <v>6.735252831256916E-2</v>
      </c>
      <c r="BS161" s="97" t="s">
        <v>231</v>
      </c>
      <c r="BT161" s="97">
        <v>143</v>
      </c>
      <c r="BU161" s="97" t="s">
        <v>231</v>
      </c>
      <c r="BV161" s="23">
        <v>9.9991365659842457E-2</v>
      </c>
      <c r="BW161" s="97" t="s">
        <v>231</v>
      </c>
      <c r="BX161" s="97">
        <v>196</v>
      </c>
      <c r="BY161" s="97" t="s">
        <v>231</v>
      </c>
      <c r="BZ161" s="23">
        <v>0.10109612572749418</v>
      </c>
      <c r="CA161" s="97" t="s">
        <v>231</v>
      </c>
      <c r="CB161" s="97">
        <v>264</v>
      </c>
      <c r="CC161" s="97" t="s">
        <v>231</v>
      </c>
      <c r="CD161" s="97" t="s">
        <v>231</v>
      </c>
      <c r="CE161" s="23">
        <v>9.0391228482032765E-2</v>
      </c>
      <c r="CF161" s="97" t="s">
        <v>231</v>
      </c>
      <c r="CG161" s="97">
        <v>132</v>
      </c>
    </row>
    <row r="162" spans="1:85" x14ac:dyDescent="0.35">
      <c r="A162" s="97" t="s">
        <v>86</v>
      </c>
      <c r="B162" s="23">
        <v>0.35366734919147685</v>
      </c>
      <c r="C162" s="97" t="s">
        <v>86</v>
      </c>
      <c r="D162" s="97">
        <v>51</v>
      </c>
      <c r="E162" s="97" t="s">
        <v>86</v>
      </c>
      <c r="F162" s="23">
        <v>0.25807395897692831</v>
      </c>
      <c r="G162" s="97" t="s">
        <v>86</v>
      </c>
      <c r="H162" s="97">
        <v>36</v>
      </c>
      <c r="I162" s="97" t="s">
        <v>86</v>
      </c>
      <c r="J162" s="23">
        <v>0.35473791636653224</v>
      </c>
      <c r="K162" s="97" t="s">
        <v>86</v>
      </c>
      <c r="L162" s="97">
        <v>72</v>
      </c>
      <c r="M162" s="97" t="s">
        <v>86</v>
      </c>
      <c r="N162" s="23">
        <v>36</v>
      </c>
      <c r="O162" s="97" t="s">
        <v>86</v>
      </c>
      <c r="P162" s="23">
        <v>215</v>
      </c>
      <c r="Q162" s="97" t="s">
        <v>86</v>
      </c>
      <c r="R162" s="23">
        <v>1.0364254380865296E-2</v>
      </c>
      <c r="S162" s="97" t="s">
        <v>86</v>
      </c>
      <c r="T162" s="97">
        <v>21</v>
      </c>
      <c r="U162" s="97" t="s">
        <v>86</v>
      </c>
      <c r="V162" s="23">
        <v>0.38807529509598021</v>
      </c>
      <c r="W162" s="97" t="s">
        <v>86</v>
      </c>
      <c r="X162" s="97">
        <v>39</v>
      </c>
      <c r="Y162" s="97" t="s">
        <v>86</v>
      </c>
      <c r="Z162" s="23">
        <v>1.3947364747349641E-2</v>
      </c>
      <c r="AA162" s="97" t="s">
        <v>86</v>
      </c>
      <c r="AB162" s="97">
        <v>18</v>
      </c>
      <c r="AC162" s="97" t="s">
        <v>86</v>
      </c>
      <c r="AD162" s="23">
        <v>1.1008440644124123E-2</v>
      </c>
      <c r="AE162" s="97" t="s">
        <v>86</v>
      </c>
      <c r="AF162" s="97">
        <v>155</v>
      </c>
      <c r="AG162" s="97" t="s">
        <v>86</v>
      </c>
      <c r="AH162" s="23">
        <v>7.918138725003003E-2</v>
      </c>
      <c r="AI162" s="97" t="s">
        <v>86</v>
      </c>
      <c r="AJ162" s="97">
        <v>175</v>
      </c>
      <c r="AK162" s="97" t="s">
        <v>86</v>
      </c>
      <c r="AL162" s="23">
        <v>2.0706139319350229E-2</v>
      </c>
      <c r="AM162" s="97" t="s">
        <v>86</v>
      </c>
      <c r="AN162" s="97">
        <v>179</v>
      </c>
      <c r="AO162" s="97" t="s">
        <v>86</v>
      </c>
      <c r="AP162" s="23">
        <v>7.9515737996441821E-2</v>
      </c>
      <c r="AQ162" s="97" t="s">
        <v>86</v>
      </c>
      <c r="AR162" s="97">
        <v>84</v>
      </c>
      <c r="AS162" s="97" t="s">
        <v>86</v>
      </c>
      <c r="AT162" s="23">
        <v>0.2211353788840556</v>
      </c>
      <c r="AU162" s="97" t="s">
        <v>86</v>
      </c>
      <c r="AV162" s="97">
        <v>14</v>
      </c>
      <c r="AW162" s="97" t="s">
        <v>86</v>
      </c>
      <c r="AX162" s="23">
        <v>0.15541321789851906</v>
      </c>
      <c r="AY162" s="97" t="s">
        <v>86</v>
      </c>
      <c r="AZ162" s="97">
        <v>44</v>
      </c>
      <c r="BA162" s="97" t="s">
        <v>86</v>
      </c>
      <c r="BB162" s="23">
        <v>6.004614869404435E-2</v>
      </c>
      <c r="BC162" s="97" t="s">
        <v>86</v>
      </c>
      <c r="BD162" s="97">
        <v>142</v>
      </c>
      <c r="BE162" s="97" t="s">
        <v>86</v>
      </c>
      <c r="BF162" s="23">
        <v>0.2076107936536242</v>
      </c>
      <c r="BG162" s="97" t="s">
        <v>86</v>
      </c>
      <c r="BH162" s="97">
        <v>180</v>
      </c>
      <c r="BI162" s="97" t="s">
        <v>86</v>
      </c>
      <c r="BJ162" s="23">
        <v>9.8167324697670144E-2</v>
      </c>
      <c r="BK162" s="97" t="s">
        <v>86</v>
      </c>
      <c r="BL162" s="97">
        <v>166</v>
      </c>
      <c r="BM162" s="97" t="s">
        <v>86</v>
      </c>
      <c r="BN162" s="23">
        <v>0.41010764223794183</v>
      </c>
      <c r="BO162" s="97" t="s">
        <v>86</v>
      </c>
      <c r="BP162" s="97">
        <v>9</v>
      </c>
      <c r="BQ162" s="97" t="s">
        <v>86</v>
      </c>
      <c r="BR162" s="23">
        <v>3.4172778514465312E-2</v>
      </c>
      <c r="BS162" s="97" t="s">
        <v>86</v>
      </c>
      <c r="BT162" s="97">
        <v>268</v>
      </c>
      <c r="BU162" s="97" t="s">
        <v>86</v>
      </c>
      <c r="BV162" s="23">
        <v>0.38538566528567142</v>
      </c>
      <c r="BW162" s="97" t="s">
        <v>86</v>
      </c>
      <c r="BX162" s="97">
        <v>13</v>
      </c>
      <c r="BY162" s="97" t="s">
        <v>86</v>
      </c>
      <c r="BZ162" s="23">
        <v>0.19263696147561366</v>
      </c>
      <c r="CA162" s="97" t="s">
        <v>86</v>
      </c>
      <c r="CB162" s="97">
        <v>101</v>
      </c>
      <c r="CC162" s="97" t="s">
        <v>86</v>
      </c>
      <c r="CD162" s="97" t="s">
        <v>86</v>
      </c>
      <c r="CE162" s="23">
        <v>0.14388299349268485</v>
      </c>
      <c r="CF162" s="97" t="s">
        <v>86</v>
      </c>
      <c r="CG162" s="97">
        <v>80</v>
      </c>
    </row>
    <row r="163" spans="1:85" x14ac:dyDescent="0.35">
      <c r="A163" s="97" t="s">
        <v>33</v>
      </c>
      <c r="B163" s="23">
        <v>0.45086461883515938</v>
      </c>
      <c r="C163" s="97" t="s">
        <v>33</v>
      </c>
      <c r="D163" s="97">
        <v>32</v>
      </c>
      <c r="E163" s="97" t="s">
        <v>33</v>
      </c>
      <c r="F163" s="23">
        <v>0.32702132575625809</v>
      </c>
      <c r="G163" s="97" t="s">
        <v>33</v>
      </c>
      <c r="H163" s="97">
        <v>17</v>
      </c>
      <c r="I163" s="97" t="s">
        <v>33</v>
      </c>
      <c r="J163" s="23">
        <v>0.31671558050711279</v>
      </c>
      <c r="K163" s="97" t="s">
        <v>33</v>
      </c>
      <c r="L163" s="97">
        <v>102</v>
      </c>
      <c r="M163" s="97" t="s">
        <v>33</v>
      </c>
      <c r="N163" s="23">
        <v>85</v>
      </c>
      <c r="O163" s="97" t="s">
        <v>33</v>
      </c>
      <c r="P163" s="23">
        <v>250</v>
      </c>
      <c r="Q163" s="97" t="s">
        <v>33</v>
      </c>
      <c r="R163" s="23">
        <v>2.3160808715116605E-3</v>
      </c>
      <c r="S163" s="97" t="s">
        <v>33</v>
      </c>
      <c r="T163" s="97">
        <v>101</v>
      </c>
      <c r="U163" s="97" t="s">
        <v>33</v>
      </c>
      <c r="V163" s="23">
        <v>0.36573640514286843</v>
      </c>
      <c r="W163" s="97" t="s">
        <v>33</v>
      </c>
      <c r="X163" s="97">
        <v>43</v>
      </c>
      <c r="Y163" s="97" t="s">
        <v>33</v>
      </c>
      <c r="Z163" s="23">
        <v>5.6951725741838759E-3</v>
      </c>
      <c r="AA163" s="97" t="s">
        <v>33</v>
      </c>
      <c r="AB163" s="97">
        <v>80</v>
      </c>
      <c r="AC163" s="97" t="s">
        <v>33</v>
      </c>
      <c r="AD163" s="23">
        <v>1.125299262652466E-2</v>
      </c>
      <c r="AE163" s="97" t="s">
        <v>33</v>
      </c>
      <c r="AF163" s="97">
        <v>151</v>
      </c>
      <c r="AG163" s="97" t="s">
        <v>33</v>
      </c>
      <c r="AH163" s="23">
        <v>4.8064099596467964E-2</v>
      </c>
      <c r="AI163" s="97" t="s">
        <v>33</v>
      </c>
      <c r="AJ163" s="97">
        <v>309</v>
      </c>
      <c r="AK163" s="97" t="s">
        <v>33</v>
      </c>
      <c r="AL163" s="23">
        <v>1.7022671708032948E-2</v>
      </c>
      <c r="AM163" s="97" t="s">
        <v>33</v>
      </c>
      <c r="AN163" s="97">
        <v>239</v>
      </c>
      <c r="AO163" s="97" t="s">
        <v>33</v>
      </c>
      <c r="AP163" s="23">
        <v>4.3925760869655196E-2</v>
      </c>
      <c r="AQ163" s="97" t="s">
        <v>33</v>
      </c>
      <c r="AR163" s="97">
        <v>138</v>
      </c>
      <c r="AS163" s="97" t="s">
        <v>33</v>
      </c>
      <c r="AT163" s="23">
        <v>6.459651233411251E-2</v>
      </c>
      <c r="AU163" s="97" t="s">
        <v>33</v>
      </c>
      <c r="AV163" s="97">
        <v>260</v>
      </c>
      <c r="AW163" s="97" t="s">
        <v>33</v>
      </c>
      <c r="AX163" s="23">
        <v>6.5558818191935792E-2</v>
      </c>
      <c r="AY163" s="97" t="s">
        <v>33</v>
      </c>
      <c r="AZ163" s="97">
        <v>176</v>
      </c>
      <c r="BA163" s="97" t="s">
        <v>33</v>
      </c>
      <c r="BB163" s="23">
        <v>0.62857907367408816</v>
      </c>
      <c r="BC163" s="97" t="s">
        <v>33</v>
      </c>
      <c r="BD163" s="97">
        <v>2</v>
      </c>
      <c r="BE163" s="97" t="s">
        <v>33</v>
      </c>
      <c r="BF163" s="23">
        <v>6.8989122434779282E-2</v>
      </c>
      <c r="BG163" s="97" t="s">
        <v>33</v>
      </c>
      <c r="BH163" s="97">
        <v>324</v>
      </c>
      <c r="BI163" s="97" t="s">
        <v>33</v>
      </c>
      <c r="BJ163" s="23">
        <v>0.58782542524859982</v>
      </c>
      <c r="BK163" s="97" t="s">
        <v>33</v>
      </c>
      <c r="BL163" s="97">
        <v>4</v>
      </c>
      <c r="BM163" s="97" t="s">
        <v>33</v>
      </c>
      <c r="BN163" s="23">
        <v>3.752868200777796E-2</v>
      </c>
      <c r="BO163" s="97" t="s">
        <v>33</v>
      </c>
      <c r="BP163" s="97">
        <v>238</v>
      </c>
      <c r="BQ163" s="97" t="s">
        <v>33</v>
      </c>
      <c r="BR163" s="23">
        <v>7.7864813224660087E-2</v>
      </c>
      <c r="BS163" s="97" t="s">
        <v>33</v>
      </c>
      <c r="BT163" s="97">
        <v>112</v>
      </c>
      <c r="BU163" s="97" t="s">
        <v>33</v>
      </c>
      <c r="BV163" s="23">
        <v>0.10035415494047603</v>
      </c>
      <c r="BW163" s="97" t="s">
        <v>33</v>
      </c>
      <c r="BX163" s="97">
        <v>195</v>
      </c>
      <c r="BY163" s="97" t="s">
        <v>33</v>
      </c>
      <c r="BZ163" s="23">
        <v>0.3391152572446855</v>
      </c>
      <c r="CA163" s="97" t="s">
        <v>33</v>
      </c>
      <c r="CB163" s="97">
        <v>27</v>
      </c>
      <c r="CC163" s="97" t="s">
        <v>33</v>
      </c>
      <c r="CD163" s="97" t="s">
        <v>33</v>
      </c>
      <c r="CE163" s="23">
        <v>0.1665594962577851</v>
      </c>
      <c r="CF163" s="97" t="s">
        <v>33</v>
      </c>
      <c r="CG163" s="97">
        <v>66</v>
      </c>
    </row>
    <row r="164" spans="1:85" x14ac:dyDescent="0.35">
      <c r="A164" s="97" t="s">
        <v>211</v>
      </c>
      <c r="B164" s="23">
        <v>0.25360666920849917</v>
      </c>
      <c r="C164" s="97" t="s">
        <v>211</v>
      </c>
      <c r="D164" s="97">
        <v>119</v>
      </c>
      <c r="E164" s="97" t="s">
        <v>211</v>
      </c>
      <c r="F164" s="23">
        <v>8.6643322403768527E-2</v>
      </c>
      <c r="G164" s="97" t="s">
        <v>211</v>
      </c>
      <c r="H164" s="97">
        <v>185</v>
      </c>
      <c r="I164" s="97" t="s">
        <v>211</v>
      </c>
      <c r="J164" s="23">
        <v>0.32906943669817834</v>
      </c>
      <c r="K164" s="97" t="s">
        <v>211</v>
      </c>
      <c r="L164" s="97">
        <v>91</v>
      </c>
      <c r="M164" s="97" t="s">
        <v>211</v>
      </c>
      <c r="N164" s="23">
        <v>-94</v>
      </c>
      <c r="O164" s="97" t="s">
        <v>211</v>
      </c>
      <c r="P164" s="23">
        <v>71</v>
      </c>
      <c r="Q164" s="97" t="s">
        <v>211</v>
      </c>
      <c r="R164" s="23">
        <v>2.2398319855860681E-4</v>
      </c>
      <c r="S164" s="97" t="s">
        <v>211</v>
      </c>
      <c r="T164" s="97">
        <v>290</v>
      </c>
      <c r="U164" s="97" t="s">
        <v>211</v>
      </c>
      <c r="V164" s="23">
        <v>0.16154186452728017</v>
      </c>
      <c r="W164" s="97" t="s">
        <v>211</v>
      </c>
      <c r="X164" s="97">
        <v>140</v>
      </c>
      <c r="Y164" s="97" t="s">
        <v>211</v>
      </c>
      <c r="Z164" s="23">
        <v>1.7167317789810214E-3</v>
      </c>
      <c r="AA164" s="97" t="s">
        <v>211</v>
      </c>
      <c r="AB164" s="97">
        <v>248</v>
      </c>
      <c r="AC164" s="97" t="s">
        <v>211</v>
      </c>
      <c r="AD164" s="23">
        <v>3.2853150598950887E-2</v>
      </c>
      <c r="AE164" s="97" t="s">
        <v>211</v>
      </c>
      <c r="AF164" s="97">
        <v>60</v>
      </c>
      <c r="AG164" s="97" t="s">
        <v>211</v>
      </c>
      <c r="AH164" s="23">
        <v>0.19784943577627129</v>
      </c>
      <c r="AI164" s="97" t="s">
        <v>211</v>
      </c>
      <c r="AJ164" s="97">
        <v>32</v>
      </c>
      <c r="AK164" s="97" t="s">
        <v>211</v>
      </c>
      <c r="AL164" s="23">
        <v>5.6947860724869334E-2</v>
      </c>
      <c r="AM164" s="97" t="s">
        <v>211</v>
      </c>
      <c r="AN164" s="97">
        <v>48</v>
      </c>
      <c r="AO164" s="97" t="s">
        <v>211</v>
      </c>
      <c r="AP164" s="23">
        <v>7.2761356419666648E-2</v>
      </c>
      <c r="AQ164" s="97" t="s">
        <v>211</v>
      </c>
      <c r="AR164" s="97">
        <v>91</v>
      </c>
      <c r="AS164" s="97" t="s">
        <v>211</v>
      </c>
      <c r="AT164" s="23">
        <v>0.1006597690239022</v>
      </c>
      <c r="AU164" s="97" t="s">
        <v>211</v>
      </c>
      <c r="AV164" s="97">
        <v>130</v>
      </c>
      <c r="AW164" s="97" t="s">
        <v>211</v>
      </c>
      <c r="AX164" s="23">
        <v>0.10635981668772186</v>
      </c>
      <c r="AY164" s="97" t="s">
        <v>211</v>
      </c>
      <c r="AZ164" s="97">
        <v>101</v>
      </c>
      <c r="BA164" s="97" t="s">
        <v>211</v>
      </c>
      <c r="BB164" s="23">
        <v>1.0857180019974879E-2</v>
      </c>
      <c r="BC164" s="97" t="s">
        <v>211</v>
      </c>
      <c r="BD164" s="97">
        <v>291</v>
      </c>
      <c r="BE164" s="97" t="s">
        <v>211</v>
      </c>
      <c r="BF164" s="23">
        <v>0.27723324236882735</v>
      </c>
      <c r="BG164" s="97" t="s">
        <v>211</v>
      </c>
      <c r="BH164" s="97">
        <v>103</v>
      </c>
      <c r="BI164" s="97" t="s">
        <v>211</v>
      </c>
      <c r="BJ164" s="23">
        <v>6.7847277813748108E-2</v>
      </c>
      <c r="BK164" s="97" t="s">
        <v>211</v>
      </c>
      <c r="BL164" s="97">
        <v>244</v>
      </c>
      <c r="BM164" s="97" t="s">
        <v>211</v>
      </c>
      <c r="BN164" s="23">
        <v>7.5020672288458684E-2</v>
      </c>
      <c r="BO164" s="97" t="s">
        <v>211</v>
      </c>
      <c r="BP164" s="97">
        <v>137</v>
      </c>
      <c r="BQ164" s="97" t="s">
        <v>211</v>
      </c>
      <c r="BR164" s="23">
        <v>2.1925498587114258E-2</v>
      </c>
      <c r="BS164" s="97" t="s">
        <v>211</v>
      </c>
      <c r="BT164" s="97">
        <v>317</v>
      </c>
      <c r="BU164" s="97" t="s">
        <v>211</v>
      </c>
      <c r="BV164" s="23">
        <v>8.4148777629380542E-2</v>
      </c>
      <c r="BW164" s="97" t="s">
        <v>211</v>
      </c>
      <c r="BX164" s="97">
        <v>233</v>
      </c>
      <c r="BY164" s="97" t="s">
        <v>211</v>
      </c>
      <c r="BZ164" s="23">
        <v>0.28714884495661458</v>
      </c>
      <c r="CA164" s="97" t="s">
        <v>211</v>
      </c>
      <c r="CB164" s="97">
        <v>47</v>
      </c>
      <c r="CC164" s="97" t="s">
        <v>211</v>
      </c>
      <c r="CD164" s="97" t="s">
        <v>211</v>
      </c>
      <c r="CE164" s="23">
        <v>0.12868011141138727</v>
      </c>
      <c r="CF164" s="97" t="s">
        <v>211</v>
      </c>
      <c r="CG164" s="97">
        <v>95</v>
      </c>
    </row>
    <row r="165" spans="1:85" x14ac:dyDescent="0.35">
      <c r="A165" s="97" t="s">
        <v>173</v>
      </c>
      <c r="B165" s="23">
        <v>0.16374726108670881</v>
      </c>
      <c r="C165" s="97" t="s">
        <v>173</v>
      </c>
      <c r="D165" s="97">
        <v>257</v>
      </c>
      <c r="E165" s="97" t="s">
        <v>173</v>
      </c>
      <c r="F165" s="23">
        <v>7.8292443279049745E-2</v>
      </c>
      <c r="G165" s="97" t="s">
        <v>173</v>
      </c>
      <c r="H165" s="97">
        <v>203</v>
      </c>
      <c r="I165" s="97" t="s">
        <v>173</v>
      </c>
      <c r="J165" s="23">
        <v>0.17196254952305678</v>
      </c>
      <c r="K165" s="97" t="s">
        <v>173</v>
      </c>
      <c r="L165" s="97">
        <v>282</v>
      </c>
      <c r="M165" s="97" t="s">
        <v>173</v>
      </c>
      <c r="N165" s="23">
        <v>79</v>
      </c>
      <c r="O165" s="97" t="s">
        <v>173</v>
      </c>
      <c r="P165" s="23">
        <v>242</v>
      </c>
      <c r="Q165" s="97" t="s">
        <v>173</v>
      </c>
      <c r="R165" s="23">
        <v>9.9608759463419593E-4</v>
      </c>
      <c r="S165" s="97" t="s">
        <v>173</v>
      </c>
      <c r="T165" s="97">
        <v>199</v>
      </c>
      <c r="U165" s="97" t="s">
        <v>173</v>
      </c>
      <c r="V165" s="23">
        <v>4.578429079438328E-2</v>
      </c>
      <c r="W165" s="97" t="s">
        <v>173</v>
      </c>
      <c r="X165" s="97">
        <v>298</v>
      </c>
      <c r="Y165" s="97" t="s">
        <v>173</v>
      </c>
      <c r="Z165" s="23">
        <v>1.4188833134119133E-3</v>
      </c>
      <c r="AA165" s="97" t="s">
        <v>173</v>
      </c>
      <c r="AB165" s="97">
        <v>266</v>
      </c>
      <c r="AC165" s="97" t="s">
        <v>173</v>
      </c>
      <c r="AD165" s="23">
        <v>1.3558049599162009E-3</v>
      </c>
      <c r="AE165" s="97" t="s">
        <v>173</v>
      </c>
      <c r="AF165" s="97">
        <v>317</v>
      </c>
      <c r="AG165" s="97" t="s">
        <v>173</v>
      </c>
      <c r="AH165" s="23">
        <v>0.12033522290645288</v>
      </c>
      <c r="AI165" s="97" t="s">
        <v>173</v>
      </c>
      <c r="AJ165" s="97">
        <v>85</v>
      </c>
      <c r="AK165" s="97" t="s">
        <v>173</v>
      </c>
      <c r="AL165" s="23">
        <v>1.648715989658793E-2</v>
      </c>
      <c r="AM165" s="97" t="s">
        <v>173</v>
      </c>
      <c r="AN165" s="97">
        <v>251</v>
      </c>
      <c r="AO165" s="97" t="s">
        <v>173</v>
      </c>
      <c r="AP165" s="23">
        <v>7.3205522293561573E-2</v>
      </c>
      <c r="AQ165" s="97" t="s">
        <v>173</v>
      </c>
      <c r="AR165" s="97">
        <v>89</v>
      </c>
      <c r="AS165" s="97" t="s">
        <v>173</v>
      </c>
      <c r="AT165" s="23">
        <v>7.5473897217878963E-2</v>
      </c>
      <c r="AU165" s="97" t="s">
        <v>173</v>
      </c>
      <c r="AV165" s="97">
        <v>214</v>
      </c>
      <c r="AW165" s="97" t="s">
        <v>173</v>
      </c>
      <c r="AX165" s="23">
        <v>9.7913006293925423E-2</v>
      </c>
      <c r="AY165" s="97" t="s">
        <v>173</v>
      </c>
      <c r="AZ165" s="97">
        <v>108</v>
      </c>
      <c r="BA165" s="97" t="s">
        <v>173</v>
      </c>
      <c r="BB165" s="23">
        <v>3.7178257519236015E-2</v>
      </c>
      <c r="BC165" s="97" t="s">
        <v>173</v>
      </c>
      <c r="BD165" s="97">
        <v>198</v>
      </c>
      <c r="BE165" s="97" t="s">
        <v>173</v>
      </c>
      <c r="BF165" s="23">
        <v>0.12737580731503373</v>
      </c>
      <c r="BG165" s="97" t="s">
        <v>173</v>
      </c>
      <c r="BH165" s="97">
        <v>300</v>
      </c>
      <c r="BI165" s="97" t="s">
        <v>173</v>
      </c>
      <c r="BJ165" s="23">
        <v>6.0537137126359303E-2</v>
      </c>
      <c r="BK165" s="97" t="s">
        <v>173</v>
      </c>
      <c r="BL165" s="97">
        <v>262</v>
      </c>
      <c r="BM165" s="97" t="s">
        <v>173</v>
      </c>
      <c r="BN165" s="23">
        <v>6.0502616013434575E-2</v>
      </c>
      <c r="BO165" s="97" t="s">
        <v>173</v>
      </c>
      <c r="BP165" s="97">
        <v>167</v>
      </c>
      <c r="BQ165" s="97" t="s">
        <v>173</v>
      </c>
      <c r="BR165" s="23">
        <v>0.14585469848225188</v>
      </c>
      <c r="BS165" s="97" t="s">
        <v>173</v>
      </c>
      <c r="BT165" s="97">
        <v>24</v>
      </c>
      <c r="BU165" s="97" t="s">
        <v>173</v>
      </c>
      <c r="BV165" s="23">
        <v>0.17948724313257758</v>
      </c>
      <c r="BW165" s="97" t="s">
        <v>173</v>
      </c>
      <c r="BX165" s="97">
        <v>81</v>
      </c>
      <c r="BY165" s="97" t="s">
        <v>173</v>
      </c>
      <c r="BZ165" s="23">
        <v>7.0492567678631005E-2</v>
      </c>
      <c r="CA165" s="97" t="s">
        <v>173</v>
      </c>
      <c r="CB165" s="97">
        <v>317</v>
      </c>
      <c r="CC165" s="97" t="s">
        <v>173</v>
      </c>
      <c r="CD165" s="97" t="s">
        <v>173</v>
      </c>
      <c r="CE165" s="23">
        <v>2.8726144812327534E-2</v>
      </c>
      <c r="CF165" s="97" t="s">
        <v>173</v>
      </c>
      <c r="CG165" s="97">
        <v>278</v>
      </c>
    </row>
    <row r="166" spans="1:85" x14ac:dyDescent="0.35">
      <c r="A166" s="97" t="s">
        <v>107</v>
      </c>
      <c r="B166" s="23">
        <v>0.29265892702545532</v>
      </c>
      <c r="C166" s="97" t="s">
        <v>107</v>
      </c>
      <c r="D166" s="97">
        <v>90</v>
      </c>
      <c r="E166" s="97" t="s">
        <v>107</v>
      </c>
      <c r="F166" s="23">
        <v>0.19765433304501534</v>
      </c>
      <c r="G166" s="97" t="s">
        <v>107</v>
      </c>
      <c r="H166" s="97">
        <v>54</v>
      </c>
      <c r="I166" s="97" t="s">
        <v>107</v>
      </c>
      <c r="J166" s="23">
        <v>0.28215654645323762</v>
      </c>
      <c r="K166" s="97" t="s">
        <v>107</v>
      </c>
      <c r="L166" s="97">
        <v>136</v>
      </c>
      <c r="M166" s="97" t="s">
        <v>107</v>
      </c>
      <c r="N166" s="23">
        <v>82</v>
      </c>
      <c r="O166" s="97" t="s">
        <v>107</v>
      </c>
      <c r="P166" s="23">
        <v>248</v>
      </c>
      <c r="Q166" s="97" t="s">
        <v>107</v>
      </c>
      <c r="R166" s="23">
        <v>1.0260427028061826E-3</v>
      </c>
      <c r="S166" s="97" t="s">
        <v>107</v>
      </c>
      <c r="T166" s="97">
        <v>191</v>
      </c>
      <c r="U166" s="97" t="s">
        <v>107</v>
      </c>
      <c r="V166" s="23">
        <v>0.10551432917292577</v>
      </c>
      <c r="W166" s="97" t="s">
        <v>107</v>
      </c>
      <c r="X166" s="97">
        <v>201</v>
      </c>
      <c r="Y166" s="97" t="s">
        <v>107</v>
      </c>
      <c r="Z166" s="23">
        <v>2.0007974682942527E-3</v>
      </c>
      <c r="AA166" s="97" t="s">
        <v>107</v>
      </c>
      <c r="AB166" s="97">
        <v>227</v>
      </c>
      <c r="AC166" s="97" t="s">
        <v>107</v>
      </c>
      <c r="AD166" s="23">
        <v>1.0637067032751461E-2</v>
      </c>
      <c r="AE166" s="97" t="s">
        <v>107</v>
      </c>
      <c r="AF166" s="97">
        <v>163</v>
      </c>
      <c r="AG166" s="97" t="s">
        <v>107</v>
      </c>
      <c r="AH166" s="23">
        <v>0.17017228590864714</v>
      </c>
      <c r="AI166" s="97" t="s">
        <v>107</v>
      </c>
      <c r="AJ166" s="97">
        <v>43</v>
      </c>
      <c r="AK166" s="97" t="s">
        <v>107</v>
      </c>
      <c r="AL166" s="23">
        <v>3.1811998993047277E-2</v>
      </c>
      <c r="AM166" s="97" t="s">
        <v>107</v>
      </c>
      <c r="AN166" s="97">
        <v>102</v>
      </c>
      <c r="AO166" s="97" t="s">
        <v>107</v>
      </c>
      <c r="AP166" s="23">
        <v>0</v>
      </c>
      <c r="AQ166" s="97" t="s">
        <v>107</v>
      </c>
      <c r="AR166" s="97">
        <v>253</v>
      </c>
      <c r="AS166" s="97" t="s">
        <v>107</v>
      </c>
      <c r="AT166" s="23">
        <v>0.22342933161312176</v>
      </c>
      <c r="AU166" s="97" t="s">
        <v>107</v>
      </c>
      <c r="AV166" s="97">
        <v>13</v>
      </c>
      <c r="AW166" s="97" t="s">
        <v>107</v>
      </c>
      <c r="AX166" s="23">
        <v>7.8771440188679459E-2</v>
      </c>
      <c r="AY166" s="97" t="s">
        <v>107</v>
      </c>
      <c r="AZ166" s="97">
        <v>148</v>
      </c>
      <c r="BA166" s="97" t="s">
        <v>107</v>
      </c>
      <c r="BB166" s="23">
        <v>7.9709016270162525E-2</v>
      </c>
      <c r="BC166" s="97" t="s">
        <v>107</v>
      </c>
      <c r="BD166" s="97">
        <v>114</v>
      </c>
      <c r="BE166" s="97" t="s">
        <v>107</v>
      </c>
      <c r="BF166" s="23">
        <v>0.22043570442237248</v>
      </c>
      <c r="BG166" s="97" t="s">
        <v>107</v>
      </c>
      <c r="BH166" s="97">
        <v>164</v>
      </c>
      <c r="BI166" s="97" t="s">
        <v>107</v>
      </c>
      <c r="BJ166" s="23">
        <v>0.1187847774725684</v>
      </c>
      <c r="BK166" s="97" t="s">
        <v>107</v>
      </c>
      <c r="BL166" s="97">
        <v>133</v>
      </c>
      <c r="BM166" s="97" t="s">
        <v>107</v>
      </c>
      <c r="BN166" s="23">
        <v>0.34597912928364222</v>
      </c>
      <c r="BO166" s="97" t="s">
        <v>107</v>
      </c>
      <c r="BP166" s="97">
        <v>12</v>
      </c>
      <c r="BQ166" s="97" t="s">
        <v>107</v>
      </c>
      <c r="BR166" s="23">
        <v>4.9675050835822195E-2</v>
      </c>
      <c r="BS166" s="97" t="s">
        <v>107</v>
      </c>
      <c r="BT166" s="97">
        <v>208</v>
      </c>
      <c r="BU166" s="97" t="s">
        <v>107</v>
      </c>
      <c r="BV166" s="23">
        <v>0.34327723493409701</v>
      </c>
      <c r="BW166" s="97" t="s">
        <v>107</v>
      </c>
      <c r="BX166" s="97">
        <v>19</v>
      </c>
      <c r="BY166" s="97" t="s">
        <v>107</v>
      </c>
      <c r="BZ166" s="23">
        <v>0.18807152287013354</v>
      </c>
      <c r="CA166" s="97" t="s">
        <v>107</v>
      </c>
      <c r="CB166" s="97">
        <v>110</v>
      </c>
      <c r="CC166" s="97" t="s">
        <v>107</v>
      </c>
      <c r="CD166" s="97" t="s">
        <v>107</v>
      </c>
      <c r="CE166" s="23">
        <v>5.0224332342084267E-2</v>
      </c>
      <c r="CF166" s="97" t="s">
        <v>107</v>
      </c>
      <c r="CG166" s="97">
        <v>218</v>
      </c>
    </row>
    <row r="167" spans="1:85" x14ac:dyDescent="0.35">
      <c r="A167" s="97" t="s">
        <v>147</v>
      </c>
      <c r="B167" s="23">
        <v>0.27112696943760067</v>
      </c>
      <c r="C167" s="97" t="s">
        <v>147</v>
      </c>
      <c r="D167" s="97">
        <v>103</v>
      </c>
      <c r="E167" s="97" t="s">
        <v>147</v>
      </c>
      <c r="F167" s="23">
        <v>7.6039255640483472E-2</v>
      </c>
      <c r="G167" s="97" t="s">
        <v>147</v>
      </c>
      <c r="H167" s="97">
        <v>206</v>
      </c>
      <c r="I167" s="97" t="s">
        <v>147</v>
      </c>
      <c r="J167" s="23">
        <v>0.29137036246195896</v>
      </c>
      <c r="K167" s="97" t="s">
        <v>147</v>
      </c>
      <c r="L167" s="97">
        <v>125</v>
      </c>
      <c r="M167" s="97" t="s">
        <v>147</v>
      </c>
      <c r="N167" s="23">
        <v>-81</v>
      </c>
      <c r="O167" s="97" t="s">
        <v>147</v>
      </c>
      <c r="P167" s="23">
        <v>80</v>
      </c>
      <c r="Q167" s="97" t="s">
        <v>147</v>
      </c>
      <c r="R167" s="23">
        <v>3.9481190063120957E-3</v>
      </c>
      <c r="S167" s="97" t="s">
        <v>147</v>
      </c>
      <c r="T167" s="97">
        <v>63</v>
      </c>
      <c r="U167" s="97" t="s">
        <v>147</v>
      </c>
      <c r="V167" s="23">
        <v>0.23052237662323893</v>
      </c>
      <c r="W167" s="97" t="s">
        <v>147</v>
      </c>
      <c r="X167" s="97">
        <v>93</v>
      </c>
      <c r="Y167" s="97" t="s">
        <v>147</v>
      </c>
      <c r="Z167" s="23">
        <v>6.0772017007037233E-3</v>
      </c>
      <c r="AA167" s="97" t="s">
        <v>147</v>
      </c>
      <c r="AB167" s="97">
        <v>70</v>
      </c>
      <c r="AC167" s="97" t="s">
        <v>147</v>
      </c>
      <c r="AD167" s="23">
        <v>1.1512199542641153E-2</v>
      </c>
      <c r="AE167" s="97" t="s">
        <v>147</v>
      </c>
      <c r="AF167" s="97">
        <v>149</v>
      </c>
      <c r="AG167" s="97" t="s">
        <v>147</v>
      </c>
      <c r="AH167" s="23">
        <v>5.2391246074067734E-2</v>
      </c>
      <c r="AI167" s="97" t="s">
        <v>147</v>
      </c>
      <c r="AJ167" s="97">
        <v>294</v>
      </c>
      <c r="AK167" s="97" t="s">
        <v>147</v>
      </c>
      <c r="AL167" s="23">
        <v>1.7820603913704738E-2</v>
      </c>
      <c r="AM167" s="97" t="s">
        <v>147</v>
      </c>
      <c r="AN167" s="97">
        <v>220</v>
      </c>
      <c r="AO167" s="97" t="s">
        <v>147</v>
      </c>
      <c r="AP167" s="23">
        <v>0.11058343816730762</v>
      </c>
      <c r="AQ167" s="97" t="s">
        <v>147</v>
      </c>
      <c r="AR167" s="97">
        <v>50</v>
      </c>
      <c r="AS167" s="97" t="s">
        <v>147</v>
      </c>
      <c r="AT167" s="23">
        <v>5.6733174744547851E-2</v>
      </c>
      <c r="AU167" s="97" t="s">
        <v>147</v>
      </c>
      <c r="AV167" s="97">
        <v>282</v>
      </c>
      <c r="AW167" s="97" t="s">
        <v>147</v>
      </c>
      <c r="AX167" s="23">
        <v>0.12771296731787277</v>
      </c>
      <c r="AY167" s="97" t="s">
        <v>147</v>
      </c>
      <c r="AZ167" s="97">
        <v>70</v>
      </c>
      <c r="BA167" s="97" t="s">
        <v>147</v>
      </c>
      <c r="BB167" s="23">
        <v>3.7990342705870102E-2</v>
      </c>
      <c r="BC167" s="97" t="s">
        <v>147</v>
      </c>
      <c r="BD167" s="97">
        <v>195</v>
      </c>
      <c r="BE167" s="97" t="s">
        <v>147</v>
      </c>
      <c r="BF167" s="23">
        <v>0.13113785837113634</v>
      </c>
      <c r="BG167" s="97" t="s">
        <v>147</v>
      </c>
      <c r="BH167" s="97">
        <v>295</v>
      </c>
      <c r="BI167" s="97" t="s">
        <v>147</v>
      </c>
      <c r="BJ167" s="23">
        <v>6.2064229249102959E-2</v>
      </c>
      <c r="BK167" s="97" t="s">
        <v>147</v>
      </c>
      <c r="BL167" s="97">
        <v>258</v>
      </c>
      <c r="BM167" s="97" t="s">
        <v>147</v>
      </c>
      <c r="BN167" s="23">
        <v>4.2185434281536809E-3</v>
      </c>
      <c r="BO167" s="97" t="s">
        <v>147</v>
      </c>
      <c r="BP167" s="97">
        <v>320</v>
      </c>
      <c r="BQ167" s="97" t="s">
        <v>147</v>
      </c>
      <c r="BR167" s="23">
        <v>3.0989140652278507E-2</v>
      </c>
      <c r="BS167" s="97" t="s">
        <v>147</v>
      </c>
      <c r="BT167" s="97">
        <v>286</v>
      </c>
      <c r="BU167" s="97" t="s">
        <v>147</v>
      </c>
      <c r="BV167" s="23">
        <v>3.0646023329967003E-2</v>
      </c>
      <c r="BW167" s="97" t="s">
        <v>147</v>
      </c>
      <c r="BX167" s="97">
        <v>323</v>
      </c>
      <c r="BY167" s="97" t="s">
        <v>147</v>
      </c>
      <c r="BZ167" s="23">
        <v>0.40260218872074716</v>
      </c>
      <c r="CA167" s="97" t="s">
        <v>147</v>
      </c>
      <c r="CB167" s="97">
        <v>19</v>
      </c>
      <c r="CC167" s="97" t="s">
        <v>147</v>
      </c>
      <c r="CD167" s="97" t="s">
        <v>147</v>
      </c>
      <c r="CE167" s="23">
        <v>0.13604719960246653</v>
      </c>
      <c r="CF167" s="97" t="s">
        <v>147</v>
      </c>
      <c r="CG167" s="97">
        <v>86</v>
      </c>
    </row>
    <row r="168" spans="1:85" x14ac:dyDescent="0.35">
      <c r="A168" s="97" t="s">
        <v>250</v>
      </c>
      <c r="B168" s="23">
        <v>0.26921745517404927</v>
      </c>
      <c r="C168" s="97" t="s">
        <v>250</v>
      </c>
      <c r="D168" s="97">
        <v>105</v>
      </c>
      <c r="E168" s="97" t="s">
        <v>250</v>
      </c>
      <c r="F168" s="23">
        <v>0.13310754375023903</v>
      </c>
      <c r="G168" s="97" t="s">
        <v>250</v>
      </c>
      <c r="H168" s="97">
        <v>93</v>
      </c>
      <c r="I168" s="97" t="s">
        <v>250</v>
      </c>
      <c r="J168" s="23">
        <v>0.32026651538441542</v>
      </c>
      <c r="K168" s="97" t="s">
        <v>250</v>
      </c>
      <c r="L168" s="97">
        <v>98</v>
      </c>
      <c r="M168" s="97" t="s">
        <v>250</v>
      </c>
      <c r="N168" s="23">
        <v>5</v>
      </c>
      <c r="O168" s="97" t="s">
        <v>250</v>
      </c>
      <c r="P168" s="23">
        <v>175</v>
      </c>
      <c r="Q168" s="97" t="s">
        <v>250</v>
      </c>
      <c r="R168" s="23">
        <v>2.6086454404066427E-3</v>
      </c>
      <c r="S168" s="97" t="s">
        <v>250</v>
      </c>
      <c r="T168" s="97">
        <v>89</v>
      </c>
      <c r="U168" s="97" t="s">
        <v>250</v>
      </c>
      <c r="V168" s="23">
        <v>0.29279329403990761</v>
      </c>
      <c r="W168" s="97" t="s">
        <v>250</v>
      </c>
      <c r="X168" s="97">
        <v>61</v>
      </c>
      <c r="Y168" s="97" t="s">
        <v>250</v>
      </c>
      <c r="Z168" s="23">
        <v>5.3135786621082877E-3</v>
      </c>
      <c r="AA168" s="97" t="s">
        <v>250</v>
      </c>
      <c r="AB168" s="97">
        <v>87</v>
      </c>
      <c r="AC168" s="97" t="s">
        <v>250</v>
      </c>
      <c r="AD168" s="23">
        <v>3.2159203784567596E-2</v>
      </c>
      <c r="AE168" s="97" t="s">
        <v>250</v>
      </c>
      <c r="AF168" s="97">
        <v>63</v>
      </c>
      <c r="AG168" s="97" t="s">
        <v>250</v>
      </c>
      <c r="AH168" s="23">
        <v>0.16914191716732574</v>
      </c>
      <c r="AI168" s="97" t="s">
        <v>250</v>
      </c>
      <c r="AJ168" s="97">
        <v>44</v>
      </c>
      <c r="AK168" s="97" t="s">
        <v>250</v>
      </c>
      <c r="AL168" s="23">
        <v>5.2653613762618116E-2</v>
      </c>
      <c r="AM168" s="97" t="s">
        <v>250</v>
      </c>
      <c r="AN168" s="97">
        <v>53</v>
      </c>
      <c r="AO168" s="97" t="s">
        <v>250</v>
      </c>
      <c r="AP168" s="23">
        <v>3.6282400894998165E-2</v>
      </c>
      <c r="AQ168" s="97" t="s">
        <v>250</v>
      </c>
      <c r="AR168" s="97">
        <v>156</v>
      </c>
      <c r="AS168" s="97" t="s">
        <v>250</v>
      </c>
      <c r="AT168" s="23">
        <v>7.99590029068067E-2</v>
      </c>
      <c r="AU168" s="97" t="s">
        <v>250</v>
      </c>
      <c r="AV168" s="97">
        <v>197</v>
      </c>
      <c r="AW168" s="97" t="s">
        <v>250</v>
      </c>
      <c r="AX168" s="23">
        <v>6.353011875865977E-2</v>
      </c>
      <c r="AY168" s="97" t="s">
        <v>250</v>
      </c>
      <c r="AZ168" s="97">
        <v>183</v>
      </c>
      <c r="BA168" s="97" t="s">
        <v>250</v>
      </c>
      <c r="BB168" s="23">
        <v>0.17097017370294329</v>
      </c>
      <c r="BC168" s="97" t="s">
        <v>250</v>
      </c>
      <c r="BD168" s="97">
        <v>43</v>
      </c>
      <c r="BE168" s="97" t="s">
        <v>250</v>
      </c>
      <c r="BF168" s="23">
        <v>0.1530053202548935</v>
      </c>
      <c r="BG168" s="97" t="s">
        <v>250</v>
      </c>
      <c r="BH168" s="97">
        <v>258</v>
      </c>
      <c r="BI168" s="97" t="s">
        <v>250</v>
      </c>
      <c r="BJ168" s="23">
        <v>0.18794233383054221</v>
      </c>
      <c r="BK168" s="97" t="s">
        <v>250</v>
      </c>
      <c r="BL168" s="97">
        <v>56</v>
      </c>
      <c r="BM168" s="97" t="s">
        <v>250</v>
      </c>
      <c r="BN168" s="23">
        <v>5.2507656846039204E-2</v>
      </c>
      <c r="BO168" s="97" t="s">
        <v>250</v>
      </c>
      <c r="BP168" s="97">
        <v>186</v>
      </c>
      <c r="BQ168" s="97" t="s">
        <v>250</v>
      </c>
      <c r="BR168" s="23">
        <v>0.11157830661843618</v>
      </c>
      <c r="BS168" s="97" t="s">
        <v>250</v>
      </c>
      <c r="BT168" s="97">
        <v>54</v>
      </c>
      <c r="BU168" s="97" t="s">
        <v>250</v>
      </c>
      <c r="BV168" s="23">
        <v>0.14270368720732668</v>
      </c>
      <c r="BW168" s="97" t="s">
        <v>250</v>
      </c>
      <c r="BX168" s="97">
        <v>118</v>
      </c>
      <c r="BY168" s="97" t="s">
        <v>250</v>
      </c>
      <c r="BZ168" s="23">
        <v>0.16659407728558179</v>
      </c>
      <c r="CA168" s="97" t="s">
        <v>250</v>
      </c>
      <c r="CB168" s="97">
        <v>142</v>
      </c>
      <c r="CC168" s="97" t="s">
        <v>250</v>
      </c>
      <c r="CD168" s="97" t="s">
        <v>250</v>
      </c>
      <c r="CE168" s="23">
        <v>0.17053344056263389</v>
      </c>
      <c r="CF168" s="97" t="s">
        <v>250</v>
      </c>
      <c r="CG168" s="97">
        <v>61</v>
      </c>
    </row>
    <row r="169" spans="1:85" x14ac:dyDescent="0.35">
      <c r="A169" s="97" t="s">
        <v>208</v>
      </c>
      <c r="B169" s="23">
        <v>0.18134476417314338</v>
      </c>
      <c r="C169" s="97" t="s">
        <v>208</v>
      </c>
      <c r="D169" s="97">
        <v>222</v>
      </c>
      <c r="E169" s="97" t="s">
        <v>208</v>
      </c>
      <c r="F169" s="23">
        <v>8.0324577869463842E-2</v>
      </c>
      <c r="G169" s="97" t="s">
        <v>208</v>
      </c>
      <c r="H169" s="97">
        <v>196</v>
      </c>
      <c r="I169" s="97" t="s">
        <v>208</v>
      </c>
      <c r="J169" s="23">
        <v>0.23260767850499706</v>
      </c>
      <c r="K169" s="97" t="s">
        <v>208</v>
      </c>
      <c r="L169" s="97">
        <v>204</v>
      </c>
      <c r="M169" s="97" t="s">
        <v>208</v>
      </c>
      <c r="N169" s="23">
        <v>8</v>
      </c>
      <c r="O169" s="97" t="s">
        <v>208</v>
      </c>
      <c r="P169" s="23">
        <v>182</v>
      </c>
      <c r="Q169" s="97" t="s">
        <v>208</v>
      </c>
      <c r="R169" s="23">
        <v>1.6182115189652335E-3</v>
      </c>
      <c r="S169" s="97" t="s">
        <v>208</v>
      </c>
      <c r="T169" s="97">
        <v>129</v>
      </c>
      <c r="U169" s="97" t="s">
        <v>208</v>
      </c>
      <c r="V169" s="23">
        <v>3.2755924775074982E-2</v>
      </c>
      <c r="W169" s="97" t="s">
        <v>208</v>
      </c>
      <c r="X169" s="97">
        <v>316</v>
      </c>
      <c r="Y169" s="97" t="s">
        <v>208</v>
      </c>
      <c r="Z169" s="23">
        <v>1.9204247459610885E-3</v>
      </c>
      <c r="AA169" s="97" t="s">
        <v>208</v>
      </c>
      <c r="AB169" s="97">
        <v>233</v>
      </c>
      <c r="AC169" s="97" t="s">
        <v>208</v>
      </c>
      <c r="AD169" s="23">
        <v>4.5955610877127545E-2</v>
      </c>
      <c r="AE169" s="97" t="s">
        <v>208</v>
      </c>
      <c r="AF169" s="97">
        <v>38</v>
      </c>
      <c r="AG169" s="97" t="s">
        <v>208</v>
      </c>
      <c r="AH169" s="23">
        <v>3.8207878813806787E-2</v>
      </c>
      <c r="AI169" s="97" t="s">
        <v>208</v>
      </c>
      <c r="AJ169" s="97">
        <v>320</v>
      </c>
      <c r="AK169" s="97" t="s">
        <v>208</v>
      </c>
      <c r="AL169" s="23">
        <v>4.9595197156761875E-2</v>
      </c>
      <c r="AM169" s="97" t="s">
        <v>208</v>
      </c>
      <c r="AN169" s="97">
        <v>57</v>
      </c>
      <c r="AO169" s="97" t="s">
        <v>208</v>
      </c>
      <c r="AP169" s="23">
        <v>0</v>
      </c>
      <c r="AQ169" s="97" t="s">
        <v>208</v>
      </c>
      <c r="AR169" s="97">
        <v>253</v>
      </c>
      <c r="AS169" s="97" t="s">
        <v>208</v>
      </c>
      <c r="AT169" s="23">
        <v>7.1912676944412168E-2</v>
      </c>
      <c r="AU169" s="97" t="s">
        <v>208</v>
      </c>
      <c r="AV169" s="97">
        <v>229</v>
      </c>
      <c r="AW169" s="97" t="s">
        <v>208</v>
      </c>
      <c r="AX169" s="23">
        <v>2.5353274298574289E-2</v>
      </c>
      <c r="AY169" s="97" t="s">
        <v>208</v>
      </c>
      <c r="AZ169" s="97">
        <v>302</v>
      </c>
      <c r="BA169" s="97" t="s">
        <v>208</v>
      </c>
      <c r="BB169" s="23">
        <v>5.7897628060242283E-2</v>
      </c>
      <c r="BC169" s="97" t="s">
        <v>208</v>
      </c>
      <c r="BD169" s="97">
        <v>147</v>
      </c>
      <c r="BE169" s="97" t="s">
        <v>208</v>
      </c>
      <c r="BF169" s="23">
        <v>0.46043139540953765</v>
      </c>
      <c r="BG169" s="97" t="s">
        <v>208</v>
      </c>
      <c r="BH169" s="97">
        <v>31</v>
      </c>
      <c r="BI169" s="97" t="s">
        <v>208</v>
      </c>
      <c r="BJ169" s="23">
        <v>0.14904810163865306</v>
      </c>
      <c r="BK169" s="97" t="s">
        <v>208</v>
      </c>
      <c r="BL169" s="97">
        <v>98</v>
      </c>
      <c r="BM169" s="97" t="s">
        <v>208</v>
      </c>
      <c r="BN169" s="23">
        <v>7.2263357683678503E-2</v>
      </c>
      <c r="BO169" s="97" t="s">
        <v>208</v>
      </c>
      <c r="BP169" s="97">
        <v>142</v>
      </c>
      <c r="BQ169" s="97" t="s">
        <v>208</v>
      </c>
      <c r="BR169" s="23">
        <v>2.2877254733315117E-2</v>
      </c>
      <c r="BS169" s="97" t="s">
        <v>208</v>
      </c>
      <c r="BT169" s="97">
        <v>314</v>
      </c>
      <c r="BU169" s="97" t="s">
        <v>208</v>
      </c>
      <c r="BV169" s="23">
        <v>8.2586638065904411E-2</v>
      </c>
      <c r="BW169" s="97" t="s">
        <v>208</v>
      </c>
      <c r="BX169" s="97">
        <v>236</v>
      </c>
      <c r="BY169" s="97" t="s">
        <v>208</v>
      </c>
      <c r="BZ169" s="23">
        <v>0.14575799937031511</v>
      </c>
      <c r="CA169" s="97" t="s">
        <v>208</v>
      </c>
      <c r="CB169" s="97">
        <v>169</v>
      </c>
      <c r="CC169" s="97" t="s">
        <v>208</v>
      </c>
      <c r="CD169" s="97" t="s">
        <v>208</v>
      </c>
      <c r="CE169" s="23">
        <v>5.8650687497425254E-2</v>
      </c>
      <c r="CF169" s="97" t="s">
        <v>208</v>
      </c>
      <c r="CG169" s="97">
        <v>186</v>
      </c>
    </row>
    <row r="170" spans="1:85" x14ac:dyDescent="0.35">
      <c r="A170" s="97" t="s">
        <v>146</v>
      </c>
      <c r="B170" s="23">
        <v>0.25216880338513809</v>
      </c>
      <c r="C170" s="97" t="s">
        <v>146</v>
      </c>
      <c r="D170" s="97">
        <v>121</v>
      </c>
      <c r="E170" s="97" t="s">
        <v>146</v>
      </c>
      <c r="F170" s="23">
        <v>6.2469313968368557E-2</v>
      </c>
      <c r="G170" s="97" t="s">
        <v>146</v>
      </c>
      <c r="H170" s="97">
        <v>246</v>
      </c>
      <c r="I170" s="97" t="s">
        <v>146</v>
      </c>
      <c r="J170" s="23">
        <v>0.38252529105530592</v>
      </c>
      <c r="K170" s="97" t="s">
        <v>146</v>
      </c>
      <c r="L170" s="97">
        <v>62</v>
      </c>
      <c r="M170" s="97" t="s">
        <v>146</v>
      </c>
      <c r="N170" s="23">
        <v>-184</v>
      </c>
      <c r="O170" s="97" t="s">
        <v>146</v>
      </c>
      <c r="P170" s="23">
        <v>19</v>
      </c>
      <c r="Q170" s="97" t="s">
        <v>146</v>
      </c>
      <c r="R170" s="23">
        <v>3.9059087891236137E-3</v>
      </c>
      <c r="S170" s="97" t="s">
        <v>146</v>
      </c>
      <c r="T170" s="97">
        <v>64</v>
      </c>
      <c r="U170" s="97" t="s">
        <v>146</v>
      </c>
      <c r="V170" s="23">
        <v>0.31587043793547331</v>
      </c>
      <c r="W170" s="97" t="s">
        <v>146</v>
      </c>
      <c r="X170" s="97">
        <v>55</v>
      </c>
      <c r="Y170" s="97" t="s">
        <v>146</v>
      </c>
      <c r="Z170" s="23">
        <v>6.8237095254760852E-3</v>
      </c>
      <c r="AA170" s="97" t="s">
        <v>146</v>
      </c>
      <c r="AB170" s="97">
        <v>63</v>
      </c>
      <c r="AC170" s="97" t="s">
        <v>146</v>
      </c>
      <c r="AD170" s="23">
        <v>2.3315774890106809E-3</v>
      </c>
      <c r="AE170" s="97" t="s">
        <v>146</v>
      </c>
      <c r="AF170" s="97">
        <v>303</v>
      </c>
      <c r="AG170" s="97" t="s">
        <v>146</v>
      </c>
      <c r="AH170" s="23">
        <v>0.12906212296358471</v>
      </c>
      <c r="AI170" s="97" t="s">
        <v>146</v>
      </c>
      <c r="AJ170" s="97">
        <v>73</v>
      </c>
      <c r="AK170" s="97" t="s">
        <v>146</v>
      </c>
      <c r="AL170" s="23">
        <v>1.8537831868964343E-2</v>
      </c>
      <c r="AM170" s="97" t="s">
        <v>146</v>
      </c>
      <c r="AN170" s="97">
        <v>209</v>
      </c>
      <c r="AO170" s="97" t="s">
        <v>146</v>
      </c>
      <c r="AP170" s="23">
        <v>8.2319305594143119E-3</v>
      </c>
      <c r="AQ170" s="97" t="s">
        <v>146</v>
      </c>
      <c r="AR170" s="97">
        <v>239</v>
      </c>
      <c r="AS170" s="97" t="s">
        <v>146</v>
      </c>
      <c r="AT170" s="23">
        <v>0.13174661381556113</v>
      </c>
      <c r="AU170" s="97" t="s">
        <v>146</v>
      </c>
      <c r="AV170" s="97">
        <v>69</v>
      </c>
      <c r="AW170" s="97" t="s">
        <v>146</v>
      </c>
      <c r="AX170" s="23">
        <v>5.4466239284632775E-2</v>
      </c>
      <c r="AY170" s="97" t="s">
        <v>146</v>
      </c>
      <c r="AZ170" s="97">
        <v>214</v>
      </c>
      <c r="BA170" s="97" t="s">
        <v>146</v>
      </c>
      <c r="BB170" s="23">
        <v>0.11128927000293097</v>
      </c>
      <c r="BC170" s="97" t="s">
        <v>146</v>
      </c>
      <c r="BD170" s="97">
        <v>84</v>
      </c>
      <c r="BE170" s="97" t="s">
        <v>146</v>
      </c>
      <c r="BF170" s="23">
        <v>0.29712006991913259</v>
      </c>
      <c r="BG170" s="97" t="s">
        <v>146</v>
      </c>
      <c r="BH170" s="97">
        <v>86</v>
      </c>
      <c r="BI170" s="97" t="s">
        <v>146</v>
      </c>
      <c r="BJ170" s="23">
        <v>0.16362051466780433</v>
      </c>
      <c r="BK170" s="97" t="s">
        <v>146</v>
      </c>
      <c r="BL170" s="97">
        <v>84</v>
      </c>
      <c r="BM170" s="97" t="s">
        <v>146</v>
      </c>
      <c r="BN170" s="23">
        <v>1.2467642227191222E-2</v>
      </c>
      <c r="BO170" s="97" t="s">
        <v>146</v>
      </c>
      <c r="BP170" s="97">
        <v>302</v>
      </c>
      <c r="BQ170" s="97" t="s">
        <v>146</v>
      </c>
      <c r="BR170" s="23">
        <v>0.16569758770500229</v>
      </c>
      <c r="BS170" s="97" t="s">
        <v>146</v>
      </c>
      <c r="BT170" s="97">
        <v>19</v>
      </c>
      <c r="BU170" s="97" t="s">
        <v>146</v>
      </c>
      <c r="BV170" s="23">
        <v>0.15511450717922401</v>
      </c>
      <c r="BW170" s="97" t="s">
        <v>146</v>
      </c>
      <c r="BX170" s="97">
        <v>104</v>
      </c>
      <c r="BY170" s="97" t="s">
        <v>146</v>
      </c>
      <c r="BZ170" s="23">
        <v>0.2096008515704437</v>
      </c>
      <c r="CA170" s="97" t="s">
        <v>146</v>
      </c>
      <c r="CB170" s="97">
        <v>84</v>
      </c>
      <c r="CC170" s="97" t="s">
        <v>146</v>
      </c>
      <c r="CD170" s="97" t="s">
        <v>146</v>
      </c>
      <c r="CE170" s="23">
        <v>0.11682086119974001</v>
      </c>
      <c r="CF170" s="97" t="s">
        <v>146</v>
      </c>
      <c r="CG170" s="97">
        <v>105</v>
      </c>
    </row>
    <row r="171" spans="1:85" x14ac:dyDescent="0.35">
      <c r="A171" s="97" t="s">
        <v>268</v>
      </c>
      <c r="B171" s="23">
        <v>0.16665846577443016</v>
      </c>
      <c r="C171" s="97" t="s">
        <v>268</v>
      </c>
      <c r="D171" s="97">
        <v>250</v>
      </c>
      <c r="E171" s="97" t="s">
        <v>268</v>
      </c>
      <c r="F171" s="23">
        <v>4.6558208985941214E-2</v>
      </c>
      <c r="G171" s="97" t="s">
        <v>268</v>
      </c>
      <c r="H171" s="97">
        <v>288</v>
      </c>
      <c r="I171" s="97" t="s">
        <v>268</v>
      </c>
      <c r="J171" s="23">
        <v>0.20419718384593652</v>
      </c>
      <c r="K171" s="97" t="s">
        <v>268</v>
      </c>
      <c r="L171" s="97">
        <v>245</v>
      </c>
      <c r="M171" s="97" t="s">
        <v>268</v>
      </c>
      <c r="N171" s="23">
        <v>-43</v>
      </c>
      <c r="O171" s="97" t="s">
        <v>268</v>
      </c>
      <c r="P171" s="23">
        <v>111</v>
      </c>
      <c r="Q171" s="97" t="s">
        <v>268</v>
      </c>
      <c r="R171" s="23">
        <v>4.7509148240181343E-3</v>
      </c>
      <c r="S171" s="97" t="s">
        <v>268</v>
      </c>
      <c r="T171" s="97">
        <v>54</v>
      </c>
      <c r="U171" s="97" t="s">
        <v>268</v>
      </c>
      <c r="V171" s="23">
        <v>0.16183763342296614</v>
      </c>
      <c r="W171" s="97" t="s">
        <v>268</v>
      </c>
      <c r="X171" s="97">
        <v>139</v>
      </c>
      <c r="Y171" s="97" t="s">
        <v>268</v>
      </c>
      <c r="Z171" s="23">
        <v>6.2450376410276018E-3</v>
      </c>
      <c r="AA171" s="97" t="s">
        <v>268</v>
      </c>
      <c r="AB171" s="97">
        <v>69</v>
      </c>
      <c r="AC171" s="97" t="s">
        <v>268</v>
      </c>
      <c r="AD171" s="23">
        <v>1.5443053301361847E-2</v>
      </c>
      <c r="AE171" s="97" t="s">
        <v>268</v>
      </c>
      <c r="AF171" s="97">
        <v>116</v>
      </c>
      <c r="AG171" s="97" t="s">
        <v>268</v>
      </c>
      <c r="AH171" s="23">
        <v>5.5890850026751746E-2</v>
      </c>
      <c r="AI171" s="97" t="s">
        <v>268</v>
      </c>
      <c r="AJ171" s="97">
        <v>278</v>
      </c>
      <c r="AK171" s="97" t="s">
        <v>268</v>
      </c>
      <c r="AL171" s="23">
        <v>2.2091944091701957E-2</v>
      </c>
      <c r="AM171" s="97" t="s">
        <v>268</v>
      </c>
      <c r="AN171" s="97">
        <v>161</v>
      </c>
      <c r="AO171" s="97" t="s">
        <v>268</v>
      </c>
      <c r="AP171" s="23">
        <v>3.4637233965277514E-2</v>
      </c>
      <c r="AQ171" s="97" t="s">
        <v>268</v>
      </c>
      <c r="AR171" s="97">
        <v>160</v>
      </c>
      <c r="AS171" s="97" t="s">
        <v>268</v>
      </c>
      <c r="AT171" s="23">
        <v>5.28916079175243E-2</v>
      </c>
      <c r="AU171" s="97" t="s">
        <v>268</v>
      </c>
      <c r="AV171" s="97">
        <v>295</v>
      </c>
      <c r="AW171" s="97" t="s">
        <v>268</v>
      </c>
      <c r="AX171" s="23">
        <v>5.238489746183058E-2</v>
      </c>
      <c r="AY171" s="97" t="s">
        <v>268</v>
      </c>
      <c r="AZ171" s="97">
        <v>221</v>
      </c>
      <c r="BA171" s="97" t="s">
        <v>268</v>
      </c>
      <c r="BB171" s="23">
        <v>3.0163389033403893E-2</v>
      </c>
      <c r="BC171" s="97" t="s">
        <v>268</v>
      </c>
      <c r="BD171" s="97">
        <v>225</v>
      </c>
      <c r="BE171" s="97" t="s">
        <v>268</v>
      </c>
      <c r="BF171" s="23">
        <v>8.7416167895460722E-2</v>
      </c>
      <c r="BG171" s="97" t="s">
        <v>268</v>
      </c>
      <c r="BH171" s="97">
        <v>319</v>
      </c>
      <c r="BI171" s="97" t="s">
        <v>268</v>
      </c>
      <c r="BJ171" s="23">
        <v>4.5786233927038636E-2</v>
      </c>
      <c r="BK171" s="97" t="s">
        <v>268</v>
      </c>
      <c r="BL171" s="97">
        <v>301</v>
      </c>
      <c r="BM171" s="97" t="s">
        <v>268</v>
      </c>
      <c r="BN171" s="23">
        <v>1.8025114188386263E-2</v>
      </c>
      <c r="BO171" s="97" t="s">
        <v>268</v>
      </c>
      <c r="BP171" s="97">
        <v>290</v>
      </c>
      <c r="BQ171" s="97" t="s">
        <v>268</v>
      </c>
      <c r="BR171" s="23">
        <v>0.11782939029051709</v>
      </c>
      <c r="BS171" s="97" t="s">
        <v>268</v>
      </c>
      <c r="BT171" s="97">
        <v>50</v>
      </c>
      <c r="BU171" s="97" t="s">
        <v>268</v>
      </c>
      <c r="BV171" s="23">
        <v>0.11824608324971767</v>
      </c>
      <c r="BW171" s="97" t="s">
        <v>268</v>
      </c>
      <c r="BX171" s="97">
        <v>162</v>
      </c>
      <c r="BY171" s="97" t="s">
        <v>268</v>
      </c>
      <c r="BZ171" s="23">
        <v>0.11939778997011956</v>
      </c>
      <c r="CA171" s="97" t="s">
        <v>268</v>
      </c>
      <c r="CB171" s="97">
        <v>223</v>
      </c>
      <c r="CC171" s="97" t="s">
        <v>268</v>
      </c>
      <c r="CD171" s="97" t="s">
        <v>268</v>
      </c>
      <c r="CE171" s="23">
        <v>0.13388238899093197</v>
      </c>
      <c r="CF171" s="97" t="s">
        <v>268</v>
      </c>
      <c r="CG171" s="97">
        <v>88</v>
      </c>
    </row>
    <row r="172" spans="1:85" x14ac:dyDescent="0.35">
      <c r="A172" s="97" t="s">
        <v>142</v>
      </c>
      <c r="B172" s="23">
        <v>0.1761177304863947</v>
      </c>
      <c r="C172" s="97" t="s">
        <v>142</v>
      </c>
      <c r="D172" s="97">
        <v>233</v>
      </c>
      <c r="E172" s="97" t="s">
        <v>142</v>
      </c>
      <c r="F172" s="23">
        <v>7.9470054635948598E-2</v>
      </c>
      <c r="G172" s="97" t="s">
        <v>142</v>
      </c>
      <c r="H172" s="97">
        <v>199</v>
      </c>
      <c r="I172" s="97" t="s">
        <v>142</v>
      </c>
      <c r="J172" s="23">
        <v>0.32485928939666553</v>
      </c>
      <c r="K172" s="97" t="s">
        <v>142</v>
      </c>
      <c r="L172" s="97">
        <v>95</v>
      </c>
      <c r="M172" s="97" t="s">
        <v>142</v>
      </c>
      <c r="N172" s="23">
        <v>-104</v>
      </c>
      <c r="O172" s="97" t="s">
        <v>142</v>
      </c>
      <c r="P172" s="23">
        <v>64</v>
      </c>
      <c r="Q172" s="97" t="s">
        <v>142</v>
      </c>
      <c r="R172" s="23">
        <v>1.0119926144219378E-3</v>
      </c>
      <c r="S172" s="97" t="s">
        <v>142</v>
      </c>
      <c r="T172" s="97">
        <v>195</v>
      </c>
      <c r="U172" s="97" t="s">
        <v>142</v>
      </c>
      <c r="V172" s="23">
        <v>0.5089347455067984</v>
      </c>
      <c r="W172" s="97" t="s">
        <v>142</v>
      </c>
      <c r="X172" s="97">
        <v>19</v>
      </c>
      <c r="Y172" s="97" t="s">
        <v>142</v>
      </c>
      <c r="Z172" s="23">
        <v>5.7147782693217127E-3</v>
      </c>
      <c r="AA172" s="97" t="s">
        <v>142</v>
      </c>
      <c r="AB172" s="97">
        <v>79</v>
      </c>
      <c r="AC172" s="97" t="s">
        <v>142</v>
      </c>
      <c r="AD172" s="23">
        <v>6.6727545067402725E-3</v>
      </c>
      <c r="AE172" s="97" t="s">
        <v>142</v>
      </c>
      <c r="AF172" s="97">
        <v>226</v>
      </c>
      <c r="AG172" s="97" t="s">
        <v>142</v>
      </c>
      <c r="AH172" s="23">
        <v>4.5726348494196073E-2</v>
      </c>
      <c r="AI172" s="97" t="s">
        <v>142</v>
      </c>
      <c r="AJ172" s="97">
        <v>311</v>
      </c>
      <c r="AK172" s="97" t="s">
        <v>142</v>
      </c>
      <c r="AL172" s="23">
        <v>1.2264992452655462E-2</v>
      </c>
      <c r="AM172" s="97" t="s">
        <v>142</v>
      </c>
      <c r="AN172" s="97">
        <v>296</v>
      </c>
      <c r="AO172" s="97" t="s">
        <v>142</v>
      </c>
      <c r="AP172" s="23">
        <v>3.7191611017337277E-2</v>
      </c>
      <c r="AQ172" s="97" t="s">
        <v>142</v>
      </c>
      <c r="AR172" s="97">
        <v>153</v>
      </c>
      <c r="AS172" s="97" t="s">
        <v>142</v>
      </c>
      <c r="AT172" s="23">
        <v>0.1316115485650389</v>
      </c>
      <c r="AU172" s="97" t="s">
        <v>142</v>
      </c>
      <c r="AV172" s="97">
        <v>71</v>
      </c>
      <c r="AW172" s="97" t="s">
        <v>142</v>
      </c>
      <c r="AX172" s="23">
        <v>8.2626149939561092E-2</v>
      </c>
      <c r="AY172" s="97" t="s">
        <v>142</v>
      </c>
      <c r="AZ172" s="97">
        <v>141</v>
      </c>
      <c r="BA172" s="97" t="s">
        <v>142</v>
      </c>
      <c r="BB172" s="23">
        <v>4.7221461306204554E-2</v>
      </c>
      <c r="BC172" s="97" t="s">
        <v>142</v>
      </c>
      <c r="BD172" s="97">
        <v>174</v>
      </c>
      <c r="BE172" s="97" t="s">
        <v>142</v>
      </c>
      <c r="BF172" s="23">
        <v>0.23172884530893947</v>
      </c>
      <c r="BG172" s="97" t="s">
        <v>142</v>
      </c>
      <c r="BH172" s="97">
        <v>145</v>
      </c>
      <c r="BI172" s="97" t="s">
        <v>142</v>
      </c>
      <c r="BJ172" s="23">
        <v>9.1509095499691467E-2</v>
      </c>
      <c r="BK172" s="97" t="s">
        <v>142</v>
      </c>
      <c r="BL172" s="97">
        <v>182</v>
      </c>
      <c r="BM172" s="97" t="s">
        <v>142</v>
      </c>
      <c r="BN172" s="23">
        <v>8.3746178597224288E-2</v>
      </c>
      <c r="BO172" s="97" t="s">
        <v>142</v>
      </c>
      <c r="BP172" s="97">
        <v>118</v>
      </c>
      <c r="BQ172" s="97" t="s">
        <v>142</v>
      </c>
      <c r="BR172" s="23">
        <v>6.9458234266590618E-2</v>
      </c>
      <c r="BS172" s="97" t="s">
        <v>142</v>
      </c>
      <c r="BT172" s="97">
        <v>135</v>
      </c>
      <c r="BU172" s="97" t="s">
        <v>142</v>
      </c>
      <c r="BV172" s="23">
        <v>0.13311055007538997</v>
      </c>
      <c r="BW172" s="97" t="s">
        <v>142</v>
      </c>
      <c r="BX172" s="97">
        <v>131</v>
      </c>
      <c r="BY172" s="97" t="s">
        <v>142</v>
      </c>
      <c r="BZ172" s="23">
        <v>0.11665700335346092</v>
      </c>
      <c r="CA172" s="97" t="s">
        <v>142</v>
      </c>
      <c r="CB172" s="97">
        <v>228</v>
      </c>
      <c r="CC172" s="97" t="s">
        <v>142</v>
      </c>
      <c r="CD172" s="97" t="s">
        <v>142</v>
      </c>
      <c r="CE172" s="23">
        <v>5.5888477595355167E-2</v>
      </c>
      <c r="CF172" s="97" t="s">
        <v>142</v>
      </c>
      <c r="CG172" s="97">
        <v>195</v>
      </c>
    </row>
    <row r="173" spans="1:85" x14ac:dyDescent="0.35">
      <c r="A173" s="97" t="s">
        <v>216</v>
      </c>
      <c r="B173" s="23">
        <v>0.13222842318467529</v>
      </c>
      <c r="C173" s="97" t="s">
        <v>216</v>
      </c>
      <c r="D173" s="97">
        <v>300</v>
      </c>
      <c r="E173" s="97" t="s">
        <v>216</v>
      </c>
      <c r="F173" s="23">
        <v>3.6235337042939034E-2</v>
      </c>
      <c r="G173" s="97" t="s">
        <v>216</v>
      </c>
      <c r="H173" s="97">
        <v>306</v>
      </c>
      <c r="I173" s="97" t="s">
        <v>216</v>
      </c>
      <c r="J173" s="23">
        <v>0.1865457688150772</v>
      </c>
      <c r="K173" s="97" t="s">
        <v>216</v>
      </c>
      <c r="L173" s="97">
        <v>269</v>
      </c>
      <c r="M173" s="97" t="s">
        <v>216</v>
      </c>
      <c r="N173" s="23">
        <v>-37</v>
      </c>
      <c r="O173" s="97" t="s">
        <v>216</v>
      </c>
      <c r="P173" s="23">
        <v>121</v>
      </c>
      <c r="Q173" s="97" t="s">
        <v>216</v>
      </c>
      <c r="R173" s="23">
        <v>7.015543628084048E-4</v>
      </c>
      <c r="S173" s="97" t="s">
        <v>216</v>
      </c>
      <c r="T173" s="97">
        <v>229</v>
      </c>
      <c r="U173" s="97" t="s">
        <v>216</v>
      </c>
      <c r="V173" s="23">
        <v>4.0784389860273718E-2</v>
      </c>
      <c r="W173" s="97" t="s">
        <v>216</v>
      </c>
      <c r="X173" s="97">
        <v>310</v>
      </c>
      <c r="Y173" s="97" t="s">
        <v>216</v>
      </c>
      <c r="Z173" s="23">
        <v>1.0782341848681581E-3</v>
      </c>
      <c r="AA173" s="97" t="s">
        <v>216</v>
      </c>
      <c r="AB173" s="97">
        <v>291</v>
      </c>
      <c r="AC173" s="97" t="s">
        <v>216</v>
      </c>
      <c r="AD173" s="23">
        <v>5.6117948767803946E-2</v>
      </c>
      <c r="AE173" s="97" t="s">
        <v>216</v>
      </c>
      <c r="AF173" s="97">
        <v>33</v>
      </c>
      <c r="AG173" s="97" t="s">
        <v>216</v>
      </c>
      <c r="AH173" s="23">
        <v>0.1291610999767564</v>
      </c>
      <c r="AI173" s="97" t="s">
        <v>216</v>
      </c>
      <c r="AJ173" s="97">
        <v>72</v>
      </c>
      <c r="AK173" s="97" t="s">
        <v>216</v>
      </c>
      <c r="AL173" s="23">
        <v>7.0960505438614985E-2</v>
      </c>
      <c r="AM173" s="97" t="s">
        <v>216</v>
      </c>
      <c r="AN173" s="97">
        <v>39</v>
      </c>
      <c r="AO173" s="97" t="s">
        <v>216</v>
      </c>
      <c r="AP173" s="23">
        <v>0</v>
      </c>
      <c r="AQ173" s="97" t="s">
        <v>216</v>
      </c>
      <c r="AR173" s="97">
        <v>253</v>
      </c>
      <c r="AS173" s="97" t="s">
        <v>216</v>
      </c>
      <c r="AT173" s="23">
        <v>7.0356153132207264E-2</v>
      </c>
      <c r="AU173" s="97" t="s">
        <v>216</v>
      </c>
      <c r="AV173" s="97">
        <v>238</v>
      </c>
      <c r="AW173" s="97" t="s">
        <v>216</v>
      </c>
      <c r="AX173" s="23">
        <v>2.4804511871143058E-2</v>
      </c>
      <c r="AY173" s="97" t="s">
        <v>216</v>
      </c>
      <c r="AZ173" s="97">
        <v>303</v>
      </c>
      <c r="BA173" s="97" t="s">
        <v>216</v>
      </c>
      <c r="BB173" s="23">
        <v>1.5626131816525633E-2</v>
      </c>
      <c r="BC173" s="97" t="s">
        <v>216</v>
      </c>
      <c r="BD173" s="97">
        <v>271</v>
      </c>
      <c r="BE173" s="97" t="s">
        <v>216</v>
      </c>
      <c r="BF173" s="23">
        <v>0.20455929504343648</v>
      </c>
      <c r="BG173" s="97" t="s">
        <v>216</v>
      </c>
      <c r="BH173" s="97">
        <v>184</v>
      </c>
      <c r="BI173" s="97" t="s">
        <v>216</v>
      </c>
      <c r="BJ173" s="23">
        <v>5.7008438815859319E-2</v>
      </c>
      <c r="BK173" s="97" t="s">
        <v>216</v>
      </c>
      <c r="BL173" s="97">
        <v>273</v>
      </c>
      <c r="BM173" s="97" t="s">
        <v>216</v>
      </c>
      <c r="BN173" s="23">
        <v>7.7325726206833034E-3</v>
      </c>
      <c r="BO173" s="97" t="s">
        <v>216</v>
      </c>
      <c r="BP173" s="97">
        <v>316</v>
      </c>
      <c r="BQ173" s="97" t="s">
        <v>216</v>
      </c>
      <c r="BR173" s="23">
        <v>3.7518791699924926E-2</v>
      </c>
      <c r="BS173" s="97" t="s">
        <v>216</v>
      </c>
      <c r="BT173" s="97">
        <v>253</v>
      </c>
      <c r="BU173" s="97" t="s">
        <v>216</v>
      </c>
      <c r="BV173" s="23">
        <v>3.9379777498591013E-2</v>
      </c>
      <c r="BW173" s="97" t="s">
        <v>216</v>
      </c>
      <c r="BX173" s="97">
        <v>315</v>
      </c>
      <c r="BY173" s="97" t="s">
        <v>216</v>
      </c>
      <c r="BZ173" s="23">
        <v>0.13204465189009568</v>
      </c>
      <c r="CA173" s="97" t="s">
        <v>216</v>
      </c>
      <c r="CB173" s="97">
        <v>200</v>
      </c>
      <c r="CC173" s="97" t="s">
        <v>216</v>
      </c>
      <c r="CD173" s="97" t="s">
        <v>216</v>
      </c>
      <c r="CE173" s="23">
        <v>5.1691901671444114E-2</v>
      </c>
      <c r="CF173" s="97" t="s">
        <v>216</v>
      </c>
      <c r="CG173" s="97">
        <v>212</v>
      </c>
    </row>
    <row r="174" spans="1:85" x14ac:dyDescent="0.35">
      <c r="A174" s="97" t="s">
        <v>274</v>
      </c>
      <c r="B174" s="23">
        <v>0.14996048344271445</v>
      </c>
      <c r="C174" s="97" t="s">
        <v>274</v>
      </c>
      <c r="D174" s="97">
        <v>282</v>
      </c>
      <c r="E174" s="97" t="s">
        <v>274</v>
      </c>
      <c r="F174" s="23">
        <v>2.3638586367828843E-2</v>
      </c>
      <c r="G174" s="97" t="s">
        <v>274</v>
      </c>
      <c r="H174" s="97">
        <v>322</v>
      </c>
      <c r="I174" s="97" t="s">
        <v>274</v>
      </c>
      <c r="J174" s="23">
        <v>0.28499415585986843</v>
      </c>
      <c r="K174" s="97" t="s">
        <v>274</v>
      </c>
      <c r="L174" s="97">
        <v>133</v>
      </c>
      <c r="M174" s="97" t="s">
        <v>274</v>
      </c>
      <c r="N174" s="23">
        <v>-189</v>
      </c>
      <c r="O174" s="97" t="s">
        <v>274</v>
      </c>
      <c r="P174" s="23">
        <v>15</v>
      </c>
      <c r="Q174" s="97" t="s">
        <v>274</v>
      </c>
      <c r="R174" s="23">
        <v>5.116406194911236E-4</v>
      </c>
      <c r="S174" s="97" t="s">
        <v>274</v>
      </c>
      <c r="T174" s="97">
        <v>253</v>
      </c>
      <c r="U174" s="97" t="s">
        <v>274</v>
      </c>
      <c r="V174" s="23">
        <v>0.31953137253349423</v>
      </c>
      <c r="W174" s="97" t="s">
        <v>274</v>
      </c>
      <c r="X174" s="97">
        <v>53</v>
      </c>
      <c r="Y174" s="97" t="s">
        <v>274</v>
      </c>
      <c r="Z174" s="23">
        <v>3.4642911750065613E-3</v>
      </c>
      <c r="AA174" s="97" t="s">
        <v>274</v>
      </c>
      <c r="AB174" s="97">
        <v>145</v>
      </c>
      <c r="AC174" s="97" t="s">
        <v>274</v>
      </c>
      <c r="AD174" s="23">
        <v>5.7454331806667891E-3</v>
      </c>
      <c r="AE174" s="97" t="s">
        <v>274</v>
      </c>
      <c r="AF174" s="97">
        <v>236</v>
      </c>
      <c r="AG174" s="97" t="s">
        <v>274</v>
      </c>
      <c r="AH174" s="23">
        <v>0.11063405845259651</v>
      </c>
      <c r="AI174" s="97" t="s">
        <v>274</v>
      </c>
      <c r="AJ174" s="97">
        <v>107</v>
      </c>
      <c r="AK174" s="97" t="s">
        <v>274</v>
      </c>
      <c r="AL174" s="23">
        <v>1.9541822013231375E-2</v>
      </c>
      <c r="AM174" s="97" t="s">
        <v>274</v>
      </c>
      <c r="AN174" s="97">
        <v>195</v>
      </c>
      <c r="AO174" s="97" t="s">
        <v>274</v>
      </c>
      <c r="AP174" s="23">
        <v>2.4230092918361958E-2</v>
      </c>
      <c r="AQ174" s="97" t="s">
        <v>274</v>
      </c>
      <c r="AR174" s="97">
        <v>194</v>
      </c>
      <c r="AS174" s="97" t="s">
        <v>274</v>
      </c>
      <c r="AT174" s="23">
        <v>6.3203878390624968E-2</v>
      </c>
      <c r="AU174" s="97" t="s">
        <v>274</v>
      </c>
      <c r="AV174" s="97">
        <v>264</v>
      </c>
      <c r="AW174" s="97" t="s">
        <v>274</v>
      </c>
      <c r="AX174" s="23">
        <v>4.5883711511595038E-2</v>
      </c>
      <c r="AY174" s="97" t="s">
        <v>274</v>
      </c>
      <c r="AZ174" s="97">
        <v>242</v>
      </c>
      <c r="BA174" s="97" t="s">
        <v>274</v>
      </c>
      <c r="BB174" s="23">
        <v>1.1326278150862399E-2</v>
      </c>
      <c r="BC174" s="97" t="s">
        <v>274</v>
      </c>
      <c r="BD174" s="97">
        <v>289</v>
      </c>
      <c r="BE174" s="97" t="s">
        <v>274</v>
      </c>
      <c r="BF174" s="23">
        <v>0.23169040264640808</v>
      </c>
      <c r="BG174" s="97" t="s">
        <v>274</v>
      </c>
      <c r="BH174" s="97">
        <v>147</v>
      </c>
      <c r="BI174" s="97" t="s">
        <v>274</v>
      </c>
      <c r="BJ174" s="23">
        <v>5.8756530320571897E-2</v>
      </c>
      <c r="BK174" s="97" t="s">
        <v>274</v>
      </c>
      <c r="BL174" s="97">
        <v>270</v>
      </c>
      <c r="BM174" s="97" t="s">
        <v>274</v>
      </c>
      <c r="BN174" s="23">
        <v>1.0491836082295189E-2</v>
      </c>
      <c r="BO174" s="97" t="s">
        <v>274</v>
      </c>
      <c r="BP174" s="97">
        <v>307</v>
      </c>
      <c r="BQ174" s="97" t="s">
        <v>274</v>
      </c>
      <c r="BR174" s="23">
        <v>6.0325110547945829E-2</v>
      </c>
      <c r="BS174" s="97" t="s">
        <v>274</v>
      </c>
      <c r="BT174" s="97">
        <v>170</v>
      </c>
      <c r="BU174" s="97" t="s">
        <v>274</v>
      </c>
      <c r="BV174" s="23">
        <v>6.1634106148751679E-2</v>
      </c>
      <c r="BW174" s="97" t="s">
        <v>274</v>
      </c>
      <c r="BX174" s="97">
        <v>290</v>
      </c>
      <c r="BY174" s="97" t="s">
        <v>274</v>
      </c>
      <c r="BZ174" s="23">
        <v>0.19155449705978497</v>
      </c>
      <c r="CA174" s="97" t="s">
        <v>274</v>
      </c>
      <c r="CB174" s="97">
        <v>102</v>
      </c>
      <c r="CC174" s="97" t="s">
        <v>274</v>
      </c>
      <c r="CD174" s="97" t="s">
        <v>274</v>
      </c>
      <c r="CE174" s="23">
        <v>4.0715752698412565E-2</v>
      </c>
      <c r="CF174" s="97" t="s">
        <v>274</v>
      </c>
      <c r="CG174" s="97">
        <v>250</v>
      </c>
    </row>
    <row r="175" spans="1:85" x14ac:dyDescent="0.35">
      <c r="A175" s="97" t="s">
        <v>76</v>
      </c>
      <c r="B175" s="23">
        <v>0.38178150653577242</v>
      </c>
      <c r="C175" s="97" t="s">
        <v>76</v>
      </c>
      <c r="D175" s="97">
        <v>43</v>
      </c>
      <c r="E175" s="97" t="s">
        <v>76</v>
      </c>
      <c r="F175" s="23">
        <v>0.12545879276860569</v>
      </c>
      <c r="G175" s="97" t="s">
        <v>76</v>
      </c>
      <c r="H175" s="97">
        <v>107</v>
      </c>
      <c r="I175" s="97" t="s">
        <v>76</v>
      </c>
      <c r="J175" s="23">
        <v>0.53923877453420299</v>
      </c>
      <c r="K175" s="97" t="s">
        <v>76</v>
      </c>
      <c r="L175" s="97">
        <v>22</v>
      </c>
      <c r="M175" s="97" t="s">
        <v>76</v>
      </c>
      <c r="N175" s="23">
        <v>-85</v>
      </c>
      <c r="O175" s="97" t="s">
        <v>76</v>
      </c>
      <c r="P175" s="23">
        <v>76</v>
      </c>
      <c r="Q175" s="97" t="s">
        <v>76</v>
      </c>
      <c r="R175" s="23">
        <v>9.6875180701815164E-4</v>
      </c>
      <c r="S175" s="97" t="s">
        <v>76</v>
      </c>
      <c r="T175" s="97">
        <v>200</v>
      </c>
      <c r="U175" s="97" t="s">
        <v>76</v>
      </c>
      <c r="V175" s="23">
        <v>0.66293930187335781</v>
      </c>
      <c r="W175" s="97" t="s">
        <v>76</v>
      </c>
      <c r="X175" s="97">
        <v>10</v>
      </c>
      <c r="Y175" s="97" t="s">
        <v>76</v>
      </c>
      <c r="Z175" s="23">
        <v>7.0947136502408064E-3</v>
      </c>
      <c r="AA175" s="97" t="s">
        <v>76</v>
      </c>
      <c r="AB175" s="97">
        <v>58</v>
      </c>
      <c r="AC175" s="97" t="s">
        <v>76</v>
      </c>
      <c r="AD175" s="23">
        <v>1.5360742123750879E-2</v>
      </c>
      <c r="AE175" s="97" t="s">
        <v>76</v>
      </c>
      <c r="AF175" s="97">
        <v>118</v>
      </c>
      <c r="AG175" s="97" t="s">
        <v>76</v>
      </c>
      <c r="AH175" s="23">
        <v>5.1377922616840085E-2</v>
      </c>
      <c r="AI175" s="97" t="s">
        <v>76</v>
      </c>
      <c r="AJ175" s="97">
        <v>299</v>
      </c>
      <c r="AK175" s="97" t="s">
        <v>76</v>
      </c>
      <c r="AL175" s="23">
        <v>2.1442967316498994E-2</v>
      </c>
      <c r="AM175" s="97" t="s">
        <v>76</v>
      </c>
      <c r="AN175" s="97">
        <v>172</v>
      </c>
      <c r="AO175" s="97" t="s">
        <v>76</v>
      </c>
      <c r="AP175" s="23">
        <v>0</v>
      </c>
      <c r="AQ175" s="97" t="s">
        <v>76</v>
      </c>
      <c r="AR175" s="97">
        <v>253</v>
      </c>
      <c r="AS175" s="97" t="s">
        <v>76</v>
      </c>
      <c r="AT175" s="23">
        <v>0.20572844753559599</v>
      </c>
      <c r="AU175" s="97" t="s">
        <v>76</v>
      </c>
      <c r="AV175" s="97">
        <v>17</v>
      </c>
      <c r="AW175" s="97" t="s">
        <v>76</v>
      </c>
      <c r="AX175" s="23">
        <v>7.2530880270548811E-2</v>
      </c>
      <c r="AY175" s="97" t="s">
        <v>76</v>
      </c>
      <c r="AZ175" s="97">
        <v>159</v>
      </c>
      <c r="BA175" s="97" t="s">
        <v>76</v>
      </c>
      <c r="BB175" s="23">
        <v>0.11727359160745031</v>
      </c>
      <c r="BC175" s="97" t="s">
        <v>76</v>
      </c>
      <c r="BD175" s="97">
        <v>81</v>
      </c>
      <c r="BE175" s="97" t="s">
        <v>76</v>
      </c>
      <c r="BF175" s="23">
        <v>0.32478120411756889</v>
      </c>
      <c r="BG175" s="97" t="s">
        <v>76</v>
      </c>
      <c r="BH175" s="97">
        <v>65</v>
      </c>
      <c r="BI175" s="97" t="s">
        <v>76</v>
      </c>
      <c r="BJ175" s="23">
        <v>0.17486087952274262</v>
      </c>
      <c r="BK175" s="97" t="s">
        <v>76</v>
      </c>
      <c r="BL175" s="97">
        <v>73</v>
      </c>
      <c r="BM175" s="97" t="s">
        <v>76</v>
      </c>
      <c r="BN175" s="23">
        <v>0.14400054530118783</v>
      </c>
      <c r="BO175" s="97" t="s">
        <v>76</v>
      </c>
      <c r="BP175" s="97">
        <v>53</v>
      </c>
      <c r="BQ175" s="97" t="s">
        <v>76</v>
      </c>
      <c r="BR175" s="23">
        <v>0.13400090214469276</v>
      </c>
      <c r="BS175" s="97" t="s">
        <v>76</v>
      </c>
      <c r="BT175" s="97">
        <v>34</v>
      </c>
      <c r="BU175" s="97" t="s">
        <v>76</v>
      </c>
      <c r="BV175" s="23">
        <v>0.24156927383761234</v>
      </c>
      <c r="BW175" s="97" t="s">
        <v>76</v>
      </c>
      <c r="BX175" s="97">
        <v>40</v>
      </c>
      <c r="BY175" s="97" t="s">
        <v>76</v>
      </c>
      <c r="BZ175" s="23">
        <v>0.47013563068750513</v>
      </c>
      <c r="CA175" s="97" t="s">
        <v>76</v>
      </c>
      <c r="CB175" s="97">
        <v>7</v>
      </c>
      <c r="CC175" s="97" t="s">
        <v>76</v>
      </c>
      <c r="CD175" s="97" t="s">
        <v>76</v>
      </c>
      <c r="CE175" s="23">
        <v>7.6546510502137038E-2</v>
      </c>
      <c r="CF175" s="97" t="s">
        <v>76</v>
      </c>
      <c r="CG175" s="97">
        <v>150</v>
      </c>
    </row>
    <row r="176" spans="1:85" x14ac:dyDescent="0.35">
      <c r="A176" s="97" t="s">
        <v>69</v>
      </c>
      <c r="B176" s="23">
        <v>0.36187912464281324</v>
      </c>
      <c r="C176" s="97" t="s">
        <v>69</v>
      </c>
      <c r="D176" s="97">
        <v>49</v>
      </c>
      <c r="E176" s="97" t="s">
        <v>69</v>
      </c>
      <c r="F176" s="23">
        <v>0.2666503039898529</v>
      </c>
      <c r="G176" s="97" t="s">
        <v>69</v>
      </c>
      <c r="H176" s="97">
        <v>32</v>
      </c>
      <c r="I176" s="97" t="s">
        <v>69</v>
      </c>
      <c r="J176" s="23">
        <v>0.24133740045927082</v>
      </c>
      <c r="K176" s="97" t="s">
        <v>69</v>
      </c>
      <c r="L176" s="97">
        <v>189</v>
      </c>
      <c r="M176" s="97" t="s">
        <v>69</v>
      </c>
      <c r="N176" s="23">
        <v>157</v>
      </c>
      <c r="O176" s="97" t="s">
        <v>69</v>
      </c>
      <c r="P176" s="23">
        <v>297</v>
      </c>
      <c r="Q176" s="97" t="s">
        <v>69</v>
      </c>
      <c r="R176" s="23">
        <v>3.346358893733798E-4</v>
      </c>
      <c r="S176" s="97" t="s">
        <v>69</v>
      </c>
      <c r="T176" s="97">
        <v>272</v>
      </c>
      <c r="U176" s="97" t="s">
        <v>69</v>
      </c>
      <c r="V176" s="23">
        <v>8.2188732604742062E-2</v>
      </c>
      <c r="W176" s="97" t="s">
        <v>69</v>
      </c>
      <c r="X176" s="97">
        <v>242</v>
      </c>
      <c r="Y176" s="97" t="s">
        <v>69</v>
      </c>
      <c r="Z176" s="23">
        <v>1.094045300471243E-3</v>
      </c>
      <c r="AA176" s="97" t="s">
        <v>69</v>
      </c>
      <c r="AB176" s="97">
        <v>289</v>
      </c>
      <c r="AC176" s="97" t="s">
        <v>69</v>
      </c>
      <c r="AD176" s="23">
        <v>3.3499743262135114E-3</v>
      </c>
      <c r="AE176" s="97" t="s">
        <v>69</v>
      </c>
      <c r="AF176" s="97">
        <v>282</v>
      </c>
      <c r="AG176" s="97" t="s">
        <v>69</v>
      </c>
      <c r="AH176" s="23">
        <v>9.5572922145223019E-2</v>
      </c>
      <c r="AI176" s="97" t="s">
        <v>69</v>
      </c>
      <c r="AJ176" s="97">
        <v>134</v>
      </c>
      <c r="AK176" s="97" t="s">
        <v>69</v>
      </c>
      <c r="AL176" s="23">
        <v>1.5309473521801687E-2</v>
      </c>
      <c r="AM176" s="97" t="s">
        <v>69</v>
      </c>
      <c r="AN176" s="97">
        <v>262</v>
      </c>
      <c r="AO176" s="97" t="s">
        <v>69</v>
      </c>
      <c r="AP176" s="23">
        <v>4.4087124838137056E-3</v>
      </c>
      <c r="AQ176" s="97" t="s">
        <v>69</v>
      </c>
      <c r="AR176" s="97">
        <v>246</v>
      </c>
      <c r="AS176" s="97" t="s">
        <v>69</v>
      </c>
      <c r="AT176" s="23">
        <v>2.8628828374255757E-2</v>
      </c>
      <c r="AU176" s="97" t="s">
        <v>69</v>
      </c>
      <c r="AV176" s="97">
        <v>321</v>
      </c>
      <c r="AW176" s="97" t="s">
        <v>69</v>
      </c>
      <c r="AX176" s="23">
        <v>1.438748433778448E-2</v>
      </c>
      <c r="AY176" s="97" t="s">
        <v>69</v>
      </c>
      <c r="AZ176" s="97">
        <v>319</v>
      </c>
      <c r="BA176" s="97" t="s">
        <v>69</v>
      </c>
      <c r="BB176" s="23">
        <v>6.0444019850011708E-2</v>
      </c>
      <c r="BC176" s="97" t="s">
        <v>69</v>
      </c>
      <c r="BD176" s="97">
        <v>141</v>
      </c>
      <c r="BE176" s="97" t="s">
        <v>69</v>
      </c>
      <c r="BF176" s="23">
        <v>0.14957093954111861</v>
      </c>
      <c r="BG176" s="97" t="s">
        <v>69</v>
      </c>
      <c r="BH176" s="97">
        <v>266</v>
      </c>
      <c r="BI176" s="97" t="s">
        <v>69</v>
      </c>
      <c r="BJ176" s="23">
        <v>8.6399666353511512E-2</v>
      </c>
      <c r="BK176" s="97" t="s">
        <v>69</v>
      </c>
      <c r="BL176" s="97">
        <v>201</v>
      </c>
      <c r="BM176" s="97" t="s">
        <v>69</v>
      </c>
      <c r="BN176" s="23">
        <v>0.5214818256450553</v>
      </c>
      <c r="BO176" s="97" t="s">
        <v>69</v>
      </c>
      <c r="BP176" s="97">
        <v>7</v>
      </c>
      <c r="BQ176" s="97" t="s">
        <v>69</v>
      </c>
      <c r="BR176" s="23">
        <v>0.15285066693051105</v>
      </c>
      <c r="BS176" s="97" t="s">
        <v>69</v>
      </c>
      <c r="BT176" s="97">
        <v>21</v>
      </c>
      <c r="BU176" s="97" t="s">
        <v>69</v>
      </c>
      <c r="BV176" s="23">
        <v>0.58531841325602207</v>
      </c>
      <c r="BW176" s="97" t="s">
        <v>69</v>
      </c>
      <c r="BX176" s="97">
        <v>6</v>
      </c>
      <c r="BY176" s="97" t="s">
        <v>69</v>
      </c>
      <c r="BZ176" s="23">
        <v>0.14012350830258477</v>
      </c>
      <c r="CA176" s="97" t="s">
        <v>69</v>
      </c>
      <c r="CB176" s="97">
        <v>180</v>
      </c>
      <c r="CC176" s="97" t="s">
        <v>69</v>
      </c>
      <c r="CD176" s="97" t="s">
        <v>69</v>
      </c>
      <c r="CE176" s="23">
        <v>0.21283024771735035</v>
      </c>
      <c r="CF176" s="97" t="s">
        <v>69</v>
      </c>
      <c r="CG176" s="97">
        <v>44</v>
      </c>
    </row>
    <row r="177" spans="1:85" x14ac:dyDescent="0.35">
      <c r="A177" s="97" t="s">
        <v>150</v>
      </c>
      <c r="B177" s="23">
        <v>0.27545052286629851</v>
      </c>
      <c r="C177" s="97" t="s">
        <v>150</v>
      </c>
      <c r="D177" s="97">
        <v>100</v>
      </c>
      <c r="E177" s="97" t="s">
        <v>150</v>
      </c>
      <c r="F177" s="23">
        <v>6.3306150987265608E-2</v>
      </c>
      <c r="G177" s="97" t="s">
        <v>150</v>
      </c>
      <c r="H177" s="97">
        <v>243</v>
      </c>
      <c r="I177" s="97" t="s">
        <v>150</v>
      </c>
      <c r="J177" s="23">
        <v>0.3271514637245404</v>
      </c>
      <c r="K177" s="97" t="s">
        <v>150</v>
      </c>
      <c r="L177" s="97">
        <v>93</v>
      </c>
      <c r="M177" s="97" t="s">
        <v>150</v>
      </c>
      <c r="N177" s="23">
        <v>-150</v>
      </c>
      <c r="O177" s="97" t="s">
        <v>150</v>
      </c>
      <c r="P177" s="23">
        <v>38</v>
      </c>
      <c r="Q177" s="97" t="s">
        <v>150</v>
      </c>
      <c r="R177" s="23">
        <v>9.9610921639008772E-4</v>
      </c>
      <c r="S177" s="97" t="s">
        <v>150</v>
      </c>
      <c r="T177" s="97">
        <v>198</v>
      </c>
      <c r="U177" s="97" t="s">
        <v>150</v>
      </c>
      <c r="V177" s="23">
        <v>0.17295655879867569</v>
      </c>
      <c r="W177" s="97" t="s">
        <v>150</v>
      </c>
      <c r="X177" s="97">
        <v>134</v>
      </c>
      <c r="Y177" s="97" t="s">
        <v>150</v>
      </c>
      <c r="Z177" s="23">
        <v>2.5941097220191348E-3</v>
      </c>
      <c r="AA177" s="97" t="s">
        <v>150</v>
      </c>
      <c r="AB177" s="97">
        <v>183</v>
      </c>
      <c r="AC177" s="97" t="s">
        <v>150</v>
      </c>
      <c r="AD177" s="23">
        <v>1.0101574699195912E-2</v>
      </c>
      <c r="AE177" s="97" t="s">
        <v>150</v>
      </c>
      <c r="AF177" s="97">
        <v>170</v>
      </c>
      <c r="AG177" s="97" t="s">
        <v>150</v>
      </c>
      <c r="AH177" s="23">
        <v>0.13129483134136244</v>
      </c>
      <c r="AI177" s="97" t="s">
        <v>150</v>
      </c>
      <c r="AJ177" s="97">
        <v>69</v>
      </c>
      <c r="AK177" s="97" t="s">
        <v>150</v>
      </c>
      <c r="AL177" s="23">
        <v>2.6390418697604452E-2</v>
      </c>
      <c r="AM177" s="97" t="s">
        <v>150</v>
      </c>
      <c r="AN177" s="97">
        <v>131</v>
      </c>
      <c r="AO177" s="97" t="s">
        <v>150</v>
      </c>
      <c r="AP177" s="23">
        <v>3.559546962418457E-2</v>
      </c>
      <c r="AQ177" s="97" t="s">
        <v>150</v>
      </c>
      <c r="AR177" s="97">
        <v>158</v>
      </c>
      <c r="AS177" s="97" t="s">
        <v>150</v>
      </c>
      <c r="AT177" s="23">
        <v>0.10491123847920089</v>
      </c>
      <c r="AU177" s="97" t="s">
        <v>150</v>
      </c>
      <c r="AV177" s="97">
        <v>119</v>
      </c>
      <c r="AW177" s="97" t="s">
        <v>150</v>
      </c>
      <c r="AX177" s="23">
        <v>7.1658099000707826E-2</v>
      </c>
      <c r="AY177" s="97" t="s">
        <v>150</v>
      </c>
      <c r="AZ177" s="97">
        <v>161</v>
      </c>
      <c r="BA177" s="97" t="s">
        <v>150</v>
      </c>
      <c r="BB177" s="23">
        <v>5.5507571977354286E-2</v>
      </c>
      <c r="BC177" s="97" t="s">
        <v>150</v>
      </c>
      <c r="BD177" s="97">
        <v>154</v>
      </c>
      <c r="BE177" s="97" t="s">
        <v>150</v>
      </c>
      <c r="BF177" s="23">
        <v>0.14878590221248289</v>
      </c>
      <c r="BG177" s="97" t="s">
        <v>150</v>
      </c>
      <c r="BH177" s="97">
        <v>269</v>
      </c>
      <c r="BI177" s="97" t="s">
        <v>150</v>
      </c>
      <c r="BJ177" s="23">
        <v>8.1732432172444747E-2</v>
      </c>
      <c r="BK177" s="97" t="s">
        <v>150</v>
      </c>
      <c r="BL177" s="97">
        <v>213</v>
      </c>
      <c r="BM177" s="97" t="s">
        <v>150</v>
      </c>
      <c r="BN177" s="23">
        <v>3.7877279226200766E-2</v>
      </c>
      <c r="BO177" s="97" t="s">
        <v>150</v>
      </c>
      <c r="BP177" s="97">
        <v>233</v>
      </c>
      <c r="BQ177" s="97" t="s">
        <v>150</v>
      </c>
      <c r="BR177" s="23">
        <v>0.15922330072934288</v>
      </c>
      <c r="BS177" s="97" t="s">
        <v>150</v>
      </c>
      <c r="BT177" s="97">
        <v>20</v>
      </c>
      <c r="BU177" s="97" t="s">
        <v>150</v>
      </c>
      <c r="BV177" s="23">
        <v>0.17151014959888494</v>
      </c>
      <c r="BW177" s="97" t="s">
        <v>150</v>
      </c>
      <c r="BX177" s="97">
        <v>87</v>
      </c>
      <c r="BY177" s="97" t="s">
        <v>150</v>
      </c>
      <c r="BZ177" s="23">
        <v>0.28445957074425265</v>
      </c>
      <c r="CA177" s="97" t="s">
        <v>150</v>
      </c>
      <c r="CB177" s="97">
        <v>48</v>
      </c>
      <c r="CC177" s="97" t="s">
        <v>150</v>
      </c>
      <c r="CD177" s="97" t="s">
        <v>150</v>
      </c>
      <c r="CE177" s="23">
        <v>0.16655868031140506</v>
      </c>
      <c r="CF177" s="97" t="s">
        <v>150</v>
      </c>
      <c r="CG177" s="97">
        <v>67</v>
      </c>
    </row>
    <row r="178" spans="1:85" x14ac:dyDescent="0.35">
      <c r="A178" s="97" t="s">
        <v>176</v>
      </c>
      <c r="B178" s="23">
        <v>0.21468882490850677</v>
      </c>
      <c r="C178" s="97" t="s">
        <v>176</v>
      </c>
      <c r="D178" s="97">
        <v>160</v>
      </c>
      <c r="E178" s="97" t="s">
        <v>176</v>
      </c>
      <c r="F178" s="23">
        <v>5.1907840066890358E-2</v>
      </c>
      <c r="G178" s="97" t="s">
        <v>176</v>
      </c>
      <c r="H178" s="97">
        <v>275</v>
      </c>
      <c r="I178" s="97" t="s">
        <v>176</v>
      </c>
      <c r="J178" s="23">
        <v>0.32871839619120397</v>
      </c>
      <c r="K178" s="97" t="s">
        <v>176</v>
      </c>
      <c r="L178" s="97">
        <v>92</v>
      </c>
      <c r="M178" s="97" t="s">
        <v>176</v>
      </c>
      <c r="N178" s="23">
        <v>-183</v>
      </c>
      <c r="O178" s="97" t="s">
        <v>176</v>
      </c>
      <c r="P178" s="23">
        <v>21</v>
      </c>
      <c r="Q178" s="97" t="s">
        <v>176</v>
      </c>
      <c r="R178" s="23">
        <v>1.2385885779924591E-3</v>
      </c>
      <c r="S178" s="97" t="s">
        <v>176</v>
      </c>
      <c r="T178" s="97">
        <v>166</v>
      </c>
      <c r="U178" s="97" t="s">
        <v>176</v>
      </c>
      <c r="V178" s="23">
        <v>9.3830518540264571E-2</v>
      </c>
      <c r="W178" s="97" t="s">
        <v>176</v>
      </c>
      <c r="X178" s="97">
        <v>220</v>
      </c>
      <c r="Y178" s="97" t="s">
        <v>176</v>
      </c>
      <c r="Z178" s="23">
        <v>2.1053089046883383E-3</v>
      </c>
      <c r="AA178" s="97" t="s">
        <v>176</v>
      </c>
      <c r="AB178" s="97">
        <v>218</v>
      </c>
      <c r="AC178" s="97" t="s">
        <v>176</v>
      </c>
      <c r="AD178" s="23">
        <v>3.3066876436724339E-2</v>
      </c>
      <c r="AE178" s="97" t="s">
        <v>176</v>
      </c>
      <c r="AF178" s="97">
        <v>58</v>
      </c>
      <c r="AG178" s="97" t="s">
        <v>176</v>
      </c>
      <c r="AH178" s="23">
        <v>0.22254808790065711</v>
      </c>
      <c r="AI178" s="97" t="s">
        <v>176</v>
      </c>
      <c r="AJ178" s="97">
        <v>25</v>
      </c>
      <c r="AK178" s="97" t="s">
        <v>176</v>
      </c>
      <c r="AL178" s="23">
        <v>6.0268929608059289E-2</v>
      </c>
      <c r="AM178" s="97" t="s">
        <v>176</v>
      </c>
      <c r="AN178" s="97">
        <v>42</v>
      </c>
      <c r="AO178" s="97" t="s">
        <v>176</v>
      </c>
      <c r="AP178" s="23">
        <v>1.8167858329176213E-2</v>
      </c>
      <c r="AQ178" s="97" t="s">
        <v>176</v>
      </c>
      <c r="AR178" s="97">
        <v>217</v>
      </c>
      <c r="AS178" s="97" t="s">
        <v>176</v>
      </c>
      <c r="AT178" s="23">
        <v>0.15926418333207704</v>
      </c>
      <c r="AU178" s="97" t="s">
        <v>176</v>
      </c>
      <c r="AV178" s="97">
        <v>37</v>
      </c>
      <c r="AW178" s="97" t="s">
        <v>176</v>
      </c>
      <c r="AX178" s="23">
        <v>7.3845602580188741E-2</v>
      </c>
      <c r="AY178" s="97" t="s">
        <v>176</v>
      </c>
      <c r="AZ178" s="97">
        <v>158</v>
      </c>
      <c r="BA178" s="97" t="s">
        <v>176</v>
      </c>
      <c r="BB178" s="23">
        <v>2.3121450521708758E-2</v>
      </c>
      <c r="BC178" s="97" t="s">
        <v>176</v>
      </c>
      <c r="BD178" s="97">
        <v>248</v>
      </c>
      <c r="BE178" s="97" t="s">
        <v>176</v>
      </c>
      <c r="BF178" s="23">
        <v>0.33808985147055665</v>
      </c>
      <c r="BG178" s="97" t="s">
        <v>176</v>
      </c>
      <c r="BH178" s="97">
        <v>64</v>
      </c>
      <c r="BI178" s="97" t="s">
        <v>176</v>
      </c>
      <c r="BJ178" s="23">
        <v>9.1754390173797412E-2</v>
      </c>
      <c r="BK178" s="97" t="s">
        <v>176</v>
      </c>
      <c r="BL178" s="97">
        <v>180</v>
      </c>
      <c r="BM178" s="97" t="s">
        <v>176</v>
      </c>
      <c r="BN178" s="23">
        <v>3.9262101078008177E-2</v>
      </c>
      <c r="BO178" s="97" t="s">
        <v>176</v>
      </c>
      <c r="BP178" s="97">
        <v>225</v>
      </c>
      <c r="BQ178" s="97" t="s">
        <v>176</v>
      </c>
      <c r="BR178" s="23">
        <v>5.1570026178520634E-2</v>
      </c>
      <c r="BS178" s="97" t="s">
        <v>176</v>
      </c>
      <c r="BT178" s="97">
        <v>198</v>
      </c>
      <c r="BU178" s="97" t="s">
        <v>176</v>
      </c>
      <c r="BV178" s="23">
        <v>7.895761265923891E-2</v>
      </c>
      <c r="BW178" s="97" t="s">
        <v>176</v>
      </c>
      <c r="BX178" s="97">
        <v>245</v>
      </c>
      <c r="BY178" s="97" t="s">
        <v>176</v>
      </c>
      <c r="BZ178" s="23">
        <v>0.21447062460270738</v>
      </c>
      <c r="CA178" s="97" t="s">
        <v>176</v>
      </c>
      <c r="CB178" s="97">
        <v>78</v>
      </c>
      <c r="CC178" s="97" t="s">
        <v>176</v>
      </c>
      <c r="CD178" s="97" t="s">
        <v>176</v>
      </c>
      <c r="CE178" s="23">
        <v>9.4011981720986695E-2</v>
      </c>
      <c r="CF178" s="97" t="s">
        <v>176</v>
      </c>
      <c r="CG178" s="97">
        <v>130</v>
      </c>
    </row>
    <row r="179" spans="1:85" x14ac:dyDescent="0.35">
      <c r="A179" s="97" t="s">
        <v>305</v>
      </c>
      <c r="B179" s="23">
        <v>0.17504243631900065</v>
      </c>
      <c r="C179" s="97" t="s">
        <v>305</v>
      </c>
      <c r="D179" s="97">
        <v>235</v>
      </c>
      <c r="E179" s="97" t="s">
        <v>305</v>
      </c>
      <c r="F179" s="23">
        <v>7.5003936497239451E-2</v>
      </c>
      <c r="G179" s="97" t="s">
        <v>305</v>
      </c>
      <c r="H179" s="97">
        <v>212</v>
      </c>
      <c r="I179" s="97" t="s">
        <v>305</v>
      </c>
      <c r="J179" s="23">
        <v>0.23605520387111173</v>
      </c>
      <c r="K179" s="97" t="s">
        <v>305</v>
      </c>
      <c r="L179" s="97">
        <v>201</v>
      </c>
      <c r="M179" s="97" t="s">
        <v>305</v>
      </c>
      <c r="N179" s="23">
        <v>-11</v>
      </c>
      <c r="O179" s="97" t="s">
        <v>305</v>
      </c>
      <c r="P179" s="23">
        <v>149</v>
      </c>
      <c r="Q179" s="97" t="s">
        <v>305</v>
      </c>
      <c r="R179" s="23">
        <v>1.7905369444615794E-3</v>
      </c>
      <c r="S179" s="97" t="s">
        <v>305</v>
      </c>
      <c r="T179" s="97">
        <v>120</v>
      </c>
      <c r="U179" s="97" t="s">
        <v>305</v>
      </c>
      <c r="V179" s="23">
        <v>0.1399173215663089</v>
      </c>
      <c r="W179" s="97" t="s">
        <v>305</v>
      </c>
      <c r="X179" s="97">
        <v>159</v>
      </c>
      <c r="Y179" s="97" t="s">
        <v>305</v>
      </c>
      <c r="Z179" s="23">
        <v>3.0829818492834628E-3</v>
      </c>
      <c r="AA179" s="97" t="s">
        <v>305</v>
      </c>
      <c r="AB179" s="97">
        <v>160</v>
      </c>
      <c r="AC179" s="97" t="s">
        <v>305</v>
      </c>
      <c r="AD179" s="23">
        <v>1.0345136856853964E-2</v>
      </c>
      <c r="AE179" s="97" t="s">
        <v>305</v>
      </c>
      <c r="AF179" s="97">
        <v>165</v>
      </c>
      <c r="AG179" s="97" t="s">
        <v>305</v>
      </c>
      <c r="AH179" s="23">
        <v>7.8913214297640685E-2</v>
      </c>
      <c r="AI179" s="97" t="s">
        <v>305</v>
      </c>
      <c r="AJ179" s="97">
        <v>177</v>
      </c>
      <c r="AK179" s="97" t="s">
        <v>305</v>
      </c>
      <c r="AL179" s="23">
        <v>2.0026008472339086E-2</v>
      </c>
      <c r="AM179" s="97" t="s">
        <v>305</v>
      </c>
      <c r="AN179" s="97">
        <v>186</v>
      </c>
      <c r="AO179" s="97" t="s">
        <v>305</v>
      </c>
      <c r="AP179" s="23">
        <v>8.3598180652529192E-2</v>
      </c>
      <c r="AQ179" s="97" t="s">
        <v>305</v>
      </c>
      <c r="AR179" s="97">
        <v>80</v>
      </c>
      <c r="AS179" s="97" t="s">
        <v>305</v>
      </c>
      <c r="AT179" s="23">
        <v>8.7457357211053174E-2</v>
      </c>
      <c r="AU179" s="97" t="s">
        <v>305</v>
      </c>
      <c r="AV179" s="97">
        <v>176</v>
      </c>
      <c r="AW179" s="97" t="s">
        <v>305</v>
      </c>
      <c r="AX179" s="23">
        <v>0.11226058811278362</v>
      </c>
      <c r="AY179" s="97" t="s">
        <v>305</v>
      </c>
      <c r="AZ179" s="97">
        <v>91</v>
      </c>
      <c r="BA179" s="97" t="s">
        <v>305</v>
      </c>
      <c r="BB179" s="23">
        <v>3.8588680583509144E-2</v>
      </c>
      <c r="BC179" s="97" t="s">
        <v>305</v>
      </c>
      <c r="BD179" s="97">
        <v>193</v>
      </c>
      <c r="BE179" s="97" t="s">
        <v>305</v>
      </c>
      <c r="BF179" s="23">
        <v>0.29882631226786888</v>
      </c>
      <c r="BG179" s="97" t="s">
        <v>305</v>
      </c>
      <c r="BH179" s="97">
        <v>83</v>
      </c>
      <c r="BI179" s="97" t="s">
        <v>305</v>
      </c>
      <c r="BJ179" s="23">
        <v>9.7657737047095308E-2</v>
      </c>
      <c r="BK179" s="97" t="s">
        <v>305</v>
      </c>
      <c r="BL179" s="97">
        <v>167</v>
      </c>
      <c r="BM179" s="97" t="s">
        <v>305</v>
      </c>
      <c r="BN179" s="23">
        <v>3.1639249221838014E-2</v>
      </c>
      <c r="BO179" s="97" t="s">
        <v>305</v>
      </c>
      <c r="BP179" s="97">
        <v>256</v>
      </c>
      <c r="BQ179" s="97" t="s">
        <v>305</v>
      </c>
      <c r="BR179" s="23">
        <v>5.1238024895779118E-2</v>
      </c>
      <c r="BS179" s="97" t="s">
        <v>305</v>
      </c>
      <c r="BT179" s="97">
        <v>200</v>
      </c>
      <c r="BU179" s="97" t="s">
        <v>305</v>
      </c>
      <c r="BV179" s="23">
        <v>7.2058316180957427E-2</v>
      </c>
      <c r="BW179" s="97" t="s">
        <v>305</v>
      </c>
      <c r="BX179" s="97">
        <v>269</v>
      </c>
      <c r="BY179" s="97" t="s">
        <v>305</v>
      </c>
      <c r="BZ179" s="23">
        <v>0.14028754064521692</v>
      </c>
      <c r="CA179" s="97" t="s">
        <v>305</v>
      </c>
      <c r="CB179" s="97">
        <v>178</v>
      </c>
      <c r="CC179" s="97" t="s">
        <v>305</v>
      </c>
      <c r="CD179" s="97" t="s">
        <v>305</v>
      </c>
      <c r="CE179" s="23">
        <v>4.6264445324950269E-2</v>
      </c>
      <c r="CF179" s="97" t="s">
        <v>305</v>
      </c>
      <c r="CG179" s="97">
        <v>228</v>
      </c>
    </row>
    <row r="180" spans="1:85" x14ac:dyDescent="0.35">
      <c r="A180" s="97" t="s">
        <v>112</v>
      </c>
      <c r="B180" s="23">
        <v>0.21282810201784166</v>
      </c>
      <c r="C180" s="97" t="s">
        <v>112</v>
      </c>
      <c r="D180" s="97">
        <v>165</v>
      </c>
      <c r="E180" s="97" t="s">
        <v>112</v>
      </c>
      <c r="F180" s="23">
        <v>0.16185740646533903</v>
      </c>
      <c r="G180" s="97" t="s">
        <v>112</v>
      </c>
      <c r="H180" s="97">
        <v>64</v>
      </c>
      <c r="I180" s="97" t="s">
        <v>112</v>
      </c>
      <c r="J180" s="23">
        <v>0.16573450819625613</v>
      </c>
      <c r="K180" s="97" t="s">
        <v>112</v>
      </c>
      <c r="L180" s="97">
        <v>287</v>
      </c>
      <c r="M180" s="97" t="s">
        <v>112</v>
      </c>
      <c r="N180" s="23">
        <v>223</v>
      </c>
      <c r="O180" s="97" t="s">
        <v>112</v>
      </c>
      <c r="P180" s="23">
        <v>312</v>
      </c>
      <c r="Q180" s="97" t="s">
        <v>112</v>
      </c>
      <c r="R180" s="23">
        <v>7.4815977843903147E-5</v>
      </c>
      <c r="S180" s="97" t="s">
        <v>112</v>
      </c>
      <c r="T180" s="97">
        <v>318</v>
      </c>
      <c r="U180" s="97" t="s">
        <v>112</v>
      </c>
      <c r="V180" s="23">
        <v>4.5603219145373242E-2</v>
      </c>
      <c r="W180" s="97" t="s">
        <v>112</v>
      </c>
      <c r="X180" s="97">
        <v>300</v>
      </c>
      <c r="Y180" s="97" t="s">
        <v>112</v>
      </c>
      <c r="Z180" s="23">
        <v>4.9621496938471728E-4</v>
      </c>
      <c r="AA180" s="97" t="s">
        <v>112</v>
      </c>
      <c r="AB180" s="97">
        <v>324</v>
      </c>
      <c r="AC180" s="97" t="s">
        <v>112</v>
      </c>
      <c r="AD180" s="23">
        <v>2.8249070760966073E-2</v>
      </c>
      <c r="AE180" s="97" t="s">
        <v>112</v>
      </c>
      <c r="AF180" s="97">
        <v>67</v>
      </c>
      <c r="AG180" s="97" t="s">
        <v>112</v>
      </c>
      <c r="AH180" s="23">
        <v>6.3198149071627782E-2</v>
      </c>
      <c r="AI180" s="97" t="s">
        <v>112</v>
      </c>
      <c r="AJ180" s="97">
        <v>242</v>
      </c>
      <c r="AK180" s="97" t="s">
        <v>112</v>
      </c>
      <c r="AL180" s="23">
        <v>3.5491259070003958E-2</v>
      </c>
      <c r="AM180" s="97" t="s">
        <v>112</v>
      </c>
      <c r="AN180" s="97">
        <v>86</v>
      </c>
      <c r="AO180" s="97" t="s">
        <v>112</v>
      </c>
      <c r="AP180" s="23">
        <v>6.0417116225227982E-2</v>
      </c>
      <c r="AQ180" s="97" t="s">
        <v>112</v>
      </c>
      <c r="AR180" s="97">
        <v>109</v>
      </c>
      <c r="AS180" s="97" t="s">
        <v>112</v>
      </c>
      <c r="AT180" s="23">
        <v>5.4170926285145894E-2</v>
      </c>
      <c r="AU180" s="97" t="s">
        <v>112</v>
      </c>
      <c r="AV180" s="97">
        <v>290</v>
      </c>
      <c r="AW180" s="97" t="s">
        <v>112</v>
      </c>
      <c r="AX180" s="23">
        <v>7.7946246823175455E-2</v>
      </c>
      <c r="AY180" s="97" t="s">
        <v>112</v>
      </c>
      <c r="AZ180" s="97">
        <v>149</v>
      </c>
      <c r="BA180" s="97" t="s">
        <v>112</v>
      </c>
      <c r="BB180" s="23">
        <v>7.2514435012742989E-2</v>
      </c>
      <c r="BC180" s="97" t="s">
        <v>112</v>
      </c>
      <c r="BD180" s="97">
        <v>123</v>
      </c>
      <c r="BE180" s="97" t="s">
        <v>112</v>
      </c>
      <c r="BF180" s="23">
        <v>0.22681709668558106</v>
      </c>
      <c r="BG180" s="97" t="s">
        <v>112</v>
      </c>
      <c r="BH180" s="97">
        <v>156</v>
      </c>
      <c r="BI180" s="97" t="s">
        <v>112</v>
      </c>
      <c r="BJ180" s="23">
        <v>0.11355543263918218</v>
      </c>
      <c r="BK180" s="97" t="s">
        <v>112</v>
      </c>
      <c r="BL180" s="97">
        <v>142</v>
      </c>
      <c r="BM180" s="97" t="s">
        <v>112</v>
      </c>
      <c r="BN180" s="23">
        <v>0.19688768393178174</v>
      </c>
      <c r="BO180" s="97" t="s">
        <v>112</v>
      </c>
      <c r="BP180" s="97">
        <v>33</v>
      </c>
      <c r="BQ180" s="97" t="s">
        <v>112</v>
      </c>
      <c r="BR180" s="23">
        <v>1.8355810107842343E-2</v>
      </c>
      <c r="BS180" s="97" t="s">
        <v>112</v>
      </c>
      <c r="BT180" s="97">
        <v>319</v>
      </c>
      <c r="BU180" s="97" t="s">
        <v>112</v>
      </c>
      <c r="BV180" s="23">
        <v>0.18671707685114161</v>
      </c>
      <c r="BW180" s="97" t="s">
        <v>112</v>
      </c>
      <c r="BX180" s="97">
        <v>75</v>
      </c>
      <c r="BY180" s="97" t="s">
        <v>112</v>
      </c>
      <c r="BZ180" s="23">
        <v>0.1271092016386445</v>
      </c>
      <c r="CA180" s="97" t="s">
        <v>112</v>
      </c>
      <c r="CB180" s="97">
        <v>208</v>
      </c>
      <c r="CC180" s="97" t="s">
        <v>112</v>
      </c>
      <c r="CD180" s="97" t="s">
        <v>112</v>
      </c>
      <c r="CE180" s="23">
        <v>5.6549181307866722E-2</v>
      </c>
      <c r="CF180" s="97" t="s">
        <v>112</v>
      </c>
      <c r="CG180" s="97">
        <v>193</v>
      </c>
    </row>
    <row r="181" spans="1:85" x14ac:dyDescent="0.35">
      <c r="A181" s="97" t="s">
        <v>92</v>
      </c>
      <c r="B181" s="23">
        <v>0.32543938045049792</v>
      </c>
      <c r="C181" s="97" t="s">
        <v>92</v>
      </c>
      <c r="D181" s="97">
        <v>75</v>
      </c>
      <c r="E181" s="97" t="s">
        <v>92</v>
      </c>
      <c r="F181" s="23">
        <v>6.6433861864005656E-2</v>
      </c>
      <c r="G181" s="97" t="s">
        <v>92</v>
      </c>
      <c r="H181" s="97">
        <v>228</v>
      </c>
      <c r="I181" s="97" t="s">
        <v>92</v>
      </c>
      <c r="J181" s="23">
        <v>0.38892154142280627</v>
      </c>
      <c r="K181" s="97" t="s">
        <v>92</v>
      </c>
      <c r="L181" s="97">
        <v>58</v>
      </c>
      <c r="M181" s="97" t="s">
        <v>92</v>
      </c>
      <c r="N181" s="23">
        <v>-170</v>
      </c>
      <c r="O181" s="97" t="s">
        <v>92</v>
      </c>
      <c r="P181" s="23">
        <v>28</v>
      </c>
      <c r="Q181" s="97" t="s">
        <v>92</v>
      </c>
      <c r="R181" s="23">
        <v>2.3569897882832866E-3</v>
      </c>
      <c r="S181" s="97" t="s">
        <v>92</v>
      </c>
      <c r="T181" s="97">
        <v>96</v>
      </c>
      <c r="U181" s="97" t="s">
        <v>92</v>
      </c>
      <c r="V181" s="23">
        <v>0.12238662782782009</v>
      </c>
      <c r="W181" s="97" t="s">
        <v>92</v>
      </c>
      <c r="X181" s="97">
        <v>182</v>
      </c>
      <c r="Y181" s="97" t="s">
        <v>92</v>
      </c>
      <c r="Z181" s="23">
        <v>3.4872626956063387E-3</v>
      </c>
      <c r="AA181" s="97" t="s">
        <v>92</v>
      </c>
      <c r="AB181" s="97">
        <v>143</v>
      </c>
      <c r="AC181" s="97" t="s">
        <v>92</v>
      </c>
      <c r="AD181" s="23">
        <v>4.856060071212252E-3</v>
      </c>
      <c r="AE181" s="97" t="s">
        <v>92</v>
      </c>
      <c r="AF181" s="97">
        <v>254</v>
      </c>
      <c r="AG181" s="97" t="s">
        <v>92</v>
      </c>
      <c r="AH181" s="23">
        <v>0.13707490513892542</v>
      </c>
      <c r="AI181" s="97" t="s">
        <v>92</v>
      </c>
      <c r="AJ181" s="97">
        <v>64</v>
      </c>
      <c r="AK181" s="97" t="s">
        <v>92</v>
      </c>
      <c r="AL181" s="23">
        <v>2.2007587334813495E-2</v>
      </c>
      <c r="AM181" s="97" t="s">
        <v>92</v>
      </c>
      <c r="AN181" s="97">
        <v>162</v>
      </c>
      <c r="AO181" s="97" t="s">
        <v>92</v>
      </c>
      <c r="AP181" s="23">
        <v>2.3207688017910597E-2</v>
      </c>
      <c r="AQ181" s="97" t="s">
        <v>92</v>
      </c>
      <c r="AR181" s="97">
        <v>196</v>
      </c>
      <c r="AS181" s="97" t="s">
        <v>92</v>
      </c>
      <c r="AT181" s="23">
        <v>9.3915039574821543E-2</v>
      </c>
      <c r="AU181" s="97" t="s">
        <v>92</v>
      </c>
      <c r="AV181" s="97">
        <v>155</v>
      </c>
      <c r="AW181" s="97" t="s">
        <v>92</v>
      </c>
      <c r="AX181" s="23">
        <v>5.5715277236568529E-2</v>
      </c>
      <c r="AY181" s="97" t="s">
        <v>92</v>
      </c>
      <c r="AZ181" s="97">
        <v>208</v>
      </c>
      <c r="BA181" s="97" t="s">
        <v>92</v>
      </c>
      <c r="BB181" s="23">
        <v>6.7444344194879227E-2</v>
      </c>
      <c r="BC181" s="97" t="s">
        <v>92</v>
      </c>
      <c r="BD181" s="97">
        <v>131</v>
      </c>
      <c r="BE181" s="97" t="s">
        <v>92</v>
      </c>
      <c r="BF181" s="23">
        <v>0.13083902460989949</v>
      </c>
      <c r="BG181" s="97" t="s">
        <v>92</v>
      </c>
      <c r="BH181" s="97">
        <v>296</v>
      </c>
      <c r="BI181" s="97" t="s">
        <v>92</v>
      </c>
      <c r="BJ181" s="23">
        <v>8.8870486659876208E-2</v>
      </c>
      <c r="BK181" s="97" t="s">
        <v>92</v>
      </c>
      <c r="BL181" s="97">
        <v>189</v>
      </c>
      <c r="BM181" s="97" t="s">
        <v>92</v>
      </c>
      <c r="BN181" s="23">
        <v>4.9133632462982482E-2</v>
      </c>
      <c r="BO181" s="97" t="s">
        <v>92</v>
      </c>
      <c r="BP181" s="97">
        <v>195</v>
      </c>
      <c r="BQ181" s="97" t="s">
        <v>92</v>
      </c>
      <c r="BR181" s="23">
        <v>4.6579328611041498E-2</v>
      </c>
      <c r="BS181" s="97" t="s">
        <v>92</v>
      </c>
      <c r="BT181" s="97">
        <v>222</v>
      </c>
      <c r="BU181" s="97" t="s">
        <v>92</v>
      </c>
      <c r="BV181" s="23">
        <v>8.3171406507168574E-2</v>
      </c>
      <c r="BW181" s="97" t="s">
        <v>92</v>
      </c>
      <c r="BX181" s="97">
        <v>235</v>
      </c>
      <c r="BY181" s="97" t="s">
        <v>92</v>
      </c>
      <c r="BZ181" s="23">
        <v>0.18046439103931797</v>
      </c>
      <c r="CA181" s="97" t="s">
        <v>92</v>
      </c>
      <c r="CB181" s="97">
        <v>124</v>
      </c>
      <c r="CC181" s="97" t="s">
        <v>92</v>
      </c>
      <c r="CD181" s="97" t="s">
        <v>92</v>
      </c>
      <c r="CE181" s="23">
        <v>0.67749891289901332</v>
      </c>
      <c r="CF181" s="97" t="s">
        <v>92</v>
      </c>
      <c r="CG181" s="97">
        <v>10</v>
      </c>
    </row>
    <row r="182" spans="1:85" x14ac:dyDescent="0.35">
      <c r="A182" s="97" t="s">
        <v>226</v>
      </c>
      <c r="B182" s="23">
        <v>0.18810653007418388</v>
      </c>
      <c r="C182" s="97" t="s">
        <v>226</v>
      </c>
      <c r="D182" s="97">
        <v>206</v>
      </c>
      <c r="E182" s="97" t="s">
        <v>226</v>
      </c>
      <c r="F182" s="23">
        <v>4.5755747580628191E-2</v>
      </c>
      <c r="G182" s="97" t="s">
        <v>226</v>
      </c>
      <c r="H182" s="97">
        <v>291</v>
      </c>
      <c r="I182" s="97" t="s">
        <v>226</v>
      </c>
      <c r="J182" s="23">
        <v>0.3119050478132307</v>
      </c>
      <c r="K182" s="97" t="s">
        <v>226</v>
      </c>
      <c r="L182" s="97">
        <v>107</v>
      </c>
      <c r="M182" s="97" t="s">
        <v>226</v>
      </c>
      <c r="N182" s="23">
        <v>-184</v>
      </c>
      <c r="O182" s="97" t="s">
        <v>226</v>
      </c>
      <c r="P182" s="23">
        <v>19</v>
      </c>
      <c r="Q182" s="97" t="s">
        <v>226</v>
      </c>
      <c r="R182" s="23">
        <v>4.6224707253950444E-3</v>
      </c>
      <c r="S182" s="97" t="s">
        <v>226</v>
      </c>
      <c r="T182" s="97">
        <v>55</v>
      </c>
      <c r="U182" s="97" t="s">
        <v>226</v>
      </c>
      <c r="V182" s="23">
        <v>0.407183551382647</v>
      </c>
      <c r="W182" s="97" t="s">
        <v>226</v>
      </c>
      <c r="X182" s="97">
        <v>36</v>
      </c>
      <c r="Y182" s="97" t="s">
        <v>226</v>
      </c>
      <c r="Z182" s="23">
        <v>8.3838850434227608E-3</v>
      </c>
      <c r="AA182" s="97" t="s">
        <v>226</v>
      </c>
      <c r="AB182" s="97">
        <v>42</v>
      </c>
      <c r="AC182" s="97" t="s">
        <v>226</v>
      </c>
      <c r="AD182" s="23">
        <v>1.1498631806539289E-2</v>
      </c>
      <c r="AE182" s="97" t="s">
        <v>226</v>
      </c>
      <c r="AF182" s="97">
        <v>150</v>
      </c>
      <c r="AG182" s="97" t="s">
        <v>226</v>
      </c>
      <c r="AH182" s="23">
        <v>6.4233276156442518E-2</v>
      </c>
      <c r="AI182" s="97" t="s">
        <v>226</v>
      </c>
      <c r="AJ182" s="97">
        <v>238</v>
      </c>
      <c r="AK182" s="97" t="s">
        <v>226</v>
      </c>
      <c r="AL182" s="23">
        <v>1.9299853685548672E-2</v>
      </c>
      <c r="AM182" s="97" t="s">
        <v>226</v>
      </c>
      <c r="AN182" s="97">
        <v>200</v>
      </c>
      <c r="AO182" s="97" t="s">
        <v>226</v>
      </c>
      <c r="AP182" s="23">
        <v>0</v>
      </c>
      <c r="AQ182" s="97" t="s">
        <v>226</v>
      </c>
      <c r="AR182" s="97">
        <v>253</v>
      </c>
      <c r="AS182" s="97" t="s">
        <v>226</v>
      </c>
      <c r="AT182" s="23">
        <v>0.11832109489657404</v>
      </c>
      <c r="AU182" s="97" t="s">
        <v>226</v>
      </c>
      <c r="AV182" s="97">
        <v>88</v>
      </c>
      <c r="AW182" s="97" t="s">
        <v>226</v>
      </c>
      <c r="AX182" s="23">
        <v>4.1714858932859901E-2</v>
      </c>
      <c r="AY182" s="97" t="s">
        <v>226</v>
      </c>
      <c r="AZ182" s="97">
        <v>252</v>
      </c>
      <c r="BA182" s="97" t="s">
        <v>226</v>
      </c>
      <c r="BB182" s="23">
        <v>3.3670776572150042E-2</v>
      </c>
      <c r="BC182" s="97" t="s">
        <v>226</v>
      </c>
      <c r="BD182" s="97">
        <v>210</v>
      </c>
      <c r="BE182" s="97" t="s">
        <v>226</v>
      </c>
      <c r="BF182" s="23">
        <v>0.12298307346278035</v>
      </c>
      <c r="BG182" s="97" t="s">
        <v>226</v>
      </c>
      <c r="BH182" s="97">
        <v>306</v>
      </c>
      <c r="BI182" s="97" t="s">
        <v>226</v>
      </c>
      <c r="BJ182" s="23">
        <v>5.6419418356477451E-2</v>
      </c>
      <c r="BK182" s="97" t="s">
        <v>226</v>
      </c>
      <c r="BL182" s="97">
        <v>275</v>
      </c>
      <c r="BM182" s="97" t="s">
        <v>226</v>
      </c>
      <c r="BN182" s="23">
        <v>5.1452213715947097E-2</v>
      </c>
      <c r="BO182" s="97" t="s">
        <v>226</v>
      </c>
      <c r="BP182" s="97">
        <v>188</v>
      </c>
      <c r="BQ182" s="97" t="s">
        <v>226</v>
      </c>
      <c r="BR182" s="23">
        <v>6.8991275891830933E-2</v>
      </c>
      <c r="BS182" s="97" t="s">
        <v>226</v>
      </c>
      <c r="BT182" s="97">
        <v>139</v>
      </c>
      <c r="BU182" s="97" t="s">
        <v>226</v>
      </c>
      <c r="BV182" s="23">
        <v>0.10470014579796892</v>
      </c>
      <c r="BW182" s="97" t="s">
        <v>226</v>
      </c>
      <c r="BX182" s="97">
        <v>186</v>
      </c>
      <c r="BY182" s="97" t="s">
        <v>226</v>
      </c>
      <c r="BZ182" s="23">
        <v>0.17964743796116137</v>
      </c>
      <c r="CA182" s="97" t="s">
        <v>226</v>
      </c>
      <c r="CB182" s="97">
        <v>125</v>
      </c>
      <c r="CC182" s="97" t="s">
        <v>226</v>
      </c>
      <c r="CD182" s="97" t="s">
        <v>226</v>
      </c>
      <c r="CE182" s="23">
        <v>0.15238858110231759</v>
      </c>
      <c r="CF182" s="97" t="s">
        <v>226</v>
      </c>
      <c r="CG182" s="97">
        <v>76</v>
      </c>
    </row>
    <row r="183" spans="1:85" x14ac:dyDescent="0.35">
      <c r="A183" s="97" t="s">
        <v>328</v>
      </c>
      <c r="B183" s="23">
        <v>0.12288213291030818</v>
      </c>
      <c r="C183" s="97" t="s">
        <v>328</v>
      </c>
      <c r="D183" s="97">
        <v>311</v>
      </c>
      <c r="E183" s="97" t="s">
        <v>328</v>
      </c>
      <c r="F183" s="23">
        <v>4.5332697854893571E-2</v>
      </c>
      <c r="G183" s="97" t="s">
        <v>328</v>
      </c>
      <c r="H183" s="97">
        <v>292</v>
      </c>
      <c r="I183" s="97" t="s">
        <v>328</v>
      </c>
      <c r="J183" s="23">
        <v>0.1991642217085649</v>
      </c>
      <c r="K183" s="97" t="s">
        <v>328</v>
      </c>
      <c r="L183" s="97">
        <v>252</v>
      </c>
      <c r="M183" s="97" t="s">
        <v>328</v>
      </c>
      <c r="N183" s="23">
        <v>-40</v>
      </c>
      <c r="O183" s="97" t="s">
        <v>328</v>
      </c>
      <c r="P183" s="23">
        <v>115</v>
      </c>
      <c r="Q183" s="97" t="s">
        <v>328</v>
      </c>
      <c r="R183" s="23">
        <v>8.712633043357061E-4</v>
      </c>
      <c r="S183" s="97" t="s">
        <v>328</v>
      </c>
      <c r="T183" s="97">
        <v>213</v>
      </c>
      <c r="U183" s="97" t="s">
        <v>328</v>
      </c>
      <c r="V183" s="23">
        <v>0.11683085979222604</v>
      </c>
      <c r="W183" s="97" t="s">
        <v>328</v>
      </c>
      <c r="X183" s="97">
        <v>189</v>
      </c>
      <c r="Y183" s="97" t="s">
        <v>328</v>
      </c>
      <c r="Z183" s="23">
        <v>1.9506411156737396E-3</v>
      </c>
      <c r="AA183" s="97" t="s">
        <v>328</v>
      </c>
      <c r="AB183" s="97">
        <v>230</v>
      </c>
      <c r="AC183" s="97" t="s">
        <v>328</v>
      </c>
      <c r="AD183" s="23">
        <v>8.9917079642270613E-4</v>
      </c>
      <c r="AE183" s="97" t="s">
        <v>328</v>
      </c>
      <c r="AF183" s="97">
        <v>322</v>
      </c>
      <c r="AG183" s="97" t="s">
        <v>328</v>
      </c>
      <c r="AH183" s="23">
        <v>5.6689782631921981E-2</v>
      </c>
      <c r="AI183" s="97" t="s">
        <v>328</v>
      </c>
      <c r="AJ183" s="97">
        <v>274</v>
      </c>
      <c r="AK183" s="97" t="s">
        <v>328</v>
      </c>
      <c r="AL183" s="23">
        <v>8.0208704803018498E-3</v>
      </c>
      <c r="AM183" s="97" t="s">
        <v>328</v>
      </c>
      <c r="AN183" s="97">
        <v>323</v>
      </c>
      <c r="AO183" s="97" t="s">
        <v>328</v>
      </c>
      <c r="AP183" s="23">
        <v>0</v>
      </c>
      <c r="AQ183" s="97" t="s">
        <v>328</v>
      </c>
      <c r="AR183" s="97">
        <v>253</v>
      </c>
      <c r="AS183" s="97" t="s">
        <v>328</v>
      </c>
      <c r="AT183" s="23">
        <v>9.5892390107974942E-2</v>
      </c>
      <c r="AU183" s="97" t="s">
        <v>328</v>
      </c>
      <c r="AV183" s="97">
        <v>146</v>
      </c>
      <c r="AW183" s="97" t="s">
        <v>328</v>
      </c>
      <c r="AX183" s="23">
        <v>3.3807475578091259E-2</v>
      </c>
      <c r="AY183" s="97" t="s">
        <v>328</v>
      </c>
      <c r="AZ183" s="97">
        <v>278</v>
      </c>
      <c r="BA183" s="97" t="s">
        <v>328</v>
      </c>
      <c r="BB183" s="23">
        <v>4.0131496848391034E-2</v>
      </c>
      <c r="BC183" s="97" t="s">
        <v>328</v>
      </c>
      <c r="BD183" s="97">
        <v>191</v>
      </c>
      <c r="BE183" s="97" t="s">
        <v>328</v>
      </c>
      <c r="BF183" s="23">
        <v>0.27594619761581363</v>
      </c>
      <c r="BG183" s="97" t="s">
        <v>328</v>
      </c>
      <c r="BH183" s="97">
        <v>105</v>
      </c>
      <c r="BI183" s="97" t="s">
        <v>328</v>
      </c>
      <c r="BJ183" s="23">
        <v>9.4283081329694096E-2</v>
      </c>
      <c r="BK183" s="97" t="s">
        <v>328</v>
      </c>
      <c r="BL183" s="97">
        <v>175</v>
      </c>
      <c r="BM183" s="97" t="s">
        <v>328</v>
      </c>
      <c r="BN183" s="23">
        <v>5.8406076505337731E-2</v>
      </c>
      <c r="BO183" s="97" t="s">
        <v>328</v>
      </c>
      <c r="BP183" s="97">
        <v>170</v>
      </c>
      <c r="BQ183" s="97" t="s">
        <v>328</v>
      </c>
      <c r="BR183" s="23">
        <v>5.2563879990305672E-2</v>
      </c>
      <c r="BS183" s="97" t="s">
        <v>328</v>
      </c>
      <c r="BT183" s="97">
        <v>194</v>
      </c>
      <c r="BU183" s="97" t="s">
        <v>328</v>
      </c>
      <c r="BV183" s="23">
        <v>9.6423856926012547E-2</v>
      </c>
      <c r="BW183" s="97" t="s">
        <v>328</v>
      </c>
      <c r="BX183" s="97">
        <v>204</v>
      </c>
      <c r="BY183" s="97" t="s">
        <v>328</v>
      </c>
      <c r="BZ183" s="23">
        <v>7.297041851368985E-2</v>
      </c>
      <c r="CA183" s="97" t="s">
        <v>328</v>
      </c>
      <c r="CB183" s="97">
        <v>314</v>
      </c>
      <c r="CC183" s="97" t="s">
        <v>328</v>
      </c>
      <c r="CD183" s="97" t="s">
        <v>328</v>
      </c>
      <c r="CE183" s="23">
        <v>4.0280635031233941E-2</v>
      </c>
      <c r="CF183" s="97" t="s">
        <v>328</v>
      </c>
      <c r="CG183" s="97">
        <v>251</v>
      </c>
    </row>
    <row r="184" spans="1:85" x14ac:dyDescent="0.35">
      <c r="A184" s="97" t="s">
        <v>249</v>
      </c>
      <c r="B184" s="23">
        <v>0.2543326968190226</v>
      </c>
      <c r="C184" s="97" t="s">
        <v>249</v>
      </c>
      <c r="D184" s="97">
        <v>118</v>
      </c>
      <c r="E184" s="97" t="s">
        <v>249</v>
      </c>
      <c r="F184" s="23">
        <v>0.11979949552616355</v>
      </c>
      <c r="G184" s="97" t="s">
        <v>249</v>
      </c>
      <c r="H184" s="97">
        <v>114</v>
      </c>
      <c r="I184" s="97" t="s">
        <v>249</v>
      </c>
      <c r="J184" s="23">
        <v>0.27507075921676555</v>
      </c>
      <c r="K184" s="97" t="s">
        <v>249</v>
      </c>
      <c r="L184" s="97">
        <v>146</v>
      </c>
      <c r="M184" s="97" t="s">
        <v>249</v>
      </c>
      <c r="N184" s="23">
        <v>32</v>
      </c>
      <c r="O184" s="97" t="s">
        <v>249</v>
      </c>
      <c r="P184" s="23">
        <v>206</v>
      </c>
      <c r="Q184" s="97" t="s">
        <v>249</v>
      </c>
      <c r="R184" s="23">
        <v>3.2661832117767688E-4</v>
      </c>
      <c r="S184" s="97" t="s">
        <v>249</v>
      </c>
      <c r="T184" s="97">
        <v>276</v>
      </c>
      <c r="U184" s="97" t="s">
        <v>249</v>
      </c>
      <c r="V184" s="23">
        <v>6.4285964103781373E-2</v>
      </c>
      <c r="W184" s="97" t="s">
        <v>249</v>
      </c>
      <c r="X184" s="97">
        <v>272</v>
      </c>
      <c r="Y184" s="97" t="s">
        <v>249</v>
      </c>
      <c r="Z184" s="23">
        <v>9.2058982980948391E-4</v>
      </c>
      <c r="AA184" s="97" t="s">
        <v>249</v>
      </c>
      <c r="AB184" s="97">
        <v>313</v>
      </c>
      <c r="AC184" s="97" t="s">
        <v>249</v>
      </c>
      <c r="AD184" s="23">
        <v>8.5051416701050694E-3</v>
      </c>
      <c r="AE184" s="97" t="s">
        <v>249</v>
      </c>
      <c r="AF184" s="97">
        <v>190</v>
      </c>
      <c r="AG184" s="97" t="s">
        <v>249</v>
      </c>
      <c r="AH184" s="23">
        <v>6.0241517283956124E-2</v>
      </c>
      <c r="AI184" s="97" t="s">
        <v>249</v>
      </c>
      <c r="AJ184" s="97">
        <v>255</v>
      </c>
      <c r="AK184" s="97" t="s">
        <v>249</v>
      </c>
      <c r="AL184" s="23">
        <v>1.5879866764174452E-2</v>
      </c>
      <c r="AM184" s="97" t="s">
        <v>249</v>
      </c>
      <c r="AN184" s="97">
        <v>257</v>
      </c>
      <c r="AO184" s="97" t="s">
        <v>249</v>
      </c>
      <c r="AP184" s="23">
        <v>9.6396219649173706E-2</v>
      </c>
      <c r="AQ184" s="97" t="s">
        <v>249</v>
      </c>
      <c r="AR184" s="97">
        <v>67</v>
      </c>
      <c r="AS184" s="97" t="s">
        <v>249</v>
      </c>
      <c r="AT184" s="23">
        <v>7.9335872474208494E-2</v>
      </c>
      <c r="AU184" s="97" t="s">
        <v>249</v>
      </c>
      <c r="AV184" s="97">
        <v>199</v>
      </c>
      <c r="AW184" s="97" t="s">
        <v>249</v>
      </c>
      <c r="AX184" s="23">
        <v>0.12186295024054256</v>
      </c>
      <c r="AY184" s="97" t="s">
        <v>249</v>
      </c>
      <c r="AZ184" s="97">
        <v>79</v>
      </c>
      <c r="BA184" s="97" t="s">
        <v>249</v>
      </c>
      <c r="BB184" s="23">
        <v>2.5756211587274803E-2</v>
      </c>
      <c r="BC184" s="97" t="s">
        <v>249</v>
      </c>
      <c r="BD184" s="97">
        <v>238</v>
      </c>
      <c r="BE184" s="97" t="s">
        <v>249</v>
      </c>
      <c r="BF184" s="23">
        <v>0.41426948159907129</v>
      </c>
      <c r="BG184" s="97" t="s">
        <v>249</v>
      </c>
      <c r="BH184" s="97">
        <v>42</v>
      </c>
      <c r="BI184" s="97" t="s">
        <v>249</v>
      </c>
      <c r="BJ184" s="23">
        <v>0.1100797952961125</v>
      </c>
      <c r="BK184" s="97" t="s">
        <v>249</v>
      </c>
      <c r="BL184" s="97">
        <v>147</v>
      </c>
      <c r="BM184" s="97" t="s">
        <v>249</v>
      </c>
      <c r="BN184" s="23">
        <v>0.13409706929524076</v>
      </c>
      <c r="BO184" s="97" t="s">
        <v>249</v>
      </c>
      <c r="BP184" s="97">
        <v>64</v>
      </c>
      <c r="BQ184" s="97" t="s">
        <v>249</v>
      </c>
      <c r="BR184" s="23">
        <v>3.8269809666490434E-2</v>
      </c>
      <c r="BS184" s="97" t="s">
        <v>249</v>
      </c>
      <c r="BT184" s="97">
        <v>249</v>
      </c>
      <c r="BU184" s="97" t="s">
        <v>249</v>
      </c>
      <c r="BV184" s="23">
        <v>0.14961090354575732</v>
      </c>
      <c r="BW184" s="97" t="s">
        <v>249</v>
      </c>
      <c r="BX184" s="97">
        <v>108</v>
      </c>
      <c r="BY184" s="97" t="s">
        <v>249</v>
      </c>
      <c r="BZ184" s="23">
        <v>0.22909540465614117</v>
      </c>
      <c r="CA184" s="97" t="s">
        <v>249</v>
      </c>
      <c r="CB184" s="97">
        <v>66</v>
      </c>
      <c r="CC184" s="97" t="s">
        <v>249</v>
      </c>
      <c r="CD184" s="97" t="s">
        <v>249</v>
      </c>
      <c r="CE184" s="23">
        <v>9.6722629520540393E-2</v>
      </c>
      <c r="CF184" s="97" t="s">
        <v>249</v>
      </c>
      <c r="CG184" s="97">
        <v>124</v>
      </c>
    </row>
    <row r="185" spans="1:85" x14ac:dyDescent="0.35">
      <c r="A185" s="97" t="s">
        <v>110</v>
      </c>
      <c r="B185" s="23">
        <v>0.20347587745116924</v>
      </c>
      <c r="C185" s="97" t="s">
        <v>110</v>
      </c>
      <c r="D185" s="97">
        <v>179</v>
      </c>
      <c r="E185" s="97" t="s">
        <v>110</v>
      </c>
      <c r="F185" s="23">
        <v>6.5349511662897569E-2</v>
      </c>
      <c r="G185" s="97" t="s">
        <v>110</v>
      </c>
      <c r="H185" s="97">
        <v>231</v>
      </c>
      <c r="I185" s="97" t="s">
        <v>110</v>
      </c>
      <c r="J185" s="23">
        <v>0.25668242800686403</v>
      </c>
      <c r="K185" s="97" t="s">
        <v>110</v>
      </c>
      <c r="L185" s="97">
        <v>167</v>
      </c>
      <c r="M185" s="97" t="s">
        <v>110</v>
      </c>
      <c r="N185" s="23">
        <v>-64</v>
      </c>
      <c r="O185" s="97" t="s">
        <v>110</v>
      </c>
      <c r="P185" s="23">
        <v>87</v>
      </c>
      <c r="Q185" s="97" t="s">
        <v>110</v>
      </c>
      <c r="R185" s="23">
        <v>2.5193879814959111E-3</v>
      </c>
      <c r="S185" s="97" t="s">
        <v>110</v>
      </c>
      <c r="T185" s="97">
        <v>91</v>
      </c>
      <c r="U185" s="97" t="s">
        <v>110</v>
      </c>
      <c r="V185" s="23">
        <v>0.12984998347001026</v>
      </c>
      <c r="W185" s="97" t="s">
        <v>110</v>
      </c>
      <c r="X185" s="97">
        <v>174</v>
      </c>
      <c r="Y185" s="97" t="s">
        <v>110</v>
      </c>
      <c r="Z185" s="23">
        <v>3.7185813508206714E-3</v>
      </c>
      <c r="AA185" s="97" t="s">
        <v>110</v>
      </c>
      <c r="AB185" s="97">
        <v>131</v>
      </c>
      <c r="AC185" s="97" t="s">
        <v>110</v>
      </c>
      <c r="AD185" s="23">
        <v>1.4197945781436112E-2</v>
      </c>
      <c r="AE185" s="97" t="s">
        <v>110</v>
      </c>
      <c r="AF185" s="97">
        <v>125</v>
      </c>
      <c r="AG185" s="97" t="s">
        <v>110</v>
      </c>
      <c r="AH185" s="23">
        <v>0.11871714844216583</v>
      </c>
      <c r="AI185" s="97" t="s">
        <v>110</v>
      </c>
      <c r="AJ185" s="97">
        <v>93</v>
      </c>
      <c r="AK185" s="97" t="s">
        <v>110</v>
      </c>
      <c r="AL185" s="23">
        <v>2.8796794608129464E-2</v>
      </c>
      <c r="AM185" s="97" t="s">
        <v>110</v>
      </c>
      <c r="AN185" s="97">
        <v>114</v>
      </c>
      <c r="AO185" s="97" t="s">
        <v>110</v>
      </c>
      <c r="AP185" s="23">
        <v>2.4357786675568181E-2</v>
      </c>
      <c r="AQ185" s="97" t="s">
        <v>110</v>
      </c>
      <c r="AR185" s="97">
        <v>193</v>
      </c>
      <c r="AS185" s="97" t="s">
        <v>110</v>
      </c>
      <c r="AT185" s="23">
        <v>0.14942890833218897</v>
      </c>
      <c r="AU185" s="97" t="s">
        <v>110</v>
      </c>
      <c r="AV185" s="97">
        <v>46</v>
      </c>
      <c r="AW185" s="97" t="s">
        <v>110</v>
      </c>
      <c r="AX185" s="23">
        <v>7.6407274665747399E-2</v>
      </c>
      <c r="AY185" s="97" t="s">
        <v>110</v>
      </c>
      <c r="AZ185" s="97">
        <v>154</v>
      </c>
      <c r="BA185" s="97" t="s">
        <v>110</v>
      </c>
      <c r="BB185" s="23">
        <v>6.0786549076981562E-2</v>
      </c>
      <c r="BC185" s="97" t="s">
        <v>110</v>
      </c>
      <c r="BD185" s="97">
        <v>140</v>
      </c>
      <c r="BE185" s="97" t="s">
        <v>110</v>
      </c>
      <c r="BF185" s="23">
        <v>0.15517442857442376</v>
      </c>
      <c r="BG185" s="97" t="s">
        <v>110</v>
      </c>
      <c r="BH185" s="97">
        <v>252</v>
      </c>
      <c r="BI185" s="97" t="s">
        <v>110</v>
      </c>
      <c r="BJ185" s="23">
        <v>8.7883286513226549E-2</v>
      </c>
      <c r="BK185" s="97" t="s">
        <v>110</v>
      </c>
      <c r="BL185" s="97">
        <v>194</v>
      </c>
      <c r="BM185" s="97" t="s">
        <v>110</v>
      </c>
      <c r="BN185" s="23">
        <v>4.2737695031744682E-2</v>
      </c>
      <c r="BO185" s="97" t="s">
        <v>110</v>
      </c>
      <c r="BP185" s="97">
        <v>214</v>
      </c>
      <c r="BQ185" s="97" t="s">
        <v>110</v>
      </c>
      <c r="BR185" s="23">
        <v>0.19239240726340104</v>
      </c>
      <c r="BS185" s="97" t="s">
        <v>110</v>
      </c>
      <c r="BT185" s="97">
        <v>13</v>
      </c>
      <c r="BU185" s="97" t="s">
        <v>110</v>
      </c>
      <c r="BV185" s="23">
        <v>0.20461126790468956</v>
      </c>
      <c r="BW185" s="97" t="s">
        <v>110</v>
      </c>
      <c r="BX185" s="97">
        <v>61</v>
      </c>
      <c r="BY185" s="97" t="s">
        <v>110</v>
      </c>
      <c r="BZ185" s="23">
        <v>0.11446898281736466</v>
      </c>
      <c r="CA185" s="97" t="s">
        <v>110</v>
      </c>
      <c r="CB185" s="97">
        <v>233</v>
      </c>
      <c r="CC185" s="97" t="s">
        <v>110</v>
      </c>
      <c r="CD185" s="97" t="s">
        <v>110</v>
      </c>
      <c r="CE185" s="23">
        <v>5.6527900197456946E-2</v>
      </c>
      <c r="CF185" s="97" t="s">
        <v>110</v>
      </c>
      <c r="CG185" s="97">
        <v>194</v>
      </c>
    </row>
    <row r="186" spans="1:85" x14ac:dyDescent="0.35">
      <c r="A186" s="97" t="s">
        <v>182</v>
      </c>
      <c r="B186" s="23">
        <v>0.14952480421868972</v>
      </c>
      <c r="C186" s="97" t="s">
        <v>182</v>
      </c>
      <c r="D186" s="97">
        <v>283</v>
      </c>
      <c r="E186" s="97" t="s">
        <v>182</v>
      </c>
      <c r="F186" s="23">
        <v>2.1497579443996523E-2</v>
      </c>
      <c r="G186" s="97" t="s">
        <v>182</v>
      </c>
      <c r="H186" s="97">
        <v>323</v>
      </c>
      <c r="I186" s="97" t="s">
        <v>182</v>
      </c>
      <c r="J186" s="23">
        <v>0.29201514388227257</v>
      </c>
      <c r="K186" s="97" t="s">
        <v>182</v>
      </c>
      <c r="L186" s="97">
        <v>123</v>
      </c>
      <c r="M186" s="97" t="s">
        <v>182</v>
      </c>
      <c r="N186" s="23">
        <v>-200</v>
      </c>
      <c r="O186" s="97" t="s">
        <v>182</v>
      </c>
      <c r="P186" s="23">
        <v>11</v>
      </c>
      <c r="Q186" s="97" t="s">
        <v>182</v>
      </c>
      <c r="R186" s="23">
        <v>1.0338363626429985E-3</v>
      </c>
      <c r="S186" s="97" t="s">
        <v>182</v>
      </c>
      <c r="T186" s="97">
        <v>189</v>
      </c>
      <c r="U186" s="97" t="s">
        <v>182</v>
      </c>
      <c r="V186" s="23">
        <v>0.2525724894763941</v>
      </c>
      <c r="W186" s="97" t="s">
        <v>182</v>
      </c>
      <c r="X186" s="97">
        <v>80</v>
      </c>
      <c r="Y186" s="97" t="s">
        <v>182</v>
      </c>
      <c r="Z186" s="23">
        <v>3.3675600296298298E-3</v>
      </c>
      <c r="AA186" s="97" t="s">
        <v>182</v>
      </c>
      <c r="AB186" s="97">
        <v>149</v>
      </c>
      <c r="AC186" s="97" t="s">
        <v>182</v>
      </c>
      <c r="AD186" s="23">
        <v>7.2732477919968336E-3</v>
      </c>
      <c r="AE186" s="97" t="s">
        <v>182</v>
      </c>
      <c r="AF186" s="97">
        <v>216</v>
      </c>
      <c r="AG186" s="97" t="s">
        <v>182</v>
      </c>
      <c r="AH186" s="23">
        <v>0.21803090297823546</v>
      </c>
      <c r="AI186" s="97" t="s">
        <v>182</v>
      </c>
      <c r="AJ186" s="97">
        <v>26</v>
      </c>
      <c r="AK186" s="97" t="s">
        <v>182</v>
      </c>
      <c r="AL186" s="23">
        <v>3.4565945612389529E-2</v>
      </c>
      <c r="AM186" s="97" t="s">
        <v>182</v>
      </c>
      <c r="AN186" s="97">
        <v>93</v>
      </c>
      <c r="AO186" s="97" t="s">
        <v>182</v>
      </c>
      <c r="AP186" s="23">
        <v>2.195922626822467E-2</v>
      </c>
      <c r="AQ186" s="97" t="s">
        <v>182</v>
      </c>
      <c r="AR186" s="97">
        <v>202</v>
      </c>
      <c r="AS186" s="97" t="s">
        <v>182</v>
      </c>
      <c r="AT186" s="23">
        <v>0.11754665667574868</v>
      </c>
      <c r="AU186" s="97" t="s">
        <v>182</v>
      </c>
      <c r="AV186" s="97">
        <v>91</v>
      </c>
      <c r="AW186" s="97" t="s">
        <v>182</v>
      </c>
      <c r="AX186" s="23">
        <v>6.2830718789582102E-2</v>
      </c>
      <c r="AY186" s="97" t="s">
        <v>182</v>
      </c>
      <c r="AZ186" s="97">
        <v>185</v>
      </c>
      <c r="BA186" s="97" t="s">
        <v>182</v>
      </c>
      <c r="BB186" s="23">
        <v>8.6488016221189911E-3</v>
      </c>
      <c r="BC186" s="97" t="s">
        <v>182</v>
      </c>
      <c r="BD186" s="97">
        <v>299</v>
      </c>
      <c r="BE186" s="97" t="s">
        <v>182</v>
      </c>
      <c r="BF186" s="23">
        <v>0.15729207644132506</v>
      </c>
      <c r="BG186" s="97" t="s">
        <v>182</v>
      </c>
      <c r="BH186" s="97">
        <v>247</v>
      </c>
      <c r="BI186" s="97" t="s">
        <v>182</v>
      </c>
      <c r="BJ186" s="23">
        <v>4.0764460061707669E-2</v>
      </c>
      <c r="BK186" s="97" t="s">
        <v>182</v>
      </c>
      <c r="BL186" s="97">
        <v>313</v>
      </c>
      <c r="BM186" s="97" t="s">
        <v>182</v>
      </c>
      <c r="BN186" s="23">
        <v>8.6527465021569317E-3</v>
      </c>
      <c r="BO186" s="97" t="s">
        <v>182</v>
      </c>
      <c r="BP186" s="97">
        <v>314</v>
      </c>
      <c r="BQ186" s="97" t="s">
        <v>182</v>
      </c>
      <c r="BR186" s="23">
        <v>8.0798487876896419E-2</v>
      </c>
      <c r="BS186" s="97" t="s">
        <v>182</v>
      </c>
      <c r="BT186" s="97">
        <v>99</v>
      </c>
      <c r="BU186" s="97" t="s">
        <v>182</v>
      </c>
      <c r="BV186" s="23">
        <v>7.7869250502021398E-2</v>
      </c>
      <c r="BW186" s="97" t="s">
        <v>182</v>
      </c>
      <c r="BX186" s="97">
        <v>247</v>
      </c>
      <c r="BY186" s="97" t="s">
        <v>182</v>
      </c>
      <c r="BZ186" s="23">
        <v>0.12921677628492487</v>
      </c>
      <c r="CA186" s="97" t="s">
        <v>182</v>
      </c>
      <c r="CB186" s="97">
        <v>203</v>
      </c>
      <c r="CC186" s="97" t="s">
        <v>182</v>
      </c>
      <c r="CD186" s="97" t="s">
        <v>182</v>
      </c>
      <c r="CE186" s="23">
        <v>8.7268175891316344E-2</v>
      </c>
      <c r="CF186" s="97" t="s">
        <v>182</v>
      </c>
      <c r="CG186" s="97">
        <v>139</v>
      </c>
    </row>
    <row r="187" spans="1:85" x14ac:dyDescent="0.35">
      <c r="A187" s="97" t="s">
        <v>321</v>
      </c>
      <c r="B187" s="23">
        <v>0.15935675206383568</v>
      </c>
      <c r="C187" s="97" t="s">
        <v>321</v>
      </c>
      <c r="D187" s="97">
        <v>268</v>
      </c>
      <c r="E187" s="97" t="s">
        <v>321</v>
      </c>
      <c r="F187" s="23">
        <v>4.8977874155938551E-2</v>
      </c>
      <c r="G187" s="97" t="s">
        <v>321</v>
      </c>
      <c r="H187" s="97">
        <v>281</v>
      </c>
      <c r="I187" s="97" t="s">
        <v>321</v>
      </c>
      <c r="J187" s="23">
        <v>0.23843551562401405</v>
      </c>
      <c r="K187" s="97" t="s">
        <v>321</v>
      </c>
      <c r="L187" s="97">
        <v>196</v>
      </c>
      <c r="M187" s="97" t="s">
        <v>321</v>
      </c>
      <c r="N187" s="23">
        <v>-85</v>
      </c>
      <c r="O187" s="97" t="s">
        <v>321</v>
      </c>
      <c r="P187" s="23">
        <v>76</v>
      </c>
      <c r="Q187" s="97" t="s">
        <v>321</v>
      </c>
      <c r="R187" s="23">
        <v>3.2255292810872067E-4</v>
      </c>
      <c r="S187" s="97" t="s">
        <v>321</v>
      </c>
      <c r="T187" s="97">
        <v>278</v>
      </c>
      <c r="U187" s="97" t="s">
        <v>321</v>
      </c>
      <c r="V187" s="23">
        <v>0.14234116168518265</v>
      </c>
      <c r="W187" s="97" t="s">
        <v>321</v>
      </c>
      <c r="X187" s="97">
        <v>156</v>
      </c>
      <c r="Y187" s="97" t="s">
        <v>321</v>
      </c>
      <c r="Z187" s="23">
        <v>1.6378373376314784E-3</v>
      </c>
      <c r="AA187" s="97" t="s">
        <v>321</v>
      </c>
      <c r="AB187" s="97">
        <v>254</v>
      </c>
      <c r="AC187" s="97" t="s">
        <v>321</v>
      </c>
      <c r="AD187" s="23">
        <v>5.706707549401762E-3</v>
      </c>
      <c r="AE187" s="97" t="s">
        <v>321</v>
      </c>
      <c r="AF187" s="97">
        <v>240</v>
      </c>
      <c r="AG187" s="97" t="s">
        <v>321</v>
      </c>
      <c r="AH187" s="23">
        <v>0.11803507619296819</v>
      </c>
      <c r="AI187" s="97" t="s">
        <v>321</v>
      </c>
      <c r="AJ187" s="97">
        <v>95</v>
      </c>
      <c r="AK187" s="97" t="s">
        <v>321</v>
      </c>
      <c r="AL187" s="23">
        <v>2.0436849548273125E-2</v>
      </c>
      <c r="AM187" s="97" t="s">
        <v>321</v>
      </c>
      <c r="AN187" s="97">
        <v>182</v>
      </c>
      <c r="AO187" s="97" t="s">
        <v>321</v>
      </c>
      <c r="AP187" s="23">
        <v>2.1309687726945078E-2</v>
      </c>
      <c r="AQ187" s="97" t="s">
        <v>321</v>
      </c>
      <c r="AR187" s="97">
        <v>204</v>
      </c>
      <c r="AS187" s="97" t="s">
        <v>321</v>
      </c>
      <c r="AT187" s="23">
        <v>7.5303075271736686E-2</v>
      </c>
      <c r="AU187" s="97" t="s">
        <v>321</v>
      </c>
      <c r="AV187" s="97">
        <v>215</v>
      </c>
      <c r="AW187" s="97" t="s">
        <v>321</v>
      </c>
      <c r="AX187" s="23">
        <v>4.7304805441141996E-2</v>
      </c>
      <c r="AY187" s="97" t="s">
        <v>321</v>
      </c>
      <c r="AZ187" s="97">
        <v>235</v>
      </c>
      <c r="BA187" s="97" t="s">
        <v>321</v>
      </c>
      <c r="BB187" s="23">
        <v>1.227864367611365E-2</v>
      </c>
      <c r="BC187" s="97" t="s">
        <v>321</v>
      </c>
      <c r="BD187" s="97">
        <v>285</v>
      </c>
      <c r="BE187" s="97" t="s">
        <v>321</v>
      </c>
      <c r="BF187" s="23">
        <v>0.2331554317046485</v>
      </c>
      <c r="BG187" s="97" t="s">
        <v>321</v>
      </c>
      <c r="BH187" s="97">
        <v>144</v>
      </c>
      <c r="BI187" s="97" t="s">
        <v>321</v>
      </c>
      <c r="BJ187" s="23">
        <v>5.9931501284018307E-2</v>
      </c>
      <c r="BK187" s="97" t="s">
        <v>321</v>
      </c>
      <c r="BL187" s="97">
        <v>264</v>
      </c>
      <c r="BM187" s="97" t="s">
        <v>321</v>
      </c>
      <c r="BN187" s="23">
        <v>6.8756125070152357E-2</v>
      </c>
      <c r="BO187" s="97" t="s">
        <v>321</v>
      </c>
      <c r="BP187" s="97">
        <v>150</v>
      </c>
      <c r="BQ187" s="97" t="s">
        <v>321</v>
      </c>
      <c r="BR187" s="23">
        <v>7.3060685405333767E-2</v>
      </c>
      <c r="BS187" s="97" t="s">
        <v>321</v>
      </c>
      <c r="BT187" s="97">
        <v>125</v>
      </c>
      <c r="BU187" s="97" t="s">
        <v>321</v>
      </c>
      <c r="BV187" s="23">
        <v>0.12324922558237662</v>
      </c>
      <c r="BW187" s="97" t="s">
        <v>321</v>
      </c>
      <c r="BX187" s="97">
        <v>150</v>
      </c>
      <c r="BY187" s="97" t="s">
        <v>321</v>
      </c>
      <c r="BZ187" s="23">
        <v>0.12392872071277766</v>
      </c>
      <c r="CA187" s="97" t="s">
        <v>321</v>
      </c>
      <c r="CB187" s="97">
        <v>213</v>
      </c>
      <c r="CC187" s="97" t="s">
        <v>321</v>
      </c>
      <c r="CD187" s="97" t="s">
        <v>321</v>
      </c>
      <c r="CE187" s="23">
        <v>8.5579665242905847E-2</v>
      </c>
      <c r="CF187" s="97" t="s">
        <v>321</v>
      </c>
      <c r="CG187" s="97">
        <v>141</v>
      </c>
    </row>
    <row r="188" spans="1:85" x14ac:dyDescent="0.35">
      <c r="A188" s="97" t="s">
        <v>77</v>
      </c>
      <c r="B188" s="23">
        <v>0.45265329842227942</v>
      </c>
      <c r="C188" s="97" t="s">
        <v>77</v>
      </c>
      <c r="D188" s="97">
        <v>30</v>
      </c>
      <c r="E188" s="97" t="s">
        <v>77</v>
      </c>
      <c r="F188" s="23">
        <v>0.15164735140266894</v>
      </c>
      <c r="G188" s="97" t="s">
        <v>77</v>
      </c>
      <c r="H188" s="97">
        <v>73</v>
      </c>
      <c r="I188" s="97" t="s">
        <v>77</v>
      </c>
      <c r="J188" s="23">
        <v>0.52468153696136499</v>
      </c>
      <c r="K188" s="97" t="s">
        <v>77</v>
      </c>
      <c r="L188" s="97">
        <v>24</v>
      </c>
      <c r="M188" s="97" t="s">
        <v>77</v>
      </c>
      <c r="N188" s="23">
        <v>-49</v>
      </c>
      <c r="O188" s="97" t="s">
        <v>77</v>
      </c>
      <c r="P188" s="23">
        <v>106</v>
      </c>
      <c r="Q188" s="97" t="s">
        <v>77</v>
      </c>
      <c r="R188" s="23">
        <v>5.1652371901017395E-3</v>
      </c>
      <c r="S188" s="97" t="s">
        <v>77</v>
      </c>
      <c r="T188" s="97">
        <v>47</v>
      </c>
      <c r="U188" s="97" t="s">
        <v>77</v>
      </c>
      <c r="V188" s="23">
        <v>0.20451035267455414</v>
      </c>
      <c r="W188" s="97" t="s">
        <v>77</v>
      </c>
      <c r="X188" s="97">
        <v>107</v>
      </c>
      <c r="Y188" s="97" t="s">
        <v>77</v>
      </c>
      <c r="Z188" s="23">
        <v>7.0535761947311832E-3</v>
      </c>
      <c r="AA188" s="97" t="s">
        <v>77</v>
      </c>
      <c r="AB188" s="97">
        <v>60</v>
      </c>
      <c r="AC188" s="97" t="s">
        <v>77</v>
      </c>
      <c r="AD188" s="23">
        <v>7.8418140289141323E-3</v>
      </c>
      <c r="AE188" s="97" t="s">
        <v>77</v>
      </c>
      <c r="AF188" s="97">
        <v>206</v>
      </c>
      <c r="AG188" s="97" t="s">
        <v>77</v>
      </c>
      <c r="AH188" s="23">
        <v>0.14824741082939402</v>
      </c>
      <c r="AI188" s="97" t="s">
        <v>77</v>
      </c>
      <c r="AJ188" s="97">
        <v>55</v>
      </c>
      <c r="AK188" s="97" t="s">
        <v>77</v>
      </c>
      <c r="AL188" s="23">
        <v>2.6325037247567844E-2</v>
      </c>
      <c r="AM188" s="97" t="s">
        <v>77</v>
      </c>
      <c r="AN188" s="97">
        <v>132</v>
      </c>
      <c r="AO188" s="97" t="s">
        <v>77</v>
      </c>
      <c r="AP188" s="23">
        <v>9.0060423838934325E-2</v>
      </c>
      <c r="AQ188" s="97" t="s">
        <v>77</v>
      </c>
      <c r="AR188" s="97">
        <v>72</v>
      </c>
      <c r="AS188" s="97" t="s">
        <v>77</v>
      </c>
      <c r="AT188" s="23">
        <v>0.13148789200693395</v>
      </c>
      <c r="AU188" s="97" t="s">
        <v>77</v>
      </c>
      <c r="AV188" s="97">
        <v>72</v>
      </c>
      <c r="AW188" s="97" t="s">
        <v>77</v>
      </c>
      <c r="AX188" s="23">
        <v>0.13407823821056195</v>
      </c>
      <c r="AY188" s="97" t="s">
        <v>77</v>
      </c>
      <c r="AZ188" s="97">
        <v>63</v>
      </c>
      <c r="BA188" s="97" t="s">
        <v>77</v>
      </c>
      <c r="BB188" s="23">
        <v>4.4430992910793728E-2</v>
      </c>
      <c r="BC188" s="97" t="s">
        <v>77</v>
      </c>
      <c r="BD188" s="97">
        <v>180</v>
      </c>
      <c r="BE188" s="97" t="s">
        <v>77</v>
      </c>
      <c r="BF188" s="23">
        <v>0.33988457644737841</v>
      </c>
      <c r="BG188" s="97" t="s">
        <v>77</v>
      </c>
      <c r="BH188" s="97">
        <v>63</v>
      </c>
      <c r="BI188" s="97" t="s">
        <v>77</v>
      </c>
      <c r="BJ188" s="23">
        <v>0.11156862149368854</v>
      </c>
      <c r="BK188" s="97" t="s">
        <v>77</v>
      </c>
      <c r="BL188" s="97">
        <v>145</v>
      </c>
      <c r="BM188" s="97" t="s">
        <v>77</v>
      </c>
      <c r="BN188" s="23">
        <v>0.18805278696964062</v>
      </c>
      <c r="BO188" s="97" t="s">
        <v>77</v>
      </c>
      <c r="BP188" s="97">
        <v>38</v>
      </c>
      <c r="BQ188" s="97" t="s">
        <v>77</v>
      </c>
      <c r="BR188" s="23">
        <v>0.18653868155249687</v>
      </c>
      <c r="BS188" s="97" t="s">
        <v>77</v>
      </c>
      <c r="BT188" s="97">
        <v>16</v>
      </c>
      <c r="BU188" s="97" t="s">
        <v>77</v>
      </c>
      <c r="BV188" s="23">
        <v>0.32552346050932185</v>
      </c>
      <c r="BW188" s="97" t="s">
        <v>77</v>
      </c>
      <c r="BX188" s="97">
        <v>23</v>
      </c>
      <c r="BY188" s="97" t="s">
        <v>77</v>
      </c>
      <c r="BZ188" s="23">
        <v>0.1550651495343407</v>
      </c>
      <c r="CA188" s="97" t="s">
        <v>77</v>
      </c>
      <c r="CB188" s="97">
        <v>160</v>
      </c>
      <c r="CC188" s="97" t="s">
        <v>77</v>
      </c>
      <c r="CD188" s="97" t="s">
        <v>77</v>
      </c>
      <c r="CE188" s="23">
        <v>0.7077949777005289</v>
      </c>
      <c r="CF188" s="97" t="s">
        <v>77</v>
      </c>
      <c r="CG188" s="97">
        <v>7</v>
      </c>
    </row>
    <row r="189" spans="1:85" x14ac:dyDescent="0.35">
      <c r="A189" s="97" t="s">
        <v>288</v>
      </c>
      <c r="B189" s="23">
        <v>0.19865988054187042</v>
      </c>
      <c r="C189" s="97" t="s">
        <v>288</v>
      </c>
      <c r="D189" s="97">
        <v>184</v>
      </c>
      <c r="E189" s="97" t="s">
        <v>288</v>
      </c>
      <c r="F189" s="23">
        <v>0.11529005934721269</v>
      </c>
      <c r="G189" s="97" t="s">
        <v>288</v>
      </c>
      <c r="H189" s="97">
        <v>125</v>
      </c>
      <c r="I189" s="97" t="s">
        <v>288</v>
      </c>
      <c r="J189" s="23">
        <v>0.23131196136805698</v>
      </c>
      <c r="K189" s="97" t="s">
        <v>288</v>
      </c>
      <c r="L189" s="97">
        <v>206</v>
      </c>
      <c r="M189" s="97" t="s">
        <v>288</v>
      </c>
      <c r="N189" s="23">
        <v>81</v>
      </c>
      <c r="O189" s="97" t="s">
        <v>288</v>
      </c>
      <c r="P189" s="23">
        <v>246</v>
      </c>
      <c r="Q189" s="97" t="s">
        <v>288</v>
      </c>
      <c r="R189" s="23">
        <v>6.0039313574170906E-4</v>
      </c>
      <c r="S189" s="97" t="s">
        <v>288</v>
      </c>
      <c r="T189" s="97">
        <v>242</v>
      </c>
      <c r="U189" s="97" t="s">
        <v>288</v>
      </c>
      <c r="V189" s="23">
        <v>0.15033932086542334</v>
      </c>
      <c r="W189" s="97" t="s">
        <v>288</v>
      </c>
      <c r="X189" s="97">
        <v>147</v>
      </c>
      <c r="Y189" s="97" t="s">
        <v>288</v>
      </c>
      <c r="Z189" s="23">
        <v>1.9895054959218738E-3</v>
      </c>
      <c r="AA189" s="97" t="s">
        <v>288</v>
      </c>
      <c r="AB189" s="97">
        <v>228</v>
      </c>
      <c r="AC189" s="97" t="s">
        <v>288</v>
      </c>
      <c r="AD189" s="23">
        <v>2.9508944622415193E-3</v>
      </c>
      <c r="AE189" s="97" t="s">
        <v>288</v>
      </c>
      <c r="AF189" s="97">
        <v>293</v>
      </c>
      <c r="AG189" s="97" t="s">
        <v>288</v>
      </c>
      <c r="AH189" s="23">
        <v>0.12216717687015571</v>
      </c>
      <c r="AI189" s="97" t="s">
        <v>288</v>
      </c>
      <c r="AJ189" s="97">
        <v>82</v>
      </c>
      <c r="AK189" s="97" t="s">
        <v>288</v>
      </c>
      <c r="AL189" s="23">
        <v>1.8272321767277121E-2</v>
      </c>
      <c r="AM189" s="97" t="s">
        <v>288</v>
      </c>
      <c r="AN189" s="97">
        <v>212</v>
      </c>
      <c r="AO189" s="97" t="s">
        <v>288</v>
      </c>
      <c r="AP189" s="23">
        <v>3.8273271376986863E-2</v>
      </c>
      <c r="AQ189" s="97" t="s">
        <v>288</v>
      </c>
      <c r="AR189" s="97">
        <v>151</v>
      </c>
      <c r="AS189" s="97" t="s">
        <v>288</v>
      </c>
      <c r="AT189" s="23">
        <v>8.6247735906293282E-2</v>
      </c>
      <c r="AU189" s="97" t="s">
        <v>288</v>
      </c>
      <c r="AV189" s="97">
        <v>180</v>
      </c>
      <c r="AW189" s="97" t="s">
        <v>288</v>
      </c>
      <c r="AX189" s="23">
        <v>6.768641465505934E-2</v>
      </c>
      <c r="AY189" s="97" t="s">
        <v>288</v>
      </c>
      <c r="AZ189" s="97">
        <v>165</v>
      </c>
      <c r="BA189" s="97" t="s">
        <v>288</v>
      </c>
      <c r="BB189" s="23">
        <v>7.6698214747732321E-2</v>
      </c>
      <c r="BC189" s="97" t="s">
        <v>288</v>
      </c>
      <c r="BD189" s="97">
        <v>116</v>
      </c>
      <c r="BE189" s="97" t="s">
        <v>288</v>
      </c>
      <c r="BF189" s="23">
        <v>0.20128702132957238</v>
      </c>
      <c r="BG189" s="97" t="s">
        <v>288</v>
      </c>
      <c r="BH189" s="97">
        <v>189</v>
      </c>
      <c r="BI189" s="97" t="s">
        <v>288</v>
      </c>
      <c r="BJ189" s="23">
        <v>0.11203607883190787</v>
      </c>
      <c r="BK189" s="97" t="s">
        <v>288</v>
      </c>
      <c r="BL189" s="97">
        <v>144</v>
      </c>
      <c r="BM189" s="97" t="s">
        <v>288</v>
      </c>
      <c r="BN189" s="23">
        <v>0.13658042285839656</v>
      </c>
      <c r="BO189" s="97" t="s">
        <v>288</v>
      </c>
      <c r="BP189" s="97">
        <v>61</v>
      </c>
      <c r="BQ189" s="97" t="s">
        <v>288</v>
      </c>
      <c r="BR189" s="23">
        <v>4.8004104735846681E-2</v>
      </c>
      <c r="BS189" s="97" t="s">
        <v>288</v>
      </c>
      <c r="BT189" s="97">
        <v>215</v>
      </c>
      <c r="BU189" s="97" t="s">
        <v>288</v>
      </c>
      <c r="BV189" s="23">
        <v>0.16024177588688543</v>
      </c>
      <c r="BW189" s="97" t="s">
        <v>288</v>
      </c>
      <c r="BX189" s="97">
        <v>96</v>
      </c>
      <c r="BY189" s="97" t="s">
        <v>288</v>
      </c>
      <c r="BZ189" s="23">
        <v>0.10488578586991019</v>
      </c>
      <c r="CA189" s="97" t="s">
        <v>288</v>
      </c>
      <c r="CB189" s="97">
        <v>257</v>
      </c>
      <c r="CC189" s="97" t="s">
        <v>288</v>
      </c>
      <c r="CD189" s="97" t="s">
        <v>288</v>
      </c>
      <c r="CE189" s="23">
        <v>0.11303593457716757</v>
      </c>
      <c r="CF189" s="97" t="s">
        <v>288</v>
      </c>
      <c r="CG189" s="97">
        <v>109</v>
      </c>
    </row>
    <row r="190" spans="1:85" x14ac:dyDescent="0.35">
      <c r="A190" s="97" t="s">
        <v>171</v>
      </c>
      <c r="B190" s="23">
        <v>0.1908626837957777</v>
      </c>
      <c r="C190" s="97" t="s">
        <v>171</v>
      </c>
      <c r="D190" s="97">
        <v>201</v>
      </c>
      <c r="E190" s="97" t="s">
        <v>171</v>
      </c>
      <c r="F190" s="23">
        <v>8.8871049905470317E-2</v>
      </c>
      <c r="G190" s="97" t="s">
        <v>171</v>
      </c>
      <c r="H190" s="97">
        <v>176</v>
      </c>
      <c r="I190" s="97" t="s">
        <v>171</v>
      </c>
      <c r="J190" s="23">
        <v>0.25832495420258644</v>
      </c>
      <c r="K190" s="97" t="s">
        <v>171</v>
      </c>
      <c r="L190" s="97">
        <v>165</v>
      </c>
      <c r="M190" s="97" t="s">
        <v>171</v>
      </c>
      <c r="N190" s="23">
        <v>-11</v>
      </c>
      <c r="O190" s="97" t="s">
        <v>171</v>
      </c>
      <c r="P190" s="23">
        <v>149</v>
      </c>
      <c r="Q190" s="97" t="s">
        <v>171</v>
      </c>
      <c r="R190" s="23">
        <v>4.2644605609279846E-4</v>
      </c>
      <c r="S190" s="97" t="s">
        <v>171</v>
      </c>
      <c r="T190" s="97">
        <v>260</v>
      </c>
      <c r="U190" s="97" t="s">
        <v>171</v>
      </c>
      <c r="V190" s="23">
        <v>5.8288113624999215E-2</v>
      </c>
      <c r="W190" s="97" t="s">
        <v>171</v>
      </c>
      <c r="X190" s="97">
        <v>278</v>
      </c>
      <c r="Y190" s="97" t="s">
        <v>171</v>
      </c>
      <c r="Z190" s="23">
        <v>9.649611837299094E-4</v>
      </c>
      <c r="AA190" s="97" t="s">
        <v>171</v>
      </c>
      <c r="AB190" s="97">
        <v>306</v>
      </c>
      <c r="AC190" s="97" t="s">
        <v>171</v>
      </c>
      <c r="AD190" s="23">
        <v>1.9698560181961068E-2</v>
      </c>
      <c r="AE190" s="97" t="s">
        <v>171</v>
      </c>
      <c r="AF190" s="97">
        <v>91</v>
      </c>
      <c r="AG190" s="97" t="s">
        <v>171</v>
      </c>
      <c r="AH190" s="23">
        <v>7.7096579889161673E-2</v>
      </c>
      <c r="AI190" s="97" t="s">
        <v>171</v>
      </c>
      <c r="AJ190" s="97">
        <v>186</v>
      </c>
      <c r="AK190" s="97" t="s">
        <v>171</v>
      </c>
      <c r="AL190" s="23">
        <v>2.8911162780683335E-2</v>
      </c>
      <c r="AM190" s="97" t="s">
        <v>171</v>
      </c>
      <c r="AN190" s="97">
        <v>113</v>
      </c>
      <c r="AO190" s="97" t="s">
        <v>171</v>
      </c>
      <c r="AP190" s="23">
        <v>7.1003711646936141E-2</v>
      </c>
      <c r="AQ190" s="97" t="s">
        <v>171</v>
      </c>
      <c r="AR190" s="97">
        <v>93</v>
      </c>
      <c r="AS190" s="97" t="s">
        <v>171</v>
      </c>
      <c r="AT190" s="23">
        <v>9.4895007136136481E-2</v>
      </c>
      <c r="AU190" s="97" t="s">
        <v>171</v>
      </c>
      <c r="AV190" s="97">
        <v>150</v>
      </c>
      <c r="AW190" s="97" t="s">
        <v>171</v>
      </c>
      <c r="AX190" s="23">
        <v>0.10261541844236668</v>
      </c>
      <c r="AY190" s="97" t="s">
        <v>171</v>
      </c>
      <c r="AZ190" s="97">
        <v>105</v>
      </c>
      <c r="BA190" s="97" t="s">
        <v>171</v>
      </c>
      <c r="BB190" s="23">
        <v>6.3138768799163469E-2</v>
      </c>
      <c r="BC190" s="97" t="s">
        <v>171</v>
      </c>
      <c r="BD190" s="97">
        <v>136</v>
      </c>
      <c r="BE190" s="97" t="s">
        <v>171</v>
      </c>
      <c r="BF190" s="23">
        <v>0.48303564531209642</v>
      </c>
      <c r="BG190" s="97" t="s">
        <v>171</v>
      </c>
      <c r="BH190" s="97">
        <v>24</v>
      </c>
      <c r="BI190" s="97" t="s">
        <v>171</v>
      </c>
      <c r="BJ190" s="23">
        <v>0.15855360437028249</v>
      </c>
      <c r="BK190" s="97" t="s">
        <v>171</v>
      </c>
      <c r="BL190" s="97">
        <v>90</v>
      </c>
      <c r="BM190" s="97" t="s">
        <v>171</v>
      </c>
      <c r="BN190" s="23">
        <v>4.237816553227907E-2</v>
      </c>
      <c r="BO190" s="97" t="s">
        <v>171</v>
      </c>
      <c r="BP190" s="97">
        <v>216</v>
      </c>
      <c r="BQ190" s="97" t="s">
        <v>171</v>
      </c>
      <c r="BR190" s="23">
        <v>4.4291760295810167E-2</v>
      </c>
      <c r="BS190" s="97" t="s">
        <v>171</v>
      </c>
      <c r="BT190" s="97">
        <v>232</v>
      </c>
      <c r="BU190" s="97" t="s">
        <v>171</v>
      </c>
      <c r="BV190" s="23">
        <v>7.532119386741927E-2</v>
      </c>
      <c r="BW190" s="97" t="s">
        <v>171</v>
      </c>
      <c r="BX190" s="97">
        <v>254</v>
      </c>
      <c r="BY190" s="97" t="s">
        <v>171</v>
      </c>
      <c r="BZ190" s="23">
        <v>0.12903436413681385</v>
      </c>
      <c r="CA190" s="97" t="s">
        <v>171</v>
      </c>
      <c r="CB190" s="97">
        <v>205</v>
      </c>
      <c r="CC190" s="97" t="s">
        <v>171</v>
      </c>
      <c r="CD190" s="97" t="s">
        <v>171</v>
      </c>
      <c r="CE190" s="23">
        <v>3.5783409372511718E-2</v>
      </c>
      <c r="CF190" s="97" t="s">
        <v>171</v>
      </c>
      <c r="CG190" s="97">
        <v>260</v>
      </c>
    </row>
    <row r="191" spans="1:85" x14ac:dyDescent="0.35">
      <c r="A191" s="97" t="s">
        <v>258</v>
      </c>
      <c r="B191" s="23">
        <v>0.22185008729608924</v>
      </c>
      <c r="C191" s="97" t="s">
        <v>258</v>
      </c>
      <c r="D191" s="97">
        <v>153</v>
      </c>
      <c r="E191" s="97" t="s">
        <v>258</v>
      </c>
      <c r="F191" s="23">
        <v>0.12230931030488229</v>
      </c>
      <c r="G191" s="97" t="s">
        <v>258</v>
      </c>
      <c r="H191" s="97">
        <v>111</v>
      </c>
      <c r="I191" s="97" t="s">
        <v>258</v>
      </c>
      <c r="J191" s="23">
        <v>0.26888314019862469</v>
      </c>
      <c r="K191" s="97" t="s">
        <v>258</v>
      </c>
      <c r="L191" s="97">
        <v>152</v>
      </c>
      <c r="M191" s="97" t="s">
        <v>258</v>
      </c>
      <c r="N191" s="23">
        <v>41</v>
      </c>
      <c r="O191" s="97" t="s">
        <v>258</v>
      </c>
      <c r="P191" s="23">
        <v>219</v>
      </c>
      <c r="Q191" s="97" t="s">
        <v>258</v>
      </c>
      <c r="R191" s="23">
        <v>2.7613308957758734E-3</v>
      </c>
      <c r="S191" s="97" t="s">
        <v>258</v>
      </c>
      <c r="T191" s="97">
        <v>86</v>
      </c>
      <c r="U191" s="97" t="s">
        <v>258</v>
      </c>
      <c r="V191" s="23">
        <v>0.35785216648898388</v>
      </c>
      <c r="W191" s="97" t="s">
        <v>258</v>
      </c>
      <c r="X191" s="97">
        <v>46</v>
      </c>
      <c r="Y191" s="97" t="s">
        <v>258</v>
      </c>
      <c r="Z191" s="23">
        <v>6.0674303221317036E-3</v>
      </c>
      <c r="AA191" s="97" t="s">
        <v>258</v>
      </c>
      <c r="AB191" s="97">
        <v>71</v>
      </c>
      <c r="AC191" s="97" t="s">
        <v>258</v>
      </c>
      <c r="AD191" s="23">
        <v>3.0742106042211319E-3</v>
      </c>
      <c r="AE191" s="97" t="s">
        <v>258</v>
      </c>
      <c r="AF191" s="97">
        <v>287</v>
      </c>
      <c r="AG191" s="97" t="s">
        <v>258</v>
      </c>
      <c r="AH191" s="23">
        <v>5.239124607406774E-2</v>
      </c>
      <c r="AI191" s="97" t="s">
        <v>258</v>
      </c>
      <c r="AJ191" s="97">
        <v>291</v>
      </c>
      <c r="AK191" s="97" t="s">
        <v>258</v>
      </c>
      <c r="AL191" s="23">
        <v>9.5985083951397893E-3</v>
      </c>
      <c r="AM191" s="97" t="s">
        <v>258</v>
      </c>
      <c r="AN191" s="97">
        <v>317</v>
      </c>
      <c r="AO191" s="97" t="s">
        <v>258</v>
      </c>
      <c r="AP191" s="23">
        <v>9.3572496491799009E-2</v>
      </c>
      <c r="AQ191" s="97" t="s">
        <v>258</v>
      </c>
      <c r="AR191" s="97">
        <v>69</v>
      </c>
      <c r="AS191" s="97" t="s">
        <v>258</v>
      </c>
      <c r="AT191" s="23">
        <v>5.3731719140264755E-2</v>
      </c>
      <c r="AU191" s="97" t="s">
        <v>258</v>
      </c>
      <c r="AV191" s="97">
        <v>291</v>
      </c>
      <c r="AW191" s="97" t="s">
        <v>258</v>
      </c>
      <c r="AX191" s="23">
        <v>0.11008565782681207</v>
      </c>
      <c r="AY191" s="97" t="s">
        <v>258</v>
      </c>
      <c r="AZ191" s="97">
        <v>94</v>
      </c>
      <c r="BA191" s="97" t="s">
        <v>258</v>
      </c>
      <c r="BB191" s="23">
        <v>0.15531178993380521</v>
      </c>
      <c r="BC191" s="97" t="s">
        <v>258</v>
      </c>
      <c r="BD191" s="97">
        <v>53</v>
      </c>
      <c r="BE191" s="97" t="s">
        <v>258</v>
      </c>
      <c r="BF191" s="23">
        <v>0.14753226891481985</v>
      </c>
      <c r="BG191" s="97" t="s">
        <v>258</v>
      </c>
      <c r="BH191" s="97">
        <v>273</v>
      </c>
      <c r="BI191" s="97" t="s">
        <v>258</v>
      </c>
      <c r="BJ191" s="23">
        <v>0.17251445029756463</v>
      </c>
      <c r="BK191" s="97" t="s">
        <v>258</v>
      </c>
      <c r="BL191" s="97">
        <v>75</v>
      </c>
      <c r="BM191" s="97" t="s">
        <v>258</v>
      </c>
      <c r="BN191" s="23">
        <v>1.5914918964737425E-2</v>
      </c>
      <c r="BO191" s="97" t="s">
        <v>258</v>
      </c>
      <c r="BP191" s="97">
        <v>294</v>
      </c>
      <c r="BQ191" s="97" t="s">
        <v>258</v>
      </c>
      <c r="BR191" s="23">
        <v>2.922503690869269E-2</v>
      </c>
      <c r="BS191" s="97" t="s">
        <v>258</v>
      </c>
      <c r="BT191" s="97">
        <v>295</v>
      </c>
      <c r="BU191" s="97" t="s">
        <v>258</v>
      </c>
      <c r="BV191" s="23">
        <v>3.9252217386711356E-2</v>
      </c>
      <c r="BW191" s="97" t="s">
        <v>258</v>
      </c>
      <c r="BX191" s="97">
        <v>316</v>
      </c>
      <c r="BY191" s="97" t="s">
        <v>258</v>
      </c>
      <c r="BZ191" s="23">
        <v>0.15933776492640131</v>
      </c>
      <c r="CA191" s="97" t="s">
        <v>258</v>
      </c>
      <c r="CB191" s="97">
        <v>152</v>
      </c>
      <c r="CC191" s="97" t="s">
        <v>258</v>
      </c>
      <c r="CD191" s="97" t="s">
        <v>258</v>
      </c>
      <c r="CE191" s="23">
        <v>0.16005577157374537</v>
      </c>
      <c r="CF191" s="97" t="s">
        <v>258</v>
      </c>
      <c r="CG191" s="97">
        <v>71</v>
      </c>
    </row>
    <row r="192" spans="1:85" x14ac:dyDescent="0.35">
      <c r="A192" s="97" t="s">
        <v>304</v>
      </c>
      <c r="B192" s="23">
        <v>0.15076639182607179</v>
      </c>
      <c r="C192" s="97" t="s">
        <v>304</v>
      </c>
      <c r="D192" s="97">
        <v>281</v>
      </c>
      <c r="E192" s="97" t="s">
        <v>304</v>
      </c>
      <c r="F192" s="23">
        <v>7.1513008146599208E-2</v>
      </c>
      <c r="G192" s="97" t="s">
        <v>304</v>
      </c>
      <c r="H192" s="97">
        <v>221</v>
      </c>
      <c r="I192" s="97" t="s">
        <v>304</v>
      </c>
      <c r="J192" s="23">
        <v>0.21774338781397587</v>
      </c>
      <c r="K192" s="97" t="s">
        <v>304</v>
      </c>
      <c r="L192" s="97">
        <v>220</v>
      </c>
      <c r="M192" s="97" t="s">
        <v>304</v>
      </c>
      <c r="N192" s="23">
        <v>-1</v>
      </c>
      <c r="O192" s="97" t="s">
        <v>304</v>
      </c>
      <c r="P192" s="23">
        <v>163</v>
      </c>
      <c r="Q192" s="97" t="s">
        <v>304</v>
      </c>
      <c r="R192" s="23">
        <v>1.4028363163717285E-3</v>
      </c>
      <c r="S192" s="97" t="s">
        <v>304</v>
      </c>
      <c r="T192" s="97">
        <v>145</v>
      </c>
      <c r="U192" s="97" t="s">
        <v>304</v>
      </c>
      <c r="V192" s="23">
        <v>0.25474666752466951</v>
      </c>
      <c r="W192" s="97" t="s">
        <v>304</v>
      </c>
      <c r="X192" s="97">
        <v>79</v>
      </c>
      <c r="Y192" s="97" t="s">
        <v>304</v>
      </c>
      <c r="Z192" s="23">
        <v>3.7565408897893833E-3</v>
      </c>
      <c r="AA192" s="97" t="s">
        <v>304</v>
      </c>
      <c r="AB192" s="97">
        <v>128</v>
      </c>
      <c r="AC192" s="97" t="s">
        <v>304</v>
      </c>
      <c r="AD192" s="23">
        <v>1.6546918482146265E-2</v>
      </c>
      <c r="AE192" s="97" t="s">
        <v>304</v>
      </c>
      <c r="AF192" s="97">
        <v>110</v>
      </c>
      <c r="AG192" s="97" t="s">
        <v>304</v>
      </c>
      <c r="AH192" s="23">
        <v>6.0233189539693574E-2</v>
      </c>
      <c r="AI192" s="97" t="s">
        <v>304</v>
      </c>
      <c r="AJ192" s="97">
        <v>256</v>
      </c>
      <c r="AK192" s="97" t="s">
        <v>304</v>
      </c>
      <c r="AL192" s="23">
        <v>2.3714838035316214E-2</v>
      </c>
      <c r="AM192" s="97" t="s">
        <v>304</v>
      </c>
      <c r="AN192" s="97">
        <v>149</v>
      </c>
      <c r="AO192" s="97" t="s">
        <v>304</v>
      </c>
      <c r="AP192" s="23">
        <v>6.2638357112864432E-2</v>
      </c>
      <c r="AQ192" s="97" t="s">
        <v>304</v>
      </c>
      <c r="AR192" s="97">
        <v>103</v>
      </c>
      <c r="AS192" s="97" t="s">
        <v>304</v>
      </c>
      <c r="AT192" s="23">
        <v>0.11992507199068179</v>
      </c>
      <c r="AU192" s="97" t="s">
        <v>304</v>
      </c>
      <c r="AV192" s="97">
        <v>85</v>
      </c>
      <c r="AW192" s="97" t="s">
        <v>304</v>
      </c>
      <c r="AX192" s="23">
        <v>0.10329184152197216</v>
      </c>
      <c r="AY192" s="97" t="s">
        <v>304</v>
      </c>
      <c r="AZ192" s="97">
        <v>103</v>
      </c>
      <c r="BA192" s="97" t="s">
        <v>304</v>
      </c>
      <c r="BB192" s="23">
        <v>4.3877930262084794E-2</v>
      </c>
      <c r="BC192" s="97" t="s">
        <v>304</v>
      </c>
      <c r="BD192" s="97">
        <v>181</v>
      </c>
      <c r="BE192" s="97" t="s">
        <v>304</v>
      </c>
      <c r="BF192" s="23">
        <v>0.13070047628317408</v>
      </c>
      <c r="BG192" s="97" t="s">
        <v>304</v>
      </c>
      <c r="BH192" s="97">
        <v>297</v>
      </c>
      <c r="BI192" s="97" t="s">
        <v>304</v>
      </c>
      <c r="BJ192" s="23">
        <v>6.734362657407493E-2</v>
      </c>
      <c r="BK192" s="97" t="s">
        <v>304</v>
      </c>
      <c r="BL192" s="97">
        <v>247</v>
      </c>
      <c r="BM192" s="97" t="s">
        <v>304</v>
      </c>
      <c r="BN192" s="23">
        <v>3.3771338209741757E-2</v>
      </c>
      <c r="BO192" s="97" t="s">
        <v>304</v>
      </c>
      <c r="BP192" s="97">
        <v>247</v>
      </c>
      <c r="BQ192" s="97" t="s">
        <v>304</v>
      </c>
      <c r="BR192" s="23">
        <v>5.0082786029856295E-2</v>
      </c>
      <c r="BS192" s="97" t="s">
        <v>304</v>
      </c>
      <c r="BT192" s="97">
        <v>206</v>
      </c>
      <c r="BU192" s="97" t="s">
        <v>304</v>
      </c>
      <c r="BV192" s="23">
        <v>7.2901081232672027E-2</v>
      </c>
      <c r="BW192" s="97" t="s">
        <v>304</v>
      </c>
      <c r="BX192" s="97">
        <v>264</v>
      </c>
      <c r="BY192" s="97" t="s">
        <v>304</v>
      </c>
      <c r="BZ192" s="23">
        <v>9.3833549970197203E-2</v>
      </c>
      <c r="CA192" s="97" t="s">
        <v>304</v>
      </c>
      <c r="CB192" s="97">
        <v>283</v>
      </c>
      <c r="CC192" s="97" t="s">
        <v>304</v>
      </c>
      <c r="CD192" s="97" t="s">
        <v>304</v>
      </c>
      <c r="CE192" s="23">
        <v>6.7994774417951945E-2</v>
      </c>
      <c r="CF192" s="97" t="s">
        <v>304</v>
      </c>
      <c r="CG192" s="97">
        <v>170</v>
      </c>
    </row>
    <row r="193" spans="1:85" x14ac:dyDescent="0.35">
      <c r="A193" s="97" t="s">
        <v>294</v>
      </c>
      <c r="B193" s="23">
        <v>0.1710864524404736</v>
      </c>
      <c r="C193" s="97" t="s">
        <v>294</v>
      </c>
      <c r="D193" s="97">
        <v>239</v>
      </c>
      <c r="E193" s="97" t="s">
        <v>294</v>
      </c>
      <c r="F193" s="23">
        <v>9.7387447131421737E-2</v>
      </c>
      <c r="G193" s="97" t="s">
        <v>294</v>
      </c>
      <c r="H193" s="97">
        <v>164</v>
      </c>
      <c r="I193" s="97" t="s">
        <v>294</v>
      </c>
      <c r="J193" s="23">
        <v>0.218819120325732</v>
      </c>
      <c r="K193" s="97" t="s">
        <v>294</v>
      </c>
      <c r="L193" s="97">
        <v>219</v>
      </c>
      <c r="M193" s="97" t="s">
        <v>294</v>
      </c>
      <c r="N193" s="23">
        <v>55</v>
      </c>
      <c r="O193" s="97" t="s">
        <v>294</v>
      </c>
      <c r="P193" s="23">
        <v>226</v>
      </c>
      <c r="Q193" s="97" t="s">
        <v>294</v>
      </c>
      <c r="R193" s="23">
        <v>7.6016285969819782E-4</v>
      </c>
      <c r="S193" s="97" t="s">
        <v>294</v>
      </c>
      <c r="T193" s="97">
        <v>223</v>
      </c>
      <c r="U193" s="97" t="s">
        <v>294</v>
      </c>
      <c r="V193" s="23">
        <v>0.27039537479653342</v>
      </c>
      <c r="W193" s="97" t="s">
        <v>294</v>
      </c>
      <c r="X193" s="97">
        <v>67</v>
      </c>
      <c r="Y193" s="97" t="s">
        <v>294</v>
      </c>
      <c r="Z193" s="23">
        <v>3.2586707881887872E-3</v>
      </c>
      <c r="AA193" s="97" t="s">
        <v>294</v>
      </c>
      <c r="AB193" s="97">
        <v>153</v>
      </c>
      <c r="AC193" s="97" t="s">
        <v>294</v>
      </c>
      <c r="AD193" s="23">
        <v>2.7409866720280791E-2</v>
      </c>
      <c r="AE193" s="97" t="s">
        <v>294</v>
      </c>
      <c r="AF193" s="97">
        <v>70</v>
      </c>
      <c r="AG193" s="97" t="s">
        <v>294</v>
      </c>
      <c r="AH193" s="23">
        <v>8.9151964611225445E-2</v>
      </c>
      <c r="AI193" s="97" t="s">
        <v>294</v>
      </c>
      <c r="AJ193" s="97">
        <v>145</v>
      </c>
      <c r="AK193" s="97" t="s">
        <v>294</v>
      </c>
      <c r="AL193" s="23">
        <v>3.794452851053922E-2</v>
      </c>
      <c r="AM193" s="97" t="s">
        <v>294</v>
      </c>
      <c r="AN193" s="97">
        <v>82</v>
      </c>
      <c r="AO193" s="97" t="s">
        <v>294</v>
      </c>
      <c r="AP193" s="23">
        <v>8.7249002824837607E-2</v>
      </c>
      <c r="AQ193" s="97" t="s">
        <v>294</v>
      </c>
      <c r="AR193" s="97">
        <v>76</v>
      </c>
      <c r="AS193" s="97" t="s">
        <v>294</v>
      </c>
      <c r="AT193" s="23">
        <v>9.1081371198615993E-2</v>
      </c>
      <c r="AU193" s="97" t="s">
        <v>294</v>
      </c>
      <c r="AV193" s="97">
        <v>169</v>
      </c>
      <c r="AW193" s="97" t="s">
        <v>294</v>
      </c>
      <c r="AX193" s="23">
        <v>0.1170942590770124</v>
      </c>
      <c r="AY193" s="97" t="s">
        <v>294</v>
      </c>
      <c r="AZ193" s="97">
        <v>87</v>
      </c>
      <c r="BA193" s="97" t="s">
        <v>294</v>
      </c>
      <c r="BB193" s="23">
        <v>1.7156886780361725E-3</v>
      </c>
      <c r="BC193" s="97" t="s">
        <v>294</v>
      </c>
      <c r="BD193" s="97">
        <v>323</v>
      </c>
      <c r="BE193" s="97" t="s">
        <v>294</v>
      </c>
      <c r="BF193" s="23">
        <v>0.1153451334400587</v>
      </c>
      <c r="BG193" s="97" t="s">
        <v>294</v>
      </c>
      <c r="BH193" s="97">
        <v>313</v>
      </c>
      <c r="BI193" s="97" t="s">
        <v>294</v>
      </c>
      <c r="BJ193" s="23">
        <v>2.5672780472712146E-2</v>
      </c>
      <c r="BK193" s="97" t="s">
        <v>294</v>
      </c>
      <c r="BL193" s="97">
        <v>325</v>
      </c>
      <c r="BM193" s="97" t="s">
        <v>294</v>
      </c>
      <c r="BN193" s="23">
        <v>9.8355228447640733E-2</v>
      </c>
      <c r="BO193" s="97" t="s">
        <v>294</v>
      </c>
      <c r="BP193" s="97">
        <v>97</v>
      </c>
      <c r="BQ193" s="97" t="s">
        <v>294</v>
      </c>
      <c r="BR193" s="23">
        <v>3.2270244132927776E-2</v>
      </c>
      <c r="BS193" s="97" t="s">
        <v>294</v>
      </c>
      <c r="BT193" s="97">
        <v>283</v>
      </c>
      <c r="BU193" s="97" t="s">
        <v>294</v>
      </c>
      <c r="BV193" s="23">
        <v>0.11339241830888717</v>
      </c>
      <c r="BW193" s="97" t="s">
        <v>294</v>
      </c>
      <c r="BX193" s="97">
        <v>170</v>
      </c>
      <c r="BY193" s="97" t="s">
        <v>294</v>
      </c>
      <c r="BZ193" s="23">
        <v>0.13804548862150876</v>
      </c>
      <c r="CA193" s="97" t="s">
        <v>294</v>
      </c>
      <c r="CB193" s="97">
        <v>185</v>
      </c>
      <c r="CC193" s="97" t="s">
        <v>294</v>
      </c>
      <c r="CD193" s="97" t="s">
        <v>294</v>
      </c>
      <c r="CE193" s="23">
        <v>4.5068156834911263E-2</v>
      </c>
      <c r="CF193" s="97" t="s">
        <v>294</v>
      </c>
      <c r="CG193" s="97">
        <v>230</v>
      </c>
    </row>
    <row r="194" spans="1:85" x14ac:dyDescent="0.35">
      <c r="A194" s="97" t="s">
        <v>65</v>
      </c>
      <c r="B194" s="23">
        <v>0.2464377347920029</v>
      </c>
      <c r="C194" s="97" t="s">
        <v>65</v>
      </c>
      <c r="D194" s="97">
        <v>126</v>
      </c>
      <c r="E194" s="97" t="s">
        <v>65</v>
      </c>
      <c r="F194" s="23">
        <v>5.1143549557575954E-2</v>
      </c>
      <c r="G194" s="97" t="s">
        <v>65</v>
      </c>
      <c r="H194" s="97">
        <v>276</v>
      </c>
      <c r="I194" s="97" t="s">
        <v>65</v>
      </c>
      <c r="J194" s="23">
        <v>0.34604493016806498</v>
      </c>
      <c r="K194" s="97" t="s">
        <v>65</v>
      </c>
      <c r="L194" s="97">
        <v>78</v>
      </c>
      <c r="M194" s="97" t="s">
        <v>65</v>
      </c>
      <c r="N194" s="23">
        <v>-198</v>
      </c>
      <c r="O194" s="97" t="s">
        <v>65</v>
      </c>
      <c r="P194" s="23">
        <v>12</v>
      </c>
      <c r="Q194" s="97" t="s">
        <v>65</v>
      </c>
      <c r="R194" s="23">
        <v>1.0106736756269712E-4</v>
      </c>
      <c r="S194" s="97" t="s">
        <v>65</v>
      </c>
      <c r="T194" s="97">
        <v>316</v>
      </c>
      <c r="U194" s="97" t="s">
        <v>65</v>
      </c>
      <c r="V194" s="23">
        <v>0.15287727550949207</v>
      </c>
      <c r="W194" s="97" t="s">
        <v>65</v>
      </c>
      <c r="X194" s="97">
        <v>144</v>
      </c>
      <c r="Y194" s="97" t="s">
        <v>65</v>
      </c>
      <c r="Z194" s="23">
        <v>1.513782980422957E-3</v>
      </c>
      <c r="AA194" s="97" t="s">
        <v>65</v>
      </c>
      <c r="AB194" s="97">
        <v>262</v>
      </c>
      <c r="AC194" s="97" t="s">
        <v>65</v>
      </c>
      <c r="AD194" s="23">
        <v>7.242688105561525E-4</v>
      </c>
      <c r="AE194" s="97" t="s">
        <v>65</v>
      </c>
      <c r="AF194" s="97">
        <v>324</v>
      </c>
      <c r="AG194" s="97" t="s">
        <v>65</v>
      </c>
      <c r="AH194" s="23">
        <v>8.5339328259622399E-2</v>
      </c>
      <c r="AI194" s="97" t="s">
        <v>65</v>
      </c>
      <c r="AJ194" s="97">
        <v>157</v>
      </c>
      <c r="AK194" s="97" t="s">
        <v>65</v>
      </c>
      <c r="AL194" s="23">
        <v>1.1461192478949802E-2</v>
      </c>
      <c r="AM194" s="97" t="s">
        <v>65</v>
      </c>
      <c r="AN194" s="97">
        <v>305</v>
      </c>
      <c r="AO194" s="97" t="s">
        <v>65</v>
      </c>
      <c r="AP194" s="23">
        <v>1.4898493275370881E-3</v>
      </c>
      <c r="AQ194" s="97" t="s">
        <v>65</v>
      </c>
      <c r="AR194" s="97">
        <v>251</v>
      </c>
      <c r="AS194" s="97" t="s">
        <v>65</v>
      </c>
      <c r="AT194" s="23">
        <v>0.29460938988568069</v>
      </c>
      <c r="AU194" s="97" t="s">
        <v>65</v>
      </c>
      <c r="AV194" s="97">
        <v>6</v>
      </c>
      <c r="AW194" s="97" t="s">
        <v>65</v>
      </c>
      <c r="AX194" s="23">
        <v>0.10531757948965836</v>
      </c>
      <c r="AY194" s="97" t="s">
        <v>65</v>
      </c>
      <c r="AZ194" s="97">
        <v>102</v>
      </c>
      <c r="BA194" s="97" t="s">
        <v>65</v>
      </c>
      <c r="BB194" s="23">
        <v>1.2620943879346929E-2</v>
      </c>
      <c r="BC194" s="97" t="s">
        <v>65</v>
      </c>
      <c r="BD194" s="97">
        <v>282</v>
      </c>
      <c r="BE194" s="97" t="s">
        <v>65</v>
      </c>
      <c r="BF194" s="23">
        <v>0.230614930258213</v>
      </c>
      <c r="BG194" s="97" t="s">
        <v>65</v>
      </c>
      <c r="BH194" s="97">
        <v>150</v>
      </c>
      <c r="BI194" s="97" t="s">
        <v>65</v>
      </c>
      <c r="BJ194" s="23">
        <v>5.9712779592045288E-2</v>
      </c>
      <c r="BK194" s="97" t="s">
        <v>65</v>
      </c>
      <c r="BL194" s="97">
        <v>265</v>
      </c>
      <c r="BM194" s="97" t="s">
        <v>65</v>
      </c>
      <c r="BN194" s="23">
        <v>9.8229594099871934E-2</v>
      </c>
      <c r="BO194" s="97" t="s">
        <v>65</v>
      </c>
      <c r="BP194" s="97">
        <v>98</v>
      </c>
      <c r="BQ194" s="97" t="s">
        <v>65</v>
      </c>
      <c r="BR194" s="23">
        <v>8.0585331652921935E-2</v>
      </c>
      <c r="BS194" s="97" t="s">
        <v>65</v>
      </c>
      <c r="BT194" s="97">
        <v>100</v>
      </c>
      <c r="BU194" s="97" t="s">
        <v>65</v>
      </c>
      <c r="BV194" s="23">
        <v>0.15536025361171266</v>
      </c>
      <c r="BW194" s="97" t="s">
        <v>65</v>
      </c>
      <c r="BX194" s="97">
        <v>103</v>
      </c>
      <c r="BY194" s="97" t="s">
        <v>65</v>
      </c>
      <c r="BZ194" s="23">
        <v>0.22800354755656149</v>
      </c>
      <c r="CA194" s="97" t="s">
        <v>65</v>
      </c>
      <c r="CB194" s="97">
        <v>69</v>
      </c>
      <c r="CC194" s="97" t="s">
        <v>65</v>
      </c>
      <c r="CD194" s="97" t="s">
        <v>65</v>
      </c>
      <c r="CE194" s="23">
        <v>0.16362493294343874</v>
      </c>
      <c r="CF194" s="97" t="s">
        <v>65</v>
      </c>
      <c r="CG194" s="97">
        <v>70</v>
      </c>
    </row>
    <row r="195" spans="1:85" x14ac:dyDescent="0.35">
      <c r="A195" s="97" t="s">
        <v>20</v>
      </c>
      <c r="B195" s="23">
        <v>0.70329930701391552</v>
      </c>
      <c r="C195" s="97" t="s">
        <v>20</v>
      </c>
      <c r="D195" s="97">
        <v>9</v>
      </c>
      <c r="E195" s="97" t="s">
        <v>20</v>
      </c>
      <c r="F195" s="23">
        <v>0.23411430911629694</v>
      </c>
      <c r="G195" s="97" t="s">
        <v>20</v>
      </c>
      <c r="H195" s="97">
        <v>40</v>
      </c>
      <c r="I195" s="97" t="s">
        <v>20</v>
      </c>
      <c r="J195" s="23">
        <v>0.89342799711195786</v>
      </c>
      <c r="K195" s="97" t="s">
        <v>20</v>
      </c>
      <c r="L195" s="97">
        <v>3</v>
      </c>
      <c r="M195" s="97" t="s">
        <v>20</v>
      </c>
      <c r="N195" s="23">
        <v>-37</v>
      </c>
      <c r="O195" s="97" t="s">
        <v>20</v>
      </c>
      <c r="P195" s="23">
        <v>121</v>
      </c>
      <c r="Q195" s="97" t="s">
        <v>20</v>
      </c>
      <c r="R195" s="23">
        <v>1.7215364410302619E-2</v>
      </c>
      <c r="S195" s="97" t="s">
        <v>20</v>
      </c>
      <c r="T195" s="97">
        <v>11</v>
      </c>
      <c r="U195" s="97" t="s">
        <v>20</v>
      </c>
      <c r="V195" s="23">
        <v>1</v>
      </c>
      <c r="W195" s="97" t="s">
        <v>20</v>
      </c>
      <c r="X195" s="97">
        <v>1</v>
      </c>
      <c r="Y195" s="97" t="s">
        <v>20</v>
      </c>
      <c r="Z195" s="23">
        <v>2.6451242502561846E-2</v>
      </c>
      <c r="AA195" s="97" t="s">
        <v>20</v>
      </c>
      <c r="AB195" s="97">
        <v>6</v>
      </c>
      <c r="AC195" s="97" t="s">
        <v>20</v>
      </c>
      <c r="AD195" s="23">
        <v>9.4186868437472843E-2</v>
      </c>
      <c r="AE195" s="97" t="s">
        <v>20</v>
      </c>
      <c r="AF195" s="97">
        <v>22</v>
      </c>
      <c r="AG195" s="97" t="s">
        <v>20</v>
      </c>
      <c r="AH195" s="23">
        <v>0.20965620081409092</v>
      </c>
      <c r="AI195" s="97" t="s">
        <v>20</v>
      </c>
      <c r="AJ195" s="97">
        <v>30</v>
      </c>
      <c r="AK195" s="97" t="s">
        <v>20</v>
      </c>
      <c r="AL195" s="23">
        <v>0.11820032692834484</v>
      </c>
      <c r="AM195" s="97" t="s">
        <v>20</v>
      </c>
      <c r="AN195" s="97">
        <v>24</v>
      </c>
      <c r="AO195" s="97" t="s">
        <v>20</v>
      </c>
      <c r="AP195" s="23">
        <v>0.22296651827979136</v>
      </c>
      <c r="AQ195" s="97" t="s">
        <v>20</v>
      </c>
      <c r="AR195" s="97">
        <v>20</v>
      </c>
      <c r="AS195" s="97" t="s">
        <v>20</v>
      </c>
      <c r="AT195" s="23">
        <v>0.19779007128133821</v>
      </c>
      <c r="AU195" s="97" t="s">
        <v>20</v>
      </c>
      <c r="AV195" s="97">
        <v>21</v>
      </c>
      <c r="AW195" s="97" t="s">
        <v>20</v>
      </c>
      <c r="AX195" s="23">
        <v>0.28690770316116404</v>
      </c>
      <c r="AY195" s="97" t="s">
        <v>20</v>
      </c>
      <c r="AZ195" s="97">
        <v>16</v>
      </c>
      <c r="BA195" s="97" t="s">
        <v>20</v>
      </c>
      <c r="BB195" s="23">
        <v>0.13770871068884596</v>
      </c>
      <c r="BC195" s="97" t="s">
        <v>20</v>
      </c>
      <c r="BD195" s="97">
        <v>60</v>
      </c>
      <c r="BE195" s="97" t="s">
        <v>20</v>
      </c>
      <c r="BF195" s="23">
        <v>0.48853010879927106</v>
      </c>
      <c r="BG195" s="97" t="s">
        <v>20</v>
      </c>
      <c r="BH195" s="97">
        <v>22</v>
      </c>
      <c r="BI195" s="97" t="s">
        <v>20</v>
      </c>
      <c r="BJ195" s="23">
        <v>0.22772663642886362</v>
      </c>
      <c r="BK195" s="97" t="s">
        <v>20</v>
      </c>
      <c r="BL195" s="97">
        <v>40</v>
      </c>
      <c r="BM195" s="97" t="s">
        <v>20</v>
      </c>
      <c r="BN195" s="23">
        <v>4.5949061537847086E-2</v>
      </c>
      <c r="BO195" s="97" t="s">
        <v>20</v>
      </c>
      <c r="BP195" s="97">
        <v>204</v>
      </c>
      <c r="BQ195" s="97" t="s">
        <v>20</v>
      </c>
      <c r="BR195" s="23">
        <v>8.8475732268209886E-2</v>
      </c>
      <c r="BS195" s="97" t="s">
        <v>20</v>
      </c>
      <c r="BT195" s="97">
        <v>82</v>
      </c>
      <c r="BU195" s="97" t="s">
        <v>20</v>
      </c>
      <c r="BV195" s="23">
        <v>0.11689676099142274</v>
      </c>
      <c r="BW195" s="97" t="s">
        <v>20</v>
      </c>
      <c r="BX195" s="97">
        <v>165</v>
      </c>
      <c r="BY195" s="97" t="s">
        <v>20</v>
      </c>
      <c r="BZ195" s="23">
        <v>1</v>
      </c>
      <c r="CA195" s="97" t="s">
        <v>20</v>
      </c>
      <c r="CB195" s="97">
        <v>1</v>
      </c>
      <c r="CC195" s="97" t="s">
        <v>20</v>
      </c>
      <c r="CD195" s="97" t="s">
        <v>20</v>
      </c>
      <c r="CE195" s="23">
        <v>0.20579412286522797</v>
      </c>
      <c r="CF195" s="97" t="s">
        <v>20</v>
      </c>
      <c r="CG195" s="97">
        <v>50</v>
      </c>
    </row>
    <row r="196" spans="1:85" x14ac:dyDescent="0.35">
      <c r="A196" s="97" t="s">
        <v>120</v>
      </c>
      <c r="B196" s="23">
        <v>0.26861569164077176</v>
      </c>
      <c r="C196" s="97" t="s">
        <v>120</v>
      </c>
      <c r="D196" s="97">
        <v>109</v>
      </c>
      <c r="E196" s="97" t="s">
        <v>120</v>
      </c>
      <c r="F196" s="23">
        <v>0.1347503474231635</v>
      </c>
      <c r="G196" s="97" t="s">
        <v>120</v>
      </c>
      <c r="H196" s="97">
        <v>91</v>
      </c>
      <c r="I196" s="97" t="s">
        <v>120</v>
      </c>
      <c r="J196" s="23">
        <v>0.34831814172125924</v>
      </c>
      <c r="K196" s="97" t="s">
        <v>120</v>
      </c>
      <c r="L196" s="97">
        <v>77</v>
      </c>
      <c r="M196" s="97" t="s">
        <v>120</v>
      </c>
      <c r="N196" s="23">
        <v>-14</v>
      </c>
      <c r="O196" s="97" t="s">
        <v>120</v>
      </c>
      <c r="P196" s="23">
        <v>146</v>
      </c>
      <c r="Q196" s="97" t="s">
        <v>120</v>
      </c>
      <c r="R196" s="23">
        <v>5.7387195657899244E-4</v>
      </c>
      <c r="S196" s="97" t="s">
        <v>120</v>
      </c>
      <c r="T196" s="97">
        <v>245</v>
      </c>
      <c r="U196" s="97" t="s">
        <v>120</v>
      </c>
      <c r="V196" s="23">
        <v>0.12358113349933686</v>
      </c>
      <c r="W196" s="97" t="s">
        <v>120</v>
      </c>
      <c r="X196" s="97">
        <v>179</v>
      </c>
      <c r="Y196" s="97" t="s">
        <v>120</v>
      </c>
      <c r="Z196" s="23">
        <v>1.7157186349348545E-3</v>
      </c>
      <c r="AA196" s="97" t="s">
        <v>120</v>
      </c>
      <c r="AB196" s="97">
        <v>249</v>
      </c>
      <c r="AC196" s="97" t="s">
        <v>120</v>
      </c>
      <c r="AD196" s="23">
        <v>2.3571591490290252E-2</v>
      </c>
      <c r="AE196" s="97" t="s">
        <v>120</v>
      </c>
      <c r="AF196" s="97">
        <v>78</v>
      </c>
      <c r="AG196" s="97" t="s">
        <v>120</v>
      </c>
      <c r="AH196" s="23">
        <v>0.27232344030692307</v>
      </c>
      <c r="AI196" s="97" t="s">
        <v>120</v>
      </c>
      <c r="AJ196" s="97">
        <v>15</v>
      </c>
      <c r="AK196" s="97" t="s">
        <v>120</v>
      </c>
      <c r="AL196" s="23">
        <v>5.7289858782600032E-2</v>
      </c>
      <c r="AM196" s="97" t="s">
        <v>120</v>
      </c>
      <c r="AN196" s="97">
        <v>47</v>
      </c>
      <c r="AO196" s="97" t="s">
        <v>120</v>
      </c>
      <c r="AP196" s="23">
        <v>6.1805363906889357E-2</v>
      </c>
      <c r="AQ196" s="97" t="s">
        <v>120</v>
      </c>
      <c r="AR196" s="97">
        <v>105</v>
      </c>
      <c r="AS196" s="97" t="s">
        <v>120</v>
      </c>
      <c r="AT196" s="23">
        <v>6.9376973329872221E-2</v>
      </c>
      <c r="AU196" s="97" t="s">
        <v>120</v>
      </c>
      <c r="AV196" s="97">
        <v>241</v>
      </c>
      <c r="AW196" s="97" t="s">
        <v>120</v>
      </c>
      <c r="AX196" s="23">
        <v>8.4659427577431876E-2</v>
      </c>
      <c r="AY196" s="97" t="s">
        <v>120</v>
      </c>
      <c r="AZ196" s="97">
        <v>137</v>
      </c>
      <c r="BA196" s="97" t="s">
        <v>120</v>
      </c>
      <c r="BB196" s="23">
        <v>6.7723835277204492E-2</v>
      </c>
      <c r="BC196" s="97" t="s">
        <v>120</v>
      </c>
      <c r="BD196" s="97">
        <v>130</v>
      </c>
      <c r="BE196" s="97" t="s">
        <v>120</v>
      </c>
      <c r="BF196" s="23">
        <v>0.43114856472580521</v>
      </c>
      <c r="BG196" s="97" t="s">
        <v>120</v>
      </c>
      <c r="BH196" s="97">
        <v>36</v>
      </c>
      <c r="BI196" s="97" t="s">
        <v>120</v>
      </c>
      <c r="BJ196" s="23">
        <v>0.1518915748352466</v>
      </c>
      <c r="BK196" s="97" t="s">
        <v>120</v>
      </c>
      <c r="BL196" s="97">
        <v>96</v>
      </c>
      <c r="BM196" s="97" t="s">
        <v>120</v>
      </c>
      <c r="BN196" s="23">
        <v>0.14448846229671733</v>
      </c>
      <c r="BO196" s="97" t="s">
        <v>120</v>
      </c>
      <c r="BP196" s="97">
        <v>52</v>
      </c>
      <c r="BQ196" s="97" t="s">
        <v>120</v>
      </c>
      <c r="BR196" s="23">
        <v>3.7780308839246185E-2</v>
      </c>
      <c r="BS196" s="97" t="s">
        <v>120</v>
      </c>
      <c r="BT196" s="97">
        <v>251</v>
      </c>
      <c r="BU196" s="97" t="s">
        <v>120</v>
      </c>
      <c r="BV196" s="23">
        <v>0.15819551069257973</v>
      </c>
      <c r="BW196" s="97" t="s">
        <v>120</v>
      </c>
      <c r="BX196" s="97">
        <v>98</v>
      </c>
      <c r="BY196" s="97" t="s">
        <v>120</v>
      </c>
      <c r="BZ196" s="23">
        <v>0.21198844348378876</v>
      </c>
      <c r="CA196" s="97" t="s">
        <v>120</v>
      </c>
      <c r="CB196" s="97">
        <v>81</v>
      </c>
      <c r="CC196" s="97" t="s">
        <v>120</v>
      </c>
      <c r="CD196" s="97" t="s">
        <v>120</v>
      </c>
      <c r="CE196" s="23">
        <v>9.7573039268499764E-2</v>
      </c>
      <c r="CF196" s="97" t="s">
        <v>120</v>
      </c>
      <c r="CG196" s="97">
        <v>123</v>
      </c>
    </row>
    <row r="197" spans="1:85" x14ac:dyDescent="0.35">
      <c r="A197" s="97" t="s">
        <v>260</v>
      </c>
      <c r="B197" s="23">
        <v>0.13053544392871036</v>
      </c>
      <c r="C197" s="97" t="s">
        <v>260</v>
      </c>
      <c r="D197" s="97">
        <v>302</v>
      </c>
      <c r="E197" s="97" t="s">
        <v>260</v>
      </c>
      <c r="F197" s="23">
        <v>7.0674019273739411E-2</v>
      </c>
      <c r="G197" s="97" t="s">
        <v>260</v>
      </c>
      <c r="H197" s="97">
        <v>223</v>
      </c>
      <c r="I197" s="97" t="s">
        <v>260</v>
      </c>
      <c r="J197" s="23">
        <v>0.12515101211959409</v>
      </c>
      <c r="K197" s="97" t="s">
        <v>260</v>
      </c>
      <c r="L197" s="97">
        <v>324</v>
      </c>
      <c r="M197" s="97" t="s">
        <v>260</v>
      </c>
      <c r="N197" s="23">
        <v>101</v>
      </c>
      <c r="O197" s="97" t="s">
        <v>260</v>
      </c>
      <c r="P197" s="23">
        <v>262</v>
      </c>
      <c r="Q197" s="97" t="s">
        <v>260</v>
      </c>
      <c r="R197" s="23">
        <v>2.8031700008100685E-4</v>
      </c>
      <c r="S197" s="97" t="s">
        <v>260</v>
      </c>
      <c r="T197" s="97">
        <v>284</v>
      </c>
      <c r="U197" s="97" t="s">
        <v>260</v>
      </c>
      <c r="V197" s="23">
        <v>7.9452859379207735E-2</v>
      </c>
      <c r="W197" s="97" t="s">
        <v>260</v>
      </c>
      <c r="X197" s="97">
        <v>248</v>
      </c>
      <c r="Y197" s="97" t="s">
        <v>260</v>
      </c>
      <c r="Z197" s="23">
        <v>1.0144603869744547E-3</v>
      </c>
      <c r="AA197" s="97" t="s">
        <v>260</v>
      </c>
      <c r="AB197" s="97">
        <v>299</v>
      </c>
      <c r="AC197" s="97" t="s">
        <v>260</v>
      </c>
      <c r="AD197" s="23">
        <v>8.2144012431582657E-3</v>
      </c>
      <c r="AE197" s="97" t="s">
        <v>260</v>
      </c>
      <c r="AF197" s="97">
        <v>198</v>
      </c>
      <c r="AG197" s="97" t="s">
        <v>260</v>
      </c>
      <c r="AH197" s="23">
        <v>4.1148149294401783E-2</v>
      </c>
      <c r="AI197" s="97" t="s">
        <v>260</v>
      </c>
      <c r="AJ197" s="97">
        <v>317</v>
      </c>
      <c r="AK197" s="97" t="s">
        <v>260</v>
      </c>
      <c r="AL197" s="23">
        <v>1.3190196879902832E-2</v>
      </c>
      <c r="AM197" s="97" t="s">
        <v>260</v>
      </c>
      <c r="AN197" s="97">
        <v>288</v>
      </c>
      <c r="AO197" s="97" t="s">
        <v>260</v>
      </c>
      <c r="AP197" s="23">
        <v>0.12003234659168267</v>
      </c>
      <c r="AQ197" s="97" t="s">
        <v>260</v>
      </c>
      <c r="AR197" s="97">
        <v>46</v>
      </c>
      <c r="AS197" s="97" t="s">
        <v>260</v>
      </c>
      <c r="AT197" s="23">
        <v>2.2679803443691093E-2</v>
      </c>
      <c r="AU197" s="97" t="s">
        <v>260</v>
      </c>
      <c r="AV197" s="97">
        <v>324</v>
      </c>
      <c r="AW197" s="97" t="s">
        <v>260</v>
      </c>
      <c r="AX197" s="23">
        <v>0.12491073124864416</v>
      </c>
      <c r="AY197" s="97" t="s">
        <v>260</v>
      </c>
      <c r="AZ197" s="97">
        <v>74</v>
      </c>
      <c r="BA197" s="97" t="s">
        <v>260</v>
      </c>
      <c r="BB197" s="23">
        <v>1.965871884694011E-2</v>
      </c>
      <c r="BC197" s="97" t="s">
        <v>260</v>
      </c>
      <c r="BD197" s="97">
        <v>262</v>
      </c>
      <c r="BE197" s="97" t="s">
        <v>260</v>
      </c>
      <c r="BF197" s="23">
        <v>0.11367157233653409</v>
      </c>
      <c r="BG197" s="97" t="s">
        <v>260</v>
      </c>
      <c r="BH197" s="97">
        <v>314</v>
      </c>
      <c r="BI197" s="97" t="s">
        <v>260</v>
      </c>
      <c r="BJ197" s="23">
        <v>4.1691102406543896E-2</v>
      </c>
      <c r="BK197" s="97" t="s">
        <v>260</v>
      </c>
      <c r="BL197" s="97">
        <v>312</v>
      </c>
      <c r="BM197" s="97" t="s">
        <v>260</v>
      </c>
      <c r="BN197" s="23">
        <v>8.1951596019615436E-3</v>
      </c>
      <c r="BO197" s="97" t="s">
        <v>260</v>
      </c>
      <c r="BP197" s="97">
        <v>315</v>
      </c>
      <c r="BQ197" s="97" t="s">
        <v>260</v>
      </c>
      <c r="BR197" s="23">
        <v>3.3322301849731832E-2</v>
      </c>
      <c r="BS197" s="97" t="s">
        <v>260</v>
      </c>
      <c r="BT197" s="97">
        <v>274</v>
      </c>
      <c r="BU197" s="97" t="s">
        <v>260</v>
      </c>
      <c r="BV197" s="23">
        <v>3.6126259303669445E-2</v>
      </c>
      <c r="BW197" s="97" t="s">
        <v>260</v>
      </c>
      <c r="BX197" s="97">
        <v>321</v>
      </c>
      <c r="BY197" s="97" t="s">
        <v>260</v>
      </c>
      <c r="BZ197" s="23">
        <v>0.10136899209186455</v>
      </c>
      <c r="CA197" s="97" t="s">
        <v>260</v>
      </c>
      <c r="CB197" s="97">
        <v>263</v>
      </c>
      <c r="CC197" s="97" t="s">
        <v>260</v>
      </c>
      <c r="CD197" s="97" t="s">
        <v>260</v>
      </c>
      <c r="CE197" s="23">
        <v>5.5244651319195301E-2</v>
      </c>
      <c r="CF197" s="97" t="s">
        <v>260</v>
      </c>
      <c r="CG197" s="97">
        <v>197</v>
      </c>
    </row>
    <row r="198" spans="1:85" x14ac:dyDescent="0.35">
      <c r="A198" s="97" t="s">
        <v>71</v>
      </c>
      <c r="B198" s="23">
        <v>0.25564626656190476</v>
      </c>
      <c r="C198" s="97" t="s">
        <v>71</v>
      </c>
      <c r="D198" s="97">
        <v>117</v>
      </c>
      <c r="E198" s="97" t="s">
        <v>71</v>
      </c>
      <c r="F198" s="23">
        <v>0.23039806991781986</v>
      </c>
      <c r="G198" s="97" t="s">
        <v>71</v>
      </c>
      <c r="H198" s="97">
        <v>43</v>
      </c>
      <c r="I198" s="97" t="s">
        <v>71</v>
      </c>
      <c r="J198" s="23">
        <v>0.13696637143226034</v>
      </c>
      <c r="K198" s="97" t="s">
        <v>71</v>
      </c>
      <c r="L198" s="97">
        <v>316</v>
      </c>
      <c r="M198" s="97" t="s">
        <v>71</v>
      </c>
      <c r="N198" s="23">
        <v>273</v>
      </c>
      <c r="O198" s="97" t="s">
        <v>71</v>
      </c>
      <c r="P198" s="23">
        <v>319</v>
      </c>
      <c r="Q198" s="97" t="s">
        <v>71</v>
      </c>
      <c r="R198" s="23">
        <v>6.4000695559438521E-3</v>
      </c>
      <c r="S198" s="97" t="s">
        <v>71</v>
      </c>
      <c r="T198" s="97">
        <v>40</v>
      </c>
      <c r="U198" s="97" t="s">
        <v>71</v>
      </c>
      <c r="V198" s="23">
        <v>6.4768078704845342E-2</v>
      </c>
      <c r="W198" s="97" t="s">
        <v>71</v>
      </c>
      <c r="X198" s="97">
        <v>269</v>
      </c>
      <c r="Y198" s="97" t="s">
        <v>71</v>
      </c>
      <c r="Z198" s="23">
        <v>6.9966730677802121E-3</v>
      </c>
      <c r="AA198" s="97" t="s">
        <v>71</v>
      </c>
      <c r="AB198" s="97">
        <v>61</v>
      </c>
      <c r="AC198" s="97" t="s">
        <v>71</v>
      </c>
      <c r="AD198" s="23">
        <v>0.11740738526004586</v>
      </c>
      <c r="AE198" s="97" t="s">
        <v>71</v>
      </c>
      <c r="AF198" s="97">
        <v>18</v>
      </c>
      <c r="AG198" s="97" t="s">
        <v>71</v>
      </c>
      <c r="AH198" s="23">
        <v>5.2391246074067734E-2</v>
      </c>
      <c r="AI198" s="97" t="s">
        <v>71</v>
      </c>
      <c r="AJ198" s="97">
        <v>294</v>
      </c>
      <c r="AK198" s="97" t="s">
        <v>71</v>
      </c>
      <c r="AL198" s="23">
        <v>0.12100636752146171</v>
      </c>
      <c r="AM198" s="97" t="s">
        <v>71</v>
      </c>
      <c r="AN198" s="97">
        <v>22</v>
      </c>
      <c r="AO198" s="97" t="s">
        <v>71</v>
      </c>
      <c r="AP198" s="23">
        <v>0.26161796801694825</v>
      </c>
      <c r="AQ198" s="97" t="s">
        <v>71</v>
      </c>
      <c r="AR198" s="97">
        <v>12</v>
      </c>
      <c r="AS198" s="97" t="s">
        <v>71</v>
      </c>
      <c r="AT198" s="23">
        <v>5.5176522697108002E-2</v>
      </c>
      <c r="AU198" s="97" t="s">
        <v>71</v>
      </c>
      <c r="AV198" s="97">
        <v>286</v>
      </c>
      <c r="AW198" s="97" t="s">
        <v>71</v>
      </c>
      <c r="AX198" s="23">
        <v>0.27427596406110116</v>
      </c>
      <c r="AY198" s="97" t="s">
        <v>71</v>
      </c>
      <c r="AZ198" s="97">
        <v>17</v>
      </c>
      <c r="BA198" s="97" t="s">
        <v>71</v>
      </c>
      <c r="BB198" s="23">
        <v>0.12333546936380864</v>
      </c>
      <c r="BC198" s="97" t="s">
        <v>71</v>
      </c>
      <c r="BD198" s="97">
        <v>71</v>
      </c>
      <c r="BE198" s="97" t="s">
        <v>71</v>
      </c>
      <c r="BF198" s="23">
        <v>0.15779550494078942</v>
      </c>
      <c r="BG198" s="97" t="s">
        <v>71</v>
      </c>
      <c r="BH198" s="97">
        <v>245</v>
      </c>
      <c r="BI198" s="97" t="s">
        <v>71</v>
      </c>
      <c r="BJ198" s="23">
        <v>0.14548987475171321</v>
      </c>
      <c r="BK198" s="97" t="s">
        <v>71</v>
      </c>
      <c r="BL198" s="97">
        <v>104</v>
      </c>
      <c r="BM198" s="97" t="s">
        <v>71</v>
      </c>
      <c r="BN198" s="23">
        <v>1.0426802443180608E-3</v>
      </c>
      <c r="BO198" s="97" t="s">
        <v>71</v>
      </c>
      <c r="BP198" s="97">
        <v>322</v>
      </c>
      <c r="BQ198" s="97" t="s">
        <v>71</v>
      </c>
      <c r="BR198" s="23">
        <v>7.2890689896119562E-2</v>
      </c>
      <c r="BS198" s="97" t="s">
        <v>71</v>
      </c>
      <c r="BT198" s="97">
        <v>126</v>
      </c>
      <c r="BU198" s="97" t="s">
        <v>71</v>
      </c>
      <c r="BV198" s="23">
        <v>6.4383409942249517E-2</v>
      </c>
      <c r="BW198" s="97" t="s">
        <v>71</v>
      </c>
      <c r="BX198" s="97">
        <v>287</v>
      </c>
      <c r="BY198" s="97" t="s">
        <v>71</v>
      </c>
      <c r="BZ198" s="23">
        <v>7.7944944247594738E-2</v>
      </c>
      <c r="CA198" s="97" t="s">
        <v>71</v>
      </c>
      <c r="CB198" s="97">
        <v>308</v>
      </c>
      <c r="CC198" s="97" t="s">
        <v>71</v>
      </c>
      <c r="CD198" s="97" t="s">
        <v>71</v>
      </c>
      <c r="CE198" s="23">
        <v>8.1115428080194858E-3</v>
      </c>
      <c r="CF198" s="97" t="s">
        <v>71</v>
      </c>
      <c r="CG198" s="97">
        <v>319</v>
      </c>
    </row>
    <row r="199" spans="1:85" x14ac:dyDescent="0.35">
      <c r="A199" s="97" t="s">
        <v>259</v>
      </c>
      <c r="B199" s="23">
        <v>0.1611833843503398</v>
      </c>
      <c r="C199" s="97" t="s">
        <v>259</v>
      </c>
      <c r="D199" s="97">
        <v>264</v>
      </c>
      <c r="E199" s="97" t="s">
        <v>259</v>
      </c>
      <c r="F199" s="23">
        <v>7.8766672792149189E-2</v>
      </c>
      <c r="G199" s="97" t="s">
        <v>259</v>
      </c>
      <c r="H199" s="97">
        <v>201</v>
      </c>
      <c r="I199" s="97" t="s">
        <v>259</v>
      </c>
      <c r="J199" s="23">
        <v>0.24431730838491461</v>
      </c>
      <c r="K199" s="97" t="s">
        <v>259</v>
      </c>
      <c r="L199" s="97">
        <v>184</v>
      </c>
      <c r="M199" s="97" t="s">
        <v>259</v>
      </c>
      <c r="N199" s="23">
        <v>-17</v>
      </c>
      <c r="O199" s="97" t="s">
        <v>259</v>
      </c>
      <c r="P199" s="23">
        <v>141</v>
      </c>
      <c r="Q199" s="97" t="s">
        <v>259</v>
      </c>
      <c r="R199" s="23">
        <v>1.7719056160820358E-4</v>
      </c>
      <c r="S199" s="97" t="s">
        <v>259</v>
      </c>
      <c r="T199" s="97">
        <v>299</v>
      </c>
      <c r="U199" s="97" t="s">
        <v>259</v>
      </c>
      <c r="V199" s="23">
        <v>0.16545410603884916</v>
      </c>
      <c r="W199" s="97" t="s">
        <v>259</v>
      </c>
      <c r="X199" s="97">
        <v>136</v>
      </c>
      <c r="Y199" s="97" t="s">
        <v>259</v>
      </c>
      <c r="Z199" s="23">
        <v>1.706106393329672E-3</v>
      </c>
      <c r="AA199" s="97" t="s">
        <v>259</v>
      </c>
      <c r="AB199" s="97">
        <v>252</v>
      </c>
      <c r="AC199" s="97" t="s">
        <v>259</v>
      </c>
      <c r="AD199" s="23">
        <v>6.40631797608878E-3</v>
      </c>
      <c r="AE199" s="97" t="s">
        <v>259</v>
      </c>
      <c r="AF199" s="97">
        <v>229</v>
      </c>
      <c r="AG199" s="97" t="s">
        <v>259</v>
      </c>
      <c r="AH199" s="23">
        <v>0.16065907266784685</v>
      </c>
      <c r="AI199" s="97" t="s">
        <v>259</v>
      </c>
      <c r="AJ199" s="97">
        <v>46</v>
      </c>
      <c r="AK199" s="97" t="s">
        <v>259</v>
      </c>
      <c r="AL199" s="23">
        <v>2.6490531617238952E-2</v>
      </c>
      <c r="AM199" s="97" t="s">
        <v>259</v>
      </c>
      <c r="AN199" s="97">
        <v>129</v>
      </c>
      <c r="AO199" s="97" t="s">
        <v>259</v>
      </c>
      <c r="AP199" s="23">
        <v>3.3600310470790415E-2</v>
      </c>
      <c r="AQ199" s="97" t="s">
        <v>259</v>
      </c>
      <c r="AR199" s="97">
        <v>163</v>
      </c>
      <c r="AS199" s="97" t="s">
        <v>259</v>
      </c>
      <c r="AT199" s="23">
        <v>9.4644089487656916E-2</v>
      </c>
      <c r="AU199" s="97" t="s">
        <v>259</v>
      </c>
      <c r="AV199" s="97">
        <v>151</v>
      </c>
      <c r="AW199" s="97" t="s">
        <v>259</v>
      </c>
      <c r="AX199" s="23">
        <v>6.6095009811049654E-2</v>
      </c>
      <c r="AY199" s="97" t="s">
        <v>259</v>
      </c>
      <c r="AZ199" s="97">
        <v>175</v>
      </c>
      <c r="BA199" s="97" t="s">
        <v>259</v>
      </c>
      <c r="BB199" s="23">
        <v>2.9197005417398291E-2</v>
      </c>
      <c r="BC199" s="97" t="s">
        <v>259</v>
      </c>
      <c r="BD199" s="97">
        <v>227</v>
      </c>
      <c r="BE199" s="97" t="s">
        <v>259</v>
      </c>
      <c r="BF199" s="23">
        <v>0.27148654778611486</v>
      </c>
      <c r="BG199" s="97" t="s">
        <v>259</v>
      </c>
      <c r="BH199" s="97">
        <v>114</v>
      </c>
      <c r="BI199" s="97" t="s">
        <v>259</v>
      </c>
      <c r="BJ199" s="23">
        <v>8.3376262432181922E-2</v>
      </c>
      <c r="BK199" s="97" t="s">
        <v>259</v>
      </c>
      <c r="BL199" s="97">
        <v>206</v>
      </c>
      <c r="BM199" s="97" t="s">
        <v>259</v>
      </c>
      <c r="BN199" s="23">
        <v>0.10490679522759946</v>
      </c>
      <c r="BO199" s="97" t="s">
        <v>259</v>
      </c>
      <c r="BP199" s="97">
        <v>89</v>
      </c>
      <c r="BQ199" s="97" t="s">
        <v>259</v>
      </c>
      <c r="BR199" s="23">
        <v>1.6540943697369387E-2</v>
      </c>
      <c r="BS199" s="97" t="s">
        <v>259</v>
      </c>
      <c r="BT199" s="97">
        <v>321</v>
      </c>
      <c r="BU199" s="97" t="s">
        <v>259</v>
      </c>
      <c r="BV199" s="23">
        <v>0.10537523746259718</v>
      </c>
      <c r="BW199" s="97" t="s">
        <v>259</v>
      </c>
      <c r="BX199" s="97">
        <v>185</v>
      </c>
      <c r="BY199" s="97" t="s">
        <v>259</v>
      </c>
      <c r="BZ199" s="23">
        <v>0.1391617400707964</v>
      </c>
      <c r="CA199" s="97" t="s">
        <v>259</v>
      </c>
      <c r="CB199" s="97">
        <v>181</v>
      </c>
      <c r="CC199" s="97" t="s">
        <v>259</v>
      </c>
      <c r="CD199" s="97" t="s">
        <v>259</v>
      </c>
      <c r="CE199" s="23">
        <v>2.4459979554730938E-2</v>
      </c>
      <c r="CF199" s="97" t="s">
        <v>259</v>
      </c>
      <c r="CG199" s="97">
        <v>294</v>
      </c>
    </row>
    <row r="200" spans="1:85" x14ac:dyDescent="0.35">
      <c r="A200" s="97" t="s">
        <v>29</v>
      </c>
      <c r="B200" s="23">
        <v>0.81681759801678688</v>
      </c>
      <c r="C200" s="97" t="s">
        <v>29</v>
      </c>
      <c r="D200" s="97">
        <v>6</v>
      </c>
      <c r="E200" s="97" t="s">
        <v>29</v>
      </c>
      <c r="F200" s="23">
        <v>0.66989768855929954</v>
      </c>
      <c r="G200" s="97" t="s">
        <v>29</v>
      </c>
      <c r="H200" s="97">
        <v>4</v>
      </c>
      <c r="I200" s="97" t="s">
        <v>29</v>
      </c>
      <c r="J200" s="23">
        <v>0.76700014867745736</v>
      </c>
      <c r="K200" s="97" t="s">
        <v>29</v>
      </c>
      <c r="L200" s="97">
        <v>5</v>
      </c>
      <c r="M200" s="97" t="s">
        <v>29</v>
      </c>
      <c r="N200" s="23">
        <v>1</v>
      </c>
      <c r="O200" s="97" t="s">
        <v>29</v>
      </c>
      <c r="P200" s="23">
        <v>168</v>
      </c>
      <c r="Q200" s="97" t="s">
        <v>29</v>
      </c>
      <c r="R200" s="23">
        <v>2.3035847466362027E-2</v>
      </c>
      <c r="S200" s="97" t="s">
        <v>29</v>
      </c>
      <c r="T200" s="97">
        <v>7</v>
      </c>
      <c r="U200" s="97" t="s">
        <v>29</v>
      </c>
      <c r="V200" s="23">
        <v>0.96055869779670355</v>
      </c>
      <c r="W200" s="97" t="s">
        <v>29</v>
      </c>
      <c r="X200" s="97">
        <v>2</v>
      </c>
      <c r="Y200" s="97" t="s">
        <v>29</v>
      </c>
      <c r="Z200" s="23">
        <v>3.1905499366647022E-2</v>
      </c>
      <c r="AA200" s="97" t="s">
        <v>29</v>
      </c>
      <c r="AB200" s="97">
        <v>3</v>
      </c>
      <c r="AC200" s="97" t="s">
        <v>29</v>
      </c>
      <c r="AD200" s="23">
        <v>0.809570206500972</v>
      </c>
      <c r="AE200" s="97" t="s">
        <v>29</v>
      </c>
      <c r="AF200" s="97">
        <v>3</v>
      </c>
      <c r="AG200" s="97" t="s">
        <v>29</v>
      </c>
      <c r="AH200" s="23">
        <v>0.42334617232913113</v>
      </c>
      <c r="AI200" s="97" t="s">
        <v>29</v>
      </c>
      <c r="AJ200" s="97">
        <v>7</v>
      </c>
      <c r="AK200" s="97" t="s">
        <v>29</v>
      </c>
      <c r="AL200" s="23">
        <v>0.84221164436274054</v>
      </c>
      <c r="AM200" s="97" t="s">
        <v>29</v>
      </c>
      <c r="AN200" s="97">
        <v>3</v>
      </c>
      <c r="AO200" s="97" t="s">
        <v>29</v>
      </c>
      <c r="AP200" s="23">
        <v>0.1277042791048546</v>
      </c>
      <c r="AQ200" s="97" t="s">
        <v>29</v>
      </c>
      <c r="AR200" s="97">
        <v>42</v>
      </c>
      <c r="AS200" s="97" t="s">
        <v>29</v>
      </c>
      <c r="AT200" s="23">
        <v>0.17317946382789662</v>
      </c>
      <c r="AU200" s="97" t="s">
        <v>29</v>
      </c>
      <c r="AV200" s="97">
        <v>29</v>
      </c>
      <c r="AW200" s="97" t="s">
        <v>29</v>
      </c>
      <c r="AX200" s="23">
        <v>0.18544302350166936</v>
      </c>
      <c r="AY200" s="97" t="s">
        <v>29</v>
      </c>
      <c r="AZ200" s="97">
        <v>29</v>
      </c>
      <c r="BA200" s="97" t="s">
        <v>29</v>
      </c>
      <c r="BB200" s="23">
        <v>0.43807686365708465</v>
      </c>
      <c r="BC200" s="97" t="s">
        <v>29</v>
      </c>
      <c r="BD200" s="97">
        <v>8</v>
      </c>
      <c r="BE200" s="97" t="s">
        <v>29</v>
      </c>
      <c r="BF200" s="23">
        <v>0.53817541665517132</v>
      </c>
      <c r="BG200" s="97" t="s">
        <v>29</v>
      </c>
      <c r="BH200" s="97">
        <v>12</v>
      </c>
      <c r="BI200" s="97" t="s">
        <v>29</v>
      </c>
      <c r="BJ200" s="23">
        <v>0.51210647486803373</v>
      </c>
      <c r="BK200" s="97" t="s">
        <v>29</v>
      </c>
      <c r="BL200" s="97">
        <v>6</v>
      </c>
      <c r="BM200" s="97" t="s">
        <v>29</v>
      </c>
      <c r="BN200" s="23">
        <v>8.3900545174802652E-2</v>
      </c>
      <c r="BO200" s="97" t="s">
        <v>29</v>
      </c>
      <c r="BP200" s="97">
        <v>117</v>
      </c>
      <c r="BQ200" s="97" t="s">
        <v>29</v>
      </c>
      <c r="BR200" s="23">
        <v>5.8140849358486998E-2</v>
      </c>
      <c r="BS200" s="97" t="s">
        <v>29</v>
      </c>
      <c r="BT200" s="97">
        <v>179</v>
      </c>
      <c r="BU200" s="97" t="s">
        <v>29</v>
      </c>
      <c r="BV200" s="23">
        <v>0.12338829319888425</v>
      </c>
      <c r="BW200" s="97" t="s">
        <v>29</v>
      </c>
      <c r="BX200" s="97">
        <v>149</v>
      </c>
      <c r="BY200" s="97" t="s">
        <v>29</v>
      </c>
      <c r="BZ200" s="23">
        <v>0.41068066267957754</v>
      </c>
      <c r="CA200" s="97" t="s">
        <v>29</v>
      </c>
      <c r="CB200" s="97">
        <v>18</v>
      </c>
      <c r="CC200" s="97" t="s">
        <v>29</v>
      </c>
      <c r="CD200" s="97" t="s">
        <v>29</v>
      </c>
      <c r="CE200" s="23">
        <v>0.17471732577990803</v>
      </c>
      <c r="CF200" s="97" t="s">
        <v>29</v>
      </c>
      <c r="CG200" s="97">
        <v>59</v>
      </c>
    </row>
    <row r="201" spans="1:85" x14ac:dyDescent="0.35">
      <c r="A201" s="97" t="s">
        <v>236</v>
      </c>
      <c r="B201" s="23">
        <v>0.18335261361399371</v>
      </c>
      <c r="C201" s="97" t="s">
        <v>236</v>
      </c>
      <c r="D201" s="97">
        <v>215</v>
      </c>
      <c r="E201" s="97" t="s">
        <v>236</v>
      </c>
      <c r="F201" s="23">
        <v>0.10101682445733705</v>
      </c>
      <c r="G201" s="97" t="s">
        <v>236</v>
      </c>
      <c r="H201" s="97">
        <v>152</v>
      </c>
      <c r="I201" s="97" t="s">
        <v>236</v>
      </c>
      <c r="J201" s="23">
        <v>0.1658709435247418</v>
      </c>
      <c r="K201" s="97" t="s">
        <v>236</v>
      </c>
      <c r="L201" s="97">
        <v>286</v>
      </c>
      <c r="M201" s="97" t="s">
        <v>236</v>
      </c>
      <c r="N201" s="23">
        <v>134</v>
      </c>
      <c r="O201" s="97" t="s">
        <v>236</v>
      </c>
      <c r="P201" s="23">
        <v>287</v>
      </c>
      <c r="Q201" s="97" t="s">
        <v>236</v>
      </c>
      <c r="R201" s="23">
        <v>1.148548765403848E-3</v>
      </c>
      <c r="S201" s="97" t="s">
        <v>236</v>
      </c>
      <c r="T201" s="97">
        <v>172</v>
      </c>
      <c r="U201" s="97" t="s">
        <v>236</v>
      </c>
      <c r="V201" s="23">
        <v>3.3652734706805264E-2</v>
      </c>
      <c r="W201" s="97" t="s">
        <v>236</v>
      </c>
      <c r="X201" s="97">
        <v>314</v>
      </c>
      <c r="Y201" s="97" t="s">
        <v>236</v>
      </c>
      <c r="Z201" s="23">
        <v>1.4591904463214257E-3</v>
      </c>
      <c r="AA201" s="97" t="s">
        <v>236</v>
      </c>
      <c r="AB201" s="97">
        <v>263</v>
      </c>
      <c r="AC201" s="97" t="s">
        <v>236</v>
      </c>
      <c r="AD201" s="23">
        <v>1.6036680336666918E-2</v>
      </c>
      <c r="AE201" s="97" t="s">
        <v>236</v>
      </c>
      <c r="AF201" s="97">
        <v>112</v>
      </c>
      <c r="AG201" s="97" t="s">
        <v>236</v>
      </c>
      <c r="AH201" s="23">
        <v>5.9582945625525255E-2</v>
      </c>
      <c r="AI201" s="97" t="s">
        <v>236</v>
      </c>
      <c r="AJ201" s="97">
        <v>258</v>
      </c>
      <c r="AK201" s="97" t="s">
        <v>236</v>
      </c>
      <c r="AL201" s="23">
        <v>2.3135703483629123E-2</v>
      </c>
      <c r="AM201" s="97" t="s">
        <v>236</v>
      </c>
      <c r="AN201" s="97">
        <v>153</v>
      </c>
      <c r="AO201" s="97" t="s">
        <v>236</v>
      </c>
      <c r="AP201" s="23">
        <v>8.9469548429299661E-2</v>
      </c>
      <c r="AQ201" s="97" t="s">
        <v>236</v>
      </c>
      <c r="AR201" s="97">
        <v>73</v>
      </c>
      <c r="AS201" s="97" t="s">
        <v>236</v>
      </c>
      <c r="AT201" s="23">
        <v>0.11025724602208134</v>
      </c>
      <c r="AU201" s="97" t="s">
        <v>236</v>
      </c>
      <c r="AV201" s="97">
        <v>108</v>
      </c>
      <c r="AW201" s="97" t="s">
        <v>236</v>
      </c>
      <c r="AX201" s="23">
        <v>0.12601770917947724</v>
      </c>
      <c r="AY201" s="97" t="s">
        <v>236</v>
      </c>
      <c r="AZ201" s="97">
        <v>71</v>
      </c>
      <c r="BA201" s="97" t="s">
        <v>236</v>
      </c>
      <c r="BB201" s="23">
        <v>5.7128126985901022E-2</v>
      </c>
      <c r="BC201" s="97" t="s">
        <v>236</v>
      </c>
      <c r="BD201" s="97">
        <v>150</v>
      </c>
      <c r="BE201" s="97" t="s">
        <v>236</v>
      </c>
      <c r="BF201" s="23">
        <v>0.15110249594424</v>
      </c>
      <c r="BG201" s="97" t="s">
        <v>236</v>
      </c>
      <c r="BH201" s="97">
        <v>263</v>
      </c>
      <c r="BI201" s="97" t="s">
        <v>236</v>
      </c>
      <c r="BJ201" s="23">
        <v>8.3694924249035657E-2</v>
      </c>
      <c r="BK201" s="97" t="s">
        <v>236</v>
      </c>
      <c r="BL201" s="97">
        <v>205</v>
      </c>
      <c r="BM201" s="97" t="s">
        <v>236</v>
      </c>
      <c r="BN201" s="23">
        <v>5.9737795996284503E-2</v>
      </c>
      <c r="BO201" s="97" t="s">
        <v>236</v>
      </c>
      <c r="BP201" s="97">
        <v>168</v>
      </c>
      <c r="BQ201" s="97" t="s">
        <v>236</v>
      </c>
      <c r="BR201" s="23">
        <v>6.7018693875577073E-2</v>
      </c>
      <c r="BS201" s="97" t="s">
        <v>236</v>
      </c>
      <c r="BT201" s="97">
        <v>148</v>
      </c>
      <c r="BU201" s="97" t="s">
        <v>236</v>
      </c>
      <c r="BV201" s="23">
        <v>0.11016710752811183</v>
      </c>
      <c r="BW201" s="97" t="s">
        <v>236</v>
      </c>
      <c r="BX201" s="97">
        <v>175</v>
      </c>
      <c r="BY201" s="97" t="s">
        <v>236</v>
      </c>
      <c r="BZ201" s="23">
        <v>0.12169659248877664</v>
      </c>
      <c r="CA201" s="97" t="s">
        <v>236</v>
      </c>
      <c r="CB201" s="97">
        <v>220</v>
      </c>
      <c r="CC201" s="97" t="s">
        <v>236</v>
      </c>
      <c r="CD201" s="97" t="s">
        <v>236</v>
      </c>
      <c r="CE201" s="23">
        <v>4.8980057864128151E-2</v>
      </c>
      <c r="CF201" s="97" t="s">
        <v>236</v>
      </c>
      <c r="CG201" s="97">
        <v>220</v>
      </c>
    </row>
    <row r="202" spans="1:85" x14ac:dyDescent="0.35">
      <c r="A202" s="97" t="s">
        <v>326</v>
      </c>
      <c r="B202" s="23">
        <v>0.18802083701431699</v>
      </c>
      <c r="C202" s="97" t="s">
        <v>326</v>
      </c>
      <c r="D202" s="97">
        <v>207</v>
      </c>
      <c r="E202" s="97" t="s">
        <v>326</v>
      </c>
      <c r="F202" s="23">
        <v>6.8112873315127401E-2</v>
      </c>
      <c r="G202" s="97" t="s">
        <v>326</v>
      </c>
      <c r="H202" s="97">
        <v>227</v>
      </c>
      <c r="I202" s="97" t="s">
        <v>326</v>
      </c>
      <c r="J202" s="23">
        <v>0.23946035171000271</v>
      </c>
      <c r="K202" s="97" t="s">
        <v>326</v>
      </c>
      <c r="L202" s="97">
        <v>194</v>
      </c>
      <c r="M202" s="97" t="s">
        <v>326</v>
      </c>
      <c r="N202" s="23">
        <v>-33</v>
      </c>
      <c r="O202" s="97" t="s">
        <v>326</v>
      </c>
      <c r="P202" s="23">
        <v>126</v>
      </c>
      <c r="Q202" s="97" t="s">
        <v>326</v>
      </c>
      <c r="R202" s="23">
        <v>6.1494497968007488E-4</v>
      </c>
      <c r="S202" s="97" t="s">
        <v>326</v>
      </c>
      <c r="T202" s="97">
        <v>238</v>
      </c>
      <c r="U202" s="97" t="s">
        <v>326</v>
      </c>
      <c r="V202" s="23">
        <v>0.18122090916140804</v>
      </c>
      <c r="W202" s="97" t="s">
        <v>326</v>
      </c>
      <c r="X202" s="97">
        <v>125</v>
      </c>
      <c r="Y202" s="97" t="s">
        <v>326</v>
      </c>
      <c r="Z202" s="23">
        <v>2.2894311530084455E-3</v>
      </c>
      <c r="AA202" s="97" t="s">
        <v>326</v>
      </c>
      <c r="AB202" s="97">
        <v>204</v>
      </c>
      <c r="AC202" s="97" t="s">
        <v>326</v>
      </c>
      <c r="AD202" s="23">
        <v>2.3689907769433817E-3</v>
      </c>
      <c r="AE202" s="97" t="s">
        <v>326</v>
      </c>
      <c r="AF202" s="97">
        <v>302</v>
      </c>
      <c r="AG202" s="97" t="s">
        <v>326</v>
      </c>
      <c r="AH202" s="23">
        <v>0.11268764251448748</v>
      </c>
      <c r="AI202" s="97" t="s">
        <v>326</v>
      </c>
      <c r="AJ202" s="97">
        <v>106</v>
      </c>
      <c r="AK202" s="97" t="s">
        <v>326</v>
      </c>
      <c r="AL202" s="23">
        <v>1.6510585427333354E-2</v>
      </c>
      <c r="AM202" s="97" t="s">
        <v>326</v>
      </c>
      <c r="AN202" s="97">
        <v>250</v>
      </c>
      <c r="AO202" s="97" t="s">
        <v>326</v>
      </c>
      <c r="AP202" s="23">
        <v>6.3979339721799297E-2</v>
      </c>
      <c r="AQ202" s="97" t="s">
        <v>326</v>
      </c>
      <c r="AR202" s="97">
        <v>101</v>
      </c>
      <c r="AS202" s="97" t="s">
        <v>326</v>
      </c>
      <c r="AT202" s="23">
        <v>9.2948590925884519E-2</v>
      </c>
      <c r="AU202" s="97" t="s">
        <v>326</v>
      </c>
      <c r="AV202" s="97">
        <v>158</v>
      </c>
      <c r="AW202" s="97" t="s">
        <v>326</v>
      </c>
      <c r="AX202" s="23">
        <v>9.5087264653421266E-2</v>
      </c>
      <c r="AY202" s="97" t="s">
        <v>326</v>
      </c>
      <c r="AZ202" s="97">
        <v>114</v>
      </c>
      <c r="BA202" s="97" t="s">
        <v>326</v>
      </c>
      <c r="BB202" s="23">
        <v>3.1992516539496287E-2</v>
      </c>
      <c r="BC202" s="97" t="s">
        <v>326</v>
      </c>
      <c r="BD202" s="97">
        <v>218</v>
      </c>
      <c r="BE202" s="97" t="s">
        <v>326</v>
      </c>
      <c r="BF202" s="23">
        <v>0.14043190057425342</v>
      </c>
      <c r="BG202" s="97" t="s">
        <v>326</v>
      </c>
      <c r="BH202" s="97">
        <v>282</v>
      </c>
      <c r="BI202" s="97" t="s">
        <v>326</v>
      </c>
      <c r="BJ202" s="23">
        <v>5.853535365340215E-2</v>
      </c>
      <c r="BK202" s="97" t="s">
        <v>326</v>
      </c>
      <c r="BL202" s="97">
        <v>271</v>
      </c>
      <c r="BM202" s="97" t="s">
        <v>326</v>
      </c>
      <c r="BN202" s="23">
        <v>5.1758084003973408E-2</v>
      </c>
      <c r="BO202" s="97" t="s">
        <v>326</v>
      </c>
      <c r="BP202" s="97">
        <v>187</v>
      </c>
      <c r="BQ202" s="97" t="s">
        <v>326</v>
      </c>
      <c r="BR202" s="23">
        <v>7.0949268385966907E-2</v>
      </c>
      <c r="BS202" s="97" t="s">
        <v>326</v>
      </c>
      <c r="BT202" s="97">
        <v>130</v>
      </c>
      <c r="BU202" s="97" t="s">
        <v>326</v>
      </c>
      <c r="BV202" s="23">
        <v>0.10667056347737713</v>
      </c>
      <c r="BW202" s="97" t="s">
        <v>326</v>
      </c>
      <c r="BX202" s="97">
        <v>181</v>
      </c>
      <c r="BY202" s="97" t="s">
        <v>326</v>
      </c>
      <c r="BZ202" s="23">
        <v>0.18364499927911943</v>
      </c>
      <c r="CA202" s="97" t="s">
        <v>326</v>
      </c>
      <c r="CB202" s="97">
        <v>118</v>
      </c>
      <c r="CC202" s="97" t="s">
        <v>326</v>
      </c>
      <c r="CD202" s="97" t="s">
        <v>326</v>
      </c>
      <c r="CE202" s="23">
        <v>7.3179982664645676E-2</v>
      </c>
      <c r="CF202" s="97" t="s">
        <v>326</v>
      </c>
      <c r="CG202" s="97">
        <v>154</v>
      </c>
    </row>
    <row r="203" spans="1:85" x14ac:dyDescent="0.35">
      <c r="A203" s="97" t="s">
        <v>83</v>
      </c>
      <c r="B203" s="23">
        <v>0.19648614323709632</v>
      </c>
      <c r="C203" s="97" t="s">
        <v>83</v>
      </c>
      <c r="D203" s="97">
        <v>188</v>
      </c>
      <c r="E203" s="97" t="s">
        <v>83</v>
      </c>
      <c r="F203" s="23">
        <v>6.2757104350304141E-2</v>
      </c>
      <c r="G203" s="97" t="s">
        <v>83</v>
      </c>
      <c r="H203" s="97">
        <v>245</v>
      </c>
      <c r="I203" s="97" t="s">
        <v>83</v>
      </c>
      <c r="J203" s="23">
        <v>0.28652996775397632</v>
      </c>
      <c r="K203" s="97" t="s">
        <v>83</v>
      </c>
      <c r="L203" s="97">
        <v>130</v>
      </c>
      <c r="M203" s="97" t="s">
        <v>83</v>
      </c>
      <c r="N203" s="23">
        <v>-115</v>
      </c>
      <c r="O203" s="97" t="s">
        <v>83</v>
      </c>
      <c r="P203" s="23">
        <v>55</v>
      </c>
      <c r="Q203" s="97" t="s">
        <v>83</v>
      </c>
      <c r="R203" s="23">
        <v>1.5584754314188932E-3</v>
      </c>
      <c r="S203" s="97" t="s">
        <v>83</v>
      </c>
      <c r="T203" s="97">
        <v>134</v>
      </c>
      <c r="U203" s="97" t="s">
        <v>83</v>
      </c>
      <c r="V203" s="23">
        <v>6.499681309814509E-2</v>
      </c>
      <c r="W203" s="97" t="s">
        <v>83</v>
      </c>
      <c r="X203" s="97">
        <v>268</v>
      </c>
      <c r="Y203" s="97" t="s">
        <v>83</v>
      </c>
      <c r="Z203" s="23">
        <v>2.1586461269138125E-3</v>
      </c>
      <c r="AA203" s="97" t="s">
        <v>83</v>
      </c>
      <c r="AB203" s="97">
        <v>214</v>
      </c>
      <c r="AC203" s="97" t="s">
        <v>83</v>
      </c>
      <c r="AD203" s="23">
        <v>2.6439984604913369E-2</v>
      </c>
      <c r="AE203" s="97" t="s">
        <v>83</v>
      </c>
      <c r="AF203" s="97">
        <v>71</v>
      </c>
      <c r="AG203" s="97" t="s">
        <v>83</v>
      </c>
      <c r="AH203" s="23">
        <v>0.38725462085415557</v>
      </c>
      <c r="AI203" s="97" t="s">
        <v>83</v>
      </c>
      <c r="AJ203" s="97">
        <v>9</v>
      </c>
      <c r="AK203" s="97" t="s">
        <v>83</v>
      </c>
      <c r="AL203" s="23">
        <v>7.4569825653955701E-2</v>
      </c>
      <c r="AM203" s="97" t="s">
        <v>83</v>
      </c>
      <c r="AN203" s="97">
        <v>35</v>
      </c>
      <c r="AO203" s="97" t="s">
        <v>83</v>
      </c>
      <c r="AP203" s="23">
        <v>2.857396186125925E-2</v>
      </c>
      <c r="AQ203" s="97" t="s">
        <v>83</v>
      </c>
      <c r="AR203" s="97">
        <v>177</v>
      </c>
      <c r="AS203" s="97" t="s">
        <v>83</v>
      </c>
      <c r="AT203" s="23">
        <v>5.1322404801881598E-2</v>
      </c>
      <c r="AU203" s="97" t="s">
        <v>83</v>
      </c>
      <c r="AV203" s="97">
        <v>298</v>
      </c>
      <c r="AW203" s="97" t="s">
        <v>83</v>
      </c>
      <c r="AX203" s="23">
        <v>4.5925870338522426E-2</v>
      </c>
      <c r="AY203" s="97" t="s">
        <v>83</v>
      </c>
      <c r="AZ203" s="97">
        <v>241</v>
      </c>
      <c r="BA203" s="97" t="s">
        <v>83</v>
      </c>
      <c r="BB203" s="23">
        <v>2.4739036656938204E-2</v>
      </c>
      <c r="BC203" s="97" t="s">
        <v>83</v>
      </c>
      <c r="BD203" s="97">
        <v>243</v>
      </c>
      <c r="BE203" s="97" t="s">
        <v>83</v>
      </c>
      <c r="BF203" s="23">
        <v>0.16898397138898974</v>
      </c>
      <c r="BG203" s="97" t="s">
        <v>83</v>
      </c>
      <c r="BH203" s="97">
        <v>227</v>
      </c>
      <c r="BI203" s="97" t="s">
        <v>83</v>
      </c>
      <c r="BJ203" s="23">
        <v>5.788605771497262E-2</v>
      </c>
      <c r="BK203" s="97" t="s">
        <v>83</v>
      </c>
      <c r="BL203" s="97">
        <v>272</v>
      </c>
      <c r="BM203" s="97" t="s">
        <v>83</v>
      </c>
      <c r="BN203" s="23">
        <v>5.7551666493581656E-2</v>
      </c>
      <c r="BO203" s="97" t="s">
        <v>83</v>
      </c>
      <c r="BP203" s="97">
        <v>176</v>
      </c>
      <c r="BQ203" s="97" t="s">
        <v>83</v>
      </c>
      <c r="BR203" s="23">
        <v>6.4676317747892675E-2</v>
      </c>
      <c r="BS203" s="97" t="s">
        <v>83</v>
      </c>
      <c r="BT203" s="97">
        <v>155</v>
      </c>
      <c r="BU203" s="97" t="s">
        <v>83</v>
      </c>
      <c r="BV203" s="23">
        <v>0.10623146842218713</v>
      </c>
      <c r="BW203" s="97" t="s">
        <v>83</v>
      </c>
      <c r="BX203" s="97">
        <v>183</v>
      </c>
      <c r="BY203" s="97" t="s">
        <v>83</v>
      </c>
      <c r="BZ203" s="23">
        <v>0.17154044267548296</v>
      </c>
      <c r="CA203" s="97" t="s">
        <v>83</v>
      </c>
      <c r="CB203" s="97">
        <v>134</v>
      </c>
      <c r="CC203" s="97" t="s">
        <v>83</v>
      </c>
      <c r="CD203" s="97" t="s">
        <v>83</v>
      </c>
      <c r="CE203" s="23">
        <v>0.11436456777616791</v>
      </c>
      <c r="CF203" s="97" t="s">
        <v>83</v>
      </c>
      <c r="CG203" s="97">
        <v>106</v>
      </c>
    </row>
    <row r="204" spans="1:85" x14ac:dyDescent="0.35">
      <c r="A204" s="97" t="s">
        <v>67</v>
      </c>
      <c r="B204" s="23">
        <v>0.22252524537094392</v>
      </c>
      <c r="C204" s="97" t="s">
        <v>67</v>
      </c>
      <c r="D204" s="97">
        <v>151</v>
      </c>
      <c r="E204" s="97" t="s">
        <v>67</v>
      </c>
      <c r="F204" s="23">
        <v>0.1107035467817481</v>
      </c>
      <c r="G204" s="97" t="s">
        <v>67</v>
      </c>
      <c r="H204" s="97">
        <v>139</v>
      </c>
      <c r="I204" s="97" t="s">
        <v>67</v>
      </c>
      <c r="J204" s="23">
        <v>0.31627625507162049</v>
      </c>
      <c r="K204" s="97" t="s">
        <v>67</v>
      </c>
      <c r="L204" s="97">
        <v>103</v>
      </c>
      <c r="M204" s="97" t="s">
        <v>67</v>
      </c>
      <c r="N204" s="23">
        <v>-36</v>
      </c>
      <c r="O204" s="97" t="s">
        <v>67</v>
      </c>
      <c r="P204" s="23">
        <v>123</v>
      </c>
      <c r="Q204" s="97" t="s">
        <v>67</v>
      </c>
      <c r="R204" s="23">
        <v>1.3966218130103385E-3</v>
      </c>
      <c r="S204" s="97" t="s">
        <v>67</v>
      </c>
      <c r="T204" s="97">
        <v>147</v>
      </c>
      <c r="U204" s="97" t="s">
        <v>67</v>
      </c>
      <c r="V204" s="23">
        <v>9.3397572507927143E-2</v>
      </c>
      <c r="W204" s="97" t="s">
        <v>67</v>
      </c>
      <c r="X204" s="97">
        <v>222</v>
      </c>
      <c r="Y204" s="97" t="s">
        <v>67</v>
      </c>
      <c r="Z204" s="23">
        <v>2.2592938241386596E-3</v>
      </c>
      <c r="AA204" s="97" t="s">
        <v>67</v>
      </c>
      <c r="AB204" s="97">
        <v>207</v>
      </c>
      <c r="AC204" s="97" t="s">
        <v>67</v>
      </c>
      <c r="AD204" s="23">
        <v>2.1185741086458806E-2</v>
      </c>
      <c r="AE204" s="97" t="s">
        <v>67</v>
      </c>
      <c r="AF204" s="97">
        <v>83</v>
      </c>
      <c r="AG204" s="97" t="s">
        <v>67</v>
      </c>
      <c r="AH204" s="23">
        <v>8.3197607271028443E-2</v>
      </c>
      <c r="AI204" s="97" t="s">
        <v>67</v>
      </c>
      <c r="AJ204" s="97">
        <v>161</v>
      </c>
      <c r="AK204" s="97" t="s">
        <v>67</v>
      </c>
      <c r="AL204" s="23">
        <v>3.1129215276253216E-2</v>
      </c>
      <c r="AM204" s="97" t="s">
        <v>67</v>
      </c>
      <c r="AN204" s="97">
        <v>105</v>
      </c>
      <c r="AO204" s="97" t="s">
        <v>67</v>
      </c>
      <c r="AP204" s="23">
        <v>0</v>
      </c>
      <c r="AQ204" s="97" t="s">
        <v>67</v>
      </c>
      <c r="AR204" s="97">
        <v>253</v>
      </c>
      <c r="AS204" s="97" t="s">
        <v>67</v>
      </c>
      <c r="AT204" s="23">
        <v>9.9474618613320173E-2</v>
      </c>
      <c r="AU204" s="97" t="s">
        <v>67</v>
      </c>
      <c r="AV204" s="97">
        <v>134</v>
      </c>
      <c r="AW204" s="97" t="s">
        <v>67</v>
      </c>
      <c r="AX204" s="23">
        <v>3.5070413153984764E-2</v>
      </c>
      <c r="AY204" s="97" t="s">
        <v>67</v>
      </c>
      <c r="AZ204" s="97">
        <v>273</v>
      </c>
      <c r="BA204" s="97" t="s">
        <v>67</v>
      </c>
      <c r="BB204" s="23">
        <v>3.5411388643567056E-2</v>
      </c>
      <c r="BC204" s="97" t="s">
        <v>67</v>
      </c>
      <c r="BD204" s="97">
        <v>204</v>
      </c>
      <c r="BE204" s="97" t="s">
        <v>67</v>
      </c>
      <c r="BF204" s="23">
        <v>0.58110267281014838</v>
      </c>
      <c r="BG204" s="97" t="s">
        <v>67</v>
      </c>
      <c r="BH204" s="97">
        <v>6</v>
      </c>
      <c r="BI204" s="97" t="s">
        <v>67</v>
      </c>
      <c r="BJ204" s="23">
        <v>0.15375643609032424</v>
      </c>
      <c r="BK204" s="97" t="s">
        <v>67</v>
      </c>
      <c r="BL204" s="97">
        <v>93</v>
      </c>
      <c r="BM204" s="97" t="s">
        <v>67</v>
      </c>
      <c r="BN204" s="23">
        <v>0.18696083358591956</v>
      </c>
      <c r="BO204" s="97" t="s">
        <v>67</v>
      </c>
      <c r="BP204" s="97">
        <v>39</v>
      </c>
      <c r="BQ204" s="97" t="s">
        <v>67</v>
      </c>
      <c r="BR204" s="23">
        <v>4.5007759804246789E-2</v>
      </c>
      <c r="BS204" s="97" t="s">
        <v>67</v>
      </c>
      <c r="BT204" s="97">
        <v>226</v>
      </c>
      <c r="BU204" s="97" t="s">
        <v>67</v>
      </c>
      <c r="BV204" s="23">
        <v>0.20131972526356845</v>
      </c>
      <c r="BW204" s="97" t="s">
        <v>67</v>
      </c>
      <c r="BX204" s="97">
        <v>64</v>
      </c>
      <c r="BY204" s="97" t="s">
        <v>67</v>
      </c>
      <c r="BZ204" s="23">
        <v>9.1231364739367424E-2</v>
      </c>
      <c r="CA204" s="97" t="s">
        <v>67</v>
      </c>
      <c r="CB204" s="97">
        <v>286</v>
      </c>
      <c r="CC204" s="97" t="s">
        <v>67</v>
      </c>
      <c r="CD204" s="97" t="s">
        <v>67</v>
      </c>
      <c r="CE204" s="23">
        <v>0.13594537039890359</v>
      </c>
      <c r="CF204" s="97" t="s">
        <v>67</v>
      </c>
      <c r="CG204" s="97">
        <v>87</v>
      </c>
    </row>
    <row r="205" spans="1:85" x14ac:dyDescent="0.35">
      <c r="A205" s="97" t="s">
        <v>32</v>
      </c>
      <c r="B205" s="23">
        <v>0.60965153457562171</v>
      </c>
      <c r="C205" s="97" t="s">
        <v>32</v>
      </c>
      <c r="D205" s="97">
        <v>12</v>
      </c>
      <c r="E205" s="97" t="s">
        <v>32</v>
      </c>
      <c r="F205" s="23">
        <v>0.49842244149359766</v>
      </c>
      <c r="G205" s="97" t="s">
        <v>32</v>
      </c>
      <c r="H205" s="97">
        <v>9</v>
      </c>
      <c r="I205" s="97" t="s">
        <v>32</v>
      </c>
      <c r="J205" s="23">
        <v>0.46778558880542703</v>
      </c>
      <c r="K205" s="97" t="s">
        <v>32</v>
      </c>
      <c r="L205" s="97">
        <v>36</v>
      </c>
      <c r="M205" s="97" t="s">
        <v>32</v>
      </c>
      <c r="N205" s="23">
        <v>27</v>
      </c>
      <c r="O205" s="97" t="s">
        <v>32</v>
      </c>
      <c r="P205" s="23">
        <v>203</v>
      </c>
      <c r="Q205" s="97" t="s">
        <v>32</v>
      </c>
      <c r="R205" s="23">
        <v>3.2261246950452084E-3</v>
      </c>
      <c r="S205" s="97" t="s">
        <v>32</v>
      </c>
      <c r="T205" s="97">
        <v>77</v>
      </c>
      <c r="U205" s="97" t="s">
        <v>32</v>
      </c>
      <c r="V205" s="23">
        <v>8.5548976576811306E-2</v>
      </c>
      <c r="W205" s="97" t="s">
        <v>32</v>
      </c>
      <c r="X205" s="97">
        <v>235</v>
      </c>
      <c r="Y205" s="97" t="s">
        <v>32</v>
      </c>
      <c r="Z205" s="23">
        <v>4.0157182554740314E-3</v>
      </c>
      <c r="AA205" s="97" t="s">
        <v>32</v>
      </c>
      <c r="AB205" s="97">
        <v>119</v>
      </c>
      <c r="AC205" s="97" t="s">
        <v>32</v>
      </c>
      <c r="AD205" s="23">
        <v>0.12169698020710339</v>
      </c>
      <c r="AE205" s="97" t="s">
        <v>32</v>
      </c>
      <c r="AF205" s="97">
        <v>17</v>
      </c>
      <c r="AG205" s="97" t="s">
        <v>32</v>
      </c>
      <c r="AH205" s="23">
        <v>0.24330517870580984</v>
      </c>
      <c r="AI205" s="97" t="s">
        <v>32</v>
      </c>
      <c r="AJ205" s="97">
        <v>19</v>
      </c>
      <c r="AK205" s="97" t="s">
        <v>32</v>
      </c>
      <c r="AL205" s="23">
        <v>0.14924740368931899</v>
      </c>
      <c r="AM205" s="97" t="s">
        <v>32</v>
      </c>
      <c r="AN205" s="97">
        <v>16</v>
      </c>
      <c r="AO205" s="97" t="s">
        <v>32</v>
      </c>
      <c r="AP205" s="23">
        <v>0.49362975371608325</v>
      </c>
      <c r="AQ205" s="97" t="s">
        <v>32</v>
      </c>
      <c r="AR205" s="97">
        <v>4</v>
      </c>
      <c r="AS205" s="97" t="s">
        <v>32</v>
      </c>
      <c r="AT205" s="23">
        <v>0.80038361612922893</v>
      </c>
      <c r="AU205" s="97" t="s">
        <v>32</v>
      </c>
      <c r="AV205" s="97">
        <v>2</v>
      </c>
      <c r="AW205" s="97" t="s">
        <v>32</v>
      </c>
      <c r="AX205" s="23">
        <v>0.76298938067392152</v>
      </c>
      <c r="AY205" s="97" t="s">
        <v>32</v>
      </c>
      <c r="AZ205" s="97">
        <v>2</v>
      </c>
      <c r="BA205" s="97" t="s">
        <v>32</v>
      </c>
      <c r="BB205" s="23">
        <v>1.7122763747776069E-2</v>
      </c>
      <c r="BC205" s="97" t="s">
        <v>32</v>
      </c>
      <c r="BD205" s="97">
        <v>267</v>
      </c>
      <c r="BE205" s="97" t="s">
        <v>32</v>
      </c>
      <c r="BF205" s="23">
        <v>0.21311436458046423</v>
      </c>
      <c r="BG205" s="97" t="s">
        <v>32</v>
      </c>
      <c r="BH205" s="97">
        <v>171</v>
      </c>
      <c r="BI205" s="97" t="s">
        <v>32</v>
      </c>
      <c r="BJ205" s="23">
        <v>6.0161756257750908E-2</v>
      </c>
      <c r="BK205" s="97" t="s">
        <v>32</v>
      </c>
      <c r="BL205" s="97">
        <v>263</v>
      </c>
      <c r="BM205" s="97" t="s">
        <v>32</v>
      </c>
      <c r="BN205" s="23">
        <v>0.46718752813202818</v>
      </c>
      <c r="BO205" s="97" t="s">
        <v>32</v>
      </c>
      <c r="BP205" s="97">
        <v>8</v>
      </c>
      <c r="BQ205" s="97" t="s">
        <v>32</v>
      </c>
      <c r="BR205" s="23">
        <v>5.9534030009978797E-2</v>
      </c>
      <c r="BS205" s="97" t="s">
        <v>32</v>
      </c>
      <c r="BT205" s="97">
        <v>174</v>
      </c>
      <c r="BU205" s="97" t="s">
        <v>32</v>
      </c>
      <c r="BV205" s="23">
        <v>0.4569692133614795</v>
      </c>
      <c r="BW205" s="97" t="s">
        <v>32</v>
      </c>
      <c r="BX205" s="97">
        <v>10</v>
      </c>
      <c r="BY205" s="97" t="s">
        <v>32</v>
      </c>
      <c r="BZ205" s="23">
        <v>0.13869990936543725</v>
      </c>
      <c r="CA205" s="97" t="s">
        <v>32</v>
      </c>
      <c r="CB205" s="97">
        <v>182</v>
      </c>
      <c r="CC205" s="97" t="s">
        <v>32</v>
      </c>
      <c r="CD205" s="97" t="s">
        <v>32</v>
      </c>
      <c r="CE205" s="23">
        <v>0.12977932484225366</v>
      </c>
      <c r="CF205" s="97" t="s">
        <v>32</v>
      </c>
      <c r="CG205" s="97">
        <v>91</v>
      </c>
    </row>
    <row r="206" spans="1:85" x14ac:dyDescent="0.35">
      <c r="A206" s="97" t="s">
        <v>128</v>
      </c>
      <c r="B206" s="23">
        <v>0.27073220806902609</v>
      </c>
      <c r="C206" s="97" t="s">
        <v>128</v>
      </c>
      <c r="D206" s="97">
        <v>104</v>
      </c>
      <c r="E206" s="97" t="s">
        <v>128</v>
      </c>
      <c r="F206" s="23">
        <v>0.11165532995639972</v>
      </c>
      <c r="G206" s="97" t="s">
        <v>128</v>
      </c>
      <c r="H206" s="97">
        <v>135</v>
      </c>
      <c r="I206" s="97" t="s">
        <v>128</v>
      </c>
      <c r="J206" s="23">
        <v>0.34023790004012749</v>
      </c>
      <c r="K206" s="97" t="s">
        <v>128</v>
      </c>
      <c r="L206" s="97">
        <v>83</v>
      </c>
      <c r="M206" s="97" t="s">
        <v>128</v>
      </c>
      <c r="N206" s="23">
        <v>-52</v>
      </c>
      <c r="O206" s="97" t="s">
        <v>128</v>
      </c>
      <c r="P206" s="23">
        <v>101</v>
      </c>
      <c r="Q206" s="97" t="s">
        <v>128</v>
      </c>
      <c r="R206" s="23">
        <v>4.0951339427639047E-4</v>
      </c>
      <c r="S206" s="97" t="s">
        <v>128</v>
      </c>
      <c r="T206" s="97">
        <v>262</v>
      </c>
      <c r="U206" s="97" t="s">
        <v>128</v>
      </c>
      <c r="V206" s="23">
        <v>0.14123709507609639</v>
      </c>
      <c r="W206" s="97" t="s">
        <v>128</v>
      </c>
      <c r="X206" s="97">
        <v>157</v>
      </c>
      <c r="Y206" s="97" t="s">
        <v>128</v>
      </c>
      <c r="Z206" s="23">
        <v>1.714568967960402E-3</v>
      </c>
      <c r="AA206" s="97" t="s">
        <v>128</v>
      </c>
      <c r="AB206" s="97">
        <v>250</v>
      </c>
      <c r="AC206" s="97" t="s">
        <v>128</v>
      </c>
      <c r="AD206" s="23">
        <v>2.4661923401243752E-2</v>
      </c>
      <c r="AE206" s="97" t="s">
        <v>128</v>
      </c>
      <c r="AF206" s="97">
        <v>75</v>
      </c>
      <c r="AG206" s="97" t="s">
        <v>128</v>
      </c>
      <c r="AH206" s="23">
        <v>0.11938163687197943</v>
      </c>
      <c r="AI206" s="97" t="s">
        <v>128</v>
      </c>
      <c r="AJ206" s="97">
        <v>88</v>
      </c>
      <c r="AK206" s="97" t="s">
        <v>128</v>
      </c>
      <c r="AL206" s="23">
        <v>3.9076788653986387E-2</v>
      </c>
      <c r="AM206" s="97" t="s">
        <v>128</v>
      </c>
      <c r="AN206" s="97">
        <v>78</v>
      </c>
      <c r="AO206" s="97" t="s">
        <v>128</v>
      </c>
      <c r="AP206" s="23">
        <v>0.11110920579362006</v>
      </c>
      <c r="AQ206" s="97" t="s">
        <v>128</v>
      </c>
      <c r="AR206" s="97">
        <v>49</v>
      </c>
      <c r="AS206" s="97" t="s">
        <v>128</v>
      </c>
      <c r="AT206" s="23">
        <v>5.7060331525899496E-2</v>
      </c>
      <c r="AU206" s="97" t="s">
        <v>128</v>
      </c>
      <c r="AV206" s="97">
        <v>280</v>
      </c>
      <c r="AW206" s="97" t="s">
        <v>128</v>
      </c>
      <c r="AX206" s="23">
        <v>0.12834042072631865</v>
      </c>
      <c r="AY206" s="97" t="s">
        <v>128</v>
      </c>
      <c r="AZ206" s="97">
        <v>69</v>
      </c>
      <c r="BA206" s="97" t="s">
        <v>128</v>
      </c>
      <c r="BB206" s="23">
        <v>7.7611379523686547E-2</v>
      </c>
      <c r="BC206" s="97" t="s">
        <v>128</v>
      </c>
      <c r="BD206" s="97">
        <v>115</v>
      </c>
      <c r="BE206" s="97" t="s">
        <v>128</v>
      </c>
      <c r="BF206" s="23">
        <v>0.5164834990895022</v>
      </c>
      <c r="BG206" s="97" t="s">
        <v>128</v>
      </c>
      <c r="BH206" s="97">
        <v>16</v>
      </c>
      <c r="BI206" s="97" t="s">
        <v>128</v>
      </c>
      <c r="BJ206" s="23">
        <v>0.17874666193453856</v>
      </c>
      <c r="BK206" s="97" t="s">
        <v>128</v>
      </c>
      <c r="BL206" s="97">
        <v>68</v>
      </c>
      <c r="BM206" s="97" t="s">
        <v>128</v>
      </c>
      <c r="BN206" s="23">
        <v>3.3268580930253762E-2</v>
      </c>
      <c r="BO206" s="97" t="s">
        <v>128</v>
      </c>
      <c r="BP206" s="97">
        <v>249</v>
      </c>
      <c r="BQ206" s="97" t="s">
        <v>128</v>
      </c>
      <c r="BR206" s="23">
        <v>2.8438417453480695E-2</v>
      </c>
      <c r="BS206" s="97" t="s">
        <v>128</v>
      </c>
      <c r="BT206" s="97">
        <v>297</v>
      </c>
      <c r="BU206" s="97" t="s">
        <v>128</v>
      </c>
      <c r="BV206" s="23">
        <v>5.3615406296350115E-2</v>
      </c>
      <c r="BW206" s="97" t="s">
        <v>128</v>
      </c>
      <c r="BX206" s="97">
        <v>298</v>
      </c>
      <c r="BY206" s="97" t="s">
        <v>128</v>
      </c>
      <c r="BZ206" s="23">
        <v>0.30052445836773778</v>
      </c>
      <c r="CA206" s="97" t="s">
        <v>128</v>
      </c>
      <c r="CB206" s="97">
        <v>35</v>
      </c>
      <c r="CC206" s="97" t="s">
        <v>128</v>
      </c>
      <c r="CD206" s="97" t="s">
        <v>128</v>
      </c>
      <c r="CE206" s="23">
        <v>5.1793596462960292E-2</v>
      </c>
      <c r="CF206" s="97" t="s">
        <v>128</v>
      </c>
      <c r="CG206" s="97">
        <v>210</v>
      </c>
    </row>
    <row r="207" spans="1:85" x14ac:dyDescent="0.35">
      <c r="A207" s="97" t="s">
        <v>30</v>
      </c>
      <c r="B207" s="23">
        <v>0.64683315191385016</v>
      </c>
      <c r="C207" s="97" t="s">
        <v>30</v>
      </c>
      <c r="D207" s="97">
        <v>11</v>
      </c>
      <c r="E207" s="97" t="s">
        <v>30</v>
      </c>
      <c r="F207" s="23">
        <v>0.34995804519480622</v>
      </c>
      <c r="G207" s="97" t="s">
        <v>30</v>
      </c>
      <c r="H207" s="97">
        <v>14</v>
      </c>
      <c r="I207" s="97" t="s">
        <v>30</v>
      </c>
      <c r="J207" s="23">
        <v>0.77075473954713947</v>
      </c>
      <c r="K207" s="97" t="s">
        <v>30</v>
      </c>
      <c r="L207" s="97">
        <v>4</v>
      </c>
      <c r="M207" s="97" t="s">
        <v>30</v>
      </c>
      <c r="N207" s="23">
        <v>-10</v>
      </c>
      <c r="O207" s="97" t="s">
        <v>30</v>
      </c>
      <c r="P207" s="23">
        <v>151</v>
      </c>
      <c r="Q207" s="97" t="s">
        <v>30</v>
      </c>
      <c r="R207" s="23">
        <v>9.7061096912578453E-3</v>
      </c>
      <c r="S207" s="97" t="s">
        <v>30</v>
      </c>
      <c r="T207" s="97">
        <v>25</v>
      </c>
      <c r="U207" s="97" t="s">
        <v>30</v>
      </c>
      <c r="V207" s="23">
        <v>0.41178789397944582</v>
      </c>
      <c r="W207" s="97" t="s">
        <v>30</v>
      </c>
      <c r="X207" s="97">
        <v>34</v>
      </c>
      <c r="Y207" s="97" t="s">
        <v>30</v>
      </c>
      <c r="Z207" s="23">
        <v>1.3508546851513427E-2</v>
      </c>
      <c r="AA207" s="97" t="s">
        <v>30</v>
      </c>
      <c r="AB207" s="97">
        <v>21</v>
      </c>
      <c r="AC207" s="97" t="s">
        <v>30</v>
      </c>
      <c r="AD207" s="23">
        <v>2.4209747686712565E-2</v>
      </c>
      <c r="AE207" s="97" t="s">
        <v>30</v>
      </c>
      <c r="AF207" s="97">
        <v>76</v>
      </c>
      <c r="AG207" s="97" t="s">
        <v>30</v>
      </c>
      <c r="AH207" s="23">
        <v>0.8788363215444821</v>
      </c>
      <c r="AI207" s="97" t="s">
        <v>30</v>
      </c>
      <c r="AJ207" s="97">
        <v>2</v>
      </c>
      <c r="AK207" s="97" t="s">
        <v>30</v>
      </c>
      <c r="AL207" s="23">
        <v>0.13435149482061937</v>
      </c>
      <c r="AM207" s="97" t="s">
        <v>30</v>
      </c>
      <c r="AN207" s="97">
        <v>19</v>
      </c>
      <c r="AO207" s="97" t="s">
        <v>30</v>
      </c>
      <c r="AP207" s="23">
        <v>0.28972506954345062</v>
      </c>
      <c r="AQ207" s="97" t="s">
        <v>30</v>
      </c>
      <c r="AR207" s="97">
        <v>10</v>
      </c>
      <c r="AS207" s="97" t="s">
        <v>30</v>
      </c>
      <c r="AT207" s="23">
        <v>5.8706565144213005E-2</v>
      </c>
      <c r="AU207" s="97" t="s">
        <v>30</v>
      </c>
      <c r="AV207" s="97">
        <v>274</v>
      </c>
      <c r="AW207" s="97" t="s">
        <v>30</v>
      </c>
      <c r="AX207" s="23">
        <v>0.30289759644978459</v>
      </c>
      <c r="AY207" s="97" t="s">
        <v>30</v>
      </c>
      <c r="AZ207" s="97">
        <v>12</v>
      </c>
      <c r="BA207" s="97" t="s">
        <v>30</v>
      </c>
      <c r="BB207" s="23">
        <v>8.5474184474486292E-2</v>
      </c>
      <c r="BC207" s="97" t="s">
        <v>30</v>
      </c>
      <c r="BD207" s="97">
        <v>108</v>
      </c>
      <c r="BE207" s="97" t="s">
        <v>30</v>
      </c>
      <c r="BF207" s="23">
        <v>0.24253096669471583</v>
      </c>
      <c r="BG207" s="97" t="s">
        <v>30</v>
      </c>
      <c r="BH207" s="97">
        <v>135</v>
      </c>
      <c r="BI207" s="97" t="s">
        <v>30</v>
      </c>
      <c r="BJ207" s="23">
        <v>0.12866193099817991</v>
      </c>
      <c r="BK207" s="97" t="s">
        <v>30</v>
      </c>
      <c r="BL207" s="97">
        <v>124</v>
      </c>
      <c r="BM207" s="97" t="s">
        <v>30</v>
      </c>
      <c r="BN207" s="23">
        <v>0.36523973327983311</v>
      </c>
      <c r="BO207" s="97" t="s">
        <v>30</v>
      </c>
      <c r="BP207" s="97">
        <v>10</v>
      </c>
      <c r="BQ207" s="97" t="s">
        <v>30</v>
      </c>
      <c r="BR207" s="23">
        <v>9.1713501507198814E-2</v>
      </c>
      <c r="BS207" s="97" t="s">
        <v>30</v>
      </c>
      <c r="BT207" s="97">
        <v>74</v>
      </c>
      <c r="BU207" s="97" t="s">
        <v>30</v>
      </c>
      <c r="BV207" s="23">
        <v>0.39658964764810201</v>
      </c>
      <c r="BW207" s="97" t="s">
        <v>30</v>
      </c>
      <c r="BX207" s="97">
        <v>12</v>
      </c>
      <c r="BY207" s="97" t="s">
        <v>30</v>
      </c>
      <c r="BZ207" s="23">
        <v>0.21398690697774203</v>
      </c>
      <c r="CA207" s="97" t="s">
        <v>30</v>
      </c>
      <c r="CB207" s="97">
        <v>80</v>
      </c>
      <c r="CC207" s="97" t="s">
        <v>30</v>
      </c>
      <c r="CD207" s="97" t="s">
        <v>30</v>
      </c>
      <c r="CE207" s="23">
        <v>0.8546432985252409</v>
      </c>
      <c r="CF207" s="97" t="s">
        <v>30</v>
      </c>
      <c r="CG207" s="97">
        <v>3</v>
      </c>
    </row>
    <row r="208" spans="1:85" x14ac:dyDescent="0.35">
      <c r="A208" s="97" t="s">
        <v>56</v>
      </c>
      <c r="B208" s="23">
        <v>0.36004296059131896</v>
      </c>
      <c r="C208" s="97" t="s">
        <v>56</v>
      </c>
      <c r="D208" s="97">
        <v>50</v>
      </c>
      <c r="E208" s="97" t="s">
        <v>56</v>
      </c>
      <c r="F208" s="23">
        <v>0.26836759729876236</v>
      </c>
      <c r="G208" s="97" t="s">
        <v>56</v>
      </c>
      <c r="H208" s="97">
        <v>31</v>
      </c>
      <c r="I208" s="97" t="s">
        <v>56</v>
      </c>
      <c r="J208" s="23">
        <v>0.33492038522631545</v>
      </c>
      <c r="K208" s="97" t="s">
        <v>56</v>
      </c>
      <c r="L208" s="97">
        <v>88</v>
      </c>
      <c r="M208" s="97" t="s">
        <v>56</v>
      </c>
      <c r="N208" s="23">
        <v>57</v>
      </c>
      <c r="O208" s="97" t="s">
        <v>56</v>
      </c>
      <c r="P208" s="23">
        <v>228</v>
      </c>
      <c r="Q208" s="97" t="s">
        <v>56</v>
      </c>
      <c r="R208" s="23">
        <v>1.0276667168315509E-2</v>
      </c>
      <c r="S208" s="97" t="s">
        <v>56</v>
      </c>
      <c r="T208" s="97">
        <v>22</v>
      </c>
      <c r="U208" s="97" t="s">
        <v>56</v>
      </c>
      <c r="V208" s="23">
        <v>0.20438465033144915</v>
      </c>
      <c r="W208" s="97" t="s">
        <v>56</v>
      </c>
      <c r="X208" s="97">
        <v>108</v>
      </c>
      <c r="Y208" s="97" t="s">
        <v>56</v>
      </c>
      <c r="Z208" s="23">
        <v>1.2162310108934864E-2</v>
      </c>
      <c r="AA208" s="97" t="s">
        <v>56</v>
      </c>
      <c r="AB208" s="97">
        <v>25</v>
      </c>
      <c r="AC208" s="97" t="s">
        <v>56</v>
      </c>
      <c r="AD208" s="23">
        <v>0.47594513844075759</v>
      </c>
      <c r="AE208" s="97" t="s">
        <v>56</v>
      </c>
      <c r="AF208" s="97">
        <v>5</v>
      </c>
      <c r="AG208" s="97" t="s">
        <v>56</v>
      </c>
      <c r="AH208" s="23">
        <v>0.13309232961690981</v>
      </c>
      <c r="AI208" s="97" t="s">
        <v>56</v>
      </c>
      <c r="AJ208" s="97">
        <v>66</v>
      </c>
      <c r="AK208" s="97" t="s">
        <v>56</v>
      </c>
      <c r="AL208" s="23">
        <v>0.48054150393904949</v>
      </c>
      <c r="AM208" s="97" t="s">
        <v>56</v>
      </c>
      <c r="AN208" s="97">
        <v>5</v>
      </c>
      <c r="AO208" s="97" t="s">
        <v>56</v>
      </c>
      <c r="AP208" s="23">
        <v>5.2822619043307095E-2</v>
      </c>
      <c r="AQ208" s="97" t="s">
        <v>56</v>
      </c>
      <c r="AR208" s="97">
        <v>120</v>
      </c>
      <c r="AS208" s="97" t="s">
        <v>56</v>
      </c>
      <c r="AT208" s="23">
        <v>0.11667596861488708</v>
      </c>
      <c r="AU208" s="97" t="s">
        <v>56</v>
      </c>
      <c r="AV208" s="97">
        <v>93</v>
      </c>
      <c r="AW208" s="97" t="s">
        <v>56</v>
      </c>
      <c r="AX208" s="23">
        <v>9.2585549303471612E-2</v>
      </c>
      <c r="AY208" s="97" t="s">
        <v>56</v>
      </c>
      <c r="AZ208" s="97">
        <v>119</v>
      </c>
      <c r="BA208" s="97" t="s">
        <v>56</v>
      </c>
      <c r="BB208" s="23">
        <v>4.149332789763889E-2</v>
      </c>
      <c r="BC208" s="97" t="s">
        <v>56</v>
      </c>
      <c r="BD208" s="97">
        <v>188</v>
      </c>
      <c r="BE208" s="97" t="s">
        <v>56</v>
      </c>
      <c r="BF208" s="23">
        <v>0.46708086248424674</v>
      </c>
      <c r="BG208" s="97" t="s">
        <v>56</v>
      </c>
      <c r="BH208" s="97">
        <v>29</v>
      </c>
      <c r="BI208" s="97" t="s">
        <v>56</v>
      </c>
      <c r="BJ208" s="23">
        <v>0.13547343782837473</v>
      </c>
      <c r="BK208" s="97" t="s">
        <v>56</v>
      </c>
      <c r="BL208" s="97">
        <v>115</v>
      </c>
      <c r="BM208" s="97" t="s">
        <v>56</v>
      </c>
      <c r="BN208" s="23">
        <v>1.3281283690754011E-2</v>
      </c>
      <c r="BO208" s="97" t="s">
        <v>56</v>
      </c>
      <c r="BP208" s="97">
        <v>300</v>
      </c>
      <c r="BQ208" s="97" t="s">
        <v>56</v>
      </c>
      <c r="BR208" s="23">
        <v>4.9022469444749237E-2</v>
      </c>
      <c r="BS208" s="97" t="s">
        <v>56</v>
      </c>
      <c r="BT208" s="97">
        <v>212</v>
      </c>
      <c r="BU208" s="97" t="s">
        <v>56</v>
      </c>
      <c r="BV208" s="23">
        <v>5.4209702085610538E-2</v>
      </c>
      <c r="BW208" s="97" t="s">
        <v>56</v>
      </c>
      <c r="BX208" s="97">
        <v>296</v>
      </c>
      <c r="BY208" s="97" t="s">
        <v>56</v>
      </c>
      <c r="BZ208" s="23">
        <v>0.16230446916696664</v>
      </c>
      <c r="CA208" s="97" t="s">
        <v>56</v>
      </c>
      <c r="CB208" s="97">
        <v>150</v>
      </c>
      <c r="CC208" s="97" t="s">
        <v>56</v>
      </c>
      <c r="CD208" s="97" t="s">
        <v>56</v>
      </c>
      <c r="CE208" s="23">
        <v>6.3370541716533862E-2</v>
      </c>
      <c r="CF208" s="97" t="s">
        <v>56</v>
      </c>
      <c r="CG208" s="97">
        <v>178</v>
      </c>
    </row>
    <row r="209" spans="1:85" x14ac:dyDescent="0.35">
      <c r="A209" s="97" t="s">
        <v>230</v>
      </c>
      <c r="B209" s="23">
        <v>0.1678755109232529</v>
      </c>
      <c r="C209" s="97" t="s">
        <v>230</v>
      </c>
      <c r="D209" s="97">
        <v>246</v>
      </c>
      <c r="E209" s="97" t="s">
        <v>230</v>
      </c>
      <c r="F209" s="23">
        <v>9.8458506668892679E-2</v>
      </c>
      <c r="G209" s="97" t="s">
        <v>230</v>
      </c>
      <c r="H209" s="97">
        <v>157</v>
      </c>
      <c r="I209" s="97" t="s">
        <v>230</v>
      </c>
      <c r="J209" s="23">
        <v>0.15841390243732689</v>
      </c>
      <c r="K209" s="97" t="s">
        <v>230</v>
      </c>
      <c r="L209" s="97">
        <v>294</v>
      </c>
      <c r="M209" s="97" t="s">
        <v>230</v>
      </c>
      <c r="N209" s="23">
        <v>137</v>
      </c>
      <c r="O209" s="97" t="s">
        <v>230</v>
      </c>
      <c r="P209" s="23">
        <v>289</v>
      </c>
      <c r="Q209" s="97" t="s">
        <v>230</v>
      </c>
      <c r="R209" s="23">
        <v>1.0062248976778988E-3</v>
      </c>
      <c r="S209" s="97" t="s">
        <v>230</v>
      </c>
      <c r="T209" s="97">
        <v>197</v>
      </c>
      <c r="U209" s="97" t="s">
        <v>230</v>
      </c>
      <c r="V209" s="23">
        <v>2.9042030131581801E-2</v>
      </c>
      <c r="W209" s="97" t="s">
        <v>230</v>
      </c>
      <c r="X209" s="97">
        <v>324</v>
      </c>
      <c r="Y209" s="97" t="s">
        <v>230</v>
      </c>
      <c r="Z209" s="23">
        <v>1.2743015703778734E-3</v>
      </c>
      <c r="AA209" s="97" t="s">
        <v>230</v>
      </c>
      <c r="AB209" s="97">
        <v>275</v>
      </c>
      <c r="AC209" s="97" t="s">
        <v>230</v>
      </c>
      <c r="AD209" s="23">
        <v>1.8221186189758626E-2</v>
      </c>
      <c r="AE209" s="97" t="s">
        <v>230</v>
      </c>
      <c r="AF209" s="97">
        <v>98</v>
      </c>
      <c r="AG209" s="97" t="s">
        <v>230</v>
      </c>
      <c r="AH209" s="23">
        <v>6.4011591802779225E-2</v>
      </c>
      <c r="AI209" s="97" t="s">
        <v>230</v>
      </c>
      <c r="AJ209" s="97">
        <v>240</v>
      </c>
      <c r="AK209" s="97" t="s">
        <v>230</v>
      </c>
      <c r="AL209" s="23">
        <v>2.582246632057867E-2</v>
      </c>
      <c r="AM209" s="97" t="s">
        <v>230</v>
      </c>
      <c r="AN209" s="97">
        <v>139</v>
      </c>
      <c r="AO209" s="97" t="s">
        <v>230</v>
      </c>
      <c r="AP209" s="23">
        <v>0</v>
      </c>
      <c r="AQ209" s="97" t="s">
        <v>230</v>
      </c>
      <c r="AR209" s="97">
        <v>253</v>
      </c>
      <c r="AS209" s="97" t="s">
        <v>230</v>
      </c>
      <c r="AT209" s="23">
        <v>6.4019846369511788E-2</v>
      </c>
      <c r="AU209" s="97" t="s">
        <v>230</v>
      </c>
      <c r="AV209" s="97">
        <v>262</v>
      </c>
      <c r="AW209" s="97" t="s">
        <v>230</v>
      </c>
      <c r="AX209" s="23">
        <v>2.2570606387152976E-2</v>
      </c>
      <c r="AY209" s="97" t="s">
        <v>230</v>
      </c>
      <c r="AZ209" s="97">
        <v>308</v>
      </c>
      <c r="BA209" s="97" t="s">
        <v>230</v>
      </c>
      <c r="BB209" s="23">
        <v>0.17306478390271726</v>
      </c>
      <c r="BC209" s="97" t="s">
        <v>230</v>
      </c>
      <c r="BD209" s="97">
        <v>42</v>
      </c>
      <c r="BE209" s="97" t="s">
        <v>230</v>
      </c>
      <c r="BF209" s="23">
        <v>0.21529480624362085</v>
      </c>
      <c r="BG209" s="97" t="s">
        <v>230</v>
      </c>
      <c r="BH209" s="97">
        <v>169</v>
      </c>
      <c r="BI209" s="97" t="s">
        <v>230</v>
      </c>
      <c r="BJ209" s="23">
        <v>0.20287189261578042</v>
      </c>
      <c r="BK209" s="97" t="s">
        <v>230</v>
      </c>
      <c r="BL209" s="97">
        <v>49</v>
      </c>
      <c r="BM209" s="97" t="s">
        <v>230</v>
      </c>
      <c r="BN209" s="23">
        <v>2.556769617524372E-2</v>
      </c>
      <c r="BO209" s="97" t="s">
        <v>230</v>
      </c>
      <c r="BP209" s="97">
        <v>267</v>
      </c>
      <c r="BQ209" s="97" t="s">
        <v>230</v>
      </c>
      <c r="BR209" s="23">
        <v>3.009997686927627E-2</v>
      </c>
      <c r="BS209" s="97" t="s">
        <v>230</v>
      </c>
      <c r="BT209" s="97">
        <v>289</v>
      </c>
      <c r="BU209" s="97" t="s">
        <v>230</v>
      </c>
      <c r="BV209" s="23">
        <v>4.8384601270498304E-2</v>
      </c>
      <c r="BW209" s="97" t="s">
        <v>230</v>
      </c>
      <c r="BX209" s="97">
        <v>303</v>
      </c>
      <c r="BY209" s="97" t="s">
        <v>230</v>
      </c>
      <c r="BZ209" s="23">
        <v>0.14099238821241192</v>
      </c>
      <c r="CA209" s="97" t="s">
        <v>230</v>
      </c>
      <c r="CB209" s="97">
        <v>177</v>
      </c>
      <c r="CC209" s="97" t="s">
        <v>230</v>
      </c>
      <c r="CD209" s="97" t="s">
        <v>230</v>
      </c>
      <c r="CE209" s="23">
        <v>2.2202578468829351E-2</v>
      </c>
      <c r="CF209" s="97" t="s">
        <v>230</v>
      </c>
      <c r="CG209" s="97">
        <v>300</v>
      </c>
    </row>
    <row r="210" spans="1:85" x14ac:dyDescent="0.35">
      <c r="A210" s="97" t="s">
        <v>209</v>
      </c>
      <c r="B210" s="23">
        <v>0.18233351822562505</v>
      </c>
      <c r="C210" s="97" t="s">
        <v>209</v>
      </c>
      <c r="D210" s="97">
        <v>218</v>
      </c>
      <c r="E210" s="97" t="s">
        <v>209</v>
      </c>
      <c r="F210" s="23">
        <v>8.9195872403562443E-2</v>
      </c>
      <c r="G210" s="97" t="s">
        <v>209</v>
      </c>
      <c r="H210" s="97">
        <v>175</v>
      </c>
      <c r="I210" s="97" t="s">
        <v>209</v>
      </c>
      <c r="J210" s="23">
        <v>0.18347690182956433</v>
      </c>
      <c r="K210" s="97" t="s">
        <v>209</v>
      </c>
      <c r="L210" s="97">
        <v>273</v>
      </c>
      <c r="M210" s="97" t="s">
        <v>209</v>
      </c>
      <c r="N210" s="23">
        <v>98</v>
      </c>
      <c r="O210" s="97" t="s">
        <v>209</v>
      </c>
      <c r="P210" s="23">
        <v>259</v>
      </c>
      <c r="Q210" s="97" t="s">
        <v>209</v>
      </c>
      <c r="R210" s="23">
        <v>8.7623516071353769E-4</v>
      </c>
      <c r="S210" s="97" t="s">
        <v>209</v>
      </c>
      <c r="T210" s="97">
        <v>210</v>
      </c>
      <c r="U210" s="97" t="s">
        <v>209</v>
      </c>
      <c r="V210" s="23">
        <v>6.2327743981584673E-2</v>
      </c>
      <c r="W210" s="97" t="s">
        <v>209</v>
      </c>
      <c r="X210" s="97">
        <v>275</v>
      </c>
      <c r="Y210" s="97" t="s">
        <v>209</v>
      </c>
      <c r="Z210" s="23">
        <v>1.4519456728202919E-3</v>
      </c>
      <c r="AA210" s="97" t="s">
        <v>209</v>
      </c>
      <c r="AB210" s="97">
        <v>264</v>
      </c>
      <c r="AC210" s="97" t="s">
        <v>209</v>
      </c>
      <c r="AD210" s="23">
        <v>8.3926458388930945E-3</v>
      </c>
      <c r="AE210" s="97" t="s">
        <v>209</v>
      </c>
      <c r="AF210" s="97">
        <v>193</v>
      </c>
      <c r="AG210" s="97" t="s">
        <v>209</v>
      </c>
      <c r="AH210" s="23">
        <v>8.7784175250398513E-2</v>
      </c>
      <c r="AI210" s="97" t="s">
        <v>209</v>
      </c>
      <c r="AJ210" s="97">
        <v>148</v>
      </c>
      <c r="AK210" s="97" t="s">
        <v>209</v>
      </c>
      <c r="AL210" s="23">
        <v>1.9241495343481373E-2</v>
      </c>
      <c r="AM210" s="97" t="s">
        <v>209</v>
      </c>
      <c r="AN210" s="97">
        <v>202</v>
      </c>
      <c r="AO210" s="97" t="s">
        <v>209</v>
      </c>
      <c r="AP210" s="23">
        <v>3.5779992985973064E-2</v>
      </c>
      <c r="AQ210" s="97" t="s">
        <v>209</v>
      </c>
      <c r="AR210" s="97">
        <v>157</v>
      </c>
      <c r="AS210" s="97" t="s">
        <v>209</v>
      </c>
      <c r="AT210" s="23">
        <v>6.3187874769624175E-2</v>
      </c>
      <c r="AU210" s="97" t="s">
        <v>209</v>
      </c>
      <c r="AV210" s="97">
        <v>265</v>
      </c>
      <c r="AW210" s="97" t="s">
        <v>209</v>
      </c>
      <c r="AX210" s="23">
        <v>5.7127991062821272E-2</v>
      </c>
      <c r="AY210" s="97" t="s">
        <v>209</v>
      </c>
      <c r="AZ210" s="97">
        <v>202</v>
      </c>
      <c r="BA210" s="97" t="s">
        <v>209</v>
      </c>
      <c r="BB210" s="23">
        <v>3.6599944092333095E-2</v>
      </c>
      <c r="BC210" s="97" t="s">
        <v>209</v>
      </c>
      <c r="BD210" s="97">
        <v>201</v>
      </c>
      <c r="BE210" s="97" t="s">
        <v>209</v>
      </c>
      <c r="BF210" s="23">
        <v>0.15753774375782742</v>
      </c>
      <c r="BG210" s="97" t="s">
        <v>209</v>
      </c>
      <c r="BH210" s="97">
        <v>246</v>
      </c>
      <c r="BI210" s="97" t="s">
        <v>209</v>
      </c>
      <c r="BJ210" s="23">
        <v>6.6313573262622091E-2</v>
      </c>
      <c r="BK210" s="97" t="s">
        <v>209</v>
      </c>
      <c r="BL210" s="97">
        <v>251</v>
      </c>
      <c r="BM210" s="97" t="s">
        <v>209</v>
      </c>
      <c r="BN210" s="23">
        <v>0.11571557136577022</v>
      </c>
      <c r="BO210" s="97" t="s">
        <v>209</v>
      </c>
      <c r="BP210" s="97">
        <v>79</v>
      </c>
      <c r="BQ210" s="97" t="s">
        <v>209</v>
      </c>
      <c r="BR210" s="23">
        <v>0.13741503351510168</v>
      </c>
      <c r="BS210" s="97" t="s">
        <v>209</v>
      </c>
      <c r="BT210" s="97">
        <v>31</v>
      </c>
      <c r="BU210" s="97" t="s">
        <v>209</v>
      </c>
      <c r="BV210" s="23">
        <v>0.22001524370894732</v>
      </c>
      <c r="BW210" s="97" t="s">
        <v>209</v>
      </c>
      <c r="BX210" s="97">
        <v>52</v>
      </c>
      <c r="BY210" s="97" t="s">
        <v>209</v>
      </c>
      <c r="BZ210" s="23">
        <v>0.10189462546367187</v>
      </c>
      <c r="CA210" s="97" t="s">
        <v>209</v>
      </c>
      <c r="CB210" s="97">
        <v>261</v>
      </c>
      <c r="CC210" s="97" t="s">
        <v>209</v>
      </c>
      <c r="CD210" s="97" t="s">
        <v>209</v>
      </c>
      <c r="CE210" s="23">
        <v>4.5010798480203985E-2</v>
      </c>
      <c r="CF210" s="97" t="s">
        <v>209</v>
      </c>
      <c r="CG210" s="97">
        <v>231</v>
      </c>
    </row>
    <row r="211" spans="1:85" x14ac:dyDescent="0.35">
      <c r="A211" s="97" t="s">
        <v>37</v>
      </c>
      <c r="B211" s="23">
        <v>0.30350278917397944</v>
      </c>
      <c r="C211" s="97" t="s">
        <v>37</v>
      </c>
      <c r="D211" s="97">
        <v>85</v>
      </c>
      <c r="E211" s="97" t="s">
        <v>37</v>
      </c>
      <c r="F211" s="23">
        <v>0.3014734513978421</v>
      </c>
      <c r="G211" s="97" t="s">
        <v>37</v>
      </c>
      <c r="H211" s="97">
        <v>24</v>
      </c>
      <c r="I211" s="97" t="s">
        <v>37</v>
      </c>
      <c r="J211" s="23">
        <v>0.14078053293849327</v>
      </c>
      <c r="K211" s="97" t="s">
        <v>37</v>
      </c>
      <c r="L211" s="97">
        <v>312</v>
      </c>
      <c r="M211" s="97" t="s">
        <v>37</v>
      </c>
      <c r="N211" s="23">
        <v>288</v>
      </c>
      <c r="O211" s="97" t="s">
        <v>37</v>
      </c>
      <c r="P211" s="23">
        <v>323</v>
      </c>
      <c r="Q211" s="97" t="s">
        <v>37</v>
      </c>
      <c r="R211" s="23">
        <v>1.6814949348168315E-3</v>
      </c>
      <c r="S211" s="97" t="s">
        <v>37</v>
      </c>
      <c r="T211" s="97">
        <v>125</v>
      </c>
      <c r="U211" s="97" t="s">
        <v>37</v>
      </c>
      <c r="V211" s="23">
        <v>7.1687292276345974E-2</v>
      </c>
      <c r="W211" s="97" t="s">
        <v>37</v>
      </c>
      <c r="X211" s="97">
        <v>261</v>
      </c>
      <c r="Y211" s="97" t="s">
        <v>37</v>
      </c>
      <c r="Z211" s="23">
        <v>2.3434557266853537E-3</v>
      </c>
      <c r="AA211" s="97" t="s">
        <v>37</v>
      </c>
      <c r="AB211" s="97">
        <v>198</v>
      </c>
      <c r="AC211" s="97" t="s">
        <v>37</v>
      </c>
      <c r="AD211" s="23">
        <v>1.4223830336353173E-2</v>
      </c>
      <c r="AE211" s="97" t="s">
        <v>37</v>
      </c>
      <c r="AF211" s="97">
        <v>124</v>
      </c>
      <c r="AG211" s="97" t="s">
        <v>37</v>
      </c>
      <c r="AH211" s="23">
        <v>6.8921340268202222E-2</v>
      </c>
      <c r="AI211" s="97" t="s">
        <v>37</v>
      </c>
      <c r="AJ211" s="97">
        <v>220</v>
      </c>
      <c r="AK211" s="97" t="s">
        <v>37</v>
      </c>
      <c r="AL211" s="23">
        <v>2.2546169963628668E-2</v>
      </c>
      <c r="AM211" s="97" t="s">
        <v>37</v>
      </c>
      <c r="AN211" s="97">
        <v>157</v>
      </c>
      <c r="AO211" s="97" t="s">
        <v>37</v>
      </c>
      <c r="AP211" s="23">
        <v>0.25786439648649562</v>
      </c>
      <c r="AQ211" s="97" t="s">
        <v>37</v>
      </c>
      <c r="AR211" s="97">
        <v>14</v>
      </c>
      <c r="AS211" s="97" t="s">
        <v>37</v>
      </c>
      <c r="AT211" s="23">
        <v>6.0085137268438629E-2</v>
      </c>
      <c r="AU211" s="97" t="s">
        <v>37</v>
      </c>
      <c r="AV211" s="97">
        <v>272</v>
      </c>
      <c r="AW211" s="97" t="s">
        <v>37</v>
      </c>
      <c r="AX211" s="23">
        <v>0.27235044516721552</v>
      </c>
      <c r="AY211" s="97" t="s">
        <v>37</v>
      </c>
      <c r="AZ211" s="97">
        <v>18</v>
      </c>
      <c r="BA211" s="97" t="s">
        <v>37</v>
      </c>
      <c r="BB211" s="23">
        <v>0.30850693149608371</v>
      </c>
      <c r="BC211" s="97" t="s">
        <v>37</v>
      </c>
      <c r="BD211" s="97">
        <v>18</v>
      </c>
      <c r="BE211" s="97" t="s">
        <v>37</v>
      </c>
      <c r="BF211" s="23">
        <v>0.1556036722748417</v>
      </c>
      <c r="BG211" s="97" t="s">
        <v>37</v>
      </c>
      <c r="BH211" s="97">
        <v>249</v>
      </c>
      <c r="BI211" s="97" t="s">
        <v>37</v>
      </c>
      <c r="BJ211" s="23">
        <v>0.31395005088022671</v>
      </c>
      <c r="BK211" s="97" t="s">
        <v>37</v>
      </c>
      <c r="BL211" s="97">
        <v>19</v>
      </c>
      <c r="BM211" s="97" t="s">
        <v>37</v>
      </c>
      <c r="BN211" s="23">
        <v>8.4795959696427295E-2</v>
      </c>
      <c r="BO211" s="97" t="s">
        <v>37</v>
      </c>
      <c r="BP211" s="97">
        <v>115</v>
      </c>
      <c r="BQ211" s="97" t="s">
        <v>37</v>
      </c>
      <c r="BR211" s="23">
        <v>3.3797085852358098E-2</v>
      </c>
      <c r="BS211" s="97" t="s">
        <v>37</v>
      </c>
      <c r="BT211" s="97">
        <v>270</v>
      </c>
      <c r="BU211" s="97" t="s">
        <v>37</v>
      </c>
      <c r="BV211" s="23">
        <v>0.10296418744761617</v>
      </c>
      <c r="BW211" s="97" t="s">
        <v>37</v>
      </c>
      <c r="BX211" s="97">
        <v>189</v>
      </c>
      <c r="BY211" s="97" t="s">
        <v>37</v>
      </c>
      <c r="BZ211" s="23">
        <v>0.10943652124605636</v>
      </c>
      <c r="CA211" s="97" t="s">
        <v>37</v>
      </c>
      <c r="CB211" s="97">
        <v>246</v>
      </c>
      <c r="CC211" s="97" t="s">
        <v>37</v>
      </c>
      <c r="CD211" s="97" t="s">
        <v>37</v>
      </c>
      <c r="CE211" s="23">
        <v>3.1670605269927708E-3</v>
      </c>
      <c r="CF211" s="97" t="s">
        <v>37</v>
      </c>
      <c r="CG211" s="97">
        <v>322</v>
      </c>
    </row>
    <row r="212" spans="1:85" x14ac:dyDescent="0.35">
      <c r="A212" s="97" t="s">
        <v>323</v>
      </c>
      <c r="B212" s="23">
        <v>0.14411141321223669</v>
      </c>
      <c r="C212" s="97" t="s">
        <v>323</v>
      </c>
      <c r="D212" s="97">
        <v>290</v>
      </c>
      <c r="E212" s="97" t="s">
        <v>323</v>
      </c>
      <c r="F212" s="23">
        <v>6.1955248144510609E-2</v>
      </c>
      <c r="G212" s="97" t="s">
        <v>323</v>
      </c>
      <c r="H212" s="97">
        <v>247</v>
      </c>
      <c r="I212" s="97" t="s">
        <v>323</v>
      </c>
      <c r="J212" s="23">
        <v>0.2138031106910071</v>
      </c>
      <c r="K212" s="97" t="s">
        <v>323</v>
      </c>
      <c r="L212" s="97">
        <v>226</v>
      </c>
      <c r="M212" s="97" t="s">
        <v>323</v>
      </c>
      <c r="N212" s="23">
        <v>-21</v>
      </c>
      <c r="O212" s="97" t="s">
        <v>323</v>
      </c>
      <c r="P212" s="23">
        <v>138</v>
      </c>
      <c r="Q212" s="97" t="s">
        <v>323</v>
      </c>
      <c r="R212" s="23">
        <v>6.2464410327060544E-4</v>
      </c>
      <c r="S212" s="97" t="s">
        <v>323</v>
      </c>
      <c r="T212" s="97">
        <v>235</v>
      </c>
      <c r="U212" s="97" t="s">
        <v>323</v>
      </c>
      <c r="V212" s="23">
        <v>0.14961713552111039</v>
      </c>
      <c r="W212" s="97" t="s">
        <v>323</v>
      </c>
      <c r="X212" s="97">
        <v>149</v>
      </c>
      <c r="Y212" s="97" t="s">
        <v>323</v>
      </c>
      <c r="Z212" s="23">
        <v>2.0070754352789488E-3</v>
      </c>
      <c r="AA212" s="97" t="s">
        <v>323</v>
      </c>
      <c r="AB212" s="97">
        <v>226</v>
      </c>
      <c r="AC212" s="97" t="s">
        <v>323</v>
      </c>
      <c r="AD212" s="23">
        <v>5.530782847360788E-3</v>
      </c>
      <c r="AE212" s="97" t="s">
        <v>323</v>
      </c>
      <c r="AF212" s="97">
        <v>242</v>
      </c>
      <c r="AG212" s="97" t="s">
        <v>323</v>
      </c>
      <c r="AH212" s="23">
        <v>5.8257404646201293E-2</v>
      </c>
      <c r="AI212" s="97" t="s">
        <v>323</v>
      </c>
      <c r="AJ212" s="97">
        <v>265</v>
      </c>
      <c r="AK212" s="97" t="s">
        <v>323</v>
      </c>
      <c r="AL212" s="23">
        <v>1.2731548594281371E-2</v>
      </c>
      <c r="AM212" s="97" t="s">
        <v>323</v>
      </c>
      <c r="AN212" s="97">
        <v>294</v>
      </c>
      <c r="AO212" s="97" t="s">
        <v>323</v>
      </c>
      <c r="AP212" s="23">
        <v>0</v>
      </c>
      <c r="AQ212" s="97" t="s">
        <v>323</v>
      </c>
      <c r="AR212" s="97">
        <v>253</v>
      </c>
      <c r="AS212" s="97" t="s">
        <v>323</v>
      </c>
      <c r="AT212" s="23">
        <v>0.11462119404992946</v>
      </c>
      <c r="AU212" s="97" t="s">
        <v>323</v>
      </c>
      <c r="AV212" s="97">
        <v>101</v>
      </c>
      <c r="AW212" s="97" t="s">
        <v>323</v>
      </c>
      <c r="AX212" s="23">
        <v>4.0410435220264454E-2</v>
      </c>
      <c r="AY212" s="97" t="s">
        <v>323</v>
      </c>
      <c r="AZ212" s="97">
        <v>255</v>
      </c>
      <c r="BA212" s="97" t="s">
        <v>323</v>
      </c>
      <c r="BB212" s="23">
        <v>3.1187648359077978E-2</v>
      </c>
      <c r="BC212" s="97" t="s">
        <v>323</v>
      </c>
      <c r="BD212" s="97">
        <v>222</v>
      </c>
      <c r="BE212" s="97" t="s">
        <v>323</v>
      </c>
      <c r="BF212" s="23">
        <v>0.2588990911316304</v>
      </c>
      <c r="BG212" s="97" t="s">
        <v>323</v>
      </c>
      <c r="BH212" s="97">
        <v>124</v>
      </c>
      <c r="BI212" s="97" t="s">
        <v>323</v>
      </c>
      <c r="BJ212" s="23">
        <v>8.2561340701574365E-2</v>
      </c>
      <c r="BK212" s="97" t="s">
        <v>323</v>
      </c>
      <c r="BL212" s="97">
        <v>211</v>
      </c>
      <c r="BM212" s="97" t="s">
        <v>323</v>
      </c>
      <c r="BN212" s="23">
        <v>9.9745776375593967E-2</v>
      </c>
      <c r="BO212" s="97" t="s">
        <v>323</v>
      </c>
      <c r="BP212" s="97">
        <v>96</v>
      </c>
      <c r="BQ212" s="97" t="s">
        <v>323</v>
      </c>
      <c r="BR212" s="23">
        <v>2.5326682266557592E-2</v>
      </c>
      <c r="BS212" s="97" t="s">
        <v>323</v>
      </c>
      <c r="BT212" s="97">
        <v>307</v>
      </c>
      <c r="BU212" s="97" t="s">
        <v>323</v>
      </c>
      <c r="BV212" s="23">
        <v>0.10855120441412065</v>
      </c>
      <c r="BW212" s="97" t="s">
        <v>323</v>
      </c>
      <c r="BX212" s="97">
        <v>178</v>
      </c>
      <c r="BY212" s="97" t="s">
        <v>323</v>
      </c>
      <c r="BZ212" s="23">
        <v>0.12396286815229753</v>
      </c>
      <c r="CA212" s="97" t="s">
        <v>323</v>
      </c>
      <c r="CB212" s="97">
        <v>212</v>
      </c>
      <c r="CC212" s="97" t="s">
        <v>323</v>
      </c>
      <c r="CD212" s="97" t="s">
        <v>323</v>
      </c>
      <c r="CE212" s="23">
        <v>3.2762226910898619E-2</v>
      </c>
      <c r="CF212" s="97" t="s">
        <v>323</v>
      </c>
      <c r="CG212" s="97">
        <v>265</v>
      </c>
    </row>
    <row r="213" spans="1:85" x14ac:dyDescent="0.35">
      <c r="A213" s="97" t="s">
        <v>240</v>
      </c>
      <c r="B213" s="23">
        <v>0.20464018792125166</v>
      </c>
      <c r="C213" s="97" t="s">
        <v>240</v>
      </c>
      <c r="D213" s="97">
        <v>177</v>
      </c>
      <c r="E213" s="97" t="s">
        <v>240</v>
      </c>
      <c r="F213" s="23">
        <v>5.5761231191876412E-2</v>
      </c>
      <c r="G213" s="97" t="s">
        <v>240</v>
      </c>
      <c r="H213" s="97">
        <v>265</v>
      </c>
      <c r="I213" s="97" t="s">
        <v>240</v>
      </c>
      <c r="J213" s="23">
        <v>0.26561616003971317</v>
      </c>
      <c r="K213" s="97" t="s">
        <v>240</v>
      </c>
      <c r="L213" s="97">
        <v>153</v>
      </c>
      <c r="M213" s="97" t="s">
        <v>240</v>
      </c>
      <c r="N213" s="23">
        <v>-112</v>
      </c>
      <c r="O213" s="97" t="s">
        <v>240</v>
      </c>
      <c r="P213" s="23">
        <v>58</v>
      </c>
      <c r="Q213" s="97" t="s">
        <v>240</v>
      </c>
      <c r="R213" s="23">
        <v>4.2990240371443096E-3</v>
      </c>
      <c r="S213" s="97" t="s">
        <v>240</v>
      </c>
      <c r="T213" s="97">
        <v>57</v>
      </c>
      <c r="U213" s="97" t="s">
        <v>240</v>
      </c>
      <c r="V213" s="23">
        <v>0.1468544863828978</v>
      </c>
      <c r="W213" s="97" t="s">
        <v>240</v>
      </c>
      <c r="X213" s="97">
        <v>152</v>
      </c>
      <c r="Y213" s="97" t="s">
        <v>240</v>
      </c>
      <c r="Z213" s="23">
        <v>5.6548225582591189E-3</v>
      </c>
      <c r="AA213" s="97" t="s">
        <v>240</v>
      </c>
      <c r="AB213" s="97">
        <v>81</v>
      </c>
      <c r="AC213" s="97" t="s">
        <v>240</v>
      </c>
      <c r="AD213" s="23">
        <v>4.2379966502779538E-3</v>
      </c>
      <c r="AE213" s="97" t="s">
        <v>240</v>
      </c>
      <c r="AF213" s="97">
        <v>268</v>
      </c>
      <c r="AG213" s="97" t="s">
        <v>240</v>
      </c>
      <c r="AH213" s="23">
        <v>0.12879524046288898</v>
      </c>
      <c r="AI213" s="97" t="s">
        <v>240</v>
      </c>
      <c r="AJ213" s="97">
        <v>74</v>
      </c>
      <c r="AK213" s="97" t="s">
        <v>240</v>
      </c>
      <c r="AL213" s="23">
        <v>2.0361837970781692E-2</v>
      </c>
      <c r="AM213" s="97" t="s">
        <v>240</v>
      </c>
      <c r="AN213" s="97">
        <v>184</v>
      </c>
      <c r="AO213" s="97" t="s">
        <v>240</v>
      </c>
      <c r="AP213" s="23">
        <v>1.7482610405119291E-2</v>
      </c>
      <c r="AQ213" s="97" t="s">
        <v>240</v>
      </c>
      <c r="AR213" s="97">
        <v>220</v>
      </c>
      <c r="AS213" s="97" t="s">
        <v>240</v>
      </c>
      <c r="AT213" s="23">
        <v>8.3756048689130488E-2</v>
      </c>
      <c r="AU213" s="97" t="s">
        <v>240</v>
      </c>
      <c r="AV213" s="97">
        <v>184</v>
      </c>
      <c r="AW213" s="97" t="s">
        <v>240</v>
      </c>
      <c r="AX213" s="23">
        <v>4.6557276261124714E-2</v>
      </c>
      <c r="AY213" s="97" t="s">
        <v>240</v>
      </c>
      <c r="AZ213" s="97">
        <v>238</v>
      </c>
      <c r="BA213" s="97" t="s">
        <v>240</v>
      </c>
      <c r="BB213" s="23">
        <v>9.6689055038522483E-3</v>
      </c>
      <c r="BC213" s="97" t="s">
        <v>240</v>
      </c>
      <c r="BD213" s="97">
        <v>297</v>
      </c>
      <c r="BE213" s="97" t="s">
        <v>240</v>
      </c>
      <c r="BF213" s="23">
        <v>0.164209883552832</v>
      </c>
      <c r="BG213" s="97" t="s">
        <v>240</v>
      </c>
      <c r="BH213" s="97">
        <v>236</v>
      </c>
      <c r="BI213" s="97" t="s">
        <v>240</v>
      </c>
      <c r="BJ213" s="23">
        <v>4.3140880407971836E-2</v>
      </c>
      <c r="BK213" s="97" t="s">
        <v>240</v>
      </c>
      <c r="BL213" s="97">
        <v>310</v>
      </c>
      <c r="BM213" s="97" t="s">
        <v>240</v>
      </c>
      <c r="BN213" s="23">
        <v>8.7694766377760358E-2</v>
      </c>
      <c r="BO213" s="97" t="s">
        <v>240</v>
      </c>
      <c r="BP213" s="97">
        <v>110</v>
      </c>
      <c r="BQ213" s="97" t="s">
        <v>240</v>
      </c>
      <c r="BR213" s="23">
        <v>0.12960115020195181</v>
      </c>
      <c r="BS213" s="97" t="s">
        <v>240</v>
      </c>
      <c r="BT213" s="97">
        <v>39</v>
      </c>
      <c r="BU213" s="97" t="s">
        <v>240</v>
      </c>
      <c r="BV213" s="23">
        <v>0.1889120029116132</v>
      </c>
      <c r="BW213" s="97" t="s">
        <v>240</v>
      </c>
      <c r="BX213" s="97">
        <v>72</v>
      </c>
      <c r="BY213" s="97" t="s">
        <v>240</v>
      </c>
      <c r="BZ213" s="23">
        <v>0.16584977552056315</v>
      </c>
      <c r="CA213" s="97" t="s">
        <v>240</v>
      </c>
      <c r="CB213" s="97">
        <v>147</v>
      </c>
      <c r="CC213" s="97" t="s">
        <v>240</v>
      </c>
      <c r="CD213" s="97" t="s">
        <v>240</v>
      </c>
      <c r="CE213" s="23">
        <v>0.12939368007301189</v>
      </c>
      <c r="CF213" s="97" t="s">
        <v>240</v>
      </c>
      <c r="CG213" s="97">
        <v>94</v>
      </c>
    </row>
    <row r="214" spans="1:85" x14ac:dyDescent="0.35">
      <c r="A214" s="97" t="s">
        <v>99</v>
      </c>
      <c r="B214" s="23">
        <v>0.48268988276216801</v>
      </c>
      <c r="C214" s="97" t="s">
        <v>99</v>
      </c>
      <c r="D214" s="97">
        <v>25</v>
      </c>
      <c r="E214" s="97" t="s">
        <v>99</v>
      </c>
      <c r="F214" s="23">
        <v>0.35867188786280579</v>
      </c>
      <c r="G214" s="97" t="s">
        <v>99</v>
      </c>
      <c r="H214" s="97">
        <v>12</v>
      </c>
      <c r="I214" s="97" t="s">
        <v>99</v>
      </c>
      <c r="J214" s="23">
        <v>0.37741010112728851</v>
      </c>
      <c r="K214" s="97" t="s">
        <v>99</v>
      </c>
      <c r="L214" s="97">
        <v>63</v>
      </c>
      <c r="M214" s="97" t="s">
        <v>99</v>
      </c>
      <c r="N214" s="23">
        <v>51</v>
      </c>
      <c r="O214" s="97" t="s">
        <v>99</v>
      </c>
      <c r="P214" s="23">
        <v>223</v>
      </c>
      <c r="Q214" s="97" t="s">
        <v>99</v>
      </c>
      <c r="R214" s="23">
        <v>4.8493123521233346E-3</v>
      </c>
      <c r="S214" s="97" t="s">
        <v>99</v>
      </c>
      <c r="T214" s="97">
        <v>51</v>
      </c>
      <c r="U214" s="97" t="s">
        <v>99</v>
      </c>
      <c r="V214" s="23">
        <v>0.17367337786785425</v>
      </c>
      <c r="W214" s="97" t="s">
        <v>99</v>
      </c>
      <c r="X214" s="97">
        <v>133</v>
      </c>
      <c r="Y214" s="97" t="s">
        <v>99</v>
      </c>
      <c r="Z214" s="23">
        <v>6.4527802905928874E-3</v>
      </c>
      <c r="AA214" s="97" t="s">
        <v>99</v>
      </c>
      <c r="AB214" s="97">
        <v>67</v>
      </c>
      <c r="AC214" s="97" t="s">
        <v>99</v>
      </c>
      <c r="AD214" s="23">
        <v>0.10985012407775448</v>
      </c>
      <c r="AE214" s="97" t="s">
        <v>99</v>
      </c>
      <c r="AF214" s="97">
        <v>20</v>
      </c>
      <c r="AG214" s="97" t="s">
        <v>99</v>
      </c>
      <c r="AH214" s="23">
        <v>0.18505285444883818</v>
      </c>
      <c r="AI214" s="97" t="s">
        <v>99</v>
      </c>
      <c r="AJ214" s="97">
        <v>36</v>
      </c>
      <c r="AK214" s="97" t="s">
        <v>99</v>
      </c>
      <c r="AL214" s="23">
        <v>0.13036202443136097</v>
      </c>
      <c r="AM214" s="97" t="s">
        <v>99</v>
      </c>
      <c r="AN214" s="97">
        <v>20</v>
      </c>
      <c r="AO214" s="97" t="s">
        <v>99</v>
      </c>
      <c r="AP214" s="23">
        <v>0</v>
      </c>
      <c r="AQ214" s="97" t="s">
        <v>99</v>
      </c>
      <c r="AR214" s="97">
        <v>253</v>
      </c>
      <c r="AS214" s="97" t="s">
        <v>99</v>
      </c>
      <c r="AT214" s="23">
        <v>5.3246636946099206E-2</v>
      </c>
      <c r="AU214" s="97" t="s">
        <v>99</v>
      </c>
      <c r="AV214" s="97">
        <v>293</v>
      </c>
      <c r="AW214" s="97" t="s">
        <v>99</v>
      </c>
      <c r="AX214" s="23">
        <v>1.8772442486247213E-2</v>
      </c>
      <c r="AY214" s="97" t="s">
        <v>99</v>
      </c>
      <c r="AZ214" s="97">
        <v>314</v>
      </c>
      <c r="BA214" s="97" t="s">
        <v>99</v>
      </c>
      <c r="BB214" s="23">
        <v>0.34657419578227477</v>
      </c>
      <c r="BC214" s="97" t="s">
        <v>99</v>
      </c>
      <c r="BD214" s="97">
        <v>12</v>
      </c>
      <c r="BE214" s="97" t="s">
        <v>99</v>
      </c>
      <c r="BF214" s="23">
        <v>0.38378415279866107</v>
      </c>
      <c r="BG214" s="97" t="s">
        <v>99</v>
      </c>
      <c r="BH214" s="97">
        <v>50</v>
      </c>
      <c r="BI214" s="97" t="s">
        <v>99</v>
      </c>
      <c r="BJ214" s="23">
        <v>0.39636682181309169</v>
      </c>
      <c r="BK214" s="97" t="s">
        <v>99</v>
      </c>
      <c r="BL214" s="97">
        <v>11</v>
      </c>
      <c r="BM214" s="97" t="s">
        <v>99</v>
      </c>
      <c r="BN214" s="23">
        <v>0.33236239881823082</v>
      </c>
      <c r="BO214" s="97" t="s">
        <v>99</v>
      </c>
      <c r="BP214" s="97">
        <v>14</v>
      </c>
      <c r="BQ214" s="97" t="s">
        <v>99</v>
      </c>
      <c r="BR214" s="23">
        <v>3.0708341402339964E-2</v>
      </c>
      <c r="BS214" s="97" t="s">
        <v>99</v>
      </c>
      <c r="BT214" s="97">
        <v>288</v>
      </c>
      <c r="BU214" s="97" t="s">
        <v>99</v>
      </c>
      <c r="BV214" s="23">
        <v>0.31495169466548956</v>
      </c>
      <c r="BW214" s="97" t="s">
        <v>99</v>
      </c>
      <c r="BX214" s="97">
        <v>25</v>
      </c>
      <c r="BY214" s="97" t="s">
        <v>99</v>
      </c>
      <c r="BZ214" s="23">
        <v>0.29648948912296536</v>
      </c>
      <c r="CA214" s="97" t="s">
        <v>99</v>
      </c>
      <c r="CB214" s="97">
        <v>38</v>
      </c>
      <c r="CC214" s="97" t="s">
        <v>99</v>
      </c>
      <c r="CD214" s="97" t="s">
        <v>99</v>
      </c>
      <c r="CE214" s="23">
        <v>0.22469840929042775</v>
      </c>
      <c r="CF214" s="97" t="s">
        <v>99</v>
      </c>
      <c r="CG214" s="97">
        <v>40</v>
      </c>
    </row>
    <row r="215" spans="1:85" x14ac:dyDescent="0.35">
      <c r="A215" s="97" t="s">
        <v>44</v>
      </c>
      <c r="B215" s="23">
        <v>0.48157340107110747</v>
      </c>
      <c r="C215" s="97" t="s">
        <v>44</v>
      </c>
      <c r="D215" s="97">
        <v>26</v>
      </c>
      <c r="E215" s="97" t="s">
        <v>44</v>
      </c>
      <c r="F215" s="23">
        <v>0.11936281596542009</v>
      </c>
      <c r="G215" s="97" t="s">
        <v>44</v>
      </c>
      <c r="H215" s="97">
        <v>116</v>
      </c>
      <c r="I215" s="97" t="s">
        <v>44</v>
      </c>
      <c r="J215" s="23">
        <v>0.50953650201833789</v>
      </c>
      <c r="K215" s="97" t="s">
        <v>44</v>
      </c>
      <c r="L215" s="97">
        <v>30</v>
      </c>
      <c r="M215" s="97" t="s">
        <v>44</v>
      </c>
      <c r="N215" s="23">
        <v>-86</v>
      </c>
      <c r="O215" s="97" t="s">
        <v>44</v>
      </c>
      <c r="P215" s="23">
        <v>75</v>
      </c>
      <c r="Q215" s="97" t="s">
        <v>44</v>
      </c>
      <c r="R215" s="23">
        <v>3.4056422178095069E-3</v>
      </c>
      <c r="S215" s="97" t="s">
        <v>44</v>
      </c>
      <c r="T215" s="97">
        <v>72</v>
      </c>
      <c r="U215" s="97" t="s">
        <v>44</v>
      </c>
      <c r="V215" s="23">
        <v>0.21846948652618275</v>
      </c>
      <c r="W215" s="97" t="s">
        <v>44</v>
      </c>
      <c r="X215" s="97">
        <v>100</v>
      </c>
      <c r="Y215" s="97" t="s">
        <v>44</v>
      </c>
      <c r="Z215" s="23">
        <v>5.4235064496179469E-3</v>
      </c>
      <c r="AA215" s="97" t="s">
        <v>44</v>
      </c>
      <c r="AB215" s="97">
        <v>85</v>
      </c>
      <c r="AC215" s="97" t="s">
        <v>44</v>
      </c>
      <c r="AD215" s="23">
        <v>3.8137605464667762E-3</v>
      </c>
      <c r="AE215" s="97" t="s">
        <v>44</v>
      </c>
      <c r="AF215" s="97">
        <v>276</v>
      </c>
      <c r="AG215" s="97" t="s">
        <v>44</v>
      </c>
      <c r="AH215" s="23">
        <v>0.2478345892841341</v>
      </c>
      <c r="AI215" s="97" t="s">
        <v>44</v>
      </c>
      <c r="AJ215" s="97">
        <v>17</v>
      </c>
      <c r="AK215" s="97" t="s">
        <v>44</v>
      </c>
      <c r="AL215" s="23">
        <v>3.4951179606196509E-2</v>
      </c>
      <c r="AM215" s="97" t="s">
        <v>44</v>
      </c>
      <c r="AN215" s="97">
        <v>88</v>
      </c>
      <c r="AO215" s="97" t="s">
        <v>44</v>
      </c>
      <c r="AP215" s="23">
        <v>2.4960080303779265E-2</v>
      </c>
      <c r="AQ215" s="97" t="s">
        <v>44</v>
      </c>
      <c r="AR215" s="97">
        <v>191</v>
      </c>
      <c r="AS215" s="97" t="s">
        <v>44</v>
      </c>
      <c r="AT215" s="23">
        <v>7.1383030944318193E-2</v>
      </c>
      <c r="AU215" s="97" t="s">
        <v>44</v>
      </c>
      <c r="AV215" s="97">
        <v>231</v>
      </c>
      <c r="AW215" s="97" t="s">
        <v>44</v>
      </c>
      <c r="AX215" s="23">
        <v>4.9478351947500339E-2</v>
      </c>
      <c r="AY215" s="97" t="s">
        <v>44</v>
      </c>
      <c r="AZ215" s="97">
        <v>228</v>
      </c>
      <c r="BA215" s="97" t="s">
        <v>44</v>
      </c>
      <c r="BB215" s="23">
        <v>0.12340239909572684</v>
      </c>
      <c r="BC215" s="97" t="s">
        <v>44</v>
      </c>
      <c r="BD215" s="97">
        <v>70</v>
      </c>
      <c r="BE215" s="97" t="s">
        <v>44</v>
      </c>
      <c r="BF215" s="23">
        <v>0.12521532994069198</v>
      </c>
      <c r="BG215" s="97" t="s">
        <v>44</v>
      </c>
      <c r="BH215" s="97">
        <v>304</v>
      </c>
      <c r="BI215" s="97" t="s">
        <v>44</v>
      </c>
      <c r="BJ215" s="23">
        <v>0.13874151753916347</v>
      </c>
      <c r="BK215" s="97" t="s">
        <v>44</v>
      </c>
      <c r="BL215" s="97">
        <v>111</v>
      </c>
      <c r="BM215" s="97" t="s">
        <v>44</v>
      </c>
      <c r="BN215" s="23">
        <v>0.10853313415341823</v>
      </c>
      <c r="BO215" s="97" t="s">
        <v>44</v>
      </c>
      <c r="BP215" s="97">
        <v>85</v>
      </c>
      <c r="BQ215" s="97" t="s">
        <v>44</v>
      </c>
      <c r="BR215" s="23">
        <v>4.4978535382118039E-2</v>
      </c>
      <c r="BS215" s="97" t="s">
        <v>44</v>
      </c>
      <c r="BT215" s="97">
        <v>227</v>
      </c>
      <c r="BU215" s="97" t="s">
        <v>44</v>
      </c>
      <c r="BV215" s="23">
        <v>0.13328563003328267</v>
      </c>
      <c r="BW215" s="97" t="s">
        <v>44</v>
      </c>
      <c r="BX215" s="97">
        <v>130</v>
      </c>
      <c r="BY215" s="97" t="s">
        <v>44</v>
      </c>
      <c r="BZ215" s="23">
        <v>0.6216930279427525</v>
      </c>
      <c r="CA215" s="97" t="s">
        <v>44</v>
      </c>
      <c r="CB215" s="97">
        <v>3</v>
      </c>
      <c r="CC215" s="97" t="s">
        <v>44</v>
      </c>
      <c r="CD215" s="97" t="s">
        <v>44</v>
      </c>
      <c r="CE215" s="23">
        <v>0.48987525939140819</v>
      </c>
      <c r="CF215" s="97" t="s">
        <v>44</v>
      </c>
      <c r="CG215" s="97">
        <v>19</v>
      </c>
    </row>
    <row r="216" spans="1:85" x14ac:dyDescent="0.35">
      <c r="A216" s="97" t="s">
        <v>284</v>
      </c>
      <c r="B216" s="23">
        <v>0.17598225359115724</v>
      </c>
      <c r="C216" s="97" t="s">
        <v>284</v>
      </c>
      <c r="D216" s="97">
        <v>234</v>
      </c>
      <c r="E216" s="97" t="s">
        <v>284</v>
      </c>
      <c r="F216" s="23">
        <v>7.163334152346075E-2</v>
      </c>
      <c r="G216" s="97" t="s">
        <v>284</v>
      </c>
      <c r="H216" s="97">
        <v>220</v>
      </c>
      <c r="I216" s="97" t="s">
        <v>284</v>
      </c>
      <c r="J216" s="23">
        <v>0.29196634657689452</v>
      </c>
      <c r="K216" s="97" t="s">
        <v>284</v>
      </c>
      <c r="L216" s="97">
        <v>124</v>
      </c>
      <c r="M216" s="97" t="s">
        <v>284</v>
      </c>
      <c r="N216" s="23">
        <v>-96</v>
      </c>
      <c r="O216" s="97" t="s">
        <v>284</v>
      </c>
      <c r="P216" s="23">
        <v>70</v>
      </c>
      <c r="Q216" s="97" t="s">
        <v>284</v>
      </c>
      <c r="R216" s="23">
        <v>3.0709334721193903E-4</v>
      </c>
      <c r="S216" s="97" t="s">
        <v>284</v>
      </c>
      <c r="T216" s="97">
        <v>282</v>
      </c>
      <c r="U216" s="97" t="s">
        <v>284</v>
      </c>
      <c r="V216" s="23">
        <v>0.29536346662520846</v>
      </c>
      <c r="W216" s="97" t="s">
        <v>284</v>
      </c>
      <c r="X216" s="97">
        <v>59</v>
      </c>
      <c r="Y216" s="97" t="s">
        <v>284</v>
      </c>
      <c r="Z216" s="23">
        <v>3.0364685744487378E-3</v>
      </c>
      <c r="AA216" s="97" t="s">
        <v>284</v>
      </c>
      <c r="AB216" s="97">
        <v>164</v>
      </c>
      <c r="AC216" s="97" t="s">
        <v>284</v>
      </c>
      <c r="AD216" s="23">
        <v>1.5190213658133235E-2</v>
      </c>
      <c r="AE216" s="97" t="s">
        <v>284</v>
      </c>
      <c r="AF216" s="97">
        <v>119</v>
      </c>
      <c r="AG216" s="97" t="s">
        <v>284</v>
      </c>
      <c r="AH216" s="23">
        <v>0.10291668367893016</v>
      </c>
      <c r="AI216" s="97" t="s">
        <v>284</v>
      </c>
      <c r="AJ216" s="97">
        <v>116</v>
      </c>
      <c r="AK216" s="97" t="s">
        <v>284</v>
      </c>
      <c r="AL216" s="23">
        <v>2.7772316088066993E-2</v>
      </c>
      <c r="AM216" s="97" t="s">
        <v>284</v>
      </c>
      <c r="AN216" s="97">
        <v>117</v>
      </c>
      <c r="AO216" s="97" t="s">
        <v>284</v>
      </c>
      <c r="AP216" s="23">
        <v>7.4837707042479981E-2</v>
      </c>
      <c r="AQ216" s="97" t="s">
        <v>284</v>
      </c>
      <c r="AR216" s="97">
        <v>88</v>
      </c>
      <c r="AS216" s="97" t="s">
        <v>284</v>
      </c>
      <c r="AT216" s="23">
        <v>0.10059285414687402</v>
      </c>
      <c r="AU216" s="97" t="s">
        <v>284</v>
      </c>
      <c r="AV216" s="97">
        <v>131</v>
      </c>
      <c r="AW216" s="97" t="s">
        <v>284</v>
      </c>
      <c r="AX216" s="23">
        <v>0.10835864828526467</v>
      </c>
      <c r="AY216" s="97" t="s">
        <v>284</v>
      </c>
      <c r="AZ216" s="97">
        <v>97</v>
      </c>
      <c r="BA216" s="97" t="s">
        <v>284</v>
      </c>
      <c r="BB216" s="23">
        <v>1.7392751749456793E-2</v>
      </c>
      <c r="BC216" s="97" t="s">
        <v>284</v>
      </c>
      <c r="BD216" s="97">
        <v>265</v>
      </c>
      <c r="BE216" s="97" t="s">
        <v>284</v>
      </c>
      <c r="BF216" s="23">
        <v>0.30997735224611395</v>
      </c>
      <c r="BG216" s="97" t="s">
        <v>284</v>
      </c>
      <c r="BH216" s="97">
        <v>75</v>
      </c>
      <c r="BI216" s="97" t="s">
        <v>284</v>
      </c>
      <c r="BJ216" s="23">
        <v>8.0652873744408493E-2</v>
      </c>
      <c r="BK216" s="97" t="s">
        <v>284</v>
      </c>
      <c r="BL216" s="97">
        <v>217</v>
      </c>
      <c r="BM216" s="97" t="s">
        <v>284</v>
      </c>
      <c r="BN216" s="23">
        <v>5.0775877169766358E-2</v>
      </c>
      <c r="BO216" s="97" t="s">
        <v>284</v>
      </c>
      <c r="BP216" s="97">
        <v>190</v>
      </c>
      <c r="BQ216" s="97" t="s">
        <v>284</v>
      </c>
      <c r="BR216" s="23">
        <v>3.3028615674473176E-2</v>
      </c>
      <c r="BS216" s="97" t="s">
        <v>284</v>
      </c>
      <c r="BT216" s="97">
        <v>278</v>
      </c>
      <c r="BU216" s="97" t="s">
        <v>284</v>
      </c>
      <c r="BV216" s="23">
        <v>7.2794397385123874E-2</v>
      </c>
      <c r="BW216" s="97" t="s">
        <v>284</v>
      </c>
      <c r="BX216" s="97">
        <v>266</v>
      </c>
      <c r="BY216" s="97" t="s">
        <v>284</v>
      </c>
      <c r="BZ216" s="23">
        <v>0.15713013005205689</v>
      </c>
      <c r="CA216" s="97" t="s">
        <v>284</v>
      </c>
      <c r="CB216" s="97">
        <v>155</v>
      </c>
      <c r="CC216" s="97" t="s">
        <v>284</v>
      </c>
      <c r="CD216" s="97" t="s">
        <v>284</v>
      </c>
      <c r="CE216" s="23">
        <v>4.3542218135757947E-2</v>
      </c>
      <c r="CF216" s="97" t="s">
        <v>284</v>
      </c>
      <c r="CG216" s="97">
        <v>236</v>
      </c>
    </row>
    <row r="217" spans="1:85" x14ac:dyDescent="0.35">
      <c r="A217" s="97" t="s">
        <v>28</v>
      </c>
      <c r="B217" s="23">
        <v>0.29269338242308846</v>
      </c>
      <c r="C217" s="97" t="s">
        <v>28</v>
      </c>
      <c r="D217" s="97">
        <v>89</v>
      </c>
      <c r="E217" s="97" t="s">
        <v>28</v>
      </c>
      <c r="F217" s="23">
        <v>0.31641058721784959</v>
      </c>
      <c r="G217" s="97" t="s">
        <v>28</v>
      </c>
      <c r="H217" s="97">
        <v>20</v>
      </c>
      <c r="I217" s="97" t="s">
        <v>28</v>
      </c>
      <c r="J217" s="23">
        <v>0.13480087455251721</v>
      </c>
      <c r="K217" s="97" t="s">
        <v>28</v>
      </c>
      <c r="L217" s="97">
        <v>318</v>
      </c>
      <c r="M217" s="97" t="s">
        <v>28</v>
      </c>
      <c r="N217" s="23">
        <v>298</v>
      </c>
      <c r="O217" s="97" t="s">
        <v>28</v>
      </c>
      <c r="P217" s="23">
        <v>324</v>
      </c>
      <c r="Q217" s="97" t="s">
        <v>28</v>
      </c>
      <c r="R217" s="23">
        <v>6.9889813685529054E-4</v>
      </c>
      <c r="S217" s="97" t="s">
        <v>28</v>
      </c>
      <c r="T217" s="97">
        <v>230</v>
      </c>
      <c r="U217" s="97" t="s">
        <v>28</v>
      </c>
      <c r="V217" s="23">
        <v>5.3034262472584942E-2</v>
      </c>
      <c r="W217" s="97" t="s">
        <v>28</v>
      </c>
      <c r="X217" s="97">
        <v>282</v>
      </c>
      <c r="Y217" s="97" t="s">
        <v>28</v>
      </c>
      <c r="Z217" s="23">
        <v>1.1887803940388699E-3</v>
      </c>
      <c r="AA217" s="97" t="s">
        <v>28</v>
      </c>
      <c r="AB217" s="97">
        <v>281</v>
      </c>
      <c r="AC217" s="97" t="s">
        <v>28</v>
      </c>
      <c r="AD217" s="23">
        <v>7.9757607777074311E-4</v>
      </c>
      <c r="AE217" s="97" t="s">
        <v>28</v>
      </c>
      <c r="AF217" s="97">
        <v>323</v>
      </c>
      <c r="AG217" s="97" t="s">
        <v>28</v>
      </c>
      <c r="AH217" s="23">
        <v>6.2284642909355287E-2</v>
      </c>
      <c r="AI217" s="97" t="s">
        <v>28</v>
      </c>
      <c r="AJ217" s="97">
        <v>249</v>
      </c>
      <c r="AK217" s="97" t="s">
        <v>28</v>
      </c>
      <c r="AL217" s="23">
        <v>8.6270045183739694E-3</v>
      </c>
      <c r="AM217" s="97" t="s">
        <v>28</v>
      </c>
      <c r="AN217" s="97">
        <v>321</v>
      </c>
      <c r="AO217" s="97" t="s">
        <v>28</v>
      </c>
      <c r="AP217" s="23">
        <v>0</v>
      </c>
      <c r="AQ217" s="97" t="s">
        <v>28</v>
      </c>
      <c r="AR217" s="97">
        <v>253</v>
      </c>
      <c r="AS217" s="97" t="s">
        <v>28</v>
      </c>
      <c r="AT217" s="23">
        <v>2.0959198082899592E-2</v>
      </c>
      <c r="AU217" s="97" t="s">
        <v>28</v>
      </c>
      <c r="AV217" s="97">
        <v>325</v>
      </c>
      <c r="AW217" s="97" t="s">
        <v>28</v>
      </c>
      <c r="AX217" s="23">
        <v>7.3892993649041991E-3</v>
      </c>
      <c r="AY217" s="97" t="s">
        <v>28</v>
      </c>
      <c r="AZ217" s="97">
        <v>325</v>
      </c>
      <c r="BA217" s="97" t="s">
        <v>28</v>
      </c>
      <c r="BB217" s="23">
        <v>3.8246694365483433E-2</v>
      </c>
      <c r="BC217" s="97" t="s">
        <v>28</v>
      </c>
      <c r="BD217" s="97">
        <v>194</v>
      </c>
      <c r="BE217" s="97" t="s">
        <v>28</v>
      </c>
      <c r="BF217" s="23">
        <v>0.19488624503361607</v>
      </c>
      <c r="BG217" s="97" t="s">
        <v>28</v>
      </c>
      <c r="BH217" s="97">
        <v>197</v>
      </c>
      <c r="BI217" s="97" t="s">
        <v>28</v>
      </c>
      <c r="BJ217" s="23">
        <v>7.5621797442170638E-2</v>
      </c>
      <c r="BK217" s="97" t="s">
        <v>28</v>
      </c>
      <c r="BL217" s="97">
        <v>230</v>
      </c>
      <c r="BM217" s="97" t="s">
        <v>28</v>
      </c>
      <c r="BN217" s="23">
        <v>0.66038095910625128</v>
      </c>
      <c r="BO217" s="97" t="s">
        <v>28</v>
      </c>
      <c r="BP217" s="97">
        <v>3</v>
      </c>
      <c r="BQ217" s="97" t="s">
        <v>28</v>
      </c>
      <c r="BR217" s="23">
        <v>6.608276828541311E-2</v>
      </c>
      <c r="BS217" s="97" t="s">
        <v>28</v>
      </c>
      <c r="BT217" s="97">
        <v>150</v>
      </c>
      <c r="BU217" s="97" t="s">
        <v>28</v>
      </c>
      <c r="BV217" s="23">
        <v>0.6302002398100246</v>
      </c>
      <c r="BW217" s="97" t="s">
        <v>28</v>
      </c>
      <c r="BX217" s="97">
        <v>5</v>
      </c>
      <c r="BY217" s="97" t="s">
        <v>28</v>
      </c>
      <c r="BZ217" s="23">
        <v>5.1604087442116447E-2</v>
      </c>
      <c r="CA217" s="97" t="s">
        <v>28</v>
      </c>
      <c r="CB217" s="97">
        <v>325</v>
      </c>
      <c r="CC217" s="97" t="s">
        <v>28</v>
      </c>
      <c r="CD217" s="97" t="s">
        <v>28</v>
      </c>
      <c r="CE217" s="23">
        <v>3.2494784532612606E-2</v>
      </c>
      <c r="CF217" s="97" t="s">
        <v>28</v>
      </c>
      <c r="CG217" s="97">
        <v>266</v>
      </c>
    </row>
    <row r="218" spans="1:85" x14ac:dyDescent="0.35">
      <c r="A218" s="97" t="s">
        <v>115</v>
      </c>
      <c r="B218" s="23">
        <v>0.22952313876309804</v>
      </c>
      <c r="C218" s="97" t="s">
        <v>115</v>
      </c>
      <c r="D218" s="97">
        <v>141</v>
      </c>
      <c r="E218" s="97" t="s">
        <v>115</v>
      </c>
      <c r="F218" s="23">
        <v>0.11905161549722484</v>
      </c>
      <c r="G218" s="97" t="s">
        <v>115</v>
      </c>
      <c r="H218" s="97">
        <v>117</v>
      </c>
      <c r="I218" s="97" t="s">
        <v>115</v>
      </c>
      <c r="J218" s="23">
        <v>0.24103672946033664</v>
      </c>
      <c r="K218" s="97" t="s">
        <v>115</v>
      </c>
      <c r="L218" s="97">
        <v>191</v>
      </c>
      <c r="M218" s="97" t="s">
        <v>115</v>
      </c>
      <c r="N218" s="23">
        <v>74</v>
      </c>
      <c r="O218" s="97" t="s">
        <v>115</v>
      </c>
      <c r="P218" s="23">
        <v>238</v>
      </c>
      <c r="Q218" s="97" t="s">
        <v>115</v>
      </c>
      <c r="R218" s="23">
        <v>1.8071387422208653E-4</v>
      </c>
      <c r="S218" s="97" t="s">
        <v>115</v>
      </c>
      <c r="T218" s="97">
        <v>296</v>
      </c>
      <c r="U218" s="97" t="s">
        <v>115</v>
      </c>
      <c r="V218" s="23">
        <v>0.12524670918377845</v>
      </c>
      <c r="W218" s="97" t="s">
        <v>115</v>
      </c>
      <c r="X218" s="97">
        <v>178</v>
      </c>
      <c r="Y218" s="97" t="s">
        <v>115</v>
      </c>
      <c r="Z218" s="23">
        <v>1.3380702396968225E-3</v>
      </c>
      <c r="AA218" s="97" t="s">
        <v>115</v>
      </c>
      <c r="AB218" s="97">
        <v>271</v>
      </c>
      <c r="AC218" s="97" t="s">
        <v>115</v>
      </c>
      <c r="AD218" s="23">
        <v>7.3098638227245827E-3</v>
      </c>
      <c r="AE218" s="97" t="s">
        <v>115</v>
      </c>
      <c r="AF218" s="97">
        <v>215</v>
      </c>
      <c r="AG218" s="97" t="s">
        <v>115</v>
      </c>
      <c r="AH218" s="23">
        <v>7.3950182951776328E-2</v>
      </c>
      <c r="AI218" s="97" t="s">
        <v>115</v>
      </c>
      <c r="AJ218" s="97">
        <v>198</v>
      </c>
      <c r="AK218" s="97" t="s">
        <v>115</v>
      </c>
      <c r="AL218" s="23">
        <v>1.6442896651764786E-2</v>
      </c>
      <c r="AM218" s="97" t="s">
        <v>115</v>
      </c>
      <c r="AN218" s="97">
        <v>253</v>
      </c>
      <c r="AO218" s="97" t="s">
        <v>115</v>
      </c>
      <c r="AP218" s="23">
        <v>0.24920133911821382</v>
      </c>
      <c r="AQ218" s="97" t="s">
        <v>115</v>
      </c>
      <c r="AR218" s="97">
        <v>16</v>
      </c>
      <c r="AS218" s="97" t="s">
        <v>115</v>
      </c>
      <c r="AT218" s="23">
        <v>0.15662432290852402</v>
      </c>
      <c r="AU218" s="97" t="s">
        <v>115</v>
      </c>
      <c r="AV218" s="97">
        <v>40</v>
      </c>
      <c r="AW218" s="97" t="s">
        <v>115</v>
      </c>
      <c r="AX218" s="23">
        <v>0.29794789545542522</v>
      </c>
      <c r="AY218" s="97" t="s">
        <v>115</v>
      </c>
      <c r="AZ218" s="97">
        <v>14</v>
      </c>
      <c r="BA218" s="97" t="s">
        <v>115</v>
      </c>
      <c r="BB218" s="23">
        <v>5.8145631607595585E-3</v>
      </c>
      <c r="BC218" s="97" t="s">
        <v>115</v>
      </c>
      <c r="BD218" s="97">
        <v>314</v>
      </c>
      <c r="BE218" s="97" t="s">
        <v>115</v>
      </c>
      <c r="BF218" s="23">
        <v>0.23662411459634888</v>
      </c>
      <c r="BG218" s="97" t="s">
        <v>115</v>
      </c>
      <c r="BH218" s="97">
        <v>140</v>
      </c>
      <c r="BI218" s="97" t="s">
        <v>115</v>
      </c>
      <c r="BJ218" s="23">
        <v>5.4759768268650137E-2</v>
      </c>
      <c r="BK218" s="97" t="s">
        <v>115</v>
      </c>
      <c r="BL218" s="97">
        <v>280</v>
      </c>
      <c r="BM218" s="97" t="s">
        <v>115</v>
      </c>
      <c r="BN218" s="23">
        <v>9.1994068382616958E-4</v>
      </c>
      <c r="BO218" s="97" t="s">
        <v>115</v>
      </c>
      <c r="BP218" s="97">
        <v>323</v>
      </c>
      <c r="BQ218" s="97" t="s">
        <v>115</v>
      </c>
      <c r="BR218" s="23">
        <v>5.4995537516064182E-2</v>
      </c>
      <c r="BS218" s="97" t="s">
        <v>115</v>
      </c>
      <c r="BT218" s="97">
        <v>190</v>
      </c>
      <c r="BU218" s="97" t="s">
        <v>115</v>
      </c>
      <c r="BV218" s="23">
        <v>4.8692395624004695E-2</v>
      </c>
      <c r="BW218" s="97" t="s">
        <v>115</v>
      </c>
      <c r="BX218" s="97">
        <v>302</v>
      </c>
      <c r="BY218" s="97" t="s">
        <v>115</v>
      </c>
      <c r="BZ218" s="23">
        <v>0.18925920646657474</v>
      </c>
      <c r="CA218" s="97" t="s">
        <v>115</v>
      </c>
      <c r="CB218" s="97">
        <v>105</v>
      </c>
      <c r="CC218" s="97" t="s">
        <v>115</v>
      </c>
      <c r="CD218" s="97" t="s">
        <v>115</v>
      </c>
      <c r="CE218" s="23">
        <v>2.3992138162423359E-2</v>
      </c>
      <c r="CF218" s="97" t="s">
        <v>115</v>
      </c>
      <c r="CG218" s="97">
        <v>296</v>
      </c>
    </row>
    <row r="219" spans="1:85" x14ac:dyDescent="0.35">
      <c r="A219" s="97" t="s">
        <v>170</v>
      </c>
      <c r="B219" s="23">
        <v>0.25754648271383984</v>
      </c>
      <c r="C219" s="97" t="s">
        <v>170</v>
      </c>
      <c r="D219" s="97">
        <v>115</v>
      </c>
      <c r="E219" s="97" t="s">
        <v>170</v>
      </c>
      <c r="F219" s="23">
        <v>0.1112650304784862</v>
      </c>
      <c r="G219" s="97" t="s">
        <v>170</v>
      </c>
      <c r="H219" s="97">
        <v>137</v>
      </c>
      <c r="I219" s="97" t="s">
        <v>170</v>
      </c>
      <c r="J219" s="23">
        <v>0.31932178241241538</v>
      </c>
      <c r="K219" s="97" t="s">
        <v>170</v>
      </c>
      <c r="L219" s="97">
        <v>99</v>
      </c>
      <c r="M219" s="97" t="s">
        <v>170</v>
      </c>
      <c r="N219" s="23">
        <v>-38</v>
      </c>
      <c r="O219" s="97" t="s">
        <v>170</v>
      </c>
      <c r="P219" s="23">
        <v>118</v>
      </c>
      <c r="Q219" s="97" t="s">
        <v>170</v>
      </c>
      <c r="R219" s="23">
        <v>3.7642562082831118E-3</v>
      </c>
      <c r="S219" s="97" t="s">
        <v>170</v>
      </c>
      <c r="T219" s="97">
        <v>66</v>
      </c>
      <c r="U219" s="97" t="s">
        <v>170</v>
      </c>
      <c r="V219" s="23">
        <v>0.24137903109040512</v>
      </c>
      <c r="W219" s="97" t="s">
        <v>170</v>
      </c>
      <c r="X219" s="97">
        <v>87</v>
      </c>
      <c r="Y219" s="97" t="s">
        <v>170</v>
      </c>
      <c r="Z219" s="23">
        <v>5.9937209425836892E-3</v>
      </c>
      <c r="AA219" s="97" t="s">
        <v>170</v>
      </c>
      <c r="AB219" s="97">
        <v>73</v>
      </c>
      <c r="AC219" s="97" t="s">
        <v>170</v>
      </c>
      <c r="AD219" s="23">
        <v>7.5855857399486654E-3</v>
      </c>
      <c r="AE219" s="97" t="s">
        <v>170</v>
      </c>
      <c r="AF219" s="97">
        <v>210</v>
      </c>
      <c r="AG219" s="97" t="s">
        <v>170</v>
      </c>
      <c r="AH219" s="23">
        <v>0.11277929612177469</v>
      </c>
      <c r="AI219" s="97" t="s">
        <v>170</v>
      </c>
      <c r="AJ219" s="97">
        <v>105</v>
      </c>
      <c r="AK219" s="97" t="s">
        <v>170</v>
      </c>
      <c r="AL219" s="23">
        <v>2.1605260441892416E-2</v>
      </c>
      <c r="AM219" s="97" t="s">
        <v>170</v>
      </c>
      <c r="AN219" s="97">
        <v>168</v>
      </c>
      <c r="AO219" s="97" t="s">
        <v>170</v>
      </c>
      <c r="AP219" s="23">
        <v>3.8062866699408018E-2</v>
      </c>
      <c r="AQ219" s="97" t="s">
        <v>170</v>
      </c>
      <c r="AR219" s="97">
        <v>152</v>
      </c>
      <c r="AS219" s="97" t="s">
        <v>170</v>
      </c>
      <c r="AT219" s="23">
        <v>0.1877738576237134</v>
      </c>
      <c r="AU219" s="97" t="s">
        <v>170</v>
      </c>
      <c r="AV219" s="97">
        <v>24</v>
      </c>
      <c r="AW219" s="97" t="s">
        <v>170</v>
      </c>
      <c r="AX219" s="23">
        <v>0.10327515838396767</v>
      </c>
      <c r="AY219" s="97" t="s">
        <v>170</v>
      </c>
      <c r="AZ219" s="97">
        <v>104</v>
      </c>
      <c r="BA219" s="97" t="s">
        <v>170</v>
      </c>
      <c r="BB219" s="23">
        <v>6.8971828452378578E-2</v>
      </c>
      <c r="BC219" s="97" t="s">
        <v>170</v>
      </c>
      <c r="BD219" s="97">
        <v>126</v>
      </c>
      <c r="BE219" s="97" t="s">
        <v>170</v>
      </c>
      <c r="BF219" s="23">
        <v>0.17149024751771322</v>
      </c>
      <c r="BG219" s="97" t="s">
        <v>170</v>
      </c>
      <c r="BH219" s="97">
        <v>224</v>
      </c>
      <c r="BI219" s="97" t="s">
        <v>170</v>
      </c>
      <c r="BJ219" s="23">
        <v>9.876019784677556E-2</v>
      </c>
      <c r="BK219" s="97" t="s">
        <v>170</v>
      </c>
      <c r="BL219" s="97">
        <v>165</v>
      </c>
      <c r="BM219" s="97" t="s">
        <v>170</v>
      </c>
      <c r="BN219" s="23">
        <v>0.12781244730149466</v>
      </c>
      <c r="BO219" s="97" t="s">
        <v>170</v>
      </c>
      <c r="BP219" s="97">
        <v>72</v>
      </c>
      <c r="BQ219" s="97" t="s">
        <v>170</v>
      </c>
      <c r="BR219" s="23">
        <v>7.5905964055997269E-2</v>
      </c>
      <c r="BS219" s="97" t="s">
        <v>170</v>
      </c>
      <c r="BT219" s="97">
        <v>115</v>
      </c>
      <c r="BU219" s="97" t="s">
        <v>170</v>
      </c>
      <c r="BV219" s="23">
        <v>0.17693786833398331</v>
      </c>
      <c r="BW219" s="97" t="s">
        <v>170</v>
      </c>
      <c r="BX219" s="97">
        <v>83</v>
      </c>
      <c r="BY219" s="97" t="s">
        <v>170</v>
      </c>
      <c r="BZ219" s="23">
        <v>0.1805001786473189</v>
      </c>
      <c r="CA219" s="97" t="s">
        <v>170</v>
      </c>
      <c r="CB219" s="97">
        <v>123</v>
      </c>
      <c r="CC219" s="97" t="s">
        <v>170</v>
      </c>
      <c r="CD219" s="97" t="s">
        <v>170</v>
      </c>
      <c r="CE219" s="23">
        <v>0.1704033381090426</v>
      </c>
      <c r="CF219" s="97" t="s">
        <v>170</v>
      </c>
      <c r="CG219" s="97">
        <v>63</v>
      </c>
    </row>
    <row r="220" spans="1:85" x14ac:dyDescent="0.35">
      <c r="A220" s="97" t="s">
        <v>337</v>
      </c>
      <c r="B220" s="23">
        <v>0.1078472254651988</v>
      </c>
      <c r="C220" s="97" t="s">
        <v>337</v>
      </c>
      <c r="D220" s="97">
        <v>321</v>
      </c>
      <c r="E220" s="97" t="s">
        <v>337</v>
      </c>
      <c r="F220" s="23">
        <v>4.7226900229596157E-2</v>
      </c>
      <c r="G220" s="97" t="s">
        <v>337</v>
      </c>
      <c r="H220" s="97">
        <v>285</v>
      </c>
      <c r="I220" s="97" t="s">
        <v>337</v>
      </c>
      <c r="J220" s="23">
        <v>0.14847299953431672</v>
      </c>
      <c r="K220" s="97" t="s">
        <v>337</v>
      </c>
      <c r="L220" s="97">
        <v>304</v>
      </c>
      <c r="M220" s="97" t="s">
        <v>337</v>
      </c>
      <c r="N220" s="23">
        <v>19</v>
      </c>
      <c r="O220" s="97" t="s">
        <v>337</v>
      </c>
      <c r="P220" s="23">
        <v>199</v>
      </c>
      <c r="Q220" s="97" t="s">
        <v>337</v>
      </c>
      <c r="R220" s="23">
        <v>1.7424226249352644E-4</v>
      </c>
      <c r="S220" s="97" t="s">
        <v>337</v>
      </c>
      <c r="T220" s="97">
        <v>301</v>
      </c>
      <c r="U220" s="97" t="s">
        <v>337</v>
      </c>
      <c r="V220" s="23">
        <v>7.229649179975034E-2</v>
      </c>
      <c r="W220" s="97" t="s">
        <v>337</v>
      </c>
      <c r="X220" s="97">
        <v>259</v>
      </c>
      <c r="Y220" s="97" t="s">
        <v>337</v>
      </c>
      <c r="Z220" s="23">
        <v>8.4228517002152357E-4</v>
      </c>
      <c r="AA220" s="97" t="s">
        <v>337</v>
      </c>
      <c r="AB220" s="97">
        <v>314</v>
      </c>
      <c r="AC220" s="97" t="s">
        <v>337</v>
      </c>
      <c r="AD220" s="23">
        <v>7.5532035576471234E-3</v>
      </c>
      <c r="AE220" s="97" t="s">
        <v>337</v>
      </c>
      <c r="AF220" s="97">
        <v>211</v>
      </c>
      <c r="AG220" s="97" t="s">
        <v>337</v>
      </c>
      <c r="AH220" s="23">
        <v>7.6061963218047812E-2</v>
      </c>
      <c r="AI220" s="97" t="s">
        <v>337</v>
      </c>
      <c r="AJ220" s="97">
        <v>192</v>
      </c>
      <c r="AK220" s="97" t="s">
        <v>337</v>
      </c>
      <c r="AL220" s="23">
        <v>1.6946161435293011E-2</v>
      </c>
      <c r="AM220" s="97" t="s">
        <v>337</v>
      </c>
      <c r="AN220" s="97">
        <v>240</v>
      </c>
      <c r="AO220" s="97" t="s">
        <v>337</v>
      </c>
      <c r="AP220" s="23">
        <v>3.960869757375219E-2</v>
      </c>
      <c r="AQ220" s="97" t="s">
        <v>337</v>
      </c>
      <c r="AR220" s="97">
        <v>147</v>
      </c>
      <c r="AS220" s="97" t="s">
        <v>337</v>
      </c>
      <c r="AT220" s="23">
        <v>4.5658198881588813E-2</v>
      </c>
      <c r="AU220" s="97" t="s">
        <v>337</v>
      </c>
      <c r="AV220" s="97">
        <v>308</v>
      </c>
      <c r="AW220" s="97" t="s">
        <v>337</v>
      </c>
      <c r="AX220" s="23">
        <v>5.4677055723066269E-2</v>
      </c>
      <c r="AY220" s="97" t="s">
        <v>337</v>
      </c>
      <c r="AZ220" s="97">
        <v>213</v>
      </c>
      <c r="BA220" s="97" t="s">
        <v>337</v>
      </c>
      <c r="BB220" s="23">
        <v>3.4207683505268427E-2</v>
      </c>
      <c r="BC220" s="97" t="s">
        <v>337</v>
      </c>
      <c r="BD220" s="97">
        <v>209</v>
      </c>
      <c r="BE220" s="97" t="s">
        <v>337</v>
      </c>
      <c r="BF220" s="23">
        <v>0.19435614189824432</v>
      </c>
      <c r="BG220" s="97" t="s">
        <v>337</v>
      </c>
      <c r="BH220" s="97">
        <v>198</v>
      </c>
      <c r="BI220" s="97" t="s">
        <v>337</v>
      </c>
      <c r="BJ220" s="23">
        <v>7.1826511380197564E-2</v>
      </c>
      <c r="BK220" s="97" t="s">
        <v>337</v>
      </c>
      <c r="BL220" s="97">
        <v>240</v>
      </c>
      <c r="BM220" s="97" t="s">
        <v>337</v>
      </c>
      <c r="BN220" s="23">
        <v>2.2955496645318204E-2</v>
      </c>
      <c r="BO220" s="97" t="s">
        <v>337</v>
      </c>
      <c r="BP220" s="97">
        <v>281</v>
      </c>
      <c r="BQ220" s="97" t="s">
        <v>337</v>
      </c>
      <c r="BR220" s="23">
        <v>3.2684343975745996E-2</v>
      </c>
      <c r="BS220" s="97" t="s">
        <v>337</v>
      </c>
      <c r="BT220" s="97">
        <v>281</v>
      </c>
      <c r="BU220" s="97" t="s">
        <v>337</v>
      </c>
      <c r="BV220" s="23">
        <v>4.8370111186026903E-2</v>
      </c>
      <c r="BW220" s="97" t="s">
        <v>337</v>
      </c>
      <c r="BX220" s="97">
        <v>304</v>
      </c>
      <c r="BY220" s="97" t="s">
        <v>337</v>
      </c>
      <c r="BZ220" s="23">
        <v>8.4014783719786421E-2</v>
      </c>
      <c r="CA220" s="97" t="s">
        <v>337</v>
      </c>
      <c r="CB220" s="97">
        <v>298</v>
      </c>
      <c r="CC220" s="97" t="s">
        <v>337</v>
      </c>
      <c r="CD220" s="97" t="s">
        <v>337</v>
      </c>
      <c r="CE220" s="23">
        <v>2.509439035339605E-2</v>
      </c>
      <c r="CF220" s="97" t="s">
        <v>337</v>
      </c>
      <c r="CG220" s="97">
        <v>292</v>
      </c>
    </row>
    <row r="221" spans="1:85" x14ac:dyDescent="0.35">
      <c r="A221" s="97" t="s">
        <v>90</v>
      </c>
      <c r="B221" s="23">
        <v>0.23656174016886586</v>
      </c>
      <c r="C221" s="97" t="s">
        <v>90</v>
      </c>
      <c r="D221" s="97">
        <v>133</v>
      </c>
      <c r="E221" s="97" t="s">
        <v>90</v>
      </c>
      <c r="F221" s="23">
        <v>8.2479661522566264E-2</v>
      </c>
      <c r="G221" s="97" t="s">
        <v>90</v>
      </c>
      <c r="H221" s="97">
        <v>194</v>
      </c>
      <c r="I221" s="97" t="s">
        <v>90</v>
      </c>
      <c r="J221" s="23">
        <v>0.3569762016177771</v>
      </c>
      <c r="K221" s="97" t="s">
        <v>90</v>
      </c>
      <c r="L221" s="97">
        <v>71</v>
      </c>
      <c r="M221" s="97" t="s">
        <v>90</v>
      </c>
      <c r="N221" s="23">
        <v>-123</v>
      </c>
      <c r="O221" s="97" t="s">
        <v>90</v>
      </c>
      <c r="P221" s="23">
        <v>50</v>
      </c>
      <c r="Q221" s="97" t="s">
        <v>90</v>
      </c>
      <c r="R221" s="23">
        <v>1.0893629891460352E-3</v>
      </c>
      <c r="S221" s="97" t="s">
        <v>90</v>
      </c>
      <c r="T221" s="97">
        <v>181</v>
      </c>
      <c r="U221" s="97" t="s">
        <v>90</v>
      </c>
      <c r="V221" s="23">
        <v>0.15897852616498678</v>
      </c>
      <c r="W221" s="97" t="s">
        <v>90</v>
      </c>
      <c r="X221" s="97">
        <v>141</v>
      </c>
      <c r="Y221" s="97" t="s">
        <v>90</v>
      </c>
      <c r="Z221" s="23">
        <v>2.5581638559630305E-3</v>
      </c>
      <c r="AA221" s="97" t="s">
        <v>90</v>
      </c>
      <c r="AB221" s="97">
        <v>186</v>
      </c>
      <c r="AC221" s="97" t="s">
        <v>90</v>
      </c>
      <c r="AD221" s="23">
        <v>2.2531556006932228E-3</v>
      </c>
      <c r="AE221" s="97" t="s">
        <v>90</v>
      </c>
      <c r="AF221" s="97">
        <v>306</v>
      </c>
      <c r="AG221" s="97" t="s">
        <v>90</v>
      </c>
      <c r="AH221" s="23">
        <v>0.1079333288060879</v>
      </c>
      <c r="AI221" s="97" t="s">
        <v>90</v>
      </c>
      <c r="AJ221" s="97">
        <v>111</v>
      </c>
      <c r="AK221" s="97" t="s">
        <v>90</v>
      </c>
      <c r="AL221" s="23">
        <v>1.5798520085791176E-2</v>
      </c>
      <c r="AM221" s="97" t="s">
        <v>90</v>
      </c>
      <c r="AN221" s="97">
        <v>259</v>
      </c>
      <c r="AO221" s="97" t="s">
        <v>90</v>
      </c>
      <c r="AP221" s="23">
        <v>9.9957350824579974E-2</v>
      </c>
      <c r="AQ221" s="97" t="s">
        <v>90</v>
      </c>
      <c r="AR221" s="97">
        <v>63</v>
      </c>
      <c r="AS221" s="97" t="s">
        <v>90</v>
      </c>
      <c r="AT221" s="23">
        <v>0.11827684951300083</v>
      </c>
      <c r="AU221" s="97" t="s">
        <v>90</v>
      </c>
      <c r="AV221" s="97">
        <v>89</v>
      </c>
      <c r="AW221" s="97" t="s">
        <v>90</v>
      </c>
      <c r="AX221" s="23">
        <v>0.13906048095047896</v>
      </c>
      <c r="AY221" s="97" t="s">
        <v>90</v>
      </c>
      <c r="AZ221" s="97">
        <v>60</v>
      </c>
      <c r="BA221" s="97" t="s">
        <v>90</v>
      </c>
      <c r="BB221" s="23">
        <v>4.9269075430286566E-2</v>
      </c>
      <c r="BC221" s="97" t="s">
        <v>90</v>
      </c>
      <c r="BD221" s="97">
        <v>166</v>
      </c>
      <c r="BE221" s="97" t="s">
        <v>90</v>
      </c>
      <c r="BF221" s="23">
        <v>0.55910140625027027</v>
      </c>
      <c r="BG221" s="97" t="s">
        <v>90</v>
      </c>
      <c r="BH221" s="97">
        <v>10</v>
      </c>
      <c r="BI221" s="97" t="s">
        <v>90</v>
      </c>
      <c r="BJ221" s="23">
        <v>0.16179941271925702</v>
      </c>
      <c r="BK221" s="97" t="s">
        <v>90</v>
      </c>
      <c r="BL221" s="97">
        <v>86</v>
      </c>
      <c r="BM221" s="97" t="s">
        <v>90</v>
      </c>
      <c r="BN221" s="23">
        <v>2.993443338642374E-2</v>
      </c>
      <c r="BO221" s="97" t="s">
        <v>90</v>
      </c>
      <c r="BP221" s="97">
        <v>260</v>
      </c>
      <c r="BQ221" s="97" t="s">
        <v>90</v>
      </c>
      <c r="BR221" s="23">
        <v>0.12678932876728091</v>
      </c>
      <c r="BS221" s="97" t="s">
        <v>90</v>
      </c>
      <c r="BT221" s="97">
        <v>42</v>
      </c>
      <c r="BU221" s="97" t="s">
        <v>90</v>
      </c>
      <c r="BV221" s="23">
        <v>0.13637631561161809</v>
      </c>
      <c r="BW221" s="97" t="s">
        <v>90</v>
      </c>
      <c r="BX221" s="97">
        <v>126</v>
      </c>
      <c r="BY221" s="97" t="s">
        <v>90</v>
      </c>
      <c r="BZ221" s="23">
        <v>0.15675622769888875</v>
      </c>
      <c r="CA221" s="97" t="s">
        <v>90</v>
      </c>
      <c r="CB221" s="97">
        <v>157</v>
      </c>
      <c r="CC221" s="97" t="s">
        <v>90</v>
      </c>
      <c r="CD221" s="97" t="s">
        <v>90</v>
      </c>
      <c r="CE221" s="23">
        <v>4.6852373966861975E-2</v>
      </c>
      <c r="CF221" s="97" t="s">
        <v>90</v>
      </c>
      <c r="CG221" s="97">
        <v>226</v>
      </c>
    </row>
    <row r="222" spans="1:85" x14ac:dyDescent="0.35">
      <c r="A222" s="97" t="s">
        <v>54</v>
      </c>
      <c r="B222" s="23">
        <v>0.27578893338156518</v>
      </c>
      <c r="C222" s="97" t="s">
        <v>54</v>
      </c>
      <c r="D222" s="97">
        <v>99</v>
      </c>
      <c r="E222" s="97" t="s">
        <v>54</v>
      </c>
      <c r="F222" s="23">
        <v>0.26409928141012873</v>
      </c>
      <c r="G222" s="97" t="s">
        <v>54</v>
      </c>
      <c r="H222" s="97">
        <v>33</v>
      </c>
      <c r="I222" s="97" t="s">
        <v>54</v>
      </c>
      <c r="J222" s="23">
        <v>0.14244364331410439</v>
      </c>
      <c r="K222" s="97" t="s">
        <v>54</v>
      </c>
      <c r="L222" s="97">
        <v>310</v>
      </c>
      <c r="M222" s="97" t="s">
        <v>54</v>
      </c>
      <c r="N222" s="23">
        <v>277</v>
      </c>
      <c r="O222" s="97" t="s">
        <v>54</v>
      </c>
      <c r="P222" s="23">
        <v>321</v>
      </c>
      <c r="Q222" s="97" t="s">
        <v>54</v>
      </c>
      <c r="R222" s="23">
        <v>1.2063317027347742E-3</v>
      </c>
      <c r="S222" s="97" t="s">
        <v>54</v>
      </c>
      <c r="T222" s="97">
        <v>170</v>
      </c>
      <c r="U222" s="97" t="s">
        <v>54</v>
      </c>
      <c r="V222" s="23">
        <v>5.4596974449347475E-2</v>
      </c>
      <c r="W222" s="97" t="s">
        <v>54</v>
      </c>
      <c r="X222" s="97">
        <v>279</v>
      </c>
      <c r="Y222" s="97" t="s">
        <v>54</v>
      </c>
      <c r="Z222" s="23">
        <v>1.7105027226414168E-3</v>
      </c>
      <c r="AA222" s="97" t="s">
        <v>54</v>
      </c>
      <c r="AB222" s="97">
        <v>251</v>
      </c>
      <c r="AC222" s="97" t="s">
        <v>54</v>
      </c>
      <c r="AD222" s="23">
        <v>7.2297820464715487E-2</v>
      </c>
      <c r="AE222" s="97" t="s">
        <v>54</v>
      </c>
      <c r="AF222" s="97">
        <v>27</v>
      </c>
      <c r="AG222" s="97" t="s">
        <v>54</v>
      </c>
      <c r="AH222" s="23">
        <v>0.10342061143967927</v>
      </c>
      <c r="AI222" s="97" t="s">
        <v>54</v>
      </c>
      <c r="AJ222" s="97">
        <v>114</v>
      </c>
      <c r="AK222" s="97" t="s">
        <v>54</v>
      </c>
      <c r="AL222" s="23">
        <v>8.3482285036354048E-2</v>
      </c>
      <c r="AM222" s="97" t="s">
        <v>54</v>
      </c>
      <c r="AN222" s="97">
        <v>31</v>
      </c>
      <c r="AO222" s="97" t="s">
        <v>54</v>
      </c>
      <c r="AP222" s="23">
        <v>9.0781306608127874E-2</v>
      </c>
      <c r="AQ222" s="97" t="s">
        <v>54</v>
      </c>
      <c r="AR222" s="97">
        <v>71</v>
      </c>
      <c r="AS222" s="97" t="s">
        <v>54</v>
      </c>
      <c r="AT222" s="23">
        <v>7.1281945442899883E-2</v>
      </c>
      <c r="AU222" s="97" t="s">
        <v>54</v>
      </c>
      <c r="AV222" s="97">
        <v>232</v>
      </c>
      <c r="AW222" s="97" t="s">
        <v>54</v>
      </c>
      <c r="AX222" s="23">
        <v>0.11355440632969624</v>
      </c>
      <c r="AY222" s="97" t="s">
        <v>54</v>
      </c>
      <c r="AZ222" s="97">
        <v>89</v>
      </c>
      <c r="BA222" s="97" t="s">
        <v>54</v>
      </c>
      <c r="BB222" s="23">
        <v>0.38080529112419675</v>
      </c>
      <c r="BC222" s="97" t="s">
        <v>54</v>
      </c>
      <c r="BD222" s="97">
        <v>10</v>
      </c>
      <c r="BE222" s="97" t="s">
        <v>54</v>
      </c>
      <c r="BF222" s="23">
        <v>0.11744756239439655</v>
      </c>
      <c r="BG222" s="97" t="s">
        <v>54</v>
      </c>
      <c r="BH222" s="97">
        <v>312</v>
      </c>
      <c r="BI222" s="97" t="s">
        <v>54</v>
      </c>
      <c r="BJ222" s="23">
        <v>0.37192770739540154</v>
      </c>
      <c r="BK222" s="97" t="s">
        <v>54</v>
      </c>
      <c r="BL222" s="97">
        <v>14</v>
      </c>
      <c r="BM222" s="97" t="s">
        <v>54</v>
      </c>
      <c r="BN222" s="23">
        <v>3.9283751110696534E-2</v>
      </c>
      <c r="BO222" s="97" t="s">
        <v>54</v>
      </c>
      <c r="BP222" s="97">
        <v>224</v>
      </c>
      <c r="BQ222" s="97" t="s">
        <v>54</v>
      </c>
      <c r="BR222" s="23">
        <v>3.696063404981012E-2</v>
      </c>
      <c r="BS222" s="97" t="s">
        <v>54</v>
      </c>
      <c r="BT222" s="97">
        <v>256</v>
      </c>
      <c r="BU222" s="97" t="s">
        <v>54</v>
      </c>
      <c r="BV222" s="23">
        <v>6.6253318019509677E-2</v>
      </c>
      <c r="BW222" s="97" t="s">
        <v>54</v>
      </c>
      <c r="BX222" s="97">
        <v>283</v>
      </c>
      <c r="BY222" s="97" t="s">
        <v>54</v>
      </c>
      <c r="BZ222" s="23">
        <v>9.027104693168804E-2</v>
      </c>
      <c r="CA222" s="97" t="s">
        <v>54</v>
      </c>
      <c r="CB222" s="97">
        <v>287</v>
      </c>
      <c r="CC222" s="97" t="s">
        <v>54</v>
      </c>
      <c r="CD222" s="97" t="s">
        <v>54</v>
      </c>
      <c r="CE222" s="23">
        <v>3.4657957516734589E-2</v>
      </c>
      <c r="CF222" s="97" t="s">
        <v>54</v>
      </c>
      <c r="CG222" s="97">
        <v>264</v>
      </c>
    </row>
    <row r="223" spans="1:85" x14ac:dyDescent="0.35">
      <c r="A223" s="97" t="s">
        <v>314</v>
      </c>
      <c r="B223" s="23">
        <v>0.15197943841381373</v>
      </c>
      <c r="C223" s="97" t="s">
        <v>314</v>
      </c>
      <c r="D223" s="97">
        <v>279</v>
      </c>
      <c r="E223" s="97" t="s">
        <v>314</v>
      </c>
      <c r="F223" s="23">
        <v>6.4712038515715484E-2</v>
      </c>
      <c r="G223" s="97" t="s">
        <v>314</v>
      </c>
      <c r="H223" s="97">
        <v>235</v>
      </c>
      <c r="I223" s="97" t="s">
        <v>314</v>
      </c>
      <c r="J223" s="23">
        <v>0.18722936248793154</v>
      </c>
      <c r="K223" s="97" t="s">
        <v>314</v>
      </c>
      <c r="L223" s="97">
        <v>267</v>
      </c>
      <c r="M223" s="97" t="s">
        <v>314</v>
      </c>
      <c r="N223" s="23">
        <v>32</v>
      </c>
      <c r="O223" s="97" t="s">
        <v>314</v>
      </c>
      <c r="P223" s="23">
        <v>206</v>
      </c>
      <c r="Q223" s="97" t="s">
        <v>314</v>
      </c>
      <c r="R223" s="23">
        <v>2.2255598951192411E-3</v>
      </c>
      <c r="S223" s="97" t="s">
        <v>314</v>
      </c>
      <c r="T223" s="97">
        <v>102</v>
      </c>
      <c r="U223" s="97" t="s">
        <v>314</v>
      </c>
      <c r="V223" s="23">
        <v>0.1042007843597388</v>
      </c>
      <c r="W223" s="97" t="s">
        <v>314</v>
      </c>
      <c r="X223" s="97">
        <v>203</v>
      </c>
      <c r="Y223" s="97" t="s">
        <v>314</v>
      </c>
      <c r="Z223" s="23">
        <v>3.1878160393273907E-3</v>
      </c>
      <c r="AA223" s="97" t="s">
        <v>314</v>
      </c>
      <c r="AB223" s="97">
        <v>154</v>
      </c>
      <c r="AC223" s="97" t="s">
        <v>314</v>
      </c>
      <c r="AD223" s="23">
        <v>5.5130829715318262E-3</v>
      </c>
      <c r="AE223" s="97" t="s">
        <v>314</v>
      </c>
      <c r="AF223" s="97">
        <v>243</v>
      </c>
      <c r="AG223" s="97" t="s">
        <v>314</v>
      </c>
      <c r="AH223" s="23">
        <v>6.3801908977302257E-2</v>
      </c>
      <c r="AI223" s="97" t="s">
        <v>314</v>
      </c>
      <c r="AJ223" s="97">
        <v>241</v>
      </c>
      <c r="AK223" s="97" t="s">
        <v>314</v>
      </c>
      <c r="AL223" s="23">
        <v>1.3413084509277943E-2</v>
      </c>
      <c r="AM223" s="97" t="s">
        <v>314</v>
      </c>
      <c r="AN223" s="97">
        <v>284</v>
      </c>
      <c r="AO223" s="97" t="s">
        <v>314</v>
      </c>
      <c r="AP223" s="23">
        <v>6.792028781893289E-2</v>
      </c>
      <c r="AQ223" s="97" t="s">
        <v>314</v>
      </c>
      <c r="AR223" s="97">
        <v>98</v>
      </c>
      <c r="AS223" s="97" t="s">
        <v>314</v>
      </c>
      <c r="AT223" s="23">
        <v>0.11463662468642043</v>
      </c>
      <c r="AU223" s="97" t="s">
        <v>314</v>
      </c>
      <c r="AV223" s="97">
        <v>100</v>
      </c>
      <c r="AW223" s="97" t="s">
        <v>314</v>
      </c>
      <c r="AX223" s="23">
        <v>0.10657211201373951</v>
      </c>
      <c r="AY223" s="97" t="s">
        <v>314</v>
      </c>
      <c r="AZ223" s="97">
        <v>100</v>
      </c>
      <c r="BA223" s="97" t="s">
        <v>314</v>
      </c>
      <c r="BB223" s="23">
        <v>5.3092723513790588E-2</v>
      </c>
      <c r="BC223" s="97" t="s">
        <v>314</v>
      </c>
      <c r="BD223" s="97">
        <v>158</v>
      </c>
      <c r="BE223" s="97" t="s">
        <v>314</v>
      </c>
      <c r="BF223" s="23">
        <v>0.16539879214174139</v>
      </c>
      <c r="BG223" s="97" t="s">
        <v>314</v>
      </c>
      <c r="BH223" s="97">
        <v>233</v>
      </c>
      <c r="BI223" s="97" t="s">
        <v>314</v>
      </c>
      <c r="BJ223" s="23">
        <v>8.3001717256995816E-2</v>
      </c>
      <c r="BK223" s="97" t="s">
        <v>314</v>
      </c>
      <c r="BL223" s="97">
        <v>209</v>
      </c>
      <c r="BM223" s="97" t="s">
        <v>314</v>
      </c>
      <c r="BN223" s="23">
        <v>1.4437168636783777E-2</v>
      </c>
      <c r="BO223" s="97" t="s">
        <v>314</v>
      </c>
      <c r="BP223" s="97">
        <v>296</v>
      </c>
      <c r="BQ223" s="97" t="s">
        <v>314</v>
      </c>
      <c r="BR223" s="23">
        <v>8.7011764916615039E-2</v>
      </c>
      <c r="BS223" s="97" t="s">
        <v>314</v>
      </c>
      <c r="BT223" s="97">
        <v>88</v>
      </c>
      <c r="BU223" s="97" t="s">
        <v>314</v>
      </c>
      <c r="BV223" s="23">
        <v>8.8296253095737548E-2</v>
      </c>
      <c r="BW223" s="97" t="s">
        <v>314</v>
      </c>
      <c r="BX223" s="97">
        <v>221</v>
      </c>
      <c r="BY223" s="97" t="s">
        <v>314</v>
      </c>
      <c r="BZ223" s="23">
        <v>8.9986829585420716E-2</v>
      </c>
      <c r="CA223" s="97" t="s">
        <v>314</v>
      </c>
      <c r="CB223" s="97">
        <v>289</v>
      </c>
      <c r="CC223" s="97" t="s">
        <v>314</v>
      </c>
      <c r="CD223" s="97" t="s">
        <v>314</v>
      </c>
      <c r="CE223" s="23">
        <v>4.3520549954166772E-2</v>
      </c>
      <c r="CF223" s="97" t="s">
        <v>314</v>
      </c>
      <c r="CG223" s="97">
        <v>237</v>
      </c>
    </row>
    <row r="224" spans="1:85" x14ac:dyDescent="0.35">
      <c r="A224" s="97" t="s">
        <v>267</v>
      </c>
      <c r="B224" s="23">
        <v>0.12628919339084702</v>
      </c>
      <c r="C224" s="97" t="s">
        <v>267</v>
      </c>
      <c r="D224" s="97">
        <v>306</v>
      </c>
      <c r="E224" s="97" t="s">
        <v>267</v>
      </c>
      <c r="F224" s="23">
        <v>7.0037567257125316E-2</v>
      </c>
      <c r="G224" s="97" t="s">
        <v>267</v>
      </c>
      <c r="H224" s="97">
        <v>225</v>
      </c>
      <c r="I224" s="97" t="s">
        <v>267</v>
      </c>
      <c r="J224" s="23">
        <v>0.14017510963688731</v>
      </c>
      <c r="K224" s="97" t="s">
        <v>267</v>
      </c>
      <c r="L224" s="97">
        <v>313</v>
      </c>
      <c r="M224" s="97" t="s">
        <v>267</v>
      </c>
      <c r="N224" s="23">
        <v>88</v>
      </c>
      <c r="O224" s="97" t="s">
        <v>267</v>
      </c>
      <c r="P224" s="23">
        <v>251</v>
      </c>
      <c r="Q224" s="97" t="s">
        <v>267</v>
      </c>
      <c r="R224" s="23">
        <v>4.8063746095976861E-3</v>
      </c>
      <c r="S224" s="97" t="s">
        <v>267</v>
      </c>
      <c r="T224" s="97">
        <v>53</v>
      </c>
      <c r="U224" s="97" t="s">
        <v>267</v>
      </c>
      <c r="V224" s="23">
        <v>2.9333102318708348E-2</v>
      </c>
      <c r="W224" s="97" t="s">
        <v>267</v>
      </c>
      <c r="X224" s="97">
        <v>323</v>
      </c>
      <c r="Y224" s="97" t="s">
        <v>267</v>
      </c>
      <c r="Z224" s="23">
        <v>5.0760002951176992E-3</v>
      </c>
      <c r="AA224" s="97" t="s">
        <v>267</v>
      </c>
      <c r="AB224" s="97">
        <v>95</v>
      </c>
      <c r="AC224" s="97" t="s">
        <v>267</v>
      </c>
      <c r="AD224" s="23">
        <v>3.627022458477018E-2</v>
      </c>
      <c r="AE224" s="97" t="s">
        <v>267</v>
      </c>
      <c r="AF224" s="97">
        <v>50</v>
      </c>
      <c r="AG224" s="97" t="s">
        <v>267</v>
      </c>
      <c r="AH224" s="23">
        <v>4.876821375266966E-2</v>
      </c>
      <c r="AI224" s="97" t="s">
        <v>267</v>
      </c>
      <c r="AJ224" s="97">
        <v>307</v>
      </c>
      <c r="AK224" s="97" t="s">
        <v>267</v>
      </c>
      <c r="AL224" s="23">
        <v>4.1488556286327333E-2</v>
      </c>
      <c r="AM224" s="97" t="s">
        <v>267</v>
      </c>
      <c r="AN224" s="97">
        <v>73</v>
      </c>
      <c r="AO224" s="97" t="s">
        <v>267</v>
      </c>
      <c r="AP224" s="23">
        <v>0</v>
      </c>
      <c r="AQ224" s="97" t="s">
        <v>267</v>
      </c>
      <c r="AR224" s="97">
        <v>253</v>
      </c>
      <c r="AS224" s="97" t="s">
        <v>267</v>
      </c>
      <c r="AT224" s="23">
        <v>3.0096063259749332E-2</v>
      </c>
      <c r="AU224" s="97" t="s">
        <v>267</v>
      </c>
      <c r="AV224" s="97">
        <v>320</v>
      </c>
      <c r="AW224" s="97" t="s">
        <v>267</v>
      </c>
      <c r="AX224" s="23">
        <v>1.061055963361629E-2</v>
      </c>
      <c r="AY224" s="97" t="s">
        <v>267</v>
      </c>
      <c r="AZ224" s="97">
        <v>323</v>
      </c>
      <c r="BA224" s="97" t="s">
        <v>267</v>
      </c>
      <c r="BB224" s="23">
        <v>4.8953846007628143E-2</v>
      </c>
      <c r="BC224" s="97" t="s">
        <v>267</v>
      </c>
      <c r="BD224" s="97">
        <v>169</v>
      </c>
      <c r="BE224" s="97" t="s">
        <v>267</v>
      </c>
      <c r="BF224" s="23">
        <v>0.2349724975138891</v>
      </c>
      <c r="BG224" s="97" t="s">
        <v>267</v>
      </c>
      <c r="BH224" s="97">
        <v>141</v>
      </c>
      <c r="BI224" s="97" t="s">
        <v>267</v>
      </c>
      <c r="BJ224" s="23">
        <v>9.3767361215659692E-2</v>
      </c>
      <c r="BK224" s="97" t="s">
        <v>267</v>
      </c>
      <c r="BL224" s="97">
        <v>177</v>
      </c>
      <c r="BM224" s="97" t="s">
        <v>267</v>
      </c>
      <c r="BN224" s="23">
        <v>6.4942215834181485E-2</v>
      </c>
      <c r="BO224" s="97" t="s">
        <v>267</v>
      </c>
      <c r="BP224" s="97">
        <v>157</v>
      </c>
      <c r="BQ224" s="97" t="s">
        <v>267</v>
      </c>
      <c r="BR224" s="23">
        <v>3.3199987571356435E-2</v>
      </c>
      <c r="BS224" s="97" t="s">
        <v>267</v>
      </c>
      <c r="BT224" s="97">
        <v>276</v>
      </c>
      <c r="BU224" s="97" t="s">
        <v>267</v>
      </c>
      <c r="BV224" s="23">
        <v>8.5227994469602289E-2</v>
      </c>
      <c r="BW224" s="97" t="s">
        <v>267</v>
      </c>
      <c r="BX224" s="97">
        <v>229</v>
      </c>
      <c r="BY224" s="97" t="s">
        <v>267</v>
      </c>
      <c r="BZ224" s="23">
        <v>7.3893572083890496E-2</v>
      </c>
      <c r="CA224" s="97" t="s">
        <v>267</v>
      </c>
      <c r="CB224" s="97">
        <v>312</v>
      </c>
      <c r="CC224" s="97" t="s">
        <v>267</v>
      </c>
      <c r="CD224" s="97" t="s">
        <v>267</v>
      </c>
      <c r="CE224" s="23">
        <v>5.0272832062487186E-2</v>
      </c>
      <c r="CF224" s="97" t="s">
        <v>267</v>
      </c>
      <c r="CG224" s="97">
        <v>217</v>
      </c>
    </row>
    <row r="225" spans="1:85" x14ac:dyDescent="0.35">
      <c r="A225" s="97" t="s">
        <v>42</v>
      </c>
      <c r="B225" s="23">
        <v>0.52082445293643753</v>
      </c>
      <c r="C225" s="97" t="s">
        <v>42</v>
      </c>
      <c r="D225" s="97">
        <v>19</v>
      </c>
      <c r="E225" s="97" t="s">
        <v>42</v>
      </c>
      <c r="F225" s="23">
        <v>0.32623158843080152</v>
      </c>
      <c r="G225" s="97" t="s">
        <v>42</v>
      </c>
      <c r="H225" s="97">
        <v>18</v>
      </c>
      <c r="I225" s="97" t="s">
        <v>42</v>
      </c>
      <c r="J225" s="23">
        <v>0.49648828129685796</v>
      </c>
      <c r="K225" s="97" t="s">
        <v>42</v>
      </c>
      <c r="L225" s="97">
        <v>32</v>
      </c>
      <c r="M225" s="97" t="s">
        <v>42</v>
      </c>
      <c r="N225" s="23">
        <v>14</v>
      </c>
      <c r="O225" s="97" t="s">
        <v>42</v>
      </c>
      <c r="P225" s="23">
        <v>192</v>
      </c>
      <c r="Q225" s="97" t="s">
        <v>42</v>
      </c>
      <c r="R225" s="23">
        <v>6.706812620453171E-3</v>
      </c>
      <c r="S225" s="97" t="s">
        <v>42</v>
      </c>
      <c r="T225" s="97">
        <v>37</v>
      </c>
      <c r="U225" s="97" t="s">
        <v>42</v>
      </c>
      <c r="V225" s="23">
        <v>0.64962094040761376</v>
      </c>
      <c r="W225" s="97" t="s">
        <v>42</v>
      </c>
      <c r="X225" s="97">
        <v>12</v>
      </c>
      <c r="Y225" s="97" t="s">
        <v>42</v>
      </c>
      <c r="Z225" s="23">
        <v>1.270797631477218E-2</v>
      </c>
      <c r="AA225" s="97" t="s">
        <v>42</v>
      </c>
      <c r="AB225" s="97">
        <v>23</v>
      </c>
      <c r="AC225" s="97" t="s">
        <v>42</v>
      </c>
      <c r="AD225" s="23">
        <v>1.4347927674292051E-2</v>
      </c>
      <c r="AE225" s="97" t="s">
        <v>42</v>
      </c>
      <c r="AF225" s="97">
        <v>122</v>
      </c>
      <c r="AG225" s="97" t="s">
        <v>42</v>
      </c>
      <c r="AH225" s="23">
        <v>0.10137144337815472</v>
      </c>
      <c r="AI225" s="97" t="s">
        <v>42</v>
      </c>
      <c r="AJ225" s="97">
        <v>123</v>
      </c>
      <c r="AK225" s="97" t="s">
        <v>42</v>
      </c>
      <c r="AL225" s="23">
        <v>2.6756831581705564E-2</v>
      </c>
      <c r="AM225" s="97" t="s">
        <v>42</v>
      </c>
      <c r="AN225" s="97">
        <v>127</v>
      </c>
      <c r="AO225" s="97" t="s">
        <v>42</v>
      </c>
      <c r="AP225" s="23">
        <v>3.9926071152845091E-2</v>
      </c>
      <c r="AQ225" s="97" t="s">
        <v>42</v>
      </c>
      <c r="AR225" s="97">
        <v>145</v>
      </c>
      <c r="AS225" s="97" t="s">
        <v>42</v>
      </c>
      <c r="AT225" s="23">
        <v>8.3070503265066292E-2</v>
      </c>
      <c r="AU225" s="97" t="s">
        <v>42</v>
      </c>
      <c r="AV225" s="97">
        <v>191</v>
      </c>
      <c r="AW225" s="97" t="s">
        <v>42</v>
      </c>
      <c r="AX225" s="23">
        <v>6.8176133601954847E-2</v>
      </c>
      <c r="AY225" s="97" t="s">
        <v>42</v>
      </c>
      <c r="AZ225" s="97">
        <v>164</v>
      </c>
      <c r="BA225" s="97" t="s">
        <v>42</v>
      </c>
      <c r="BB225" s="23">
        <v>0.60813177750615754</v>
      </c>
      <c r="BC225" s="97" t="s">
        <v>42</v>
      </c>
      <c r="BD225" s="97">
        <v>3</v>
      </c>
      <c r="BE225" s="97" t="s">
        <v>42</v>
      </c>
      <c r="BF225" s="23">
        <v>0.20383825970361022</v>
      </c>
      <c r="BG225" s="97" t="s">
        <v>42</v>
      </c>
      <c r="BH225" s="97">
        <v>185</v>
      </c>
      <c r="BI225" s="97" t="s">
        <v>42</v>
      </c>
      <c r="BJ225" s="23">
        <v>0.59735697784463271</v>
      </c>
      <c r="BK225" s="97" t="s">
        <v>42</v>
      </c>
      <c r="BL225" s="97">
        <v>3</v>
      </c>
      <c r="BM225" s="97" t="s">
        <v>42</v>
      </c>
      <c r="BN225" s="23">
        <v>5.2742543272263742E-2</v>
      </c>
      <c r="BO225" s="97" t="s">
        <v>42</v>
      </c>
      <c r="BP225" s="97">
        <v>185</v>
      </c>
      <c r="BQ225" s="97" t="s">
        <v>42</v>
      </c>
      <c r="BR225" s="23">
        <v>0.12745750115012952</v>
      </c>
      <c r="BS225" s="97" t="s">
        <v>42</v>
      </c>
      <c r="BT225" s="97">
        <v>41</v>
      </c>
      <c r="BU225" s="97" t="s">
        <v>42</v>
      </c>
      <c r="BV225" s="23">
        <v>0.1567362867348441</v>
      </c>
      <c r="BW225" s="97" t="s">
        <v>42</v>
      </c>
      <c r="BX225" s="97">
        <v>100</v>
      </c>
      <c r="BY225" s="97" t="s">
        <v>42</v>
      </c>
      <c r="BZ225" s="23">
        <v>0.45062763404353057</v>
      </c>
      <c r="CA225" s="97" t="s">
        <v>42</v>
      </c>
      <c r="CB225" s="97">
        <v>10</v>
      </c>
      <c r="CC225" s="97" t="s">
        <v>42</v>
      </c>
      <c r="CD225" s="97" t="s">
        <v>42</v>
      </c>
      <c r="CE225" s="23">
        <v>0.15687048519985244</v>
      </c>
      <c r="CF225" s="97" t="s">
        <v>42</v>
      </c>
      <c r="CG225" s="97">
        <v>74</v>
      </c>
    </row>
    <row r="226" spans="1:85" x14ac:dyDescent="0.35">
      <c r="A226" s="97" t="s">
        <v>124</v>
      </c>
      <c r="B226" s="23">
        <v>0.37553231234007534</v>
      </c>
      <c r="C226" s="97" t="s">
        <v>124</v>
      </c>
      <c r="D226" s="97">
        <v>46</v>
      </c>
      <c r="E226" s="97" t="s">
        <v>124</v>
      </c>
      <c r="F226" s="23">
        <v>0.11798985624674191</v>
      </c>
      <c r="G226" s="97" t="s">
        <v>124</v>
      </c>
      <c r="H226" s="97">
        <v>118</v>
      </c>
      <c r="I226" s="97" t="s">
        <v>124</v>
      </c>
      <c r="J226" s="23">
        <v>0.42925179076688286</v>
      </c>
      <c r="K226" s="97" t="s">
        <v>124</v>
      </c>
      <c r="L226" s="97">
        <v>45</v>
      </c>
      <c r="M226" s="97" t="s">
        <v>124</v>
      </c>
      <c r="N226" s="23">
        <v>-73</v>
      </c>
      <c r="O226" s="97" t="s">
        <v>124</v>
      </c>
      <c r="P226" s="23">
        <v>83</v>
      </c>
      <c r="Q226" s="97" t="s">
        <v>124</v>
      </c>
      <c r="R226" s="23">
        <v>4.1796485489893724E-3</v>
      </c>
      <c r="S226" s="97" t="s">
        <v>124</v>
      </c>
      <c r="T226" s="97">
        <v>58</v>
      </c>
      <c r="U226" s="97" t="s">
        <v>124</v>
      </c>
      <c r="V226" s="23">
        <v>0.11712796345685063</v>
      </c>
      <c r="W226" s="97" t="s">
        <v>124</v>
      </c>
      <c r="X226" s="97">
        <v>188</v>
      </c>
      <c r="Y226" s="97" t="s">
        <v>124</v>
      </c>
      <c r="Z226" s="23">
        <v>5.2607787371922515E-3</v>
      </c>
      <c r="AA226" s="97" t="s">
        <v>124</v>
      </c>
      <c r="AB226" s="97">
        <v>89</v>
      </c>
      <c r="AC226" s="97" t="s">
        <v>124</v>
      </c>
      <c r="AD226" s="23">
        <v>1.0249601435495781E-2</v>
      </c>
      <c r="AE226" s="97" t="s">
        <v>124</v>
      </c>
      <c r="AF226" s="97">
        <v>167</v>
      </c>
      <c r="AG226" s="97" t="s">
        <v>124</v>
      </c>
      <c r="AH226" s="23">
        <v>5.3460796132311798E-2</v>
      </c>
      <c r="AI226" s="97" t="s">
        <v>124</v>
      </c>
      <c r="AJ226" s="97">
        <v>288</v>
      </c>
      <c r="AK226" s="97" t="s">
        <v>124</v>
      </c>
      <c r="AL226" s="23">
        <v>1.6725107635570665E-2</v>
      </c>
      <c r="AM226" s="97" t="s">
        <v>124</v>
      </c>
      <c r="AN226" s="97">
        <v>246</v>
      </c>
      <c r="AO226" s="97" t="s">
        <v>124</v>
      </c>
      <c r="AP226" s="23">
        <v>4.5093890561357895E-2</v>
      </c>
      <c r="AQ226" s="97" t="s">
        <v>124</v>
      </c>
      <c r="AR226" s="97">
        <v>135</v>
      </c>
      <c r="AS226" s="97" t="s">
        <v>124</v>
      </c>
      <c r="AT226" s="23">
        <v>0.19457557948019269</v>
      </c>
      <c r="AU226" s="97" t="s">
        <v>124</v>
      </c>
      <c r="AV226" s="97">
        <v>23</v>
      </c>
      <c r="AW226" s="97" t="s">
        <v>124</v>
      </c>
      <c r="AX226" s="23">
        <v>0.11252156040920457</v>
      </c>
      <c r="AY226" s="97" t="s">
        <v>124</v>
      </c>
      <c r="AZ226" s="97">
        <v>90</v>
      </c>
      <c r="BA226" s="97" t="s">
        <v>124</v>
      </c>
      <c r="BB226" s="23">
        <v>0.12242964685550284</v>
      </c>
      <c r="BC226" s="97" t="s">
        <v>124</v>
      </c>
      <c r="BD226" s="97">
        <v>72</v>
      </c>
      <c r="BE226" s="97" t="s">
        <v>124</v>
      </c>
      <c r="BF226" s="23">
        <v>0.32340537615431647</v>
      </c>
      <c r="BG226" s="97" t="s">
        <v>124</v>
      </c>
      <c r="BH226" s="97">
        <v>66</v>
      </c>
      <c r="BI226" s="97" t="s">
        <v>124</v>
      </c>
      <c r="BJ226" s="23">
        <v>0.17927681415679889</v>
      </c>
      <c r="BK226" s="97" t="s">
        <v>124</v>
      </c>
      <c r="BL226" s="97">
        <v>67</v>
      </c>
      <c r="BM226" s="97" t="s">
        <v>124</v>
      </c>
      <c r="BN226" s="23">
        <v>7.9124270439685687E-2</v>
      </c>
      <c r="BO226" s="97" t="s">
        <v>124</v>
      </c>
      <c r="BP226" s="97">
        <v>129</v>
      </c>
      <c r="BQ226" s="97" t="s">
        <v>124</v>
      </c>
      <c r="BR226" s="23">
        <v>0.11813975694182868</v>
      </c>
      <c r="BS226" s="97" t="s">
        <v>124</v>
      </c>
      <c r="BT226" s="97">
        <v>49</v>
      </c>
      <c r="BU226" s="97" t="s">
        <v>124</v>
      </c>
      <c r="BV226" s="23">
        <v>0.1714985599174009</v>
      </c>
      <c r="BW226" s="97" t="s">
        <v>124</v>
      </c>
      <c r="BX226" s="97">
        <v>88</v>
      </c>
      <c r="BY226" s="97" t="s">
        <v>124</v>
      </c>
      <c r="BZ226" s="23">
        <v>0.15702394248343929</v>
      </c>
      <c r="CA226" s="97" t="s">
        <v>124</v>
      </c>
      <c r="CB226" s="97">
        <v>156</v>
      </c>
      <c r="CC226" s="97" t="s">
        <v>124</v>
      </c>
      <c r="CD226" s="97" t="s">
        <v>124</v>
      </c>
      <c r="CE226" s="23">
        <v>0.56903577797664162</v>
      </c>
      <c r="CF226" s="97" t="s">
        <v>124</v>
      </c>
      <c r="CG226" s="97">
        <v>15</v>
      </c>
    </row>
    <row r="227" spans="1:85" x14ac:dyDescent="0.35">
      <c r="A227" s="97" t="s">
        <v>121</v>
      </c>
      <c r="B227" s="23">
        <v>0.18245105280661209</v>
      </c>
      <c r="C227" s="97" t="s">
        <v>121</v>
      </c>
      <c r="D227" s="97">
        <v>217</v>
      </c>
      <c r="E227" s="97" t="s">
        <v>121</v>
      </c>
      <c r="F227" s="23">
        <v>4.9389033327031151E-2</v>
      </c>
      <c r="G227" s="97" t="s">
        <v>121</v>
      </c>
      <c r="H227" s="97">
        <v>280</v>
      </c>
      <c r="I227" s="97" t="s">
        <v>121</v>
      </c>
      <c r="J227" s="23">
        <v>0.28512826877887448</v>
      </c>
      <c r="K227" s="97" t="s">
        <v>121</v>
      </c>
      <c r="L227" s="97">
        <v>132</v>
      </c>
      <c r="M227" s="97" t="s">
        <v>121</v>
      </c>
      <c r="N227" s="23">
        <v>-148</v>
      </c>
      <c r="O227" s="97" t="s">
        <v>121</v>
      </c>
      <c r="P227" s="23">
        <v>39</v>
      </c>
      <c r="Q227" s="97" t="s">
        <v>121</v>
      </c>
      <c r="R227" s="23">
        <v>1.7568826768223065E-4</v>
      </c>
      <c r="S227" s="97" t="s">
        <v>121</v>
      </c>
      <c r="T227" s="97">
        <v>300</v>
      </c>
      <c r="U227" s="97" t="s">
        <v>121</v>
      </c>
      <c r="V227" s="23">
        <v>0.10003972995272348</v>
      </c>
      <c r="W227" s="97" t="s">
        <v>121</v>
      </c>
      <c r="X227" s="97">
        <v>207</v>
      </c>
      <c r="Y227" s="97" t="s">
        <v>121</v>
      </c>
      <c r="Z227" s="23">
        <v>1.1001072843089736E-3</v>
      </c>
      <c r="AA227" s="97" t="s">
        <v>121</v>
      </c>
      <c r="AB227" s="97">
        <v>287</v>
      </c>
      <c r="AC227" s="97" t="s">
        <v>121</v>
      </c>
      <c r="AD227" s="23">
        <v>3.6024658585559852E-2</v>
      </c>
      <c r="AE227" s="97" t="s">
        <v>121</v>
      </c>
      <c r="AF227" s="97">
        <v>52</v>
      </c>
      <c r="AG227" s="97" t="s">
        <v>121</v>
      </c>
      <c r="AH227" s="23">
        <v>6.8373129667054861E-2</v>
      </c>
      <c r="AI227" s="97" t="s">
        <v>121</v>
      </c>
      <c r="AJ227" s="97">
        <v>222</v>
      </c>
      <c r="AK227" s="97" t="s">
        <v>121</v>
      </c>
      <c r="AL227" s="23">
        <v>4.3720112838610742E-2</v>
      </c>
      <c r="AM227" s="97" t="s">
        <v>121</v>
      </c>
      <c r="AN227" s="97">
        <v>64</v>
      </c>
      <c r="AO227" s="97" t="s">
        <v>121</v>
      </c>
      <c r="AP227" s="23">
        <v>2.1108764359476027E-2</v>
      </c>
      <c r="AQ227" s="97" t="s">
        <v>121</v>
      </c>
      <c r="AR227" s="97">
        <v>207</v>
      </c>
      <c r="AS227" s="97" t="s">
        <v>121</v>
      </c>
      <c r="AT227" s="23">
        <v>0.21728298778479471</v>
      </c>
      <c r="AU227" s="97" t="s">
        <v>121</v>
      </c>
      <c r="AV227" s="97">
        <v>15</v>
      </c>
      <c r="AW227" s="97" t="s">
        <v>121</v>
      </c>
      <c r="AX227" s="23">
        <v>9.7165026965159995E-2</v>
      </c>
      <c r="AY227" s="97" t="s">
        <v>121</v>
      </c>
      <c r="AZ227" s="97">
        <v>110</v>
      </c>
      <c r="BA227" s="97" t="s">
        <v>121</v>
      </c>
      <c r="BB227" s="23">
        <v>2.2673958557072785E-2</v>
      </c>
      <c r="BC227" s="97" t="s">
        <v>121</v>
      </c>
      <c r="BD227" s="97">
        <v>251</v>
      </c>
      <c r="BE227" s="97" t="s">
        <v>121</v>
      </c>
      <c r="BF227" s="23">
        <v>0.3940377932191822</v>
      </c>
      <c r="BG227" s="97" t="s">
        <v>121</v>
      </c>
      <c r="BH227" s="97">
        <v>46</v>
      </c>
      <c r="BI227" s="97" t="s">
        <v>121</v>
      </c>
      <c r="BJ227" s="23">
        <v>0.10303956342950954</v>
      </c>
      <c r="BK227" s="97" t="s">
        <v>121</v>
      </c>
      <c r="BL227" s="97">
        <v>157</v>
      </c>
      <c r="BM227" s="97" t="s">
        <v>121</v>
      </c>
      <c r="BN227" s="23">
        <v>2.9300422225225456E-2</v>
      </c>
      <c r="BO227" s="97" t="s">
        <v>121</v>
      </c>
      <c r="BP227" s="97">
        <v>262</v>
      </c>
      <c r="BQ227" s="97" t="s">
        <v>121</v>
      </c>
      <c r="BR227" s="23">
        <v>3.6559217632860713E-2</v>
      </c>
      <c r="BS227" s="97" t="s">
        <v>121</v>
      </c>
      <c r="BT227" s="97">
        <v>258</v>
      </c>
      <c r="BU227" s="97" t="s">
        <v>121</v>
      </c>
      <c r="BV227" s="23">
        <v>5.7246679493153062E-2</v>
      </c>
      <c r="BW227" s="97" t="s">
        <v>121</v>
      </c>
      <c r="BX227" s="97">
        <v>294</v>
      </c>
      <c r="BY227" s="97" t="s">
        <v>121</v>
      </c>
      <c r="BZ227" s="23">
        <v>0.17861882849004534</v>
      </c>
      <c r="CA227" s="97" t="s">
        <v>121</v>
      </c>
      <c r="CB227" s="97">
        <v>128</v>
      </c>
      <c r="CC227" s="97" t="s">
        <v>121</v>
      </c>
      <c r="CD227" s="97" t="s">
        <v>121</v>
      </c>
      <c r="CE227" s="23">
        <v>2.3222275024670308E-2</v>
      </c>
      <c r="CF227" s="97" t="s">
        <v>121</v>
      </c>
      <c r="CG227" s="97">
        <v>298</v>
      </c>
    </row>
    <row r="228" spans="1:85" x14ac:dyDescent="0.35">
      <c r="A228" s="97" t="s">
        <v>123</v>
      </c>
      <c r="B228" s="23">
        <v>0.2172624116831082</v>
      </c>
      <c r="C228" s="97" t="s">
        <v>123</v>
      </c>
      <c r="D228" s="97">
        <v>158</v>
      </c>
      <c r="E228" s="97" t="s">
        <v>123</v>
      </c>
      <c r="F228" s="23">
        <v>0.13449039525153664</v>
      </c>
      <c r="G228" s="97" t="s">
        <v>123</v>
      </c>
      <c r="H228" s="97">
        <v>92</v>
      </c>
      <c r="I228" s="97" t="s">
        <v>123</v>
      </c>
      <c r="J228" s="23">
        <v>0.25180592246416689</v>
      </c>
      <c r="K228" s="97" t="s">
        <v>123</v>
      </c>
      <c r="L228" s="97">
        <v>172</v>
      </c>
      <c r="M228" s="97" t="s">
        <v>123</v>
      </c>
      <c r="N228" s="23">
        <v>80</v>
      </c>
      <c r="O228" s="97" t="s">
        <v>123</v>
      </c>
      <c r="P228" s="23">
        <v>244</v>
      </c>
      <c r="Q228" s="97" t="s">
        <v>123</v>
      </c>
      <c r="R228" s="23">
        <v>4.8040440514738133E-4</v>
      </c>
      <c r="S228" s="97" t="s">
        <v>123</v>
      </c>
      <c r="T228" s="97">
        <v>259</v>
      </c>
      <c r="U228" s="97" t="s">
        <v>123</v>
      </c>
      <c r="V228" s="23">
        <v>3.2290886539351679E-2</v>
      </c>
      <c r="W228" s="97" t="s">
        <v>123</v>
      </c>
      <c r="X228" s="97">
        <v>318</v>
      </c>
      <c r="Y228" s="97" t="s">
        <v>123</v>
      </c>
      <c r="Z228" s="23">
        <v>7.7866176018258413E-4</v>
      </c>
      <c r="AA228" s="97" t="s">
        <v>123</v>
      </c>
      <c r="AB228" s="97">
        <v>316</v>
      </c>
      <c r="AC228" s="97" t="s">
        <v>123</v>
      </c>
      <c r="AD228" s="23">
        <v>1.2353756215373121E-2</v>
      </c>
      <c r="AE228" s="97" t="s">
        <v>123</v>
      </c>
      <c r="AF228" s="97">
        <v>142</v>
      </c>
      <c r="AG228" s="97" t="s">
        <v>123</v>
      </c>
      <c r="AH228" s="23">
        <v>9.0108795325650901E-2</v>
      </c>
      <c r="AI228" s="97" t="s">
        <v>123</v>
      </c>
      <c r="AJ228" s="97">
        <v>141</v>
      </c>
      <c r="AK228" s="97" t="s">
        <v>123</v>
      </c>
      <c r="AL228" s="23">
        <v>2.3394232862428151E-2</v>
      </c>
      <c r="AM228" s="97" t="s">
        <v>123</v>
      </c>
      <c r="AN228" s="97">
        <v>151</v>
      </c>
      <c r="AO228" s="97" t="s">
        <v>123</v>
      </c>
      <c r="AP228" s="23">
        <v>0.19467851626129351</v>
      </c>
      <c r="AQ228" s="97" t="s">
        <v>123</v>
      </c>
      <c r="AR228" s="97">
        <v>24</v>
      </c>
      <c r="AS228" s="97" t="s">
        <v>123</v>
      </c>
      <c r="AT228" s="23">
        <v>7.692437278170218E-2</v>
      </c>
      <c r="AU228" s="97" t="s">
        <v>123</v>
      </c>
      <c r="AV228" s="97">
        <v>205</v>
      </c>
      <c r="AW228" s="97" t="s">
        <v>123</v>
      </c>
      <c r="AX228" s="23">
        <v>0.21674243253161168</v>
      </c>
      <c r="AY228" s="97" t="s">
        <v>123</v>
      </c>
      <c r="AZ228" s="97">
        <v>25</v>
      </c>
      <c r="BA228" s="97" t="s">
        <v>123</v>
      </c>
      <c r="BB228" s="23">
        <v>3.5921748279114679E-2</v>
      </c>
      <c r="BC228" s="97" t="s">
        <v>123</v>
      </c>
      <c r="BD228" s="97">
        <v>203</v>
      </c>
      <c r="BE228" s="97" t="s">
        <v>123</v>
      </c>
      <c r="BF228" s="23">
        <v>0.52471834598464129</v>
      </c>
      <c r="BG228" s="97" t="s">
        <v>123</v>
      </c>
      <c r="BH228" s="97">
        <v>15</v>
      </c>
      <c r="BI228" s="97" t="s">
        <v>123</v>
      </c>
      <c r="BJ228" s="23">
        <v>0.14243740581152775</v>
      </c>
      <c r="BK228" s="97" t="s">
        <v>123</v>
      </c>
      <c r="BL228" s="97">
        <v>108</v>
      </c>
      <c r="BM228" s="97" t="s">
        <v>123</v>
      </c>
      <c r="BN228" s="23">
        <v>5.4153501607294631E-2</v>
      </c>
      <c r="BO228" s="97" t="s">
        <v>123</v>
      </c>
      <c r="BP228" s="97">
        <v>182</v>
      </c>
      <c r="BQ228" s="97" t="s">
        <v>123</v>
      </c>
      <c r="BR228" s="23">
        <v>2.9596190169189698E-2</v>
      </c>
      <c r="BS228" s="97" t="s">
        <v>123</v>
      </c>
      <c r="BT228" s="97">
        <v>293</v>
      </c>
      <c r="BU228" s="97" t="s">
        <v>123</v>
      </c>
      <c r="BV228" s="23">
        <v>7.2734066826680863E-2</v>
      </c>
      <c r="BW228" s="97" t="s">
        <v>123</v>
      </c>
      <c r="BX228" s="97">
        <v>267</v>
      </c>
      <c r="BY228" s="97" t="s">
        <v>123</v>
      </c>
      <c r="BZ228" s="23">
        <v>0.11395952471442862</v>
      </c>
      <c r="CA228" s="97" t="s">
        <v>123</v>
      </c>
      <c r="CB228" s="97">
        <v>237</v>
      </c>
      <c r="CC228" s="97" t="s">
        <v>123</v>
      </c>
      <c r="CD228" s="97" t="s">
        <v>123</v>
      </c>
      <c r="CE228" s="23">
        <v>3.1548652828623867E-2</v>
      </c>
      <c r="CF228" s="97" t="s">
        <v>123</v>
      </c>
      <c r="CG228" s="97">
        <v>270</v>
      </c>
    </row>
    <row r="229" spans="1:85" x14ac:dyDescent="0.35">
      <c r="A229" s="97" t="s">
        <v>18</v>
      </c>
      <c r="B229" s="23">
        <v>0.9298012391854088</v>
      </c>
      <c r="C229" s="97" t="s">
        <v>18</v>
      </c>
      <c r="D229" s="97">
        <v>3</v>
      </c>
      <c r="E229" s="97" t="s">
        <v>18</v>
      </c>
      <c r="F229" s="23">
        <v>0.12764872178279782</v>
      </c>
      <c r="G229" s="97" t="s">
        <v>18</v>
      </c>
      <c r="H229" s="97">
        <v>103</v>
      </c>
      <c r="I229" s="97" t="s">
        <v>18</v>
      </c>
      <c r="J229" s="23">
        <v>1</v>
      </c>
      <c r="K229" s="97" t="s">
        <v>18</v>
      </c>
      <c r="L229" s="97">
        <v>1</v>
      </c>
      <c r="M229" s="97" t="s">
        <v>18</v>
      </c>
      <c r="N229" s="23">
        <v>-102</v>
      </c>
      <c r="O229" s="97" t="s">
        <v>18</v>
      </c>
      <c r="P229" s="23">
        <v>66</v>
      </c>
      <c r="Q229" s="97" t="s">
        <v>18</v>
      </c>
      <c r="R229" s="23">
        <v>1.7702429238922375E-3</v>
      </c>
      <c r="S229" s="97" t="s">
        <v>18</v>
      </c>
      <c r="T229" s="97">
        <v>121</v>
      </c>
      <c r="U229" s="97" t="s">
        <v>18</v>
      </c>
      <c r="V229" s="23">
        <v>0.23692817283662324</v>
      </c>
      <c r="W229" s="97" t="s">
        <v>18</v>
      </c>
      <c r="X229" s="97">
        <v>88</v>
      </c>
      <c r="Y229" s="97" t="s">
        <v>18</v>
      </c>
      <c r="Z229" s="23">
        <v>3.9591756713161785E-3</v>
      </c>
      <c r="AA229" s="97" t="s">
        <v>18</v>
      </c>
      <c r="AB229" s="97">
        <v>121</v>
      </c>
      <c r="AC229" s="97" t="s">
        <v>18</v>
      </c>
      <c r="AD229" s="23">
        <v>1.064304977123885E-2</v>
      </c>
      <c r="AE229" s="97" t="s">
        <v>18</v>
      </c>
      <c r="AF229" s="97">
        <v>162</v>
      </c>
      <c r="AG229" s="97" t="s">
        <v>18</v>
      </c>
      <c r="AH229" s="23">
        <v>8.6487508169267785E-2</v>
      </c>
      <c r="AI229" s="97" t="s">
        <v>18</v>
      </c>
      <c r="AJ229" s="97">
        <v>153</v>
      </c>
      <c r="AK229" s="97" t="s">
        <v>18</v>
      </c>
      <c r="AL229" s="23">
        <v>2.1270899631138016E-2</v>
      </c>
      <c r="AM229" s="97" t="s">
        <v>18</v>
      </c>
      <c r="AN229" s="97">
        <v>174</v>
      </c>
      <c r="AO229" s="97" t="s">
        <v>18</v>
      </c>
      <c r="AP229" s="23">
        <v>4.0140872338448451E-2</v>
      </c>
      <c r="AQ229" s="97" t="s">
        <v>18</v>
      </c>
      <c r="AR229" s="97">
        <v>144</v>
      </c>
      <c r="AS229" s="97" t="s">
        <v>18</v>
      </c>
      <c r="AT229" s="23">
        <v>0.1648705573402991</v>
      </c>
      <c r="AU229" s="97" t="s">
        <v>18</v>
      </c>
      <c r="AV229" s="97">
        <v>34</v>
      </c>
      <c r="AW229" s="97" t="s">
        <v>18</v>
      </c>
      <c r="AX229" s="23">
        <v>9.7224488248439739E-2</v>
      </c>
      <c r="AY229" s="97" t="s">
        <v>18</v>
      </c>
      <c r="AZ229" s="97">
        <v>109</v>
      </c>
      <c r="BA229" s="97" t="s">
        <v>18</v>
      </c>
      <c r="BB229" s="23">
        <v>8.0996947455516083E-2</v>
      </c>
      <c r="BC229" s="97" t="s">
        <v>18</v>
      </c>
      <c r="BD229" s="97">
        <v>111</v>
      </c>
      <c r="BE229" s="97" t="s">
        <v>18</v>
      </c>
      <c r="BF229" s="23">
        <v>0.52581985061864989</v>
      </c>
      <c r="BG229" s="97" t="s">
        <v>18</v>
      </c>
      <c r="BH229" s="97">
        <v>13</v>
      </c>
      <c r="BI229" s="97" t="s">
        <v>18</v>
      </c>
      <c r="BJ229" s="23">
        <v>0.18378640816427072</v>
      </c>
      <c r="BK229" s="97" t="s">
        <v>18</v>
      </c>
      <c r="BL229" s="97">
        <v>61</v>
      </c>
      <c r="BM229" s="97" t="s">
        <v>18</v>
      </c>
      <c r="BN229" s="23">
        <v>0.14889819103856672</v>
      </c>
      <c r="BO229" s="97" t="s">
        <v>18</v>
      </c>
      <c r="BP229" s="97">
        <v>49</v>
      </c>
      <c r="BQ229" s="97" t="s">
        <v>18</v>
      </c>
      <c r="BR229" s="23">
        <v>1</v>
      </c>
      <c r="BS229" s="97" t="s">
        <v>18</v>
      </c>
      <c r="BT229" s="97">
        <v>1</v>
      </c>
      <c r="BU229" s="97" t="s">
        <v>18</v>
      </c>
      <c r="BV229" s="23">
        <v>1</v>
      </c>
      <c r="BW229" s="97" t="s">
        <v>18</v>
      </c>
      <c r="BX229" s="97">
        <v>1</v>
      </c>
      <c r="BY229" s="97" t="s">
        <v>18</v>
      </c>
      <c r="BZ229" s="23">
        <v>0.55668668486890849</v>
      </c>
      <c r="CA229" s="97" t="s">
        <v>18</v>
      </c>
      <c r="CB229" s="97">
        <v>5</v>
      </c>
      <c r="CC229" s="97" t="s">
        <v>18</v>
      </c>
      <c r="CD229" s="97" t="s">
        <v>18</v>
      </c>
      <c r="CE229" s="23">
        <v>1</v>
      </c>
      <c r="CF229" s="97" t="s">
        <v>18</v>
      </c>
      <c r="CG229" s="97">
        <v>1</v>
      </c>
    </row>
    <row r="230" spans="1:85" x14ac:dyDescent="0.35">
      <c r="A230" s="97" t="s">
        <v>154</v>
      </c>
      <c r="B230" s="23">
        <v>0.32119791319388519</v>
      </c>
      <c r="C230" s="97" t="s">
        <v>154</v>
      </c>
      <c r="D230" s="97">
        <v>77</v>
      </c>
      <c r="E230" s="97" t="s">
        <v>154</v>
      </c>
      <c r="F230" s="23">
        <v>0.17769331932564886</v>
      </c>
      <c r="G230" s="97" t="s">
        <v>154</v>
      </c>
      <c r="H230" s="97">
        <v>60</v>
      </c>
      <c r="I230" s="97" t="s">
        <v>154</v>
      </c>
      <c r="J230" s="23">
        <v>0.32166030977776272</v>
      </c>
      <c r="K230" s="97" t="s">
        <v>154</v>
      </c>
      <c r="L230" s="97">
        <v>97</v>
      </c>
      <c r="M230" s="97" t="s">
        <v>154</v>
      </c>
      <c r="N230" s="23">
        <v>37</v>
      </c>
      <c r="O230" s="97" t="s">
        <v>154</v>
      </c>
      <c r="P230" s="23">
        <v>217</v>
      </c>
      <c r="Q230" s="97" t="s">
        <v>154</v>
      </c>
      <c r="R230" s="23">
        <v>1.7103102885427557E-3</v>
      </c>
      <c r="S230" s="97" t="s">
        <v>154</v>
      </c>
      <c r="T230" s="97">
        <v>124</v>
      </c>
      <c r="U230" s="97" t="s">
        <v>154</v>
      </c>
      <c r="V230" s="23">
        <v>0.18675139165592311</v>
      </c>
      <c r="W230" s="97" t="s">
        <v>154</v>
      </c>
      <c r="X230" s="97">
        <v>119</v>
      </c>
      <c r="Y230" s="97" t="s">
        <v>154</v>
      </c>
      <c r="Z230" s="23">
        <v>3.4355750787867642E-3</v>
      </c>
      <c r="AA230" s="97" t="s">
        <v>154</v>
      </c>
      <c r="AB230" s="97">
        <v>148</v>
      </c>
      <c r="AC230" s="97" t="s">
        <v>154</v>
      </c>
      <c r="AD230" s="23">
        <v>5.7225005428605475E-3</v>
      </c>
      <c r="AE230" s="97" t="s">
        <v>154</v>
      </c>
      <c r="AF230" s="97">
        <v>239</v>
      </c>
      <c r="AG230" s="97" t="s">
        <v>154</v>
      </c>
      <c r="AH230" s="23">
        <v>0.10113134224614641</v>
      </c>
      <c r="AI230" s="97" t="s">
        <v>154</v>
      </c>
      <c r="AJ230" s="97">
        <v>124</v>
      </c>
      <c r="AK230" s="97" t="s">
        <v>154</v>
      </c>
      <c r="AL230" s="23">
        <v>1.8321833305029383E-2</v>
      </c>
      <c r="AM230" s="97" t="s">
        <v>154</v>
      </c>
      <c r="AN230" s="97">
        <v>211</v>
      </c>
      <c r="AO230" s="97" t="s">
        <v>154</v>
      </c>
      <c r="AP230" s="23">
        <v>1.3164251649833798E-2</v>
      </c>
      <c r="AQ230" s="97" t="s">
        <v>154</v>
      </c>
      <c r="AR230" s="97">
        <v>229</v>
      </c>
      <c r="AS230" s="97" t="s">
        <v>154</v>
      </c>
      <c r="AT230" s="23">
        <v>7.0887341922597796E-2</v>
      </c>
      <c r="AU230" s="97" t="s">
        <v>154</v>
      </c>
      <c r="AV230" s="97">
        <v>234</v>
      </c>
      <c r="AW230" s="97" t="s">
        <v>154</v>
      </c>
      <c r="AX230" s="23">
        <v>3.7814130644836373E-2</v>
      </c>
      <c r="AY230" s="97" t="s">
        <v>154</v>
      </c>
      <c r="AZ230" s="97">
        <v>264</v>
      </c>
      <c r="BA230" s="97" t="s">
        <v>154</v>
      </c>
      <c r="BB230" s="23">
        <v>0.12079445872302587</v>
      </c>
      <c r="BC230" s="97" t="s">
        <v>154</v>
      </c>
      <c r="BD230" s="97">
        <v>76</v>
      </c>
      <c r="BE230" s="97" t="s">
        <v>154</v>
      </c>
      <c r="BF230" s="23">
        <v>0.25233954432384165</v>
      </c>
      <c r="BG230" s="97" t="s">
        <v>154</v>
      </c>
      <c r="BH230" s="97">
        <v>128</v>
      </c>
      <c r="BI230" s="97" t="s">
        <v>154</v>
      </c>
      <c r="BJ230" s="23">
        <v>0.16293205404589267</v>
      </c>
      <c r="BK230" s="97" t="s">
        <v>154</v>
      </c>
      <c r="BL230" s="97">
        <v>85</v>
      </c>
      <c r="BM230" s="97" t="s">
        <v>154</v>
      </c>
      <c r="BN230" s="23">
        <v>0.25179184627550166</v>
      </c>
      <c r="BO230" s="97" t="s">
        <v>154</v>
      </c>
      <c r="BP230" s="97">
        <v>22</v>
      </c>
      <c r="BQ230" s="97" t="s">
        <v>154</v>
      </c>
      <c r="BR230" s="23">
        <v>0.13298730345943155</v>
      </c>
      <c r="BS230" s="97" t="s">
        <v>154</v>
      </c>
      <c r="BT230" s="97">
        <v>35</v>
      </c>
      <c r="BU230" s="97" t="s">
        <v>154</v>
      </c>
      <c r="BV230" s="23">
        <v>0.33415786361992533</v>
      </c>
      <c r="BW230" s="97" t="s">
        <v>154</v>
      </c>
      <c r="BX230" s="97">
        <v>21</v>
      </c>
      <c r="BY230" s="97" t="s">
        <v>154</v>
      </c>
      <c r="BZ230" s="23">
        <v>0.14257422410091392</v>
      </c>
      <c r="CA230" s="97" t="s">
        <v>154</v>
      </c>
      <c r="CB230" s="97">
        <v>173</v>
      </c>
      <c r="CC230" s="97" t="s">
        <v>154</v>
      </c>
      <c r="CD230" s="97" t="s">
        <v>154</v>
      </c>
      <c r="CE230" s="23">
        <v>0.26191116207470566</v>
      </c>
      <c r="CF230" s="97" t="s">
        <v>154</v>
      </c>
      <c r="CG230" s="97">
        <v>34</v>
      </c>
    </row>
    <row r="231" spans="1:85" x14ac:dyDescent="0.35">
      <c r="A231" s="97" t="s">
        <v>50</v>
      </c>
      <c r="B231" s="23">
        <v>0.34248949408519525</v>
      </c>
      <c r="C231" s="97" t="s">
        <v>50</v>
      </c>
      <c r="D231" s="97">
        <v>61</v>
      </c>
      <c r="E231" s="97" t="s">
        <v>50</v>
      </c>
      <c r="F231" s="23">
        <v>0.30910646582350226</v>
      </c>
      <c r="G231" s="97" t="s">
        <v>50</v>
      </c>
      <c r="H231" s="97">
        <v>21</v>
      </c>
      <c r="I231" s="97" t="s">
        <v>50</v>
      </c>
      <c r="J231" s="23">
        <v>0.22748297909761042</v>
      </c>
      <c r="K231" s="97" t="s">
        <v>50</v>
      </c>
      <c r="L231" s="97">
        <v>211</v>
      </c>
      <c r="M231" s="97" t="s">
        <v>50</v>
      </c>
      <c r="N231" s="23">
        <v>190</v>
      </c>
      <c r="O231" s="97" t="s">
        <v>50</v>
      </c>
      <c r="P231" s="23">
        <v>307</v>
      </c>
      <c r="Q231" s="97" t="s">
        <v>50</v>
      </c>
      <c r="R231" s="23">
        <v>2.1267317438938886E-4</v>
      </c>
      <c r="S231" s="97" t="s">
        <v>50</v>
      </c>
      <c r="T231" s="97">
        <v>292</v>
      </c>
      <c r="U231" s="97" t="s">
        <v>50</v>
      </c>
      <c r="V231" s="23">
        <v>8.4019653320132781E-2</v>
      </c>
      <c r="W231" s="97" t="s">
        <v>50</v>
      </c>
      <c r="X231" s="97">
        <v>237</v>
      </c>
      <c r="Y231" s="97" t="s">
        <v>50</v>
      </c>
      <c r="Z231" s="23">
        <v>9.8903882125962262E-4</v>
      </c>
      <c r="AA231" s="97" t="s">
        <v>50</v>
      </c>
      <c r="AB231" s="97">
        <v>302</v>
      </c>
      <c r="AC231" s="97" t="s">
        <v>50</v>
      </c>
      <c r="AD231" s="23">
        <v>1.9217485383082402E-3</v>
      </c>
      <c r="AE231" s="97" t="s">
        <v>50</v>
      </c>
      <c r="AF231" s="97">
        <v>313</v>
      </c>
      <c r="AG231" s="97" t="s">
        <v>50</v>
      </c>
      <c r="AH231" s="23">
        <v>9.8513024626878637E-2</v>
      </c>
      <c r="AI231" s="97" t="s">
        <v>50</v>
      </c>
      <c r="AJ231" s="97">
        <v>128</v>
      </c>
      <c r="AK231" s="97" t="s">
        <v>50</v>
      </c>
      <c r="AL231" s="23">
        <v>1.4288336066560487E-2</v>
      </c>
      <c r="AM231" s="97" t="s">
        <v>50</v>
      </c>
      <c r="AN231" s="97">
        <v>270</v>
      </c>
      <c r="AO231" s="97" t="s">
        <v>50</v>
      </c>
      <c r="AP231" s="23">
        <v>6.1503285493516982E-2</v>
      </c>
      <c r="AQ231" s="97" t="s">
        <v>50</v>
      </c>
      <c r="AR231" s="97">
        <v>107</v>
      </c>
      <c r="AS231" s="97" t="s">
        <v>50</v>
      </c>
      <c r="AT231" s="23">
        <v>9.4970997010632108E-2</v>
      </c>
      <c r="AU231" s="97" t="s">
        <v>50</v>
      </c>
      <c r="AV231" s="97">
        <v>149</v>
      </c>
      <c r="AW231" s="97" t="s">
        <v>50</v>
      </c>
      <c r="AX231" s="23">
        <v>9.3388531637402211E-2</v>
      </c>
      <c r="AY231" s="97" t="s">
        <v>50</v>
      </c>
      <c r="AZ231" s="97">
        <v>117</v>
      </c>
      <c r="BA231" s="97" t="s">
        <v>50</v>
      </c>
      <c r="BB231" s="23">
        <v>2.6234530894692951E-2</v>
      </c>
      <c r="BC231" s="97" t="s">
        <v>50</v>
      </c>
      <c r="BD231" s="97">
        <v>235</v>
      </c>
      <c r="BE231" s="97" t="s">
        <v>50</v>
      </c>
      <c r="BF231" s="23">
        <v>0.27168318544627534</v>
      </c>
      <c r="BG231" s="97" t="s">
        <v>50</v>
      </c>
      <c r="BH231" s="97">
        <v>113</v>
      </c>
      <c r="BI231" s="97" t="s">
        <v>50</v>
      </c>
      <c r="BJ231" s="23">
        <v>8.0714913440370906E-2</v>
      </c>
      <c r="BK231" s="97" t="s">
        <v>50</v>
      </c>
      <c r="BL231" s="97">
        <v>216</v>
      </c>
      <c r="BM231" s="97" t="s">
        <v>50</v>
      </c>
      <c r="BN231" s="23">
        <v>0.59409000428099001</v>
      </c>
      <c r="BO231" s="97" t="s">
        <v>50</v>
      </c>
      <c r="BP231" s="97">
        <v>4</v>
      </c>
      <c r="BQ231" s="97" t="s">
        <v>50</v>
      </c>
      <c r="BR231" s="23">
        <v>7.3343277140530697E-2</v>
      </c>
      <c r="BS231" s="97" t="s">
        <v>50</v>
      </c>
      <c r="BT231" s="97">
        <v>124</v>
      </c>
      <c r="BU231" s="97" t="s">
        <v>50</v>
      </c>
      <c r="BV231" s="23">
        <v>0.57903903607358709</v>
      </c>
      <c r="BW231" s="97" t="s">
        <v>50</v>
      </c>
      <c r="BX231" s="97">
        <v>7</v>
      </c>
      <c r="BY231" s="97" t="s">
        <v>50</v>
      </c>
      <c r="BZ231" s="23">
        <v>0.11051696746705404</v>
      </c>
      <c r="CA231" s="97" t="s">
        <v>50</v>
      </c>
      <c r="CB231" s="97">
        <v>244</v>
      </c>
      <c r="CC231" s="97" t="s">
        <v>50</v>
      </c>
      <c r="CD231" s="97" t="s">
        <v>50</v>
      </c>
      <c r="CE231" s="23">
        <v>7.9247472920417228E-2</v>
      </c>
      <c r="CF231" s="97" t="s">
        <v>50</v>
      </c>
      <c r="CG231" s="97">
        <v>146</v>
      </c>
    </row>
    <row r="232" spans="1:85" x14ac:dyDescent="0.35">
      <c r="A232" s="97" t="s">
        <v>264</v>
      </c>
      <c r="B232" s="23">
        <v>0.16790679501470582</v>
      </c>
      <c r="C232" s="97" t="s">
        <v>264</v>
      </c>
      <c r="D232" s="97">
        <v>245</v>
      </c>
      <c r="E232" s="97" t="s">
        <v>264</v>
      </c>
      <c r="F232" s="23">
        <v>5.9113146839932601E-2</v>
      </c>
      <c r="G232" s="97" t="s">
        <v>264</v>
      </c>
      <c r="H232" s="97">
        <v>258</v>
      </c>
      <c r="I232" s="97" t="s">
        <v>264</v>
      </c>
      <c r="J232" s="23">
        <v>0.20455007619768201</v>
      </c>
      <c r="K232" s="97" t="s">
        <v>264</v>
      </c>
      <c r="L232" s="97">
        <v>244</v>
      </c>
      <c r="M232" s="97" t="s">
        <v>264</v>
      </c>
      <c r="N232" s="23">
        <v>-14</v>
      </c>
      <c r="O232" s="97" t="s">
        <v>264</v>
      </c>
      <c r="P232" s="23">
        <v>146</v>
      </c>
      <c r="Q232" s="97" t="s">
        <v>264</v>
      </c>
      <c r="R232" s="23">
        <v>1.2206156032252282E-3</v>
      </c>
      <c r="S232" s="97" t="s">
        <v>264</v>
      </c>
      <c r="T232" s="97">
        <v>168</v>
      </c>
      <c r="U232" s="97" t="s">
        <v>264</v>
      </c>
      <c r="V232" s="23">
        <v>0.13244819213597811</v>
      </c>
      <c r="W232" s="97" t="s">
        <v>264</v>
      </c>
      <c r="X232" s="97">
        <v>171</v>
      </c>
      <c r="Y232" s="97" t="s">
        <v>264</v>
      </c>
      <c r="Z232" s="23">
        <v>2.4442090279807446E-3</v>
      </c>
      <c r="AA232" s="97" t="s">
        <v>264</v>
      </c>
      <c r="AB232" s="97">
        <v>193</v>
      </c>
      <c r="AC232" s="97" t="s">
        <v>264</v>
      </c>
      <c r="AD232" s="23">
        <v>4.8412682803069705E-3</v>
      </c>
      <c r="AE232" s="97" t="s">
        <v>264</v>
      </c>
      <c r="AF232" s="97">
        <v>256</v>
      </c>
      <c r="AG232" s="97" t="s">
        <v>264</v>
      </c>
      <c r="AH232" s="23">
        <v>5.2391246074067734E-2</v>
      </c>
      <c r="AI232" s="97" t="s">
        <v>264</v>
      </c>
      <c r="AJ232" s="97">
        <v>294</v>
      </c>
      <c r="AK232" s="97" t="s">
        <v>264</v>
      </c>
      <c r="AL232" s="23">
        <v>1.1320354335638457E-2</v>
      </c>
      <c r="AM232" s="97" t="s">
        <v>264</v>
      </c>
      <c r="AN232" s="97">
        <v>308</v>
      </c>
      <c r="AO232" s="97" t="s">
        <v>264</v>
      </c>
      <c r="AP232" s="23">
        <v>8.5326833008275552E-2</v>
      </c>
      <c r="AQ232" s="97" t="s">
        <v>264</v>
      </c>
      <c r="AR232" s="97">
        <v>79</v>
      </c>
      <c r="AS232" s="97" t="s">
        <v>264</v>
      </c>
      <c r="AT232" s="23">
        <v>0.10463622199403541</v>
      </c>
      <c r="AU232" s="97" t="s">
        <v>264</v>
      </c>
      <c r="AV232" s="97">
        <v>121</v>
      </c>
      <c r="AW232" s="97" t="s">
        <v>264</v>
      </c>
      <c r="AX232" s="23">
        <v>0.12000086193741705</v>
      </c>
      <c r="AY232" s="97" t="s">
        <v>264</v>
      </c>
      <c r="AZ232" s="97">
        <v>81</v>
      </c>
      <c r="BA232" s="97" t="s">
        <v>264</v>
      </c>
      <c r="BB232" s="23">
        <v>1.5307990368808541E-2</v>
      </c>
      <c r="BC232" s="97" t="s">
        <v>264</v>
      </c>
      <c r="BD232" s="97">
        <v>274</v>
      </c>
      <c r="BE232" s="97" t="s">
        <v>264</v>
      </c>
      <c r="BF232" s="23">
        <v>0.14442818386355202</v>
      </c>
      <c r="BG232" s="97" t="s">
        <v>264</v>
      </c>
      <c r="BH232" s="97">
        <v>277</v>
      </c>
      <c r="BI232" s="97" t="s">
        <v>264</v>
      </c>
      <c r="BJ232" s="23">
        <v>4.4150532215129164E-2</v>
      </c>
      <c r="BK232" s="97" t="s">
        <v>264</v>
      </c>
      <c r="BL232" s="97">
        <v>305</v>
      </c>
      <c r="BM232" s="97" t="s">
        <v>264</v>
      </c>
      <c r="BN232" s="23">
        <v>2.4103405118710678E-2</v>
      </c>
      <c r="BO232" s="97" t="s">
        <v>264</v>
      </c>
      <c r="BP232" s="97">
        <v>276</v>
      </c>
      <c r="BQ232" s="97" t="s">
        <v>264</v>
      </c>
      <c r="BR232" s="23">
        <v>0.1208762460273267</v>
      </c>
      <c r="BS232" s="97" t="s">
        <v>264</v>
      </c>
      <c r="BT232" s="97">
        <v>47</v>
      </c>
      <c r="BU232" s="97" t="s">
        <v>264</v>
      </c>
      <c r="BV232" s="23">
        <v>0.12617033252680698</v>
      </c>
      <c r="BW232" s="97" t="s">
        <v>264</v>
      </c>
      <c r="BX232" s="97">
        <v>144</v>
      </c>
      <c r="BY232" s="97" t="s">
        <v>264</v>
      </c>
      <c r="BZ232" s="23">
        <v>0.10689870036471716</v>
      </c>
      <c r="CA232" s="97" t="s">
        <v>264</v>
      </c>
      <c r="CB232" s="97">
        <v>253</v>
      </c>
      <c r="CC232" s="97" t="s">
        <v>264</v>
      </c>
      <c r="CD232" s="97" t="s">
        <v>264</v>
      </c>
      <c r="CE232" s="23">
        <v>6.8727143514148339E-2</v>
      </c>
      <c r="CF232" s="97" t="s">
        <v>264</v>
      </c>
      <c r="CG232" s="97">
        <v>166</v>
      </c>
    </row>
    <row r="233" spans="1:85" x14ac:dyDescent="0.35">
      <c r="A233" s="97" t="s">
        <v>177</v>
      </c>
      <c r="B233" s="23">
        <v>0.226452180775599</v>
      </c>
      <c r="C233" s="97" t="s">
        <v>177</v>
      </c>
      <c r="D233" s="97">
        <v>147</v>
      </c>
      <c r="E233" s="97" t="s">
        <v>177</v>
      </c>
      <c r="F233" s="23">
        <v>0.11576820659422297</v>
      </c>
      <c r="G233" s="97" t="s">
        <v>177</v>
      </c>
      <c r="H233" s="97">
        <v>121</v>
      </c>
      <c r="I233" s="97" t="s">
        <v>177</v>
      </c>
      <c r="J233" s="23">
        <v>0.29725014672058425</v>
      </c>
      <c r="K233" s="97" t="s">
        <v>177</v>
      </c>
      <c r="L233" s="97">
        <v>119</v>
      </c>
      <c r="M233" s="97" t="s">
        <v>177</v>
      </c>
      <c r="N233" s="23">
        <v>-2</v>
      </c>
      <c r="O233" s="97" t="s">
        <v>177</v>
      </c>
      <c r="P233" s="23">
        <v>162</v>
      </c>
      <c r="Q233" s="97" t="s">
        <v>177</v>
      </c>
      <c r="R233" s="23">
        <v>1.2924688223916959E-3</v>
      </c>
      <c r="S233" s="97" t="s">
        <v>177</v>
      </c>
      <c r="T233" s="97">
        <v>160</v>
      </c>
      <c r="U233" s="97" t="s">
        <v>177</v>
      </c>
      <c r="V233" s="23">
        <v>0.25888150377119806</v>
      </c>
      <c r="W233" s="97" t="s">
        <v>177</v>
      </c>
      <c r="X233" s="97">
        <v>73</v>
      </c>
      <c r="Y233" s="97" t="s">
        <v>177</v>
      </c>
      <c r="Z233" s="23">
        <v>3.684416740386779E-3</v>
      </c>
      <c r="AA233" s="97" t="s">
        <v>177</v>
      </c>
      <c r="AB233" s="97">
        <v>133</v>
      </c>
      <c r="AC233" s="97" t="s">
        <v>177</v>
      </c>
      <c r="AD233" s="23">
        <v>8.9837923710039159E-3</v>
      </c>
      <c r="AE233" s="97" t="s">
        <v>177</v>
      </c>
      <c r="AF233" s="97">
        <v>184</v>
      </c>
      <c r="AG233" s="97" t="s">
        <v>177</v>
      </c>
      <c r="AH233" s="23">
        <v>8.5084436565084146E-2</v>
      </c>
      <c r="AI233" s="97" t="s">
        <v>177</v>
      </c>
      <c r="AJ233" s="97">
        <v>159</v>
      </c>
      <c r="AK233" s="97" t="s">
        <v>177</v>
      </c>
      <c r="AL233" s="23">
        <v>1.9477264398304675E-2</v>
      </c>
      <c r="AM233" s="97" t="s">
        <v>177</v>
      </c>
      <c r="AN233" s="97">
        <v>196</v>
      </c>
      <c r="AO233" s="97" t="s">
        <v>177</v>
      </c>
      <c r="AP233" s="23">
        <v>0</v>
      </c>
      <c r="AQ233" s="97" t="s">
        <v>177</v>
      </c>
      <c r="AR233" s="97">
        <v>253</v>
      </c>
      <c r="AS233" s="97" t="s">
        <v>177</v>
      </c>
      <c r="AT233" s="23">
        <v>0.18575487819941489</v>
      </c>
      <c r="AU233" s="97" t="s">
        <v>177</v>
      </c>
      <c r="AV233" s="97">
        <v>25</v>
      </c>
      <c r="AW233" s="97" t="s">
        <v>177</v>
      </c>
      <c r="AX233" s="23">
        <v>6.5489070625592449E-2</v>
      </c>
      <c r="AY233" s="97" t="s">
        <v>177</v>
      </c>
      <c r="AZ233" s="97">
        <v>177</v>
      </c>
      <c r="BA233" s="97" t="s">
        <v>177</v>
      </c>
      <c r="BB233" s="23">
        <v>0.15050358879919146</v>
      </c>
      <c r="BC233" s="97" t="s">
        <v>177</v>
      </c>
      <c r="BD233" s="97">
        <v>54</v>
      </c>
      <c r="BE233" s="97" t="s">
        <v>177</v>
      </c>
      <c r="BF233" s="23">
        <v>0.23172186557140156</v>
      </c>
      <c r="BG233" s="97" t="s">
        <v>177</v>
      </c>
      <c r="BH233" s="97">
        <v>146</v>
      </c>
      <c r="BI233" s="97" t="s">
        <v>177</v>
      </c>
      <c r="BJ233" s="23">
        <v>0.1857243107598632</v>
      </c>
      <c r="BK233" s="97" t="s">
        <v>177</v>
      </c>
      <c r="BL233" s="97">
        <v>58</v>
      </c>
      <c r="BM233" s="97" t="s">
        <v>177</v>
      </c>
      <c r="BN233" s="23">
        <v>9.5381346661019675E-2</v>
      </c>
      <c r="BO233" s="97" t="s">
        <v>177</v>
      </c>
      <c r="BP233" s="97">
        <v>103</v>
      </c>
      <c r="BQ233" s="97" t="s">
        <v>177</v>
      </c>
      <c r="BR233" s="23">
        <v>8.3676773798125159E-2</v>
      </c>
      <c r="BS233" s="97" t="s">
        <v>177</v>
      </c>
      <c r="BT233" s="97">
        <v>94</v>
      </c>
      <c r="BU233" s="97" t="s">
        <v>177</v>
      </c>
      <c r="BV233" s="23">
        <v>0.15558267732362174</v>
      </c>
      <c r="BW233" s="97" t="s">
        <v>177</v>
      </c>
      <c r="BX233" s="97">
        <v>101</v>
      </c>
      <c r="BY233" s="97" t="s">
        <v>177</v>
      </c>
      <c r="BZ233" s="23">
        <v>0.12576900112753214</v>
      </c>
      <c r="CA233" s="97" t="s">
        <v>177</v>
      </c>
      <c r="CB233" s="97">
        <v>210</v>
      </c>
      <c r="CC233" s="97" t="s">
        <v>177</v>
      </c>
      <c r="CD233" s="97" t="s">
        <v>177</v>
      </c>
      <c r="CE233" s="23">
        <v>9.0530216898127652E-2</v>
      </c>
      <c r="CF233" s="97" t="s">
        <v>177</v>
      </c>
      <c r="CG233" s="97">
        <v>131</v>
      </c>
    </row>
    <row r="234" spans="1:85" x14ac:dyDescent="0.35">
      <c r="A234" s="97" t="s">
        <v>179</v>
      </c>
      <c r="B234" s="23">
        <v>0.21624074907418328</v>
      </c>
      <c r="C234" s="97" t="s">
        <v>179</v>
      </c>
      <c r="D234" s="97">
        <v>159</v>
      </c>
      <c r="E234" s="97" t="s">
        <v>179</v>
      </c>
      <c r="F234" s="23">
        <v>0.11515586544644191</v>
      </c>
      <c r="G234" s="97" t="s">
        <v>179</v>
      </c>
      <c r="H234" s="97">
        <v>127</v>
      </c>
      <c r="I234" s="97" t="s">
        <v>179</v>
      </c>
      <c r="J234" s="23">
        <v>0.25268836086479324</v>
      </c>
      <c r="K234" s="97" t="s">
        <v>179</v>
      </c>
      <c r="L234" s="97">
        <v>171</v>
      </c>
      <c r="M234" s="97" t="s">
        <v>179</v>
      </c>
      <c r="N234" s="23">
        <v>44</v>
      </c>
      <c r="O234" s="97" t="s">
        <v>179</v>
      </c>
      <c r="P234" s="23">
        <v>221</v>
      </c>
      <c r="Q234" s="97" t="s">
        <v>179</v>
      </c>
      <c r="R234" s="23">
        <v>5.3545620096513799E-5</v>
      </c>
      <c r="S234" s="97" t="s">
        <v>179</v>
      </c>
      <c r="T234" s="97">
        <v>323</v>
      </c>
      <c r="U234" s="97" t="s">
        <v>179</v>
      </c>
      <c r="V234" s="23">
        <v>0.14786233137031746</v>
      </c>
      <c r="W234" s="97" t="s">
        <v>179</v>
      </c>
      <c r="X234" s="97">
        <v>151</v>
      </c>
      <c r="Y234" s="97" t="s">
        <v>179</v>
      </c>
      <c r="Z234" s="23">
        <v>1.4199321688463096E-3</v>
      </c>
      <c r="AA234" s="97" t="s">
        <v>179</v>
      </c>
      <c r="AB234" s="97">
        <v>265</v>
      </c>
      <c r="AC234" s="97" t="s">
        <v>179</v>
      </c>
      <c r="AD234" s="23">
        <v>4.853198787416464E-3</v>
      </c>
      <c r="AE234" s="97" t="s">
        <v>179</v>
      </c>
      <c r="AF234" s="97">
        <v>255</v>
      </c>
      <c r="AG234" s="97" t="s">
        <v>179</v>
      </c>
      <c r="AH234" s="23">
        <v>0.10018682199973758</v>
      </c>
      <c r="AI234" s="97" t="s">
        <v>179</v>
      </c>
      <c r="AJ234" s="97">
        <v>127</v>
      </c>
      <c r="AK234" s="97" t="s">
        <v>179</v>
      </c>
      <c r="AL234" s="23">
        <v>1.735573397772178E-2</v>
      </c>
      <c r="AM234" s="97" t="s">
        <v>179</v>
      </c>
      <c r="AN234" s="97">
        <v>233</v>
      </c>
      <c r="AO234" s="97" t="s">
        <v>179</v>
      </c>
      <c r="AP234" s="23">
        <v>1.3720406105718905E-2</v>
      </c>
      <c r="AQ234" s="97" t="s">
        <v>179</v>
      </c>
      <c r="AR234" s="97">
        <v>227</v>
      </c>
      <c r="AS234" s="97" t="s">
        <v>179</v>
      </c>
      <c r="AT234" s="23">
        <v>0.12803632702347292</v>
      </c>
      <c r="AU234" s="97" t="s">
        <v>179</v>
      </c>
      <c r="AV234" s="97">
        <v>74</v>
      </c>
      <c r="AW234" s="97" t="s">
        <v>179</v>
      </c>
      <c r="AX234" s="23">
        <v>5.8504080740981727E-2</v>
      </c>
      <c r="AY234" s="97" t="s">
        <v>179</v>
      </c>
      <c r="AZ234" s="97">
        <v>196</v>
      </c>
      <c r="BA234" s="97" t="s">
        <v>179</v>
      </c>
      <c r="BB234" s="23">
        <v>1.0279776478854696E-2</v>
      </c>
      <c r="BC234" s="97" t="s">
        <v>179</v>
      </c>
      <c r="BD234" s="97">
        <v>293</v>
      </c>
      <c r="BE234" s="97" t="s">
        <v>179</v>
      </c>
      <c r="BF234" s="23">
        <v>0.24940531021794776</v>
      </c>
      <c r="BG234" s="97" t="s">
        <v>179</v>
      </c>
      <c r="BH234" s="97">
        <v>131</v>
      </c>
      <c r="BI234" s="97" t="s">
        <v>179</v>
      </c>
      <c r="BJ234" s="23">
        <v>6.1504384303428319E-2</v>
      </c>
      <c r="BK234" s="97" t="s">
        <v>179</v>
      </c>
      <c r="BL234" s="97">
        <v>260</v>
      </c>
      <c r="BM234" s="97" t="s">
        <v>179</v>
      </c>
      <c r="BN234" s="23">
        <v>0.22589933771785073</v>
      </c>
      <c r="BO234" s="97" t="s">
        <v>179</v>
      </c>
      <c r="BP234" s="97">
        <v>25</v>
      </c>
      <c r="BQ234" s="97" t="s">
        <v>179</v>
      </c>
      <c r="BR234" s="23">
        <v>7.8625168838386536E-2</v>
      </c>
      <c r="BS234" s="97" t="s">
        <v>179</v>
      </c>
      <c r="BT234" s="97">
        <v>107</v>
      </c>
      <c r="BU234" s="97" t="s">
        <v>179</v>
      </c>
      <c r="BV234" s="23">
        <v>0.26436210488166922</v>
      </c>
      <c r="BW234" s="97" t="s">
        <v>179</v>
      </c>
      <c r="BX234" s="97">
        <v>33</v>
      </c>
      <c r="BY234" s="97" t="s">
        <v>179</v>
      </c>
      <c r="BZ234" s="23">
        <v>0.15909541354218162</v>
      </c>
      <c r="CA234" s="97" t="s">
        <v>179</v>
      </c>
      <c r="CB234" s="97">
        <v>153</v>
      </c>
      <c r="CC234" s="97" t="s">
        <v>179</v>
      </c>
      <c r="CD234" s="97" t="s">
        <v>179</v>
      </c>
      <c r="CE234" s="23">
        <v>3.9086400015854318E-2</v>
      </c>
      <c r="CF234" s="97" t="s">
        <v>179</v>
      </c>
      <c r="CG234" s="97">
        <v>255</v>
      </c>
    </row>
    <row r="235" spans="1:85" x14ac:dyDescent="0.35">
      <c r="A235" s="97" t="s">
        <v>91</v>
      </c>
      <c r="B235" s="23">
        <v>0.32009252754979811</v>
      </c>
      <c r="C235" s="97" t="s">
        <v>91</v>
      </c>
      <c r="D235" s="97">
        <v>78</v>
      </c>
      <c r="E235" s="97" t="s">
        <v>91</v>
      </c>
      <c r="F235" s="23">
        <v>0.13279620393393157</v>
      </c>
      <c r="G235" s="97" t="s">
        <v>91</v>
      </c>
      <c r="H235" s="97">
        <v>94</v>
      </c>
      <c r="I235" s="97" t="s">
        <v>91</v>
      </c>
      <c r="J235" s="23">
        <v>0.31178117066383382</v>
      </c>
      <c r="K235" s="97" t="s">
        <v>91</v>
      </c>
      <c r="L235" s="97">
        <v>108</v>
      </c>
      <c r="M235" s="97" t="s">
        <v>91</v>
      </c>
      <c r="N235" s="23">
        <v>14</v>
      </c>
      <c r="O235" s="97" t="s">
        <v>91</v>
      </c>
      <c r="P235" s="23">
        <v>192</v>
      </c>
      <c r="Q235" s="97" t="s">
        <v>91</v>
      </c>
      <c r="R235" s="23">
        <v>1.7232944525037784E-3</v>
      </c>
      <c r="S235" s="97" t="s">
        <v>91</v>
      </c>
      <c r="T235" s="97">
        <v>122</v>
      </c>
      <c r="U235" s="97" t="s">
        <v>91</v>
      </c>
      <c r="V235" s="23">
        <v>0.13154512127342363</v>
      </c>
      <c r="W235" s="97" t="s">
        <v>91</v>
      </c>
      <c r="X235" s="97">
        <v>172</v>
      </c>
      <c r="Y235" s="97" t="s">
        <v>91</v>
      </c>
      <c r="Z235" s="23">
        <v>2.9383916544095398E-3</v>
      </c>
      <c r="AA235" s="97" t="s">
        <v>91</v>
      </c>
      <c r="AB235" s="97">
        <v>167</v>
      </c>
      <c r="AC235" s="97" t="s">
        <v>91</v>
      </c>
      <c r="AD235" s="23">
        <v>7.6015685342256042E-3</v>
      </c>
      <c r="AE235" s="97" t="s">
        <v>91</v>
      </c>
      <c r="AF235" s="97">
        <v>209</v>
      </c>
      <c r="AG235" s="97" t="s">
        <v>91</v>
      </c>
      <c r="AH235" s="23">
        <v>0.14890760516228005</v>
      </c>
      <c r="AI235" s="97" t="s">
        <v>91</v>
      </c>
      <c r="AJ235" s="97">
        <v>54</v>
      </c>
      <c r="AK235" s="97" t="s">
        <v>91</v>
      </c>
      <c r="AL235" s="23">
        <v>2.617414401516524E-2</v>
      </c>
      <c r="AM235" s="97" t="s">
        <v>91</v>
      </c>
      <c r="AN235" s="97">
        <v>135</v>
      </c>
      <c r="AO235" s="97" t="s">
        <v>91</v>
      </c>
      <c r="AP235" s="23">
        <v>0.12183334013780024</v>
      </c>
      <c r="AQ235" s="97" t="s">
        <v>91</v>
      </c>
      <c r="AR235" s="97">
        <v>44</v>
      </c>
      <c r="AS235" s="97" t="s">
        <v>91</v>
      </c>
      <c r="AT235" s="23">
        <v>5.9506607763148513E-2</v>
      </c>
      <c r="AU235" s="97" t="s">
        <v>91</v>
      </c>
      <c r="AV235" s="97">
        <v>273</v>
      </c>
      <c r="AW235" s="97" t="s">
        <v>91</v>
      </c>
      <c r="AX235" s="23">
        <v>0.139648474167056</v>
      </c>
      <c r="AY235" s="97" t="s">
        <v>91</v>
      </c>
      <c r="AZ235" s="97">
        <v>57</v>
      </c>
      <c r="BA235" s="97" t="s">
        <v>91</v>
      </c>
      <c r="BB235" s="23">
        <v>3.7807707484258192E-2</v>
      </c>
      <c r="BC235" s="97" t="s">
        <v>91</v>
      </c>
      <c r="BD235" s="97">
        <v>196</v>
      </c>
      <c r="BE235" s="97" t="s">
        <v>91</v>
      </c>
      <c r="BF235" s="23">
        <v>0.14582611142198046</v>
      </c>
      <c r="BG235" s="97" t="s">
        <v>91</v>
      </c>
      <c r="BH235" s="97">
        <v>275</v>
      </c>
      <c r="BI235" s="97" t="s">
        <v>91</v>
      </c>
      <c r="BJ235" s="23">
        <v>6.4967539677255534E-2</v>
      </c>
      <c r="BK235" s="97" t="s">
        <v>91</v>
      </c>
      <c r="BL235" s="97">
        <v>253</v>
      </c>
      <c r="BM235" s="97" t="s">
        <v>91</v>
      </c>
      <c r="BN235" s="23">
        <v>0.12487326606607851</v>
      </c>
      <c r="BO235" s="97" t="s">
        <v>91</v>
      </c>
      <c r="BP235" s="97">
        <v>73</v>
      </c>
      <c r="BQ235" s="97" t="s">
        <v>91</v>
      </c>
      <c r="BR235" s="23">
        <v>0.22122484360684333</v>
      </c>
      <c r="BS235" s="97" t="s">
        <v>91</v>
      </c>
      <c r="BT235" s="97">
        <v>10</v>
      </c>
      <c r="BU235" s="97" t="s">
        <v>91</v>
      </c>
      <c r="BV235" s="23">
        <v>0.30094486921220714</v>
      </c>
      <c r="BW235" s="97" t="s">
        <v>91</v>
      </c>
      <c r="BX235" s="97">
        <v>27</v>
      </c>
      <c r="BY235" s="97" t="s">
        <v>91</v>
      </c>
      <c r="BZ235" s="23">
        <v>0.19589593158853758</v>
      </c>
      <c r="CA235" s="97" t="s">
        <v>91</v>
      </c>
      <c r="CB235" s="97">
        <v>99</v>
      </c>
      <c r="CC235" s="97" t="s">
        <v>91</v>
      </c>
      <c r="CD235" s="97" t="s">
        <v>91</v>
      </c>
      <c r="CE235" s="23">
        <v>0.21039973040763069</v>
      </c>
      <c r="CF235" s="97" t="s">
        <v>91</v>
      </c>
      <c r="CG235" s="97">
        <v>46</v>
      </c>
    </row>
    <row r="236" spans="1:85" x14ac:dyDescent="0.35">
      <c r="A236" s="97" t="s">
        <v>282</v>
      </c>
      <c r="B236" s="23">
        <v>0.1844635357545818</v>
      </c>
      <c r="C236" s="97" t="s">
        <v>282</v>
      </c>
      <c r="D236" s="97">
        <v>213</v>
      </c>
      <c r="E236" s="97" t="s">
        <v>282</v>
      </c>
      <c r="F236" s="23">
        <v>3.2761218099465021E-2</v>
      </c>
      <c r="G236" s="97" t="s">
        <v>282</v>
      </c>
      <c r="H236" s="97">
        <v>311</v>
      </c>
      <c r="I236" s="97" t="s">
        <v>282</v>
      </c>
      <c r="J236" s="23">
        <v>0.31227907067948224</v>
      </c>
      <c r="K236" s="97" t="s">
        <v>282</v>
      </c>
      <c r="L236" s="97">
        <v>106</v>
      </c>
      <c r="M236" s="97" t="s">
        <v>282</v>
      </c>
      <c r="N236" s="23">
        <v>-205</v>
      </c>
      <c r="O236" s="97" t="s">
        <v>282</v>
      </c>
      <c r="P236" s="23">
        <v>8</v>
      </c>
      <c r="Q236" s="97" t="s">
        <v>282</v>
      </c>
      <c r="R236" s="23">
        <v>2.4912644944564808E-4</v>
      </c>
      <c r="S236" s="97" t="s">
        <v>282</v>
      </c>
      <c r="T236" s="97">
        <v>286</v>
      </c>
      <c r="U236" s="97" t="s">
        <v>282</v>
      </c>
      <c r="V236" s="23">
        <v>0.23691994120207213</v>
      </c>
      <c r="W236" s="97" t="s">
        <v>282</v>
      </c>
      <c r="X236" s="97">
        <v>89</v>
      </c>
      <c r="Y236" s="97" t="s">
        <v>282</v>
      </c>
      <c r="Z236" s="23">
        <v>2.4384397646153187E-3</v>
      </c>
      <c r="AA236" s="97" t="s">
        <v>282</v>
      </c>
      <c r="AB236" s="97">
        <v>194</v>
      </c>
      <c r="AC236" s="97" t="s">
        <v>282</v>
      </c>
      <c r="AD236" s="23">
        <v>1.8605699813011554E-3</v>
      </c>
      <c r="AE236" s="97" t="s">
        <v>282</v>
      </c>
      <c r="AF236" s="97">
        <v>315</v>
      </c>
      <c r="AG236" s="97" t="s">
        <v>282</v>
      </c>
      <c r="AH236" s="23">
        <v>0.14421109208287325</v>
      </c>
      <c r="AI236" s="97" t="s">
        <v>282</v>
      </c>
      <c r="AJ236" s="97">
        <v>57</v>
      </c>
      <c r="AK236" s="97" t="s">
        <v>282</v>
      </c>
      <c r="AL236" s="23">
        <v>1.9988124791251057E-2</v>
      </c>
      <c r="AM236" s="97" t="s">
        <v>282</v>
      </c>
      <c r="AN236" s="97">
        <v>188</v>
      </c>
      <c r="AO236" s="97" t="s">
        <v>282</v>
      </c>
      <c r="AP236" s="23">
        <v>9.2312370853408817E-3</v>
      </c>
      <c r="AQ236" s="97" t="s">
        <v>282</v>
      </c>
      <c r="AR236" s="97">
        <v>238</v>
      </c>
      <c r="AS236" s="97" t="s">
        <v>282</v>
      </c>
      <c r="AT236" s="23">
        <v>0.13679150501633572</v>
      </c>
      <c r="AU236" s="97" t="s">
        <v>282</v>
      </c>
      <c r="AV236" s="97">
        <v>64</v>
      </c>
      <c r="AW236" s="97" t="s">
        <v>282</v>
      </c>
      <c r="AX236" s="23">
        <v>5.7218200112739481E-2</v>
      </c>
      <c r="AY236" s="97" t="s">
        <v>282</v>
      </c>
      <c r="AZ236" s="97">
        <v>201</v>
      </c>
      <c r="BA236" s="97" t="s">
        <v>282</v>
      </c>
      <c r="BB236" s="23">
        <v>1.4414554402055498E-2</v>
      </c>
      <c r="BC236" s="97" t="s">
        <v>282</v>
      </c>
      <c r="BD236" s="97">
        <v>278</v>
      </c>
      <c r="BE236" s="97" t="s">
        <v>282</v>
      </c>
      <c r="BF236" s="23">
        <v>0.20884647298369596</v>
      </c>
      <c r="BG236" s="97" t="s">
        <v>282</v>
      </c>
      <c r="BH236" s="97">
        <v>177</v>
      </c>
      <c r="BI236" s="97" t="s">
        <v>282</v>
      </c>
      <c r="BJ236" s="23">
        <v>5.6799246699537669E-2</v>
      </c>
      <c r="BK236" s="97" t="s">
        <v>282</v>
      </c>
      <c r="BL236" s="97">
        <v>274</v>
      </c>
      <c r="BM236" s="97" t="s">
        <v>282</v>
      </c>
      <c r="BN236" s="23">
        <v>4.6735510077566829E-2</v>
      </c>
      <c r="BO236" s="97" t="s">
        <v>282</v>
      </c>
      <c r="BP236" s="97">
        <v>201</v>
      </c>
      <c r="BQ236" s="97" t="s">
        <v>282</v>
      </c>
      <c r="BR236" s="23">
        <v>9.0412166897962276E-2</v>
      </c>
      <c r="BS236" s="97" t="s">
        <v>282</v>
      </c>
      <c r="BT236" s="97">
        <v>77</v>
      </c>
      <c r="BU236" s="97" t="s">
        <v>282</v>
      </c>
      <c r="BV236" s="23">
        <v>0.11926513812422675</v>
      </c>
      <c r="BW236" s="97" t="s">
        <v>282</v>
      </c>
      <c r="BX236" s="97">
        <v>158</v>
      </c>
      <c r="BY236" s="97" t="s">
        <v>282</v>
      </c>
      <c r="BZ236" s="23">
        <v>0.14260804988342934</v>
      </c>
      <c r="CA236" s="97" t="s">
        <v>282</v>
      </c>
      <c r="CB236" s="97">
        <v>171</v>
      </c>
      <c r="CC236" s="97" t="s">
        <v>282</v>
      </c>
      <c r="CD236" s="97" t="s">
        <v>282</v>
      </c>
      <c r="CE236" s="23">
        <v>0.1552946209354448</v>
      </c>
      <c r="CF236" s="97" t="s">
        <v>282</v>
      </c>
      <c r="CG236" s="97">
        <v>75</v>
      </c>
    </row>
    <row r="237" spans="1:85" x14ac:dyDescent="0.35">
      <c r="A237" s="97" t="s">
        <v>333</v>
      </c>
      <c r="B237" s="23">
        <v>0.10473522866253217</v>
      </c>
      <c r="C237" s="97" t="s">
        <v>333</v>
      </c>
      <c r="D237" s="97">
        <v>322</v>
      </c>
      <c r="E237" s="97" t="s">
        <v>333</v>
      </c>
      <c r="F237" s="23">
        <v>3.3490070212324939E-2</v>
      </c>
      <c r="G237" s="97" t="s">
        <v>333</v>
      </c>
      <c r="H237" s="97">
        <v>310</v>
      </c>
      <c r="I237" s="97" t="s">
        <v>333</v>
      </c>
      <c r="J237" s="23">
        <v>0.13579850443399022</v>
      </c>
      <c r="K237" s="97" t="s">
        <v>333</v>
      </c>
      <c r="L237" s="97">
        <v>317</v>
      </c>
      <c r="M237" s="97" t="s">
        <v>333</v>
      </c>
      <c r="N237" s="23">
        <v>7</v>
      </c>
      <c r="O237" s="97" t="s">
        <v>333</v>
      </c>
      <c r="P237" s="23">
        <v>180</v>
      </c>
      <c r="Q237" s="97" t="s">
        <v>333</v>
      </c>
      <c r="R237" s="23">
        <v>1.9798029155762287E-3</v>
      </c>
      <c r="S237" s="97" t="s">
        <v>333</v>
      </c>
      <c r="T237" s="97">
        <v>113</v>
      </c>
      <c r="U237" s="97" t="s">
        <v>333</v>
      </c>
      <c r="V237" s="23">
        <v>2.9333102318708362E-2</v>
      </c>
      <c r="W237" s="97" t="s">
        <v>333</v>
      </c>
      <c r="X237" s="97">
        <v>320</v>
      </c>
      <c r="Y237" s="97" t="s">
        <v>333</v>
      </c>
      <c r="Z237" s="23">
        <v>2.2502771332631988E-3</v>
      </c>
      <c r="AA237" s="97" t="s">
        <v>333</v>
      </c>
      <c r="AB237" s="97">
        <v>208</v>
      </c>
      <c r="AC237" s="97" t="s">
        <v>333</v>
      </c>
      <c r="AD237" s="23">
        <v>1.4026259430589737E-2</v>
      </c>
      <c r="AE237" s="97" t="s">
        <v>333</v>
      </c>
      <c r="AF237" s="97">
        <v>128</v>
      </c>
      <c r="AG237" s="97" t="s">
        <v>333</v>
      </c>
      <c r="AH237" s="23">
        <v>7.0241414812507827E-2</v>
      </c>
      <c r="AI237" s="97" t="s">
        <v>333</v>
      </c>
      <c r="AJ237" s="97">
        <v>210</v>
      </c>
      <c r="AK237" s="97" t="s">
        <v>333</v>
      </c>
      <c r="AL237" s="23">
        <v>2.2520025232296927E-2</v>
      </c>
      <c r="AM237" s="97" t="s">
        <v>333</v>
      </c>
      <c r="AN237" s="97">
        <v>158</v>
      </c>
      <c r="AO237" s="97" t="s">
        <v>333</v>
      </c>
      <c r="AP237" s="23">
        <v>2.2928478051118171E-2</v>
      </c>
      <c r="AQ237" s="97" t="s">
        <v>333</v>
      </c>
      <c r="AR237" s="97">
        <v>197</v>
      </c>
      <c r="AS237" s="97" t="s">
        <v>333</v>
      </c>
      <c r="AT237" s="23">
        <v>6.0764201942832829E-2</v>
      </c>
      <c r="AU237" s="97" t="s">
        <v>333</v>
      </c>
      <c r="AV237" s="97">
        <v>268</v>
      </c>
      <c r="AW237" s="97" t="s">
        <v>333</v>
      </c>
      <c r="AX237" s="23">
        <v>4.3755779135138589E-2</v>
      </c>
      <c r="AY237" s="97" t="s">
        <v>333</v>
      </c>
      <c r="AZ237" s="97">
        <v>247</v>
      </c>
      <c r="BA237" s="97" t="s">
        <v>333</v>
      </c>
      <c r="BB237" s="23">
        <v>-2.4905067403066051E-3</v>
      </c>
      <c r="BC237" s="97" t="s">
        <v>333</v>
      </c>
      <c r="BD237" s="97">
        <v>326</v>
      </c>
      <c r="BE237" s="97" t="s">
        <v>333</v>
      </c>
      <c r="BF237" s="23">
        <v>0.16420796128653856</v>
      </c>
      <c r="BG237" s="97" t="s">
        <v>333</v>
      </c>
      <c r="BH237" s="97">
        <v>237</v>
      </c>
      <c r="BI237" s="97" t="s">
        <v>333</v>
      </c>
      <c r="BJ237" s="23">
        <v>3.204834288107207E-2</v>
      </c>
      <c r="BK237" s="97" t="s">
        <v>333</v>
      </c>
      <c r="BL237" s="97">
        <v>323</v>
      </c>
      <c r="BM237" s="97" t="s">
        <v>333</v>
      </c>
      <c r="BN237" s="23">
        <v>3.7659700986438518E-2</v>
      </c>
      <c r="BO237" s="97" t="s">
        <v>333</v>
      </c>
      <c r="BP237" s="97">
        <v>236</v>
      </c>
      <c r="BQ237" s="97" t="s">
        <v>333</v>
      </c>
      <c r="BR237" s="23">
        <v>3.3201034973529192E-2</v>
      </c>
      <c r="BS237" s="97" t="s">
        <v>333</v>
      </c>
      <c r="BT237" s="97">
        <v>275</v>
      </c>
      <c r="BU237" s="97" t="s">
        <v>333</v>
      </c>
      <c r="BV237" s="23">
        <v>6.1570851404503253E-2</v>
      </c>
      <c r="BW237" s="97" t="s">
        <v>333</v>
      </c>
      <c r="BX237" s="97">
        <v>291</v>
      </c>
      <c r="BY237" s="97" t="s">
        <v>333</v>
      </c>
      <c r="BZ237" s="23">
        <v>0.11406320791200428</v>
      </c>
      <c r="CA237" s="97" t="s">
        <v>333</v>
      </c>
      <c r="CB237" s="97">
        <v>235</v>
      </c>
      <c r="CC237" s="97" t="s">
        <v>333</v>
      </c>
      <c r="CD237" s="97" t="s">
        <v>333</v>
      </c>
      <c r="CE237" s="23">
        <v>1.3097395084201444E-2</v>
      </c>
      <c r="CF237" s="97" t="s">
        <v>333</v>
      </c>
      <c r="CG237" s="97">
        <v>311</v>
      </c>
    </row>
    <row r="238" spans="1:85" x14ac:dyDescent="0.35">
      <c r="A238" s="97" t="s">
        <v>299</v>
      </c>
      <c r="B238" s="23">
        <v>0.11941496397102196</v>
      </c>
      <c r="C238" s="97" t="s">
        <v>299</v>
      </c>
      <c r="D238" s="97">
        <v>313</v>
      </c>
      <c r="E238" s="97" t="s">
        <v>299</v>
      </c>
      <c r="F238" s="23">
        <v>5.2615178297420129E-2</v>
      </c>
      <c r="G238" s="97" t="s">
        <v>299</v>
      </c>
      <c r="H238" s="97">
        <v>272</v>
      </c>
      <c r="I238" s="97" t="s">
        <v>299</v>
      </c>
      <c r="J238" s="23">
        <v>0.14158355737165512</v>
      </c>
      <c r="K238" s="97" t="s">
        <v>299</v>
      </c>
      <c r="L238" s="97">
        <v>311</v>
      </c>
      <c r="M238" s="97" t="s">
        <v>299</v>
      </c>
      <c r="N238" s="23">
        <v>39</v>
      </c>
      <c r="O238" s="97" t="s">
        <v>299</v>
      </c>
      <c r="P238" s="23">
        <v>218</v>
      </c>
      <c r="Q238" s="97" t="s">
        <v>299</v>
      </c>
      <c r="R238" s="23">
        <v>3.7513950730428433E-4</v>
      </c>
      <c r="S238" s="97" t="s">
        <v>299</v>
      </c>
      <c r="T238" s="97">
        <v>263</v>
      </c>
      <c r="U238" s="97" t="s">
        <v>299</v>
      </c>
      <c r="V238" s="23">
        <v>6.574513733357526E-2</v>
      </c>
      <c r="W238" s="97" t="s">
        <v>299</v>
      </c>
      <c r="X238" s="97">
        <v>267</v>
      </c>
      <c r="Y238" s="97" t="s">
        <v>299</v>
      </c>
      <c r="Z238" s="23">
        <v>9.8258073706413026E-4</v>
      </c>
      <c r="AA238" s="97" t="s">
        <v>299</v>
      </c>
      <c r="AB238" s="97">
        <v>303</v>
      </c>
      <c r="AC238" s="97" t="s">
        <v>299</v>
      </c>
      <c r="AD238" s="23">
        <v>3.0172969932656278E-3</v>
      </c>
      <c r="AE238" s="97" t="s">
        <v>299</v>
      </c>
      <c r="AF238" s="97">
        <v>288</v>
      </c>
      <c r="AG238" s="97" t="s">
        <v>299</v>
      </c>
      <c r="AH238" s="23">
        <v>0.13010438292430368</v>
      </c>
      <c r="AI238" s="97" t="s">
        <v>299</v>
      </c>
      <c r="AJ238" s="97">
        <v>70</v>
      </c>
      <c r="AK238" s="97" t="s">
        <v>299</v>
      </c>
      <c r="AL238" s="23">
        <v>1.9337364355169969E-2</v>
      </c>
      <c r="AM238" s="97" t="s">
        <v>299</v>
      </c>
      <c r="AN238" s="97">
        <v>199</v>
      </c>
      <c r="AO238" s="97" t="s">
        <v>299</v>
      </c>
      <c r="AP238" s="23">
        <v>4.1558773553264344E-2</v>
      </c>
      <c r="AQ238" s="97" t="s">
        <v>299</v>
      </c>
      <c r="AR238" s="97">
        <v>141</v>
      </c>
      <c r="AS238" s="97" t="s">
        <v>299</v>
      </c>
      <c r="AT238" s="23">
        <v>6.4436346002943082E-2</v>
      </c>
      <c r="AU238" s="97" t="s">
        <v>299</v>
      </c>
      <c r="AV238" s="97">
        <v>261</v>
      </c>
      <c r="AW238" s="97" t="s">
        <v>299</v>
      </c>
      <c r="AX238" s="23">
        <v>6.3196839493410997E-2</v>
      </c>
      <c r="AY238" s="97" t="s">
        <v>299</v>
      </c>
      <c r="AZ238" s="97">
        <v>184</v>
      </c>
      <c r="BA238" s="97" t="s">
        <v>299</v>
      </c>
      <c r="BB238" s="23">
        <v>1.8654951484302549E-2</v>
      </c>
      <c r="BC238" s="97" t="s">
        <v>299</v>
      </c>
      <c r="BD238" s="97">
        <v>264</v>
      </c>
      <c r="BE238" s="97" t="s">
        <v>299</v>
      </c>
      <c r="BF238" s="23">
        <v>7.0033655918133708E-2</v>
      </c>
      <c r="BG238" s="97" t="s">
        <v>299</v>
      </c>
      <c r="BH238" s="97">
        <v>323</v>
      </c>
      <c r="BI238" s="97" t="s">
        <v>299</v>
      </c>
      <c r="BJ238" s="23">
        <v>3.1654906333110869E-2</v>
      </c>
      <c r="BK238" s="97" t="s">
        <v>299</v>
      </c>
      <c r="BL238" s="97">
        <v>324</v>
      </c>
      <c r="BM238" s="97" t="s">
        <v>299</v>
      </c>
      <c r="BN238" s="23">
        <v>5.28158461211111E-2</v>
      </c>
      <c r="BO238" s="97" t="s">
        <v>299</v>
      </c>
      <c r="BP238" s="97">
        <v>184</v>
      </c>
      <c r="BQ238" s="97" t="s">
        <v>299</v>
      </c>
      <c r="BR238" s="23">
        <v>4.2162016781004154E-2</v>
      </c>
      <c r="BS238" s="97" t="s">
        <v>299</v>
      </c>
      <c r="BT238" s="97">
        <v>236</v>
      </c>
      <c r="BU238" s="97" t="s">
        <v>299</v>
      </c>
      <c r="BV238" s="23">
        <v>8.2517480171361401E-2</v>
      </c>
      <c r="BW238" s="97" t="s">
        <v>299</v>
      </c>
      <c r="BX238" s="97">
        <v>237</v>
      </c>
      <c r="BY238" s="97" t="s">
        <v>299</v>
      </c>
      <c r="BZ238" s="23">
        <v>0.11539669647296366</v>
      </c>
      <c r="CA238" s="97" t="s">
        <v>299</v>
      </c>
      <c r="CB238" s="97">
        <v>230</v>
      </c>
      <c r="CC238" s="97" t="s">
        <v>299</v>
      </c>
      <c r="CD238" s="97" t="s">
        <v>299</v>
      </c>
      <c r="CE238" s="23">
        <v>1.7687308123458482E-2</v>
      </c>
      <c r="CF238" s="97" t="s">
        <v>299</v>
      </c>
      <c r="CG238" s="97">
        <v>307</v>
      </c>
    </row>
    <row r="239" spans="1:85" x14ac:dyDescent="0.35">
      <c r="A239" s="97" t="s">
        <v>73</v>
      </c>
      <c r="B239" s="23">
        <v>0.34097223562560519</v>
      </c>
      <c r="C239" s="97" t="s">
        <v>73</v>
      </c>
      <c r="D239" s="97">
        <v>62</v>
      </c>
      <c r="E239" s="97" t="s">
        <v>73</v>
      </c>
      <c r="F239" s="23">
        <v>0.26207536107023233</v>
      </c>
      <c r="G239" s="97" t="s">
        <v>73</v>
      </c>
      <c r="H239" s="97">
        <v>34</v>
      </c>
      <c r="I239" s="97" t="s">
        <v>73</v>
      </c>
      <c r="J239" s="23">
        <v>0.25794750893377116</v>
      </c>
      <c r="K239" s="97" t="s">
        <v>73</v>
      </c>
      <c r="L239" s="97">
        <v>166</v>
      </c>
      <c r="M239" s="97" t="s">
        <v>73</v>
      </c>
      <c r="N239" s="23">
        <v>132</v>
      </c>
      <c r="O239" s="97" t="s">
        <v>73</v>
      </c>
      <c r="P239" s="23">
        <v>286</v>
      </c>
      <c r="Q239" s="97" t="s">
        <v>73</v>
      </c>
      <c r="R239" s="23">
        <v>4.902953192507456E-3</v>
      </c>
      <c r="S239" s="97" t="s">
        <v>73</v>
      </c>
      <c r="T239" s="97">
        <v>50</v>
      </c>
      <c r="U239" s="97" t="s">
        <v>73</v>
      </c>
      <c r="V239" s="23">
        <v>9.5314881385213074E-2</v>
      </c>
      <c r="W239" s="97" t="s">
        <v>73</v>
      </c>
      <c r="X239" s="97">
        <v>217</v>
      </c>
      <c r="Y239" s="97" t="s">
        <v>73</v>
      </c>
      <c r="Z239" s="23">
        <v>5.782290548485048E-3</v>
      </c>
      <c r="AA239" s="97" t="s">
        <v>73</v>
      </c>
      <c r="AB239" s="97">
        <v>78</v>
      </c>
      <c r="AC239" s="97" t="s">
        <v>73</v>
      </c>
      <c r="AD239" s="23">
        <v>9.0517889064010114E-3</v>
      </c>
      <c r="AE239" s="97" t="s">
        <v>73</v>
      </c>
      <c r="AF239" s="97">
        <v>182</v>
      </c>
      <c r="AG239" s="97" t="s">
        <v>73</v>
      </c>
      <c r="AH239" s="23">
        <v>6.9284410473474931E-2</v>
      </c>
      <c r="AI239" s="97" t="s">
        <v>73</v>
      </c>
      <c r="AJ239" s="97">
        <v>219</v>
      </c>
      <c r="AK239" s="97" t="s">
        <v>73</v>
      </c>
      <c r="AL239" s="23">
        <v>1.7552218124264586E-2</v>
      </c>
      <c r="AM239" s="97" t="s">
        <v>73</v>
      </c>
      <c r="AN239" s="97">
        <v>229</v>
      </c>
      <c r="AO239" s="97" t="s">
        <v>73</v>
      </c>
      <c r="AP239" s="23">
        <v>4.6383188573379266E-2</v>
      </c>
      <c r="AQ239" s="97" t="s">
        <v>73</v>
      </c>
      <c r="AR239" s="97">
        <v>133</v>
      </c>
      <c r="AS239" s="97" t="s">
        <v>73</v>
      </c>
      <c r="AT239" s="23">
        <v>0.1255602109522938</v>
      </c>
      <c r="AU239" s="97" t="s">
        <v>73</v>
      </c>
      <c r="AV239" s="97">
        <v>79</v>
      </c>
      <c r="AW239" s="97" t="s">
        <v>73</v>
      </c>
      <c r="AX239" s="23">
        <v>8.9445562607997617E-2</v>
      </c>
      <c r="AY239" s="97" t="s">
        <v>73</v>
      </c>
      <c r="AZ239" s="97">
        <v>128</v>
      </c>
      <c r="BA239" s="97" t="s">
        <v>73</v>
      </c>
      <c r="BB239" s="23">
        <v>0.44838205586623398</v>
      </c>
      <c r="BC239" s="97" t="s">
        <v>73</v>
      </c>
      <c r="BD239" s="97">
        <v>7</v>
      </c>
      <c r="BE239" s="97" t="s">
        <v>73</v>
      </c>
      <c r="BF239" s="23">
        <v>0.34177552639421299</v>
      </c>
      <c r="BG239" s="97" t="s">
        <v>73</v>
      </c>
      <c r="BH239" s="97">
        <v>61</v>
      </c>
      <c r="BI239" s="97" t="s">
        <v>73</v>
      </c>
      <c r="BJ239" s="23">
        <v>0.48045862667638323</v>
      </c>
      <c r="BK239" s="97" t="s">
        <v>73</v>
      </c>
      <c r="BL239" s="97">
        <v>7</v>
      </c>
      <c r="BM239" s="97" t="s">
        <v>73</v>
      </c>
      <c r="BN239" s="23">
        <v>7.1176170447699152E-2</v>
      </c>
      <c r="BO239" s="97" t="s">
        <v>73</v>
      </c>
      <c r="BP239" s="97">
        <v>146</v>
      </c>
      <c r="BQ239" s="97" t="s">
        <v>73</v>
      </c>
      <c r="BR239" s="23">
        <v>5.1598280002825785E-2</v>
      </c>
      <c r="BS239" s="97" t="s">
        <v>73</v>
      </c>
      <c r="BT239" s="97">
        <v>197</v>
      </c>
      <c r="BU239" s="97" t="s">
        <v>73</v>
      </c>
      <c r="BV239" s="23">
        <v>0.10665652997869392</v>
      </c>
      <c r="BW239" s="97" t="s">
        <v>73</v>
      </c>
      <c r="BX239" s="97">
        <v>182</v>
      </c>
      <c r="BY239" s="97" t="s">
        <v>73</v>
      </c>
      <c r="BZ239" s="23">
        <v>0.20814870125713036</v>
      </c>
      <c r="CA239" s="97" t="s">
        <v>73</v>
      </c>
      <c r="CB239" s="97">
        <v>85</v>
      </c>
      <c r="CC239" s="97" t="s">
        <v>73</v>
      </c>
      <c r="CD239" s="97" t="s">
        <v>73</v>
      </c>
      <c r="CE239" s="23">
        <v>2.9395090463975208E-2</v>
      </c>
      <c r="CF239" s="97" t="s">
        <v>73</v>
      </c>
      <c r="CG239" s="97">
        <v>275</v>
      </c>
    </row>
    <row r="240" spans="1:85" x14ac:dyDescent="0.35">
      <c r="A240" s="97" t="s">
        <v>329</v>
      </c>
      <c r="B240" s="23">
        <v>0.13153597026241637</v>
      </c>
      <c r="C240" s="97" t="s">
        <v>329</v>
      </c>
      <c r="D240" s="97">
        <v>301</v>
      </c>
      <c r="E240" s="97" t="s">
        <v>329</v>
      </c>
      <c r="F240" s="23">
        <v>4.9682826863773254E-2</v>
      </c>
      <c r="G240" s="97" t="s">
        <v>329</v>
      </c>
      <c r="H240" s="97">
        <v>278</v>
      </c>
      <c r="I240" s="97" t="s">
        <v>329</v>
      </c>
      <c r="J240" s="23">
        <v>0.18009860877603198</v>
      </c>
      <c r="K240" s="97" t="s">
        <v>329</v>
      </c>
      <c r="L240" s="97">
        <v>278</v>
      </c>
      <c r="M240" s="97" t="s">
        <v>329</v>
      </c>
      <c r="N240" s="23">
        <v>0</v>
      </c>
      <c r="O240" s="97" t="s">
        <v>329</v>
      </c>
      <c r="P240" s="23">
        <v>165</v>
      </c>
      <c r="Q240" s="97" t="s">
        <v>329</v>
      </c>
      <c r="R240" s="23">
        <v>1.2155090305562845E-3</v>
      </c>
      <c r="S240" s="97" t="s">
        <v>329</v>
      </c>
      <c r="T240" s="97">
        <v>169</v>
      </c>
      <c r="U240" s="97" t="s">
        <v>329</v>
      </c>
      <c r="V240" s="23">
        <v>0.11543204189293378</v>
      </c>
      <c r="W240" s="97" t="s">
        <v>329</v>
      </c>
      <c r="X240" s="97">
        <v>192</v>
      </c>
      <c r="Y240" s="97" t="s">
        <v>329</v>
      </c>
      <c r="Z240" s="23">
        <v>2.2818569591786407E-3</v>
      </c>
      <c r="AA240" s="97" t="s">
        <v>329</v>
      </c>
      <c r="AB240" s="97">
        <v>205</v>
      </c>
      <c r="AC240" s="97" t="s">
        <v>329</v>
      </c>
      <c r="AD240" s="23">
        <v>6.418922306443523E-3</v>
      </c>
      <c r="AE240" s="97" t="s">
        <v>329</v>
      </c>
      <c r="AF240" s="97">
        <v>228</v>
      </c>
      <c r="AG240" s="97" t="s">
        <v>329</v>
      </c>
      <c r="AH240" s="23">
        <v>0.1091804147125006</v>
      </c>
      <c r="AI240" s="97" t="s">
        <v>329</v>
      </c>
      <c r="AJ240" s="97">
        <v>109</v>
      </c>
      <c r="AK240" s="97" t="s">
        <v>329</v>
      </c>
      <c r="AL240" s="23">
        <v>2.0014874231839695E-2</v>
      </c>
      <c r="AM240" s="97" t="s">
        <v>329</v>
      </c>
      <c r="AN240" s="97">
        <v>187</v>
      </c>
      <c r="AO240" s="97" t="s">
        <v>329</v>
      </c>
      <c r="AP240" s="23">
        <v>2.1650020033584721E-2</v>
      </c>
      <c r="AQ240" s="97" t="s">
        <v>329</v>
      </c>
      <c r="AR240" s="97">
        <v>203</v>
      </c>
      <c r="AS240" s="97" t="s">
        <v>329</v>
      </c>
      <c r="AT240" s="23">
        <v>6.7941224572165032E-2</v>
      </c>
      <c r="AU240" s="97" t="s">
        <v>329</v>
      </c>
      <c r="AV240" s="97">
        <v>244</v>
      </c>
      <c r="AW240" s="97" t="s">
        <v>329</v>
      </c>
      <c r="AX240" s="23">
        <v>4.5040830949865628E-2</v>
      </c>
      <c r="AY240" s="97" t="s">
        <v>329</v>
      </c>
      <c r="AZ240" s="97">
        <v>243</v>
      </c>
      <c r="BA240" s="97" t="s">
        <v>329</v>
      </c>
      <c r="BB240" s="23">
        <v>6.8331987659237189E-2</v>
      </c>
      <c r="BC240" s="97" t="s">
        <v>329</v>
      </c>
      <c r="BD240" s="97">
        <v>128</v>
      </c>
      <c r="BE240" s="97" t="s">
        <v>329</v>
      </c>
      <c r="BF240" s="23">
        <v>0.13950336729370294</v>
      </c>
      <c r="BG240" s="97" t="s">
        <v>329</v>
      </c>
      <c r="BH240" s="97">
        <v>283</v>
      </c>
      <c r="BI240" s="97" t="s">
        <v>329</v>
      </c>
      <c r="BJ240" s="23">
        <v>9.1491107409631817E-2</v>
      </c>
      <c r="BK240" s="97" t="s">
        <v>329</v>
      </c>
      <c r="BL240" s="97">
        <v>183</v>
      </c>
      <c r="BM240" s="97" t="s">
        <v>329</v>
      </c>
      <c r="BN240" s="23">
        <v>1.2317132172215086E-2</v>
      </c>
      <c r="BO240" s="97" t="s">
        <v>329</v>
      </c>
      <c r="BP240" s="97">
        <v>303</v>
      </c>
      <c r="BQ240" s="97" t="s">
        <v>329</v>
      </c>
      <c r="BR240" s="23">
        <v>6.9135260131406653E-2</v>
      </c>
      <c r="BS240" s="97" t="s">
        <v>329</v>
      </c>
      <c r="BT240" s="97">
        <v>136</v>
      </c>
      <c r="BU240" s="97" t="s">
        <v>329</v>
      </c>
      <c r="BV240" s="23">
        <v>7.0889520991267732E-2</v>
      </c>
      <c r="BW240" s="97" t="s">
        <v>329</v>
      </c>
      <c r="BX240" s="97">
        <v>271</v>
      </c>
      <c r="BY240" s="97" t="s">
        <v>329</v>
      </c>
      <c r="BZ240" s="23">
        <v>0.1006009753954792</v>
      </c>
      <c r="CA240" s="97" t="s">
        <v>329</v>
      </c>
      <c r="CB240" s="97">
        <v>266</v>
      </c>
      <c r="CC240" s="97" t="s">
        <v>329</v>
      </c>
      <c r="CD240" s="97" t="s">
        <v>329</v>
      </c>
      <c r="CE240" s="23">
        <v>4.1301526796777996E-2</v>
      </c>
      <c r="CF240" s="97" t="s">
        <v>329</v>
      </c>
      <c r="CG240" s="97">
        <v>247</v>
      </c>
    </row>
    <row r="241" spans="1:85" x14ac:dyDescent="0.35">
      <c r="A241" s="97" t="s">
        <v>325</v>
      </c>
      <c r="B241" s="23">
        <v>0.15609378900968757</v>
      </c>
      <c r="C241" s="97" t="s">
        <v>325</v>
      </c>
      <c r="D241" s="97">
        <v>274</v>
      </c>
      <c r="E241" s="97" t="s">
        <v>325</v>
      </c>
      <c r="F241" s="23">
        <v>6.1033798522369544E-2</v>
      </c>
      <c r="G241" s="97" t="s">
        <v>325</v>
      </c>
      <c r="H241" s="97">
        <v>250</v>
      </c>
      <c r="I241" s="97" t="s">
        <v>325</v>
      </c>
      <c r="J241" s="23">
        <v>0.21773013118014467</v>
      </c>
      <c r="K241" s="97" t="s">
        <v>325</v>
      </c>
      <c r="L241" s="97">
        <v>221</v>
      </c>
      <c r="M241" s="97" t="s">
        <v>325</v>
      </c>
      <c r="N241" s="23">
        <v>-29</v>
      </c>
      <c r="O241" s="97" t="s">
        <v>325</v>
      </c>
      <c r="P241" s="23">
        <v>128</v>
      </c>
      <c r="Q241" s="97" t="s">
        <v>325</v>
      </c>
      <c r="R241" s="23">
        <v>1.8574028044298894E-3</v>
      </c>
      <c r="S241" s="97" t="s">
        <v>325</v>
      </c>
      <c r="T241" s="97">
        <v>117</v>
      </c>
      <c r="U241" s="97" t="s">
        <v>325</v>
      </c>
      <c r="V241" s="23">
        <v>0.11203488516197027</v>
      </c>
      <c r="W241" s="97" t="s">
        <v>325</v>
      </c>
      <c r="X241" s="97">
        <v>197</v>
      </c>
      <c r="Y241" s="97" t="s">
        <v>325</v>
      </c>
      <c r="Z241" s="23">
        <v>2.8921647555834448E-3</v>
      </c>
      <c r="AA241" s="97" t="s">
        <v>325</v>
      </c>
      <c r="AB241" s="97">
        <v>170</v>
      </c>
      <c r="AC241" s="97" t="s">
        <v>325</v>
      </c>
      <c r="AD241" s="23">
        <v>5.3403658340793296E-3</v>
      </c>
      <c r="AE241" s="97" t="s">
        <v>325</v>
      </c>
      <c r="AF241" s="97">
        <v>248</v>
      </c>
      <c r="AG241" s="97" t="s">
        <v>325</v>
      </c>
      <c r="AH241" s="23">
        <v>6.7644811958068179E-2</v>
      </c>
      <c r="AI241" s="97" t="s">
        <v>325</v>
      </c>
      <c r="AJ241" s="97">
        <v>226</v>
      </c>
      <c r="AK241" s="97" t="s">
        <v>325</v>
      </c>
      <c r="AL241" s="23">
        <v>1.3729113823114932E-2</v>
      </c>
      <c r="AM241" s="97" t="s">
        <v>325</v>
      </c>
      <c r="AN241" s="97">
        <v>281</v>
      </c>
      <c r="AO241" s="97" t="s">
        <v>325</v>
      </c>
      <c r="AP241" s="23">
        <v>4.8296885911216551E-2</v>
      </c>
      <c r="AQ241" s="97" t="s">
        <v>325</v>
      </c>
      <c r="AR241" s="97">
        <v>129</v>
      </c>
      <c r="AS241" s="97" t="s">
        <v>325</v>
      </c>
      <c r="AT241" s="23">
        <v>8.3466743743299751E-2</v>
      </c>
      <c r="AU241" s="97" t="s">
        <v>325</v>
      </c>
      <c r="AV241" s="97">
        <v>187</v>
      </c>
      <c r="AW241" s="97" t="s">
        <v>325</v>
      </c>
      <c r="AX241" s="23">
        <v>7.6469235534609881E-2</v>
      </c>
      <c r="AY241" s="97" t="s">
        <v>325</v>
      </c>
      <c r="AZ241" s="97">
        <v>153</v>
      </c>
      <c r="BA241" s="97" t="s">
        <v>325</v>
      </c>
      <c r="BB241" s="23">
        <v>5.6314123586065398E-2</v>
      </c>
      <c r="BC241" s="97" t="s">
        <v>325</v>
      </c>
      <c r="BD241" s="97">
        <v>153</v>
      </c>
      <c r="BE241" s="97" t="s">
        <v>325</v>
      </c>
      <c r="BF241" s="23">
        <v>0.27872758223679767</v>
      </c>
      <c r="BG241" s="97" t="s">
        <v>325</v>
      </c>
      <c r="BH241" s="97">
        <v>100</v>
      </c>
      <c r="BI241" s="97" t="s">
        <v>325</v>
      </c>
      <c r="BJ241" s="23">
        <v>0.10962662188373409</v>
      </c>
      <c r="BK241" s="97" t="s">
        <v>325</v>
      </c>
      <c r="BL241" s="97">
        <v>150</v>
      </c>
      <c r="BM241" s="97" t="s">
        <v>325</v>
      </c>
      <c r="BN241" s="23">
        <v>2.3241174919156681E-2</v>
      </c>
      <c r="BO241" s="97" t="s">
        <v>325</v>
      </c>
      <c r="BP241" s="97">
        <v>280</v>
      </c>
      <c r="BQ241" s="97" t="s">
        <v>325</v>
      </c>
      <c r="BR241" s="23">
        <v>6.6066490820883672E-2</v>
      </c>
      <c r="BS241" s="97" t="s">
        <v>325</v>
      </c>
      <c r="BT241" s="97">
        <v>151</v>
      </c>
      <c r="BU241" s="97" t="s">
        <v>325</v>
      </c>
      <c r="BV241" s="23">
        <v>7.7689775216818274E-2</v>
      </c>
      <c r="BW241" s="97" t="s">
        <v>325</v>
      </c>
      <c r="BX241" s="97">
        <v>248</v>
      </c>
      <c r="BY241" s="97" t="s">
        <v>325</v>
      </c>
      <c r="BZ241" s="23">
        <v>9.3716675807069452E-2</v>
      </c>
      <c r="CA241" s="97" t="s">
        <v>325</v>
      </c>
      <c r="CB241" s="97">
        <v>284</v>
      </c>
      <c r="CC241" s="97" t="s">
        <v>325</v>
      </c>
      <c r="CD241" s="97" t="s">
        <v>325</v>
      </c>
      <c r="CE241" s="23">
        <v>7.5811989335845625E-2</v>
      </c>
      <c r="CF241" s="97" t="s">
        <v>325</v>
      </c>
      <c r="CG241" s="97">
        <v>151</v>
      </c>
    </row>
    <row r="242" spans="1:85" x14ac:dyDescent="0.35">
      <c r="A242" s="97" t="s">
        <v>220</v>
      </c>
      <c r="B242" s="23">
        <v>0.15986825208600311</v>
      </c>
      <c r="C242" s="97" t="s">
        <v>220</v>
      </c>
      <c r="D242" s="97">
        <v>267</v>
      </c>
      <c r="E242" s="97" t="s">
        <v>220</v>
      </c>
      <c r="F242" s="23">
        <v>7.5415472900680181E-2</v>
      </c>
      <c r="G242" s="97" t="s">
        <v>220</v>
      </c>
      <c r="H242" s="97">
        <v>210</v>
      </c>
      <c r="I242" s="97" t="s">
        <v>220</v>
      </c>
      <c r="J242" s="23">
        <v>0.22974542196159364</v>
      </c>
      <c r="K242" s="97" t="s">
        <v>220</v>
      </c>
      <c r="L242" s="97">
        <v>209</v>
      </c>
      <c r="M242" s="97" t="s">
        <v>220</v>
      </c>
      <c r="N242" s="23">
        <v>-1</v>
      </c>
      <c r="O242" s="97" t="s">
        <v>220</v>
      </c>
      <c r="P242" s="23">
        <v>163</v>
      </c>
      <c r="Q242" s="97" t="s">
        <v>220</v>
      </c>
      <c r="R242" s="23">
        <v>2.1480955989682896E-4</v>
      </c>
      <c r="S242" s="97" t="s">
        <v>220</v>
      </c>
      <c r="T242" s="97">
        <v>291</v>
      </c>
      <c r="U242" s="97" t="s">
        <v>220</v>
      </c>
      <c r="V242" s="23">
        <v>7.8359347724444126E-2</v>
      </c>
      <c r="W242" s="97" t="s">
        <v>220</v>
      </c>
      <c r="X242" s="97">
        <v>251</v>
      </c>
      <c r="Y242" s="97" t="s">
        <v>220</v>
      </c>
      <c r="Z242" s="23">
        <v>9.3886742038554205E-4</v>
      </c>
      <c r="AA242" s="97" t="s">
        <v>220</v>
      </c>
      <c r="AB242" s="97">
        <v>311</v>
      </c>
      <c r="AC242" s="97" t="s">
        <v>220</v>
      </c>
      <c r="AD242" s="23">
        <v>3.1514827959262122E-3</v>
      </c>
      <c r="AE242" s="97" t="s">
        <v>220</v>
      </c>
      <c r="AF242" s="97">
        <v>285</v>
      </c>
      <c r="AG242" s="97" t="s">
        <v>220</v>
      </c>
      <c r="AH242" s="23">
        <v>0.1957139284933293</v>
      </c>
      <c r="AI242" s="97" t="s">
        <v>220</v>
      </c>
      <c r="AJ242" s="97">
        <v>34</v>
      </c>
      <c r="AK242" s="97" t="s">
        <v>220</v>
      </c>
      <c r="AL242" s="23">
        <v>2.7736994931184887E-2</v>
      </c>
      <c r="AM242" s="97" t="s">
        <v>220</v>
      </c>
      <c r="AN242" s="97">
        <v>118</v>
      </c>
      <c r="AO242" s="97" t="s">
        <v>220</v>
      </c>
      <c r="AP242" s="23">
        <v>1.4425184101356965E-2</v>
      </c>
      <c r="AQ242" s="97" t="s">
        <v>220</v>
      </c>
      <c r="AR242" s="97">
        <v>225</v>
      </c>
      <c r="AS242" s="97" t="s">
        <v>220</v>
      </c>
      <c r="AT242" s="23">
        <v>7.397327533855752E-2</v>
      </c>
      <c r="AU242" s="97" t="s">
        <v>220</v>
      </c>
      <c r="AV242" s="97">
        <v>221</v>
      </c>
      <c r="AW242" s="97" t="s">
        <v>220</v>
      </c>
      <c r="AX242" s="23">
        <v>4.0130279252915964E-2</v>
      </c>
      <c r="AY242" s="97" t="s">
        <v>220</v>
      </c>
      <c r="AZ242" s="97">
        <v>256</v>
      </c>
      <c r="BA242" s="97" t="s">
        <v>220</v>
      </c>
      <c r="BB242" s="23">
        <v>3.3467862512472052E-2</v>
      </c>
      <c r="BC242" s="97" t="s">
        <v>220</v>
      </c>
      <c r="BD242" s="97">
        <v>211</v>
      </c>
      <c r="BE242" s="97" t="s">
        <v>220</v>
      </c>
      <c r="BF242" s="23">
        <v>0.27377548473906294</v>
      </c>
      <c r="BG242" s="97" t="s">
        <v>220</v>
      </c>
      <c r="BH242" s="97">
        <v>108</v>
      </c>
      <c r="BI242" s="97" t="s">
        <v>220</v>
      </c>
      <c r="BJ242" s="23">
        <v>8.775064940278289E-2</v>
      </c>
      <c r="BK242" s="97" t="s">
        <v>220</v>
      </c>
      <c r="BL242" s="97">
        <v>195</v>
      </c>
      <c r="BM242" s="97" t="s">
        <v>220</v>
      </c>
      <c r="BN242" s="23">
        <v>0.11561305503873812</v>
      </c>
      <c r="BO242" s="97" t="s">
        <v>220</v>
      </c>
      <c r="BP242" s="97">
        <v>80</v>
      </c>
      <c r="BQ242" s="97" t="s">
        <v>220</v>
      </c>
      <c r="BR242" s="23">
        <v>8.2344246125043069E-2</v>
      </c>
      <c r="BS242" s="97" t="s">
        <v>220</v>
      </c>
      <c r="BT242" s="97">
        <v>97</v>
      </c>
      <c r="BU242" s="97" t="s">
        <v>220</v>
      </c>
      <c r="BV242" s="23">
        <v>0.17196614446766498</v>
      </c>
      <c r="BW242" s="97" t="s">
        <v>220</v>
      </c>
      <c r="BX242" s="97">
        <v>86</v>
      </c>
      <c r="BY242" s="97" t="s">
        <v>220</v>
      </c>
      <c r="BZ242" s="23">
        <v>8.6818046538362961E-2</v>
      </c>
      <c r="CA242" s="97" t="s">
        <v>220</v>
      </c>
      <c r="CB242" s="97">
        <v>292</v>
      </c>
      <c r="CC242" s="97" t="s">
        <v>220</v>
      </c>
      <c r="CD242" s="97" t="s">
        <v>220</v>
      </c>
      <c r="CE242" s="23">
        <v>2.9388963603043865E-2</v>
      </c>
      <c r="CF242" s="97" t="s">
        <v>220</v>
      </c>
      <c r="CG242" s="97">
        <v>276</v>
      </c>
    </row>
    <row r="243" spans="1:85" x14ac:dyDescent="0.35">
      <c r="A243" s="97" t="s">
        <v>75</v>
      </c>
      <c r="B243" s="23">
        <v>0.39959430028580178</v>
      </c>
      <c r="C243" s="97" t="s">
        <v>75</v>
      </c>
      <c r="D243" s="97">
        <v>39</v>
      </c>
      <c r="E243" s="97" t="s">
        <v>75</v>
      </c>
      <c r="F243" s="23">
        <v>0.11940100145176882</v>
      </c>
      <c r="G243" s="97" t="s">
        <v>75</v>
      </c>
      <c r="H243" s="97">
        <v>115</v>
      </c>
      <c r="I243" s="97" t="s">
        <v>75</v>
      </c>
      <c r="J243" s="23">
        <v>0.54697537289976328</v>
      </c>
      <c r="K243" s="97" t="s">
        <v>75</v>
      </c>
      <c r="L243" s="97">
        <v>21</v>
      </c>
      <c r="M243" s="97" t="s">
        <v>75</v>
      </c>
      <c r="N243" s="23">
        <v>-94</v>
      </c>
      <c r="O243" s="97" t="s">
        <v>75</v>
      </c>
      <c r="P243" s="23">
        <v>71</v>
      </c>
      <c r="Q243" s="97" t="s">
        <v>75</v>
      </c>
      <c r="R243" s="23">
        <v>1.4582486127772736E-2</v>
      </c>
      <c r="S243" s="97" t="s">
        <v>75</v>
      </c>
      <c r="T243" s="97">
        <v>13</v>
      </c>
      <c r="U243" s="97" t="s">
        <v>75</v>
      </c>
      <c r="V243" s="23">
        <v>0.45935303977576364</v>
      </c>
      <c r="W243" s="97" t="s">
        <v>75</v>
      </c>
      <c r="X243" s="97">
        <v>26</v>
      </c>
      <c r="Y243" s="97" t="s">
        <v>75</v>
      </c>
      <c r="Z243" s="23">
        <v>1.8823011113686169E-2</v>
      </c>
      <c r="AA243" s="97" t="s">
        <v>75</v>
      </c>
      <c r="AB243" s="97">
        <v>13</v>
      </c>
      <c r="AC243" s="97" t="s">
        <v>75</v>
      </c>
      <c r="AD243" s="23">
        <v>6.2390405881906528E-3</v>
      </c>
      <c r="AE243" s="97" t="s">
        <v>75</v>
      </c>
      <c r="AF243" s="97">
        <v>232</v>
      </c>
      <c r="AG243" s="97" t="s">
        <v>75</v>
      </c>
      <c r="AH243" s="23">
        <v>7.3867920298304232E-2</v>
      </c>
      <c r="AI243" s="97" t="s">
        <v>75</v>
      </c>
      <c r="AJ243" s="97">
        <v>199</v>
      </c>
      <c r="AK243" s="97" t="s">
        <v>75</v>
      </c>
      <c r="AL243" s="23">
        <v>1.5389103681644764E-2</v>
      </c>
      <c r="AM243" s="97" t="s">
        <v>75</v>
      </c>
      <c r="AN243" s="97">
        <v>261</v>
      </c>
      <c r="AO243" s="97" t="s">
        <v>75</v>
      </c>
      <c r="AP243" s="23">
        <v>3.9767170020078485E-2</v>
      </c>
      <c r="AQ243" s="97" t="s">
        <v>75</v>
      </c>
      <c r="AR243" s="97">
        <v>146</v>
      </c>
      <c r="AS243" s="97" t="s">
        <v>75</v>
      </c>
      <c r="AT243" s="23">
        <v>0.14229082706859969</v>
      </c>
      <c r="AU243" s="97" t="s">
        <v>75</v>
      </c>
      <c r="AV243" s="97">
        <v>54</v>
      </c>
      <c r="AW243" s="97" t="s">
        <v>75</v>
      </c>
      <c r="AX243" s="23">
        <v>8.8899863511894189E-2</v>
      </c>
      <c r="AY243" s="97" t="s">
        <v>75</v>
      </c>
      <c r="AZ243" s="97">
        <v>131</v>
      </c>
      <c r="BA243" s="97" t="s">
        <v>75</v>
      </c>
      <c r="BB243" s="23">
        <v>0.11914245973781136</v>
      </c>
      <c r="BC243" s="97" t="s">
        <v>75</v>
      </c>
      <c r="BD243" s="97">
        <v>77</v>
      </c>
      <c r="BE243" s="97" t="s">
        <v>75</v>
      </c>
      <c r="BF243" s="23">
        <v>0.35831981086104941</v>
      </c>
      <c r="BG243" s="97" t="s">
        <v>75</v>
      </c>
      <c r="BH243" s="97">
        <v>58</v>
      </c>
      <c r="BI243" s="97" t="s">
        <v>75</v>
      </c>
      <c r="BJ243" s="23">
        <v>0.18357543929092307</v>
      </c>
      <c r="BK243" s="97" t="s">
        <v>75</v>
      </c>
      <c r="BL243" s="97">
        <v>63</v>
      </c>
      <c r="BM243" s="97" t="s">
        <v>75</v>
      </c>
      <c r="BN243" s="23">
        <v>8.4468353161207696E-2</v>
      </c>
      <c r="BO243" s="97" t="s">
        <v>75</v>
      </c>
      <c r="BP243" s="97">
        <v>116</v>
      </c>
      <c r="BQ243" s="97" t="s">
        <v>75</v>
      </c>
      <c r="BR243" s="23">
        <v>0.248144388810905</v>
      </c>
      <c r="BS243" s="97" t="s">
        <v>75</v>
      </c>
      <c r="BT243" s="97">
        <v>7</v>
      </c>
      <c r="BU243" s="97" t="s">
        <v>75</v>
      </c>
      <c r="BV243" s="23">
        <v>0.28935148489209883</v>
      </c>
      <c r="BW243" s="97" t="s">
        <v>75</v>
      </c>
      <c r="BX243" s="97">
        <v>30</v>
      </c>
      <c r="BY243" s="97" t="s">
        <v>75</v>
      </c>
      <c r="BZ243" s="23">
        <v>0.13094304727295483</v>
      </c>
      <c r="CA243" s="97" t="s">
        <v>75</v>
      </c>
      <c r="CB243" s="97">
        <v>201</v>
      </c>
      <c r="CC243" s="97" t="s">
        <v>75</v>
      </c>
      <c r="CD243" s="97" t="s">
        <v>75</v>
      </c>
      <c r="CE243" s="23">
        <v>0.54021667492791747</v>
      </c>
      <c r="CF243" s="97" t="s">
        <v>75</v>
      </c>
      <c r="CG243" s="97">
        <v>17</v>
      </c>
    </row>
    <row r="244" spans="1:85" x14ac:dyDescent="0.35">
      <c r="A244" s="97" t="s">
        <v>296</v>
      </c>
      <c r="B244" s="23">
        <v>0.18161833509177427</v>
      </c>
      <c r="C244" s="97" t="s">
        <v>296</v>
      </c>
      <c r="D244" s="97">
        <v>220</v>
      </c>
      <c r="E244" s="97" t="s">
        <v>296</v>
      </c>
      <c r="F244" s="23">
        <v>6.3454534405507454E-2</v>
      </c>
      <c r="G244" s="97" t="s">
        <v>296</v>
      </c>
      <c r="H244" s="97">
        <v>241</v>
      </c>
      <c r="I244" s="97" t="s">
        <v>296</v>
      </c>
      <c r="J244" s="23">
        <v>0.25161340485278433</v>
      </c>
      <c r="K244" s="97" t="s">
        <v>296</v>
      </c>
      <c r="L244" s="97">
        <v>173</v>
      </c>
      <c r="M244" s="97" t="s">
        <v>296</v>
      </c>
      <c r="N244" s="23">
        <v>-68</v>
      </c>
      <c r="O244" s="97" t="s">
        <v>296</v>
      </c>
      <c r="P244" s="23">
        <v>84</v>
      </c>
      <c r="Q244" s="97" t="s">
        <v>296</v>
      </c>
      <c r="R244" s="23">
        <v>8.7564704262045644E-4</v>
      </c>
      <c r="S244" s="97" t="s">
        <v>296</v>
      </c>
      <c r="T244" s="97">
        <v>211</v>
      </c>
      <c r="U244" s="97" t="s">
        <v>296</v>
      </c>
      <c r="V244" s="23">
        <v>0.12330206446916542</v>
      </c>
      <c r="W244" s="97" t="s">
        <v>296</v>
      </c>
      <c r="X244" s="97">
        <v>180</v>
      </c>
      <c r="Y244" s="97" t="s">
        <v>296</v>
      </c>
      <c r="Z244" s="23">
        <v>2.0148242388150907E-3</v>
      </c>
      <c r="AA244" s="97" t="s">
        <v>296</v>
      </c>
      <c r="AB244" s="97">
        <v>224</v>
      </c>
      <c r="AC244" s="97" t="s">
        <v>296</v>
      </c>
      <c r="AD244" s="23">
        <v>2.8224761505094187E-3</v>
      </c>
      <c r="AE244" s="97" t="s">
        <v>296</v>
      </c>
      <c r="AF244" s="97">
        <v>296</v>
      </c>
      <c r="AG244" s="97" t="s">
        <v>296</v>
      </c>
      <c r="AH244" s="23">
        <v>8.5119025337117349E-2</v>
      </c>
      <c r="AI244" s="97" t="s">
        <v>296</v>
      </c>
      <c r="AJ244" s="97">
        <v>158</v>
      </c>
      <c r="AK244" s="97" t="s">
        <v>296</v>
      </c>
      <c r="AL244" s="23">
        <v>1.3477950189259459E-2</v>
      </c>
      <c r="AM244" s="97" t="s">
        <v>296</v>
      </c>
      <c r="AN244" s="97">
        <v>283</v>
      </c>
      <c r="AO244" s="97" t="s">
        <v>296</v>
      </c>
      <c r="AP244" s="23">
        <v>0</v>
      </c>
      <c r="AQ244" s="97" t="s">
        <v>296</v>
      </c>
      <c r="AR244" s="97">
        <v>253</v>
      </c>
      <c r="AS244" s="97" t="s">
        <v>296</v>
      </c>
      <c r="AT244" s="23">
        <v>0.10009204454022866</v>
      </c>
      <c r="AU244" s="97" t="s">
        <v>296</v>
      </c>
      <c r="AV244" s="97">
        <v>133</v>
      </c>
      <c r="AW244" s="97" t="s">
        <v>296</v>
      </c>
      <c r="AX244" s="23">
        <v>3.5288090614331052E-2</v>
      </c>
      <c r="AY244" s="97" t="s">
        <v>296</v>
      </c>
      <c r="AZ244" s="97">
        <v>272</v>
      </c>
      <c r="BA244" s="97" t="s">
        <v>296</v>
      </c>
      <c r="BB244" s="23">
        <v>4.725854677041833E-3</v>
      </c>
      <c r="BC244" s="97" t="s">
        <v>296</v>
      </c>
      <c r="BD244" s="97">
        <v>317</v>
      </c>
      <c r="BE244" s="97" t="s">
        <v>296</v>
      </c>
      <c r="BF244" s="23">
        <v>0.26174721460607303</v>
      </c>
      <c r="BG244" s="97" t="s">
        <v>296</v>
      </c>
      <c r="BH244" s="97">
        <v>120</v>
      </c>
      <c r="BI244" s="97" t="s">
        <v>296</v>
      </c>
      <c r="BJ244" s="23">
        <v>5.901746771056339E-2</v>
      </c>
      <c r="BK244" s="97" t="s">
        <v>296</v>
      </c>
      <c r="BL244" s="97">
        <v>267</v>
      </c>
      <c r="BM244" s="97" t="s">
        <v>296</v>
      </c>
      <c r="BN244" s="23">
        <v>0.13198235599820993</v>
      </c>
      <c r="BO244" s="97" t="s">
        <v>296</v>
      </c>
      <c r="BP244" s="97">
        <v>67</v>
      </c>
      <c r="BQ244" s="97" t="s">
        <v>296</v>
      </c>
      <c r="BR244" s="23">
        <v>7.8593679341907169E-2</v>
      </c>
      <c r="BS244" s="97" t="s">
        <v>296</v>
      </c>
      <c r="BT244" s="97">
        <v>108</v>
      </c>
      <c r="BU244" s="97" t="s">
        <v>296</v>
      </c>
      <c r="BV244" s="23">
        <v>0.18289449313937939</v>
      </c>
      <c r="BW244" s="97" t="s">
        <v>296</v>
      </c>
      <c r="BX244" s="97">
        <v>77</v>
      </c>
      <c r="BY244" s="97" t="s">
        <v>296</v>
      </c>
      <c r="BZ244" s="23">
        <v>0.10503001492487281</v>
      </c>
      <c r="CA244" s="97" t="s">
        <v>296</v>
      </c>
      <c r="CB244" s="97">
        <v>256</v>
      </c>
      <c r="CC244" s="97" t="s">
        <v>296</v>
      </c>
      <c r="CD244" s="97" t="s">
        <v>296</v>
      </c>
      <c r="CE244" s="23">
        <v>0.1445752846286632</v>
      </c>
      <c r="CF244" s="97" t="s">
        <v>296</v>
      </c>
      <c r="CG244" s="97">
        <v>79</v>
      </c>
    </row>
    <row r="245" spans="1:85" x14ac:dyDescent="0.35">
      <c r="A245" s="97" t="s">
        <v>280</v>
      </c>
      <c r="B245" s="23">
        <v>0.18955715767511827</v>
      </c>
      <c r="C245" s="97" t="s">
        <v>280</v>
      </c>
      <c r="D245" s="97">
        <v>202</v>
      </c>
      <c r="E245" s="97" t="s">
        <v>280</v>
      </c>
      <c r="F245" s="23">
        <v>2.4214324552014974E-2</v>
      </c>
      <c r="G245" s="97" t="s">
        <v>280</v>
      </c>
      <c r="H245" s="97">
        <v>319</v>
      </c>
      <c r="I245" s="97" t="s">
        <v>280</v>
      </c>
      <c r="J245" s="23">
        <v>0.34117067167448695</v>
      </c>
      <c r="K245" s="97" t="s">
        <v>280</v>
      </c>
      <c r="L245" s="97">
        <v>82</v>
      </c>
      <c r="M245" s="97" t="s">
        <v>280</v>
      </c>
      <c r="N245" s="23">
        <v>-237</v>
      </c>
      <c r="O245" s="97" t="s">
        <v>280</v>
      </c>
      <c r="P245" s="23">
        <v>2</v>
      </c>
      <c r="Q245" s="97" t="s">
        <v>280</v>
      </c>
      <c r="R245" s="23">
        <v>5.8748488538739718E-4</v>
      </c>
      <c r="S245" s="97" t="s">
        <v>280</v>
      </c>
      <c r="T245" s="97">
        <v>243</v>
      </c>
      <c r="U245" s="97" t="s">
        <v>280</v>
      </c>
      <c r="V245" s="23">
        <v>0.31520333132617884</v>
      </c>
      <c r="W245" s="97" t="s">
        <v>280</v>
      </c>
      <c r="X245" s="97">
        <v>56</v>
      </c>
      <c r="Y245" s="97" t="s">
        <v>280</v>
      </c>
      <c r="Z245" s="23">
        <v>3.5001170441890852E-3</v>
      </c>
      <c r="AA245" s="97" t="s">
        <v>280</v>
      </c>
      <c r="AB245" s="97">
        <v>142</v>
      </c>
      <c r="AC245" s="97" t="s">
        <v>280</v>
      </c>
      <c r="AD245" s="23">
        <v>3.1015433107301703E-3</v>
      </c>
      <c r="AE245" s="97" t="s">
        <v>280</v>
      </c>
      <c r="AF245" s="97">
        <v>286</v>
      </c>
      <c r="AG245" s="97" t="s">
        <v>280</v>
      </c>
      <c r="AH245" s="23">
        <v>5.6421784488336256E-2</v>
      </c>
      <c r="AI245" s="97" t="s">
        <v>280</v>
      </c>
      <c r="AJ245" s="97">
        <v>275</v>
      </c>
      <c r="AK245" s="97" t="s">
        <v>280</v>
      </c>
      <c r="AL245" s="23">
        <v>1.0133117100226149E-2</v>
      </c>
      <c r="AM245" s="97" t="s">
        <v>280</v>
      </c>
      <c r="AN245" s="97">
        <v>316</v>
      </c>
      <c r="AO245" s="97" t="s">
        <v>280</v>
      </c>
      <c r="AP245" s="23">
        <v>1.001164650102229E-2</v>
      </c>
      <c r="AQ245" s="97" t="s">
        <v>280</v>
      </c>
      <c r="AR245" s="97">
        <v>237</v>
      </c>
      <c r="AS245" s="97" t="s">
        <v>280</v>
      </c>
      <c r="AT245" s="23">
        <v>0.14074131781978041</v>
      </c>
      <c r="AU245" s="97" t="s">
        <v>280</v>
      </c>
      <c r="AV245" s="97">
        <v>56</v>
      </c>
      <c r="AW245" s="97" t="s">
        <v>280</v>
      </c>
      <c r="AX245" s="23">
        <v>5.9370872214020751E-2</v>
      </c>
      <c r="AY245" s="97" t="s">
        <v>280</v>
      </c>
      <c r="AZ245" s="97">
        <v>194</v>
      </c>
      <c r="BA245" s="97" t="s">
        <v>280</v>
      </c>
      <c r="BB245" s="23">
        <v>1.5090758111412517E-2</v>
      </c>
      <c r="BC245" s="97" t="s">
        <v>280</v>
      </c>
      <c r="BD245" s="97">
        <v>275</v>
      </c>
      <c r="BE245" s="97" t="s">
        <v>280</v>
      </c>
      <c r="BF245" s="23">
        <v>0.31523338378757199</v>
      </c>
      <c r="BG245" s="97" t="s">
        <v>280</v>
      </c>
      <c r="BH245" s="97">
        <v>73</v>
      </c>
      <c r="BI245" s="97" t="s">
        <v>280</v>
      </c>
      <c r="BJ245" s="23">
        <v>7.9651470292799606E-2</v>
      </c>
      <c r="BK245" s="97" t="s">
        <v>280</v>
      </c>
      <c r="BL245" s="97">
        <v>221</v>
      </c>
      <c r="BM245" s="97" t="s">
        <v>280</v>
      </c>
      <c r="BN245" s="23">
        <v>2.4787788429141866E-2</v>
      </c>
      <c r="BO245" s="97" t="s">
        <v>280</v>
      </c>
      <c r="BP245" s="97">
        <v>273</v>
      </c>
      <c r="BQ245" s="97" t="s">
        <v>280</v>
      </c>
      <c r="BR245" s="23">
        <v>8.8594956023995822E-2</v>
      </c>
      <c r="BS245" s="97" t="s">
        <v>280</v>
      </c>
      <c r="BT245" s="97">
        <v>81</v>
      </c>
      <c r="BU245" s="97" t="s">
        <v>280</v>
      </c>
      <c r="BV245" s="23">
        <v>9.8650575498950371E-2</v>
      </c>
      <c r="BW245" s="97" t="s">
        <v>280</v>
      </c>
      <c r="BX245" s="97">
        <v>198</v>
      </c>
      <c r="BY245" s="97" t="s">
        <v>280</v>
      </c>
      <c r="BZ245" s="23">
        <v>0.18908513889931403</v>
      </c>
      <c r="CA245" s="97" t="s">
        <v>280</v>
      </c>
      <c r="CB245" s="97">
        <v>106</v>
      </c>
      <c r="CC245" s="97" t="s">
        <v>280</v>
      </c>
      <c r="CD245" s="97" t="s">
        <v>280</v>
      </c>
      <c r="CE245" s="23">
        <v>0.11296985671408687</v>
      </c>
      <c r="CF245" s="97" t="s">
        <v>280</v>
      </c>
      <c r="CG245" s="97">
        <v>110</v>
      </c>
    </row>
    <row r="246" spans="1:85" x14ac:dyDescent="0.35">
      <c r="A246" s="97" t="s">
        <v>27</v>
      </c>
      <c r="B246" s="23">
        <v>0.75300646058962295</v>
      </c>
      <c r="C246" s="97" t="s">
        <v>27</v>
      </c>
      <c r="D246" s="97">
        <v>7</v>
      </c>
      <c r="E246" s="97" t="s">
        <v>27</v>
      </c>
      <c r="F246" s="23">
        <v>0.14593074235326728</v>
      </c>
      <c r="G246" s="97" t="s">
        <v>27</v>
      </c>
      <c r="H246" s="97">
        <v>79</v>
      </c>
      <c r="I246" s="97" t="s">
        <v>27</v>
      </c>
      <c r="J246" s="23">
        <v>0.93720988356757529</v>
      </c>
      <c r="K246" s="97" t="s">
        <v>27</v>
      </c>
      <c r="L246" s="97">
        <v>2</v>
      </c>
      <c r="M246" s="97" t="s">
        <v>27</v>
      </c>
      <c r="N246" s="23">
        <v>-77</v>
      </c>
      <c r="O246" s="97" t="s">
        <v>27</v>
      </c>
      <c r="P246" s="23">
        <v>82</v>
      </c>
      <c r="Q246" s="97" t="s">
        <v>27</v>
      </c>
      <c r="R246" s="23">
        <v>1.0068591215812764E-3</v>
      </c>
      <c r="S246" s="97" t="s">
        <v>27</v>
      </c>
      <c r="T246" s="97">
        <v>196</v>
      </c>
      <c r="U246" s="97" t="s">
        <v>27</v>
      </c>
      <c r="V246" s="23">
        <v>0.34132348501267945</v>
      </c>
      <c r="W246" s="97" t="s">
        <v>27</v>
      </c>
      <c r="X246" s="97">
        <v>47</v>
      </c>
      <c r="Y246" s="97" t="s">
        <v>27</v>
      </c>
      <c r="Z246" s="23">
        <v>4.1607429297098007E-3</v>
      </c>
      <c r="AA246" s="97" t="s">
        <v>27</v>
      </c>
      <c r="AB246" s="97">
        <v>114</v>
      </c>
      <c r="AC246" s="97" t="s">
        <v>27</v>
      </c>
      <c r="AD246" s="23">
        <v>2.9895218494229033E-3</v>
      </c>
      <c r="AE246" s="97" t="s">
        <v>27</v>
      </c>
      <c r="AF246" s="97">
        <v>290</v>
      </c>
      <c r="AG246" s="97" t="s">
        <v>27</v>
      </c>
      <c r="AH246" s="23">
        <v>0.7260829444639344</v>
      </c>
      <c r="AI246" s="97" t="s">
        <v>27</v>
      </c>
      <c r="AJ246" s="97">
        <v>3</v>
      </c>
      <c r="AK246" s="97" t="s">
        <v>27</v>
      </c>
      <c r="AL246" s="23">
        <v>9.4422450003228311E-2</v>
      </c>
      <c r="AM246" s="97" t="s">
        <v>27</v>
      </c>
      <c r="AN246" s="97">
        <v>28</v>
      </c>
      <c r="AO246" s="97" t="s">
        <v>27</v>
      </c>
      <c r="AP246" s="23">
        <v>3.5002793041873127E-2</v>
      </c>
      <c r="AQ246" s="97" t="s">
        <v>27</v>
      </c>
      <c r="AR246" s="97">
        <v>159</v>
      </c>
      <c r="AS246" s="97" t="s">
        <v>27</v>
      </c>
      <c r="AT246" s="23">
        <v>9.2265921676241189E-2</v>
      </c>
      <c r="AU246" s="97" t="s">
        <v>27</v>
      </c>
      <c r="AV246" s="97">
        <v>164</v>
      </c>
      <c r="AW246" s="97" t="s">
        <v>27</v>
      </c>
      <c r="AX246" s="23">
        <v>6.6622628303067088E-2</v>
      </c>
      <c r="AY246" s="97" t="s">
        <v>27</v>
      </c>
      <c r="AZ246" s="97">
        <v>173</v>
      </c>
      <c r="BA246" s="97" t="s">
        <v>27</v>
      </c>
      <c r="BB246" s="23">
        <v>9.257310201927986E-2</v>
      </c>
      <c r="BC246" s="97" t="s">
        <v>27</v>
      </c>
      <c r="BD246" s="97">
        <v>102</v>
      </c>
      <c r="BE246" s="97" t="s">
        <v>27</v>
      </c>
      <c r="BF246" s="23">
        <v>0.2508445007671446</v>
      </c>
      <c r="BG246" s="97" t="s">
        <v>27</v>
      </c>
      <c r="BH246" s="97">
        <v>129</v>
      </c>
      <c r="BI246" s="97" t="s">
        <v>27</v>
      </c>
      <c r="BJ246" s="23">
        <v>0.13687531870685504</v>
      </c>
      <c r="BK246" s="97" t="s">
        <v>27</v>
      </c>
      <c r="BL246" s="97">
        <v>114</v>
      </c>
      <c r="BM246" s="97" t="s">
        <v>27</v>
      </c>
      <c r="BN246" s="23">
        <v>0.19132979431595112</v>
      </c>
      <c r="BO246" s="97" t="s">
        <v>27</v>
      </c>
      <c r="BP246" s="97">
        <v>35</v>
      </c>
      <c r="BQ246" s="97" t="s">
        <v>27</v>
      </c>
      <c r="BR246" s="23">
        <v>0.22359884086974979</v>
      </c>
      <c r="BS246" s="97" t="s">
        <v>27</v>
      </c>
      <c r="BT246" s="97">
        <v>9</v>
      </c>
      <c r="BU246" s="97" t="s">
        <v>27</v>
      </c>
      <c r="BV246" s="23">
        <v>0.36064017585046071</v>
      </c>
      <c r="BW246" s="97" t="s">
        <v>27</v>
      </c>
      <c r="BX246" s="97">
        <v>17</v>
      </c>
      <c r="BY246" s="97" t="s">
        <v>27</v>
      </c>
      <c r="BZ246" s="23">
        <v>0.73273530320046665</v>
      </c>
      <c r="CA246" s="97" t="s">
        <v>27</v>
      </c>
      <c r="CB246" s="97">
        <v>2</v>
      </c>
      <c r="CC246" s="97" t="s">
        <v>27</v>
      </c>
      <c r="CD246" s="97" t="s">
        <v>27</v>
      </c>
      <c r="CE246" s="23">
        <v>0.97973128381845009</v>
      </c>
      <c r="CF246" s="97" t="s">
        <v>27</v>
      </c>
      <c r="CG246" s="97">
        <v>2</v>
      </c>
    </row>
    <row r="247" spans="1:85" x14ac:dyDescent="0.35">
      <c r="A247" s="97" t="s">
        <v>308</v>
      </c>
      <c r="B247" s="23">
        <v>0.16614823768224329</v>
      </c>
      <c r="C247" s="97" t="s">
        <v>308</v>
      </c>
      <c r="D247" s="97">
        <v>252</v>
      </c>
      <c r="E247" s="97" t="s">
        <v>308</v>
      </c>
      <c r="F247" s="23">
        <v>4.3330310611055481E-2</v>
      </c>
      <c r="G247" s="97" t="s">
        <v>308</v>
      </c>
      <c r="H247" s="97">
        <v>297</v>
      </c>
      <c r="I247" s="97" t="s">
        <v>308</v>
      </c>
      <c r="J247" s="23">
        <v>0.22402240775818666</v>
      </c>
      <c r="K247" s="97" t="s">
        <v>308</v>
      </c>
      <c r="L247" s="97">
        <v>215</v>
      </c>
      <c r="M247" s="97" t="s">
        <v>308</v>
      </c>
      <c r="N247" s="23">
        <v>-82</v>
      </c>
      <c r="O247" s="97" t="s">
        <v>308</v>
      </c>
      <c r="P247" s="23">
        <v>78</v>
      </c>
      <c r="Q247" s="97" t="s">
        <v>308</v>
      </c>
      <c r="R247" s="23">
        <v>1.092458391956462E-3</v>
      </c>
      <c r="S247" s="97" t="s">
        <v>308</v>
      </c>
      <c r="T247" s="97">
        <v>180</v>
      </c>
      <c r="U247" s="97" t="s">
        <v>308</v>
      </c>
      <c r="V247" s="23">
        <v>0.2454346162245446</v>
      </c>
      <c r="W247" s="97" t="s">
        <v>308</v>
      </c>
      <c r="X247" s="97">
        <v>84</v>
      </c>
      <c r="Y247" s="97" t="s">
        <v>308</v>
      </c>
      <c r="Z247" s="23">
        <v>3.3602030448140023E-3</v>
      </c>
      <c r="AA247" s="97" t="s">
        <v>308</v>
      </c>
      <c r="AB247" s="97">
        <v>150</v>
      </c>
      <c r="AC247" s="97" t="s">
        <v>308</v>
      </c>
      <c r="AD247" s="23">
        <v>8.1468439078176396E-3</v>
      </c>
      <c r="AE247" s="97" t="s">
        <v>308</v>
      </c>
      <c r="AF247" s="97">
        <v>199</v>
      </c>
      <c r="AG247" s="97" t="s">
        <v>308</v>
      </c>
      <c r="AH247" s="23">
        <v>5.0190502608530169E-2</v>
      </c>
      <c r="AI247" s="97" t="s">
        <v>308</v>
      </c>
      <c r="AJ247" s="97">
        <v>303</v>
      </c>
      <c r="AK247" s="97" t="s">
        <v>308</v>
      </c>
      <c r="AL247" s="23">
        <v>1.4263990594898598E-2</v>
      </c>
      <c r="AM247" s="97" t="s">
        <v>308</v>
      </c>
      <c r="AN247" s="97">
        <v>271</v>
      </c>
      <c r="AO247" s="97" t="s">
        <v>308</v>
      </c>
      <c r="AP247" s="23">
        <v>3.0633095202593788E-2</v>
      </c>
      <c r="AQ247" s="97" t="s">
        <v>308</v>
      </c>
      <c r="AR247" s="97">
        <v>172</v>
      </c>
      <c r="AS247" s="97" t="s">
        <v>308</v>
      </c>
      <c r="AT247" s="23">
        <v>7.4891017659675749E-2</v>
      </c>
      <c r="AU247" s="97" t="s">
        <v>308</v>
      </c>
      <c r="AV247" s="97">
        <v>219</v>
      </c>
      <c r="AW247" s="97" t="s">
        <v>308</v>
      </c>
      <c r="AX247" s="23">
        <v>5.6240788333061675E-2</v>
      </c>
      <c r="AY247" s="97" t="s">
        <v>308</v>
      </c>
      <c r="AZ247" s="97">
        <v>204</v>
      </c>
      <c r="BA247" s="97" t="s">
        <v>308</v>
      </c>
      <c r="BB247" s="23">
        <v>3.2566294149361651E-2</v>
      </c>
      <c r="BC247" s="97" t="s">
        <v>308</v>
      </c>
      <c r="BD247" s="97">
        <v>215</v>
      </c>
      <c r="BE247" s="97" t="s">
        <v>308</v>
      </c>
      <c r="BF247" s="23">
        <v>7.5035599492062038E-2</v>
      </c>
      <c r="BG247" s="97" t="s">
        <v>308</v>
      </c>
      <c r="BH247" s="97">
        <v>322</v>
      </c>
      <c r="BI247" s="97" t="s">
        <v>308</v>
      </c>
      <c r="BJ247" s="23">
        <v>4.5390629231643602E-2</v>
      </c>
      <c r="BK247" s="97" t="s">
        <v>308</v>
      </c>
      <c r="BL247" s="97">
        <v>303</v>
      </c>
      <c r="BM247" s="97" t="s">
        <v>308</v>
      </c>
      <c r="BN247" s="23">
        <v>2.3438618224938569E-2</v>
      </c>
      <c r="BO247" s="97" t="s">
        <v>308</v>
      </c>
      <c r="BP247" s="97">
        <v>279</v>
      </c>
      <c r="BQ247" s="97" t="s">
        <v>308</v>
      </c>
      <c r="BR247" s="23">
        <v>6.5302124086174793E-2</v>
      </c>
      <c r="BS247" s="97" t="s">
        <v>308</v>
      </c>
      <c r="BT247" s="97">
        <v>152</v>
      </c>
      <c r="BU247" s="97" t="s">
        <v>308</v>
      </c>
      <c r="BV247" s="23">
        <v>7.7195314491585718E-2</v>
      </c>
      <c r="BW247" s="97" t="s">
        <v>308</v>
      </c>
      <c r="BX247" s="97">
        <v>249</v>
      </c>
      <c r="BY247" s="97" t="s">
        <v>308</v>
      </c>
      <c r="BZ247" s="23">
        <v>0.18853614856310608</v>
      </c>
      <c r="CA247" s="97" t="s">
        <v>308</v>
      </c>
      <c r="CB247" s="97">
        <v>108</v>
      </c>
      <c r="CC247" s="97" t="s">
        <v>308</v>
      </c>
      <c r="CD247" s="97" t="s">
        <v>308</v>
      </c>
      <c r="CE247" s="23">
        <v>0.10054758616567691</v>
      </c>
      <c r="CF247" s="97" t="s">
        <v>308</v>
      </c>
      <c r="CG247" s="97">
        <v>120</v>
      </c>
    </row>
    <row r="248" spans="1:85" x14ac:dyDescent="0.35">
      <c r="A248" s="97" t="s">
        <v>24</v>
      </c>
      <c r="B248" s="23">
        <v>0.26554798978308303</v>
      </c>
      <c r="C248" s="97" t="s">
        <v>24</v>
      </c>
      <c r="D248" s="97">
        <v>110</v>
      </c>
      <c r="E248" s="97" t="s">
        <v>24</v>
      </c>
      <c r="F248" s="23">
        <v>5.4599109438897904E-2</v>
      </c>
      <c r="G248" s="97" t="s">
        <v>24</v>
      </c>
      <c r="H248" s="97">
        <v>268</v>
      </c>
      <c r="I248" s="97" t="s">
        <v>24</v>
      </c>
      <c r="J248" s="23">
        <v>0.45286191112824398</v>
      </c>
      <c r="K248" s="97" t="s">
        <v>24</v>
      </c>
      <c r="L248" s="97">
        <v>39</v>
      </c>
      <c r="M248" s="97" t="s">
        <v>24</v>
      </c>
      <c r="N248" s="23">
        <v>-229</v>
      </c>
      <c r="O248" s="97" t="s">
        <v>24</v>
      </c>
      <c r="P248" s="23">
        <v>4</v>
      </c>
      <c r="Q248" s="97" t="s">
        <v>24</v>
      </c>
      <c r="R248" s="23">
        <v>1.3878694386724979E-2</v>
      </c>
      <c r="S248" s="97" t="s">
        <v>24</v>
      </c>
      <c r="T248" s="97">
        <v>15</v>
      </c>
      <c r="U248" s="97" t="s">
        <v>24</v>
      </c>
      <c r="V248" s="23">
        <v>0.18102457235027417</v>
      </c>
      <c r="W248" s="97" t="s">
        <v>24</v>
      </c>
      <c r="X248" s="97">
        <v>126</v>
      </c>
      <c r="Y248" s="97" t="s">
        <v>24</v>
      </c>
      <c r="Z248" s="23">
        <v>1.5547384446801787E-2</v>
      </c>
      <c r="AA248" s="97" t="s">
        <v>24</v>
      </c>
      <c r="AB248" s="97">
        <v>16</v>
      </c>
      <c r="AC248" s="97" t="s">
        <v>24</v>
      </c>
      <c r="AD248" s="23">
        <v>8.9430677957561457E-3</v>
      </c>
      <c r="AE248" s="97" t="s">
        <v>24</v>
      </c>
      <c r="AF248" s="97">
        <v>185</v>
      </c>
      <c r="AG248" s="97" t="s">
        <v>24</v>
      </c>
      <c r="AH248" s="23">
        <v>6.0131668629513975E-2</v>
      </c>
      <c r="AI248" s="97" t="s">
        <v>24</v>
      </c>
      <c r="AJ248" s="97">
        <v>257</v>
      </c>
      <c r="AK248" s="97" t="s">
        <v>24</v>
      </c>
      <c r="AL248" s="23">
        <v>1.6292743756983533E-2</v>
      </c>
      <c r="AM248" s="97" t="s">
        <v>24</v>
      </c>
      <c r="AN248" s="97">
        <v>254</v>
      </c>
      <c r="AO248" s="97" t="s">
        <v>24</v>
      </c>
      <c r="AP248" s="23">
        <v>4.7173263160266356E-2</v>
      </c>
      <c r="AQ248" s="97" t="s">
        <v>24</v>
      </c>
      <c r="AR248" s="97">
        <v>132</v>
      </c>
      <c r="AS248" s="97" t="s">
        <v>24</v>
      </c>
      <c r="AT248" s="23">
        <v>1</v>
      </c>
      <c r="AU248" s="97" t="s">
        <v>24</v>
      </c>
      <c r="AV248" s="97">
        <v>1</v>
      </c>
      <c r="AW248" s="97" t="s">
        <v>24</v>
      </c>
      <c r="AX248" s="23">
        <v>0.3985044587011749</v>
      </c>
      <c r="AY248" s="97" t="s">
        <v>24</v>
      </c>
      <c r="AZ248" s="97">
        <v>6</v>
      </c>
      <c r="BA248" s="97" t="s">
        <v>24</v>
      </c>
      <c r="BB248" s="23">
        <v>3.289180814797385E-2</v>
      </c>
      <c r="BC248" s="97" t="s">
        <v>24</v>
      </c>
      <c r="BD248" s="97">
        <v>213</v>
      </c>
      <c r="BE248" s="97" t="s">
        <v>24</v>
      </c>
      <c r="BF248" s="23">
        <v>0.12169789695399626</v>
      </c>
      <c r="BG248" s="97" t="s">
        <v>24</v>
      </c>
      <c r="BH248" s="97">
        <v>308</v>
      </c>
      <c r="BI248" s="97" t="s">
        <v>24</v>
      </c>
      <c r="BJ248" s="23">
        <v>5.5440214833068421E-2</v>
      </c>
      <c r="BK248" s="97" t="s">
        <v>24</v>
      </c>
      <c r="BL248" s="97">
        <v>278</v>
      </c>
      <c r="BM248" s="97" t="s">
        <v>24</v>
      </c>
      <c r="BN248" s="23">
        <v>1.7925033787416621E-2</v>
      </c>
      <c r="BO248" s="97" t="s">
        <v>24</v>
      </c>
      <c r="BP248" s="97">
        <v>291</v>
      </c>
      <c r="BQ248" s="97" t="s">
        <v>24</v>
      </c>
      <c r="BR248" s="23">
        <v>8.8036207249438544E-2</v>
      </c>
      <c r="BS248" s="97" t="s">
        <v>24</v>
      </c>
      <c r="BT248" s="97">
        <v>84</v>
      </c>
      <c r="BU248" s="97" t="s">
        <v>24</v>
      </c>
      <c r="BV248" s="23">
        <v>9.2212927453407104E-2</v>
      </c>
      <c r="BW248" s="97" t="s">
        <v>24</v>
      </c>
      <c r="BX248" s="97">
        <v>211</v>
      </c>
      <c r="BY248" s="97" t="s">
        <v>24</v>
      </c>
      <c r="BZ248" s="23">
        <v>0.10096536166470348</v>
      </c>
      <c r="CA248" s="97" t="s">
        <v>24</v>
      </c>
      <c r="CB248" s="97">
        <v>265</v>
      </c>
      <c r="CC248" s="97" t="s">
        <v>24</v>
      </c>
      <c r="CD248" s="97" t="s">
        <v>24</v>
      </c>
      <c r="CE248" s="23">
        <v>6.5220332953348295E-2</v>
      </c>
      <c r="CF248" s="97" t="s">
        <v>24</v>
      </c>
      <c r="CG248" s="97">
        <v>176</v>
      </c>
    </row>
    <row r="249" spans="1:85" x14ac:dyDescent="0.35">
      <c r="A249" s="97" t="s">
        <v>272</v>
      </c>
      <c r="B249" s="23">
        <v>0.18567111842848796</v>
      </c>
      <c r="C249" s="97" t="s">
        <v>272</v>
      </c>
      <c r="D249" s="97">
        <v>211</v>
      </c>
      <c r="E249" s="97" t="s">
        <v>272</v>
      </c>
      <c r="F249" s="23">
        <v>8.0084947592603872E-2</v>
      </c>
      <c r="G249" s="97" t="s">
        <v>272</v>
      </c>
      <c r="H249" s="97">
        <v>197</v>
      </c>
      <c r="I249" s="97" t="s">
        <v>272</v>
      </c>
      <c r="J249" s="23">
        <v>0.26332755114177819</v>
      </c>
      <c r="K249" s="97" t="s">
        <v>272</v>
      </c>
      <c r="L249" s="97">
        <v>157</v>
      </c>
      <c r="M249" s="97" t="s">
        <v>272</v>
      </c>
      <c r="N249" s="23">
        <v>-40</v>
      </c>
      <c r="O249" s="97" t="s">
        <v>272</v>
      </c>
      <c r="P249" s="23">
        <v>115</v>
      </c>
      <c r="Q249" s="97" t="s">
        <v>272</v>
      </c>
      <c r="R249" s="23">
        <v>2.1599232581810002E-3</v>
      </c>
      <c r="S249" s="97" t="s">
        <v>272</v>
      </c>
      <c r="T249" s="97">
        <v>105</v>
      </c>
      <c r="U249" s="97" t="s">
        <v>272</v>
      </c>
      <c r="V249" s="23">
        <v>0.32374840595060517</v>
      </c>
      <c r="W249" s="97" t="s">
        <v>272</v>
      </c>
      <c r="X249" s="97">
        <v>52</v>
      </c>
      <c r="Y249" s="97" t="s">
        <v>272</v>
      </c>
      <c r="Z249" s="23">
        <v>5.1510488022446545E-3</v>
      </c>
      <c r="AA249" s="97" t="s">
        <v>272</v>
      </c>
      <c r="AB249" s="97">
        <v>93</v>
      </c>
      <c r="AC249" s="97" t="s">
        <v>272</v>
      </c>
      <c r="AD249" s="23">
        <v>8.0804783191202809E-3</v>
      </c>
      <c r="AE249" s="97" t="s">
        <v>272</v>
      </c>
      <c r="AF249" s="97">
        <v>201</v>
      </c>
      <c r="AG249" s="97" t="s">
        <v>272</v>
      </c>
      <c r="AH249" s="23">
        <v>5.5616542329028795E-2</v>
      </c>
      <c r="AI249" s="97" t="s">
        <v>272</v>
      </c>
      <c r="AJ249" s="97">
        <v>280</v>
      </c>
      <c r="AK249" s="97" t="s">
        <v>272</v>
      </c>
      <c r="AL249" s="23">
        <v>1.488317566430224E-2</v>
      </c>
      <c r="AM249" s="97" t="s">
        <v>272</v>
      </c>
      <c r="AN249" s="97">
        <v>266</v>
      </c>
      <c r="AO249" s="97" t="s">
        <v>272</v>
      </c>
      <c r="AP249" s="23">
        <v>5.1723725965162379E-2</v>
      </c>
      <c r="AQ249" s="97" t="s">
        <v>272</v>
      </c>
      <c r="AR249" s="97">
        <v>123</v>
      </c>
      <c r="AS249" s="97" t="s">
        <v>272</v>
      </c>
      <c r="AT249" s="23">
        <v>7.7257874025452228E-2</v>
      </c>
      <c r="AU249" s="97" t="s">
        <v>272</v>
      </c>
      <c r="AV249" s="97">
        <v>204</v>
      </c>
      <c r="AW249" s="97" t="s">
        <v>272</v>
      </c>
      <c r="AX249" s="23">
        <v>7.7618095674533899E-2</v>
      </c>
      <c r="AY249" s="97" t="s">
        <v>272</v>
      </c>
      <c r="AZ249" s="97">
        <v>151</v>
      </c>
      <c r="BA249" s="97" t="s">
        <v>272</v>
      </c>
      <c r="BB249" s="23">
        <v>5.4121609964767857E-2</v>
      </c>
      <c r="BC249" s="97" t="s">
        <v>272</v>
      </c>
      <c r="BD249" s="97">
        <v>156</v>
      </c>
      <c r="BE249" s="97" t="s">
        <v>272</v>
      </c>
      <c r="BF249" s="23">
        <v>0.18253721544935278</v>
      </c>
      <c r="BG249" s="97" t="s">
        <v>272</v>
      </c>
      <c r="BH249" s="97">
        <v>212</v>
      </c>
      <c r="BI249" s="97" t="s">
        <v>272</v>
      </c>
      <c r="BJ249" s="23">
        <v>8.75223069230711E-2</v>
      </c>
      <c r="BK249" s="97" t="s">
        <v>272</v>
      </c>
      <c r="BL249" s="97">
        <v>197</v>
      </c>
      <c r="BM249" s="97" t="s">
        <v>272</v>
      </c>
      <c r="BN249" s="23">
        <v>6.1118838885390131E-2</v>
      </c>
      <c r="BO249" s="97" t="s">
        <v>272</v>
      </c>
      <c r="BP249" s="97">
        <v>165</v>
      </c>
      <c r="BQ249" s="97" t="s">
        <v>272</v>
      </c>
      <c r="BR249" s="23">
        <v>7.799204473843703E-2</v>
      </c>
      <c r="BS249" s="97" t="s">
        <v>272</v>
      </c>
      <c r="BT249" s="97">
        <v>111</v>
      </c>
      <c r="BU249" s="97" t="s">
        <v>272</v>
      </c>
      <c r="BV249" s="23">
        <v>0.12092118265236665</v>
      </c>
      <c r="BW249" s="97" t="s">
        <v>272</v>
      </c>
      <c r="BX249" s="97">
        <v>155</v>
      </c>
      <c r="BY249" s="97" t="s">
        <v>272</v>
      </c>
      <c r="BZ249" s="23">
        <v>0.1508373012318098</v>
      </c>
      <c r="CA249" s="97" t="s">
        <v>272</v>
      </c>
      <c r="CB249" s="97">
        <v>164</v>
      </c>
      <c r="CC249" s="97" t="s">
        <v>272</v>
      </c>
      <c r="CD249" s="97" t="s">
        <v>272</v>
      </c>
      <c r="CE249" s="23">
        <v>7.2298733043712565E-2</v>
      </c>
      <c r="CF249" s="97" t="s">
        <v>272</v>
      </c>
      <c r="CG249" s="97">
        <v>161</v>
      </c>
    </row>
    <row r="250" spans="1:85" x14ac:dyDescent="0.35">
      <c r="A250" s="97" t="s">
        <v>256</v>
      </c>
      <c r="B250" s="23">
        <v>0.16719883939025537</v>
      </c>
      <c r="C250" s="97" t="s">
        <v>256</v>
      </c>
      <c r="D250" s="97">
        <v>248</v>
      </c>
      <c r="E250" s="97" t="s">
        <v>256</v>
      </c>
      <c r="F250" s="23">
        <v>9.4314351205149152E-2</v>
      </c>
      <c r="G250" s="97" t="s">
        <v>256</v>
      </c>
      <c r="H250" s="97">
        <v>168</v>
      </c>
      <c r="I250" s="97" t="s">
        <v>256</v>
      </c>
      <c r="J250" s="23">
        <v>0.16510775015202794</v>
      </c>
      <c r="K250" s="97" t="s">
        <v>256</v>
      </c>
      <c r="L250" s="97">
        <v>288</v>
      </c>
      <c r="M250" s="97" t="s">
        <v>256</v>
      </c>
      <c r="N250" s="23">
        <v>120</v>
      </c>
      <c r="O250" s="97" t="s">
        <v>256</v>
      </c>
      <c r="P250" s="23">
        <v>278</v>
      </c>
      <c r="Q250" s="97" t="s">
        <v>256</v>
      </c>
      <c r="R250" s="23">
        <v>3.1086390568298746E-4</v>
      </c>
      <c r="S250" s="97" t="s">
        <v>256</v>
      </c>
      <c r="T250" s="97">
        <v>281</v>
      </c>
      <c r="U250" s="97" t="s">
        <v>256</v>
      </c>
      <c r="V250" s="23">
        <v>8.0032651686083034E-2</v>
      </c>
      <c r="W250" s="97" t="s">
        <v>256</v>
      </c>
      <c r="X250" s="97">
        <v>246</v>
      </c>
      <c r="Y250" s="97" t="s">
        <v>256</v>
      </c>
      <c r="Z250" s="23">
        <v>1.0503560098913973E-3</v>
      </c>
      <c r="AA250" s="97" t="s">
        <v>256</v>
      </c>
      <c r="AB250" s="97">
        <v>295</v>
      </c>
      <c r="AC250" s="97" t="s">
        <v>256</v>
      </c>
      <c r="AD250" s="23">
        <v>1.1170948548069728E-2</v>
      </c>
      <c r="AE250" s="97" t="s">
        <v>256</v>
      </c>
      <c r="AF250" s="97">
        <v>152</v>
      </c>
      <c r="AG250" s="97" t="s">
        <v>256</v>
      </c>
      <c r="AH250" s="23">
        <v>5.8019976147625621E-2</v>
      </c>
      <c r="AI250" s="97" t="s">
        <v>256</v>
      </c>
      <c r="AJ250" s="97">
        <v>266</v>
      </c>
      <c r="AK250" s="97" t="s">
        <v>256</v>
      </c>
      <c r="AL250" s="23">
        <v>1.8197482159568137E-2</v>
      </c>
      <c r="AM250" s="97" t="s">
        <v>256</v>
      </c>
      <c r="AN250" s="97">
        <v>214</v>
      </c>
      <c r="AO250" s="97" t="s">
        <v>256</v>
      </c>
      <c r="AP250" s="23">
        <v>9.219849095838091E-2</v>
      </c>
      <c r="AQ250" s="97" t="s">
        <v>256</v>
      </c>
      <c r="AR250" s="97">
        <v>70</v>
      </c>
      <c r="AS250" s="97" t="s">
        <v>256</v>
      </c>
      <c r="AT250" s="23">
        <v>8.6475769302848157E-2</v>
      </c>
      <c r="AU250" s="97" t="s">
        <v>256</v>
      </c>
      <c r="AV250" s="97">
        <v>179</v>
      </c>
      <c r="AW250" s="97" t="s">
        <v>256</v>
      </c>
      <c r="AX250" s="23">
        <v>0.12029146283654425</v>
      </c>
      <c r="AY250" s="97" t="s">
        <v>256</v>
      </c>
      <c r="AZ250" s="97">
        <v>80</v>
      </c>
      <c r="BA250" s="97" t="s">
        <v>256</v>
      </c>
      <c r="BB250" s="23">
        <v>2.5565781132414669E-2</v>
      </c>
      <c r="BC250" s="97" t="s">
        <v>256</v>
      </c>
      <c r="BD250" s="97">
        <v>240</v>
      </c>
      <c r="BE250" s="97" t="s">
        <v>256</v>
      </c>
      <c r="BF250" s="23">
        <v>0.15822303958264436</v>
      </c>
      <c r="BG250" s="97" t="s">
        <v>256</v>
      </c>
      <c r="BH250" s="97">
        <v>243</v>
      </c>
      <c r="BI250" s="97" t="s">
        <v>256</v>
      </c>
      <c r="BJ250" s="23">
        <v>5.6391149603430751E-2</v>
      </c>
      <c r="BK250" s="97" t="s">
        <v>256</v>
      </c>
      <c r="BL250" s="97">
        <v>277</v>
      </c>
      <c r="BM250" s="97" t="s">
        <v>256</v>
      </c>
      <c r="BN250" s="23">
        <v>7.9444002112846232E-2</v>
      </c>
      <c r="BO250" s="97" t="s">
        <v>256</v>
      </c>
      <c r="BP250" s="97">
        <v>128</v>
      </c>
      <c r="BQ250" s="97" t="s">
        <v>256</v>
      </c>
      <c r="BR250" s="23">
        <v>0.12311545774180602</v>
      </c>
      <c r="BS250" s="97" t="s">
        <v>256</v>
      </c>
      <c r="BT250" s="97">
        <v>45</v>
      </c>
      <c r="BU250" s="97" t="s">
        <v>256</v>
      </c>
      <c r="BV250" s="23">
        <v>0.17610906780038649</v>
      </c>
      <c r="BW250" s="97" t="s">
        <v>256</v>
      </c>
      <c r="BX250" s="97">
        <v>85</v>
      </c>
      <c r="BY250" s="97" t="s">
        <v>256</v>
      </c>
      <c r="BZ250" s="23">
        <v>8.1115229807338721E-2</v>
      </c>
      <c r="CA250" s="97" t="s">
        <v>256</v>
      </c>
      <c r="CB250" s="97">
        <v>303</v>
      </c>
      <c r="CC250" s="97" t="s">
        <v>256</v>
      </c>
      <c r="CD250" s="97" t="s">
        <v>256</v>
      </c>
      <c r="CE250" s="23">
        <v>2.5834368784633803E-3</v>
      </c>
      <c r="CF250" s="97" t="s">
        <v>256</v>
      </c>
      <c r="CG250" s="97">
        <v>323</v>
      </c>
    </row>
    <row r="251" spans="1:85" x14ac:dyDescent="0.35">
      <c r="A251" s="97" t="s">
        <v>291</v>
      </c>
      <c r="B251" s="23">
        <v>0.21318720681781572</v>
      </c>
      <c r="C251" s="97" t="s">
        <v>291</v>
      </c>
      <c r="D251" s="97">
        <v>164</v>
      </c>
      <c r="E251" s="97" t="s">
        <v>291</v>
      </c>
      <c r="F251" s="23">
        <v>9.0065252092429104E-2</v>
      </c>
      <c r="G251" s="97" t="s">
        <v>291</v>
      </c>
      <c r="H251" s="97">
        <v>169</v>
      </c>
      <c r="I251" s="97" t="s">
        <v>291</v>
      </c>
      <c r="J251" s="23">
        <v>0.24225052378617432</v>
      </c>
      <c r="K251" s="97" t="s">
        <v>291</v>
      </c>
      <c r="L251" s="97">
        <v>187</v>
      </c>
      <c r="M251" s="97" t="s">
        <v>291</v>
      </c>
      <c r="N251" s="23">
        <v>18</v>
      </c>
      <c r="O251" s="97" t="s">
        <v>291</v>
      </c>
      <c r="P251" s="23">
        <v>197</v>
      </c>
      <c r="Q251" s="97" t="s">
        <v>291</v>
      </c>
      <c r="R251" s="23">
        <v>2.6636880188977224E-3</v>
      </c>
      <c r="S251" s="97" t="s">
        <v>291</v>
      </c>
      <c r="T251" s="97">
        <v>87</v>
      </c>
      <c r="U251" s="97" t="s">
        <v>291</v>
      </c>
      <c r="V251" s="23">
        <v>0.11633718483012692</v>
      </c>
      <c r="W251" s="97" t="s">
        <v>291</v>
      </c>
      <c r="X251" s="97">
        <v>190</v>
      </c>
      <c r="Y251" s="97" t="s">
        <v>291</v>
      </c>
      <c r="Z251" s="23">
        <v>3.7379656741974893E-3</v>
      </c>
      <c r="AA251" s="97" t="s">
        <v>291</v>
      </c>
      <c r="AB251" s="97">
        <v>130</v>
      </c>
      <c r="AC251" s="97" t="s">
        <v>291</v>
      </c>
      <c r="AD251" s="23">
        <v>4.4177095557598718E-3</v>
      </c>
      <c r="AE251" s="97" t="s">
        <v>291</v>
      </c>
      <c r="AF251" s="97">
        <v>262</v>
      </c>
      <c r="AG251" s="97" t="s">
        <v>291</v>
      </c>
      <c r="AH251" s="23">
        <v>7.8124599959397203E-2</v>
      </c>
      <c r="AI251" s="97" t="s">
        <v>291</v>
      </c>
      <c r="AJ251" s="97">
        <v>180</v>
      </c>
      <c r="AK251" s="97" t="s">
        <v>291</v>
      </c>
      <c r="AL251" s="23">
        <v>1.4150849296937938E-2</v>
      </c>
      <c r="AM251" s="97" t="s">
        <v>291</v>
      </c>
      <c r="AN251" s="97">
        <v>273</v>
      </c>
      <c r="AO251" s="97" t="s">
        <v>291</v>
      </c>
      <c r="AP251" s="23">
        <v>1.1280400684099232E-2</v>
      </c>
      <c r="AQ251" s="97" t="s">
        <v>291</v>
      </c>
      <c r="AR251" s="97">
        <v>235</v>
      </c>
      <c r="AS251" s="97" t="s">
        <v>291</v>
      </c>
      <c r="AT251" s="23">
        <v>0.11532557223552811</v>
      </c>
      <c r="AU251" s="97" t="s">
        <v>291</v>
      </c>
      <c r="AV251" s="97">
        <v>98</v>
      </c>
      <c r="AW251" s="97" t="s">
        <v>291</v>
      </c>
      <c r="AX251" s="23">
        <v>5.1646190141431847E-2</v>
      </c>
      <c r="AY251" s="97" t="s">
        <v>291</v>
      </c>
      <c r="AZ251" s="97">
        <v>223</v>
      </c>
      <c r="BA251" s="97" t="s">
        <v>291</v>
      </c>
      <c r="BB251" s="23">
        <v>0.13677818599378858</v>
      </c>
      <c r="BC251" s="97" t="s">
        <v>291</v>
      </c>
      <c r="BD251" s="97">
        <v>62</v>
      </c>
      <c r="BE251" s="97" t="s">
        <v>291</v>
      </c>
      <c r="BF251" s="23">
        <v>0.21897300640490389</v>
      </c>
      <c r="BG251" s="97" t="s">
        <v>291</v>
      </c>
      <c r="BH251" s="97">
        <v>165</v>
      </c>
      <c r="BI251" s="97" t="s">
        <v>291</v>
      </c>
      <c r="BJ251" s="23">
        <v>0.1705390647122195</v>
      </c>
      <c r="BK251" s="97" t="s">
        <v>291</v>
      </c>
      <c r="BL251" s="97">
        <v>77</v>
      </c>
      <c r="BM251" s="97" t="s">
        <v>291</v>
      </c>
      <c r="BN251" s="23">
        <v>4.4148088281668753E-2</v>
      </c>
      <c r="BO251" s="97" t="s">
        <v>291</v>
      </c>
      <c r="BP251" s="97">
        <v>208</v>
      </c>
      <c r="BQ251" s="97" t="s">
        <v>291</v>
      </c>
      <c r="BR251" s="23">
        <v>5.611541745331023E-2</v>
      </c>
      <c r="BS251" s="97" t="s">
        <v>291</v>
      </c>
      <c r="BT251" s="97">
        <v>184</v>
      </c>
      <c r="BU251" s="97" t="s">
        <v>291</v>
      </c>
      <c r="BV251" s="23">
        <v>8.7153003618986924E-2</v>
      </c>
      <c r="BW251" s="97" t="s">
        <v>291</v>
      </c>
      <c r="BX251" s="97">
        <v>225</v>
      </c>
      <c r="BY251" s="97" t="s">
        <v>291</v>
      </c>
      <c r="BZ251" s="23">
        <v>0.19799307543012581</v>
      </c>
      <c r="CA251" s="97" t="s">
        <v>291</v>
      </c>
      <c r="CB251" s="97">
        <v>96</v>
      </c>
      <c r="CC251" s="97" t="s">
        <v>291</v>
      </c>
      <c r="CD251" s="97" t="s">
        <v>291</v>
      </c>
      <c r="CE251" s="23">
        <v>8.2157563479719573E-2</v>
      </c>
      <c r="CF251" s="97" t="s">
        <v>291</v>
      </c>
      <c r="CG251" s="97">
        <v>143</v>
      </c>
    </row>
    <row r="252" spans="1:85" x14ac:dyDescent="0.35">
      <c r="A252" s="97" t="s">
        <v>210</v>
      </c>
      <c r="B252" s="23">
        <v>0.14532901674620963</v>
      </c>
      <c r="C252" s="97" t="s">
        <v>210</v>
      </c>
      <c r="D252" s="97">
        <v>287</v>
      </c>
      <c r="E252" s="97" t="s">
        <v>210</v>
      </c>
      <c r="F252" s="23">
        <v>8.9626689536844314E-2</v>
      </c>
      <c r="G252" s="97" t="s">
        <v>210</v>
      </c>
      <c r="H252" s="97">
        <v>171</v>
      </c>
      <c r="I252" s="97" t="s">
        <v>210</v>
      </c>
      <c r="J252" s="23">
        <v>0.12911999530032101</v>
      </c>
      <c r="K252" s="97" t="s">
        <v>210</v>
      </c>
      <c r="L252" s="97">
        <v>322</v>
      </c>
      <c r="M252" s="97" t="s">
        <v>210</v>
      </c>
      <c r="N252" s="23">
        <v>151</v>
      </c>
      <c r="O252" s="97" t="s">
        <v>210</v>
      </c>
      <c r="P252" s="23">
        <v>294</v>
      </c>
      <c r="Q252" s="97" t="s">
        <v>210</v>
      </c>
      <c r="R252" s="23">
        <v>7.3338554688978956E-4</v>
      </c>
      <c r="S252" s="97" t="s">
        <v>210</v>
      </c>
      <c r="T252" s="97">
        <v>225</v>
      </c>
      <c r="U252" s="97" t="s">
        <v>210</v>
      </c>
      <c r="V252" s="23">
        <v>6.6177081046455352E-2</v>
      </c>
      <c r="W252" s="97" t="s">
        <v>210</v>
      </c>
      <c r="X252" s="97">
        <v>266</v>
      </c>
      <c r="Y252" s="97" t="s">
        <v>210</v>
      </c>
      <c r="Z252" s="23">
        <v>1.3447108435489822E-3</v>
      </c>
      <c r="AA252" s="97" t="s">
        <v>210</v>
      </c>
      <c r="AB252" s="97">
        <v>270</v>
      </c>
      <c r="AC252" s="97" t="s">
        <v>210</v>
      </c>
      <c r="AD252" s="23">
        <v>2.7037008722204385E-3</v>
      </c>
      <c r="AE252" s="97" t="s">
        <v>210</v>
      </c>
      <c r="AF252" s="97">
        <v>299</v>
      </c>
      <c r="AG252" s="97" t="s">
        <v>210</v>
      </c>
      <c r="AH252" s="23">
        <v>4.5337258095840022E-2</v>
      </c>
      <c r="AI252" s="97" t="s">
        <v>210</v>
      </c>
      <c r="AJ252" s="97">
        <v>314</v>
      </c>
      <c r="AK252" s="97" t="s">
        <v>210</v>
      </c>
      <c r="AL252" s="23">
        <v>8.3484528729509434E-3</v>
      </c>
      <c r="AM252" s="97" t="s">
        <v>210</v>
      </c>
      <c r="AN252" s="97">
        <v>322</v>
      </c>
      <c r="AO252" s="97" t="s">
        <v>210</v>
      </c>
      <c r="AP252" s="23">
        <v>0.12041169848470283</v>
      </c>
      <c r="AQ252" s="97" t="s">
        <v>210</v>
      </c>
      <c r="AR252" s="97">
        <v>45</v>
      </c>
      <c r="AS252" s="97" t="s">
        <v>210</v>
      </c>
      <c r="AT252" s="23">
        <v>4.1824107188333709E-2</v>
      </c>
      <c r="AU252" s="97" t="s">
        <v>210</v>
      </c>
      <c r="AV252" s="97">
        <v>313</v>
      </c>
      <c r="AW252" s="97" t="s">
        <v>210</v>
      </c>
      <c r="AX252" s="23">
        <v>0.13202967722764558</v>
      </c>
      <c r="AY252" s="97" t="s">
        <v>210</v>
      </c>
      <c r="AZ252" s="97">
        <v>65</v>
      </c>
      <c r="BA252" s="97" t="s">
        <v>210</v>
      </c>
      <c r="BB252" s="23">
        <v>5.0375409570233801E-2</v>
      </c>
      <c r="BC252" s="97" t="s">
        <v>210</v>
      </c>
      <c r="BD252" s="97">
        <v>163</v>
      </c>
      <c r="BE252" s="97" t="s">
        <v>210</v>
      </c>
      <c r="BF252" s="23">
        <v>0.1270626108988876</v>
      </c>
      <c r="BG252" s="97" t="s">
        <v>210</v>
      </c>
      <c r="BH252" s="97">
        <v>301</v>
      </c>
      <c r="BI252" s="97" t="s">
        <v>210</v>
      </c>
      <c r="BJ252" s="23">
        <v>7.2510466897485304E-2</v>
      </c>
      <c r="BK252" s="97" t="s">
        <v>210</v>
      </c>
      <c r="BL252" s="97">
        <v>238</v>
      </c>
      <c r="BM252" s="97" t="s">
        <v>210</v>
      </c>
      <c r="BN252" s="23">
        <v>2.4093467337300757E-2</v>
      </c>
      <c r="BO252" s="97" t="s">
        <v>210</v>
      </c>
      <c r="BP252" s="97">
        <v>277</v>
      </c>
      <c r="BQ252" s="97" t="s">
        <v>210</v>
      </c>
      <c r="BR252" s="23">
        <v>6.0770452028102044E-2</v>
      </c>
      <c r="BS252" s="97" t="s">
        <v>210</v>
      </c>
      <c r="BT252" s="97">
        <v>168</v>
      </c>
      <c r="BU252" s="97" t="s">
        <v>210</v>
      </c>
      <c r="BV252" s="23">
        <v>7.381661213866722E-2</v>
      </c>
      <c r="BW252" s="97" t="s">
        <v>210</v>
      </c>
      <c r="BX252" s="97">
        <v>262</v>
      </c>
      <c r="BY252" s="97" t="s">
        <v>210</v>
      </c>
      <c r="BZ252" s="23">
        <v>8.2207384046422888E-2</v>
      </c>
      <c r="CA252" s="97" t="s">
        <v>210</v>
      </c>
      <c r="CB252" s="97">
        <v>302</v>
      </c>
      <c r="CC252" s="97" t="s">
        <v>210</v>
      </c>
      <c r="CD252" s="97" t="s">
        <v>210</v>
      </c>
      <c r="CE252" s="23">
        <v>3.7681852871792092E-2</v>
      </c>
      <c r="CF252" s="97" t="s">
        <v>210</v>
      </c>
      <c r="CG252" s="97">
        <v>257</v>
      </c>
    </row>
    <row r="253" spans="1:85" x14ac:dyDescent="0.35">
      <c r="A253" s="97" t="s">
        <v>253</v>
      </c>
      <c r="B253" s="23">
        <v>0.11824858684850621</v>
      </c>
      <c r="C253" s="97" t="s">
        <v>253</v>
      </c>
      <c r="D253" s="97">
        <v>315</v>
      </c>
      <c r="E253" s="97" t="s">
        <v>253</v>
      </c>
      <c r="F253" s="23">
        <v>2.4968583895116591E-2</v>
      </c>
      <c r="G253" s="97" t="s">
        <v>253</v>
      </c>
      <c r="H253" s="97">
        <v>318</v>
      </c>
      <c r="I253" s="97" t="s">
        <v>253</v>
      </c>
      <c r="J253" s="23">
        <v>0.16470637050704454</v>
      </c>
      <c r="K253" s="97" t="s">
        <v>253</v>
      </c>
      <c r="L253" s="97">
        <v>290</v>
      </c>
      <c r="M253" s="97" t="s">
        <v>253</v>
      </c>
      <c r="N253" s="23">
        <v>-28</v>
      </c>
      <c r="O253" s="97" t="s">
        <v>253</v>
      </c>
      <c r="P253" s="23">
        <v>130</v>
      </c>
      <c r="Q253" s="97" t="s">
        <v>253</v>
      </c>
      <c r="R253" s="23">
        <v>1.4254984949081517E-3</v>
      </c>
      <c r="S253" s="97" t="s">
        <v>253</v>
      </c>
      <c r="T253" s="97">
        <v>143</v>
      </c>
      <c r="U253" s="97" t="s">
        <v>253</v>
      </c>
      <c r="V253" s="23">
        <v>3.1905276799512959E-2</v>
      </c>
      <c r="W253" s="97" t="s">
        <v>253</v>
      </c>
      <c r="X253" s="97">
        <v>319</v>
      </c>
      <c r="Y253" s="97" t="s">
        <v>253</v>
      </c>
      <c r="Z253" s="23">
        <v>1.7199086968655091E-3</v>
      </c>
      <c r="AA253" s="97" t="s">
        <v>253</v>
      </c>
      <c r="AB253" s="97">
        <v>247</v>
      </c>
      <c r="AC253" s="97" t="s">
        <v>253</v>
      </c>
      <c r="AD253" s="23">
        <v>2.513679936446428E-2</v>
      </c>
      <c r="AE253" s="97" t="s">
        <v>253</v>
      </c>
      <c r="AF253" s="97">
        <v>74</v>
      </c>
      <c r="AG253" s="97" t="s">
        <v>253</v>
      </c>
      <c r="AH253" s="23">
        <v>0.10072634973363143</v>
      </c>
      <c r="AI253" s="97" t="s">
        <v>253</v>
      </c>
      <c r="AJ253" s="97">
        <v>125</v>
      </c>
      <c r="AK253" s="97" t="s">
        <v>253</v>
      </c>
      <c r="AL253" s="23">
        <v>3.7188358230672083E-2</v>
      </c>
      <c r="AM253" s="97" t="s">
        <v>253</v>
      </c>
      <c r="AN253" s="97">
        <v>84</v>
      </c>
      <c r="AO253" s="97" t="s">
        <v>253</v>
      </c>
      <c r="AP253" s="23">
        <v>0</v>
      </c>
      <c r="AQ253" s="97" t="s">
        <v>253</v>
      </c>
      <c r="AR253" s="97">
        <v>253</v>
      </c>
      <c r="AS253" s="97" t="s">
        <v>253</v>
      </c>
      <c r="AT253" s="23">
        <v>5.8286183194224357E-2</v>
      </c>
      <c r="AU253" s="97" t="s">
        <v>253</v>
      </c>
      <c r="AV253" s="97">
        <v>276</v>
      </c>
      <c r="AW253" s="97" t="s">
        <v>253</v>
      </c>
      <c r="AX253" s="23">
        <v>2.0549166755152289E-2</v>
      </c>
      <c r="AY253" s="97" t="s">
        <v>253</v>
      </c>
      <c r="AZ253" s="97">
        <v>309</v>
      </c>
      <c r="BA253" s="97" t="s">
        <v>253</v>
      </c>
      <c r="BB253" s="23">
        <v>6.2550827376602613E-3</v>
      </c>
      <c r="BC253" s="97" t="s">
        <v>253</v>
      </c>
      <c r="BD253" s="97">
        <v>309</v>
      </c>
      <c r="BE253" s="97" t="s">
        <v>253</v>
      </c>
      <c r="BF253" s="23">
        <v>0.17749515194761079</v>
      </c>
      <c r="BG253" s="97" t="s">
        <v>253</v>
      </c>
      <c r="BH253" s="97">
        <v>215</v>
      </c>
      <c r="BI253" s="97" t="s">
        <v>253</v>
      </c>
      <c r="BJ253" s="23">
        <v>4.2803386047252312E-2</v>
      </c>
      <c r="BK253" s="97" t="s">
        <v>253</v>
      </c>
      <c r="BL253" s="97">
        <v>311</v>
      </c>
      <c r="BM253" s="97" t="s">
        <v>253</v>
      </c>
      <c r="BN253" s="23">
        <v>2.2430796061153609E-2</v>
      </c>
      <c r="BO253" s="97" t="s">
        <v>253</v>
      </c>
      <c r="BP253" s="97">
        <v>282</v>
      </c>
      <c r="BQ253" s="97" t="s">
        <v>253</v>
      </c>
      <c r="BR253" s="23">
        <v>0.12315943304607788</v>
      </c>
      <c r="BS253" s="97" t="s">
        <v>253</v>
      </c>
      <c r="BT253" s="97">
        <v>44</v>
      </c>
      <c r="BU253" s="97" t="s">
        <v>253</v>
      </c>
      <c r="BV253" s="23">
        <v>0.12670831653322906</v>
      </c>
      <c r="BW253" s="97" t="s">
        <v>253</v>
      </c>
      <c r="BX253" s="97">
        <v>143</v>
      </c>
      <c r="BY253" s="97" t="s">
        <v>253</v>
      </c>
      <c r="BZ253" s="23">
        <v>8.5085313853822897E-2</v>
      </c>
      <c r="CA253" s="97" t="s">
        <v>253</v>
      </c>
      <c r="CB253" s="97">
        <v>297</v>
      </c>
      <c r="CC253" s="97" t="s">
        <v>253</v>
      </c>
      <c r="CD253" s="97" t="s">
        <v>253</v>
      </c>
      <c r="CE253" s="23">
        <v>1.1474609036058301E-2</v>
      </c>
      <c r="CF253" s="97" t="s">
        <v>253</v>
      </c>
      <c r="CG253" s="97">
        <v>315</v>
      </c>
    </row>
    <row r="254" spans="1:85" x14ac:dyDescent="0.35">
      <c r="A254" s="97" t="s">
        <v>106</v>
      </c>
      <c r="B254" s="23">
        <v>0.18369990684792895</v>
      </c>
      <c r="C254" s="97" t="s">
        <v>106</v>
      </c>
      <c r="D254" s="97">
        <v>214</v>
      </c>
      <c r="E254" s="97" t="s">
        <v>106</v>
      </c>
      <c r="F254" s="23">
        <v>7.534249948261286E-2</v>
      </c>
      <c r="G254" s="97" t="s">
        <v>106</v>
      </c>
      <c r="H254" s="97">
        <v>211</v>
      </c>
      <c r="I254" s="97" t="s">
        <v>106</v>
      </c>
      <c r="J254" s="23">
        <v>0.24494981995066173</v>
      </c>
      <c r="K254" s="97" t="s">
        <v>106</v>
      </c>
      <c r="L254" s="97">
        <v>182</v>
      </c>
      <c r="M254" s="97" t="s">
        <v>106</v>
      </c>
      <c r="N254" s="23">
        <v>-29</v>
      </c>
      <c r="O254" s="97" t="s">
        <v>106</v>
      </c>
      <c r="P254" s="23">
        <v>128</v>
      </c>
      <c r="Q254" s="97" t="s">
        <v>106</v>
      </c>
      <c r="R254" s="23">
        <v>3.4769289476138886E-3</v>
      </c>
      <c r="S254" s="97" t="s">
        <v>106</v>
      </c>
      <c r="T254" s="97">
        <v>69</v>
      </c>
      <c r="U254" s="97" t="s">
        <v>106</v>
      </c>
      <c r="V254" s="23">
        <v>7.8111720275956836E-2</v>
      </c>
      <c r="W254" s="97" t="s">
        <v>106</v>
      </c>
      <c r="X254" s="97">
        <v>252</v>
      </c>
      <c r="Y254" s="97" t="s">
        <v>106</v>
      </c>
      <c r="Z254" s="23">
        <v>4.1977191885642457E-3</v>
      </c>
      <c r="AA254" s="97" t="s">
        <v>106</v>
      </c>
      <c r="AB254" s="97">
        <v>112</v>
      </c>
      <c r="AC254" s="97" t="s">
        <v>106</v>
      </c>
      <c r="AD254" s="23">
        <v>3.0811360920065933E-2</v>
      </c>
      <c r="AE254" s="97" t="s">
        <v>106</v>
      </c>
      <c r="AF254" s="97">
        <v>65</v>
      </c>
      <c r="AG254" s="97" t="s">
        <v>106</v>
      </c>
      <c r="AH254" s="23">
        <v>0.15537562557422729</v>
      </c>
      <c r="AI254" s="97" t="s">
        <v>106</v>
      </c>
      <c r="AJ254" s="97">
        <v>49</v>
      </c>
      <c r="AK254" s="97" t="s">
        <v>106</v>
      </c>
      <c r="AL254" s="23">
        <v>4.9605268469452291E-2</v>
      </c>
      <c r="AM254" s="97" t="s">
        <v>106</v>
      </c>
      <c r="AN254" s="97">
        <v>56</v>
      </c>
      <c r="AO254" s="97" t="s">
        <v>106</v>
      </c>
      <c r="AP254" s="23">
        <v>0</v>
      </c>
      <c r="AQ254" s="97" t="s">
        <v>106</v>
      </c>
      <c r="AR254" s="97">
        <v>253</v>
      </c>
      <c r="AS254" s="97" t="s">
        <v>106</v>
      </c>
      <c r="AT254" s="23">
        <v>0.2245088542859057</v>
      </c>
      <c r="AU254" s="97" t="s">
        <v>106</v>
      </c>
      <c r="AV254" s="97">
        <v>12</v>
      </c>
      <c r="AW254" s="97" t="s">
        <v>106</v>
      </c>
      <c r="AX254" s="23">
        <v>7.9152032812922574E-2</v>
      </c>
      <c r="AY254" s="97" t="s">
        <v>106</v>
      </c>
      <c r="AZ254" s="97">
        <v>145</v>
      </c>
      <c r="BA254" s="97" t="s">
        <v>106</v>
      </c>
      <c r="BB254" s="23">
        <v>0.1006975267654113</v>
      </c>
      <c r="BC254" s="97" t="s">
        <v>106</v>
      </c>
      <c r="BD254" s="97">
        <v>96</v>
      </c>
      <c r="BE254" s="97" t="s">
        <v>106</v>
      </c>
      <c r="BF254" s="23">
        <v>0.16436711765784986</v>
      </c>
      <c r="BG254" s="97" t="s">
        <v>106</v>
      </c>
      <c r="BH254" s="97">
        <v>235</v>
      </c>
      <c r="BI254" s="97" t="s">
        <v>106</v>
      </c>
      <c r="BJ254" s="23">
        <v>0.12621244637114817</v>
      </c>
      <c r="BK254" s="97" t="s">
        <v>106</v>
      </c>
      <c r="BL254" s="97">
        <v>125</v>
      </c>
      <c r="BM254" s="97" t="s">
        <v>106</v>
      </c>
      <c r="BN254" s="23">
        <v>3.172510853470837E-2</v>
      </c>
      <c r="BO254" s="97" t="s">
        <v>106</v>
      </c>
      <c r="BP254" s="97">
        <v>255</v>
      </c>
      <c r="BQ254" s="97" t="s">
        <v>106</v>
      </c>
      <c r="BR254" s="23">
        <v>5.4139903919662377E-2</v>
      </c>
      <c r="BS254" s="97" t="s">
        <v>106</v>
      </c>
      <c r="BT254" s="97">
        <v>192</v>
      </c>
      <c r="BU254" s="97" t="s">
        <v>106</v>
      </c>
      <c r="BV254" s="23">
        <v>7.4659965716231166E-2</v>
      </c>
      <c r="BW254" s="97" t="s">
        <v>106</v>
      </c>
      <c r="BX254" s="97">
        <v>259</v>
      </c>
      <c r="BY254" s="97" t="s">
        <v>106</v>
      </c>
      <c r="BZ254" s="23">
        <v>0.10150236176805941</v>
      </c>
      <c r="CA254" s="97" t="s">
        <v>106</v>
      </c>
      <c r="CB254" s="97">
        <v>262</v>
      </c>
      <c r="CC254" s="97" t="s">
        <v>106</v>
      </c>
      <c r="CD254" s="97" t="s">
        <v>106</v>
      </c>
      <c r="CE254" s="23">
        <v>9.6659463550039099E-2</v>
      </c>
      <c r="CF254" s="97" t="s">
        <v>106</v>
      </c>
      <c r="CG254" s="97">
        <v>125</v>
      </c>
    </row>
    <row r="255" spans="1:85" x14ac:dyDescent="0.35">
      <c r="A255" s="97" t="s">
        <v>35</v>
      </c>
      <c r="B255" s="23">
        <v>0.52278556479243965</v>
      </c>
      <c r="C255" s="97" t="s">
        <v>35</v>
      </c>
      <c r="D255" s="97">
        <v>18</v>
      </c>
      <c r="E255" s="97" t="s">
        <v>35</v>
      </c>
      <c r="F255" s="23">
        <v>0.57657325837583595</v>
      </c>
      <c r="G255" s="97" t="s">
        <v>35</v>
      </c>
      <c r="H255" s="97">
        <v>8</v>
      </c>
      <c r="I255" s="97" t="s">
        <v>35</v>
      </c>
      <c r="J255" s="23">
        <v>0.16743897426776339</v>
      </c>
      <c r="K255" s="97" t="s">
        <v>35</v>
      </c>
      <c r="L255" s="97">
        <v>285</v>
      </c>
      <c r="M255" s="97" t="s">
        <v>35</v>
      </c>
      <c r="N255" s="23">
        <v>277</v>
      </c>
      <c r="O255" s="97" t="s">
        <v>35</v>
      </c>
      <c r="P255" s="23">
        <v>321</v>
      </c>
      <c r="Q255" s="97" t="s">
        <v>35</v>
      </c>
      <c r="R255" s="23">
        <v>1.4343229694152282E-3</v>
      </c>
      <c r="S255" s="97" t="s">
        <v>35</v>
      </c>
      <c r="T255" s="97">
        <v>142</v>
      </c>
      <c r="U255" s="97" t="s">
        <v>35</v>
      </c>
      <c r="V255" s="23">
        <v>4.5605447928196957E-2</v>
      </c>
      <c r="W255" s="97" t="s">
        <v>35</v>
      </c>
      <c r="X255" s="97">
        <v>299</v>
      </c>
      <c r="Y255" s="97" t="s">
        <v>35</v>
      </c>
      <c r="Z255" s="23">
        <v>1.8553344354812454E-3</v>
      </c>
      <c r="AA255" s="97" t="s">
        <v>35</v>
      </c>
      <c r="AB255" s="97">
        <v>238</v>
      </c>
      <c r="AC255" s="97" t="s">
        <v>35</v>
      </c>
      <c r="AD255" s="23">
        <v>4.9389018867916884E-2</v>
      </c>
      <c r="AE255" s="97" t="s">
        <v>35</v>
      </c>
      <c r="AF255" s="97">
        <v>34</v>
      </c>
      <c r="AG255" s="97" t="s">
        <v>35</v>
      </c>
      <c r="AH255" s="23">
        <v>4.979417472742706E-2</v>
      </c>
      <c r="AI255" s="97" t="s">
        <v>35</v>
      </c>
      <c r="AJ255" s="97">
        <v>305</v>
      </c>
      <c r="AK255" s="97" t="s">
        <v>35</v>
      </c>
      <c r="AL255" s="23">
        <v>5.4400998134422639E-2</v>
      </c>
      <c r="AM255" s="97" t="s">
        <v>35</v>
      </c>
      <c r="AN255" s="97">
        <v>50</v>
      </c>
      <c r="AO255" s="97" t="s">
        <v>35</v>
      </c>
      <c r="AP255" s="23">
        <v>0.24161592618400615</v>
      </c>
      <c r="AQ255" s="97" t="s">
        <v>35</v>
      </c>
      <c r="AR255" s="97">
        <v>17</v>
      </c>
      <c r="AS255" s="97" t="s">
        <v>35</v>
      </c>
      <c r="AT255" s="23">
        <v>7.3332563302662801E-2</v>
      </c>
      <c r="AU255" s="97" t="s">
        <v>35</v>
      </c>
      <c r="AV255" s="97">
        <v>224</v>
      </c>
      <c r="AW255" s="97" t="s">
        <v>35</v>
      </c>
      <c r="AX255" s="23">
        <v>0.26119445102610145</v>
      </c>
      <c r="AY255" s="97" t="s">
        <v>35</v>
      </c>
      <c r="AZ255" s="97">
        <v>20</v>
      </c>
      <c r="BA255" s="97" t="s">
        <v>35</v>
      </c>
      <c r="BB255" s="23">
        <v>2.0944825559901629E-2</v>
      </c>
      <c r="BC255" s="97" t="s">
        <v>35</v>
      </c>
      <c r="BD255" s="97">
        <v>255</v>
      </c>
      <c r="BE255" s="97" t="s">
        <v>35</v>
      </c>
      <c r="BF255" s="23">
        <v>0.1909465397826984</v>
      </c>
      <c r="BG255" s="97" t="s">
        <v>35</v>
      </c>
      <c r="BH255" s="97">
        <v>201</v>
      </c>
      <c r="BI255" s="97" t="s">
        <v>35</v>
      </c>
      <c r="BJ255" s="23">
        <v>5.9015160279209132E-2</v>
      </c>
      <c r="BK255" s="97" t="s">
        <v>35</v>
      </c>
      <c r="BL255" s="97">
        <v>268</v>
      </c>
      <c r="BM255" s="97" t="s">
        <v>35</v>
      </c>
      <c r="BN255" s="23">
        <v>0.96240396748555035</v>
      </c>
      <c r="BO255" s="97" t="s">
        <v>35</v>
      </c>
      <c r="BP255" s="97">
        <v>2</v>
      </c>
      <c r="BQ255" s="97" t="s">
        <v>35</v>
      </c>
      <c r="BR255" s="23">
        <v>7.2147715948105956E-2</v>
      </c>
      <c r="BS255" s="97" t="s">
        <v>35</v>
      </c>
      <c r="BT255" s="97">
        <v>127</v>
      </c>
      <c r="BU255" s="97" t="s">
        <v>35</v>
      </c>
      <c r="BV255" s="23">
        <v>0.89738159904676951</v>
      </c>
      <c r="BW255" s="97" t="s">
        <v>35</v>
      </c>
      <c r="BX255" s="97">
        <v>4</v>
      </c>
      <c r="BY255" s="97" t="s">
        <v>35</v>
      </c>
      <c r="BZ255" s="23">
        <v>0.11316304429778827</v>
      </c>
      <c r="CA255" s="97" t="s">
        <v>35</v>
      </c>
      <c r="CB255" s="97">
        <v>239</v>
      </c>
      <c r="CC255" s="97" t="s">
        <v>35</v>
      </c>
      <c r="CD255" s="97" t="s">
        <v>35</v>
      </c>
      <c r="CE255" s="23">
        <v>5.2900393386584969E-2</v>
      </c>
      <c r="CF255" s="97" t="s">
        <v>35</v>
      </c>
      <c r="CG255" s="97">
        <v>207</v>
      </c>
    </row>
    <row r="256" spans="1:85" x14ac:dyDescent="0.35">
      <c r="A256" s="97" t="s">
        <v>105</v>
      </c>
      <c r="B256" s="23">
        <v>0.34310736758816596</v>
      </c>
      <c r="C256" s="97" t="s">
        <v>105</v>
      </c>
      <c r="D256" s="97">
        <v>60</v>
      </c>
      <c r="E256" s="97" t="s">
        <v>105</v>
      </c>
      <c r="F256" s="23">
        <v>0.22869314949342287</v>
      </c>
      <c r="G256" s="97" t="s">
        <v>105</v>
      </c>
      <c r="H256" s="97">
        <v>44</v>
      </c>
      <c r="I256" s="97" t="s">
        <v>105</v>
      </c>
      <c r="J256" s="23">
        <v>0.28429799760160979</v>
      </c>
      <c r="K256" s="97" t="s">
        <v>105</v>
      </c>
      <c r="L256" s="97">
        <v>134</v>
      </c>
      <c r="M256" s="97" t="s">
        <v>105</v>
      </c>
      <c r="N256" s="23">
        <v>90</v>
      </c>
      <c r="O256" s="97" t="s">
        <v>105</v>
      </c>
      <c r="P256" s="23">
        <v>254</v>
      </c>
      <c r="Q256" s="97" t="s">
        <v>105</v>
      </c>
      <c r="R256" s="23">
        <v>7.2873650550507266E-3</v>
      </c>
      <c r="S256" s="97" t="s">
        <v>105</v>
      </c>
      <c r="T256" s="97">
        <v>32</v>
      </c>
      <c r="U256" s="97" t="s">
        <v>105</v>
      </c>
      <c r="V256" s="23">
        <v>4.2392378825283093E-2</v>
      </c>
      <c r="W256" s="97" t="s">
        <v>105</v>
      </c>
      <c r="X256" s="97">
        <v>308</v>
      </c>
      <c r="Y256" s="97" t="s">
        <v>105</v>
      </c>
      <c r="Z256" s="23">
        <v>7.6769273277681746E-3</v>
      </c>
      <c r="AA256" s="97" t="s">
        <v>105</v>
      </c>
      <c r="AB256" s="97">
        <v>51</v>
      </c>
      <c r="AC256" s="97" t="s">
        <v>105</v>
      </c>
      <c r="AD256" s="23">
        <v>0.16612369237947899</v>
      </c>
      <c r="AE256" s="97" t="s">
        <v>105</v>
      </c>
      <c r="AF256" s="97">
        <v>13</v>
      </c>
      <c r="AG256" s="97" t="s">
        <v>105</v>
      </c>
      <c r="AH256" s="23">
        <v>0.21023983099180221</v>
      </c>
      <c r="AI256" s="97" t="s">
        <v>105</v>
      </c>
      <c r="AJ256" s="97">
        <v>29</v>
      </c>
      <c r="AK256" s="97" t="s">
        <v>105</v>
      </c>
      <c r="AL256" s="23">
        <v>0.18837013938417324</v>
      </c>
      <c r="AM256" s="97" t="s">
        <v>105</v>
      </c>
      <c r="AN256" s="97">
        <v>12</v>
      </c>
      <c r="AO256" s="97" t="s">
        <v>105</v>
      </c>
      <c r="AP256" s="23">
        <v>0.21527108794388111</v>
      </c>
      <c r="AQ256" s="97" t="s">
        <v>105</v>
      </c>
      <c r="AR256" s="97">
        <v>23</v>
      </c>
      <c r="AS256" s="97" t="s">
        <v>105</v>
      </c>
      <c r="AT256" s="23">
        <v>8.2956704920374422E-2</v>
      </c>
      <c r="AU256" s="97" t="s">
        <v>105</v>
      </c>
      <c r="AV256" s="97">
        <v>192</v>
      </c>
      <c r="AW256" s="97" t="s">
        <v>105</v>
      </c>
      <c r="AX256" s="23">
        <v>0.23892690350299189</v>
      </c>
      <c r="AY256" s="97" t="s">
        <v>105</v>
      </c>
      <c r="AZ256" s="97">
        <v>23</v>
      </c>
      <c r="BA256" s="97" t="s">
        <v>105</v>
      </c>
      <c r="BB256" s="23">
        <v>2.0238038484505037E-2</v>
      </c>
      <c r="BC256" s="97" t="s">
        <v>105</v>
      </c>
      <c r="BD256" s="97">
        <v>258</v>
      </c>
      <c r="BE256" s="97" t="s">
        <v>105</v>
      </c>
      <c r="BF256" s="23">
        <v>0.3220531958779671</v>
      </c>
      <c r="BG256" s="97" t="s">
        <v>105</v>
      </c>
      <c r="BH256" s="97">
        <v>68</v>
      </c>
      <c r="BI256" s="97" t="s">
        <v>105</v>
      </c>
      <c r="BJ256" s="23">
        <v>8.5772328193038427E-2</v>
      </c>
      <c r="BK256" s="97" t="s">
        <v>105</v>
      </c>
      <c r="BL256" s="97">
        <v>202</v>
      </c>
      <c r="BM256" s="97" t="s">
        <v>105</v>
      </c>
      <c r="BN256" s="23">
        <v>9.711089810808822E-2</v>
      </c>
      <c r="BO256" s="97" t="s">
        <v>105</v>
      </c>
      <c r="BP256" s="97">
        <v>100</v>
      </c>
      <c r="BQ256" s="97" t="s">
        <v>105</v>
      </c>
      <c r="BR256" s="23">
        <v>5.0370730762306595E-2</v>
      </c>
      <c r="BS256" s="97" t="s">
        <v>105</v>
      </c>
      <c r="BT256" s="97">
        <v>205</v>
      </c>
      <c r="BU256" s="97" t="s">
        <v>105</v>
      </c>
      <c r="BV256" s="23">
        <v>0.12807679890514767</v>
      </c>
      <c r="BW256" s="97" t="s">
        <v>105</v>
      </c>
      <c r="BX256" s="97">
        <v>141</v>
      </c>
      <c r="BY256" s="97" t="s">
        <v>105</v>
      </c>
      <c r="BZ256" s="23">
        <v>0.23956625052108282</v>
      </c>
      <c r="CA256" s="97" t="s">
        <v>105</v>
      </c>
      <c r="CB256" s="97">
        <v>65</v>
      </c>
      <c r="CC256" s="97" t="s">
        <v>105</v>
      </c>
      <c r="CD256" s="97" t="s">
        <v>105</v>
      </c>
      <c r="CE256" s="23">
        <v>6.7590143552416229E-2</v>
      </c>
      <c r="CF256" s="97" t="s">
        <v>105</v>
      </c>
      <c r="CG256" s="97">
        <v>171</v>
      </c>
    </row>
    <row r="257" spans="1:85" x14ac:dyDescent="0.35">
      <c r="A257" s="97" t="s">
        <v>286</v>
      </c>
      <c r="B257" s="23">
        <v>0.11899893858904478</v>
      </c>
      <c r="C257" s="97" t="s">
        <v>286</v>
      </c>
      <c r="D257" s="97">
        <v>314</v>
      </c>
      <c r="E257" s="97" t="s">
        <v>286</v>
      </c>
      <c r="F257" s="23">
        <v>7.3159255609009016E-2</v>
      </c>
      <c r="G257" s="97" t="s">
        <v>286</v>
      </c>
      <c r="H257" s="97">
        <v>216</v>
      </c>
      <c r="I257" s="97" t="s">
        <v>286</v>
      </c>
      <c r="J257" s="23">
        <v>0.13215520167706199</v>
      </c>
      <c r="K257" s="97" t="s">
        <v>286</v>
      </c>
      <c r="L257" s="97">
        <v>320</v>
      </c>
      <c r="M257" s="97" t="s">
        <v>286</v>
      </c>
      <c r="N257" s="23">
        <v>104</v>
      </c>
      <c r="O257" s="97" t="s">
        <v>286</v>
      </c>
      <c r="P257" s="23">
        <v>265</v>
      </c>
      <c r="Q257" s="97" t="s">
        <v>286</v>
      </c>
      <c r="R257" s="23">
        <v>1.6599939469526216E-3</v>
      </c>
      <c r="S257" s="97" t="s">
        <v>286</v>
      </c>
      <c r="T257" s="97">
        <v>127</v>
      </c>
      <c r="U257" s="97" t="s">
        <v>286</v>
      </c>
      <c r="V257" s="23">
        <v>3.7917724264011049E-2</v>
      </c>
      <c r="W257" s="97" t="s">
        <v>286</v>
      </c>
      <c r="X257" s="97">
        <v>313</v>
      </c>
      <c r="Y257" s="97" t="s">
        <v>286</v>
      </c>
      <c r="Z257" s="23">
        <v>2.0098950580527664E-3</v>
      </c>
      <c r="AA257" s="97" t="s">
        <v>286</v>
      </c>
      <c r="AB257" s="97">
        <v>225</v>
      </c>
      <c r="AC257" s="97" t="s">
        <v>286</v>
      </c>
      <c r="AD257" s="23">
        <v>1.7471866924140975E-2</v>
      </c>
      <c r="AE257" s="97" t="s">
        <v>286</v>
      </c>
      <c r="AF257" s="97">
        <v>104</v>
      </c>
      <c r="AG257" s="97" t="s">
        <v>286</v>
      </c>
      <c r="AH257" s="23">
        <v>7.1297760125549559E-2</v>
      </c>
      <c r="AI257" s="97" t="s">
        <v>286</v>
      </c>
      <c r="AJ257" s="97">
        <v>206</v>
      </c>
      <c r="AK257" s="97" t="s">
        <v>286</v>
      </c>
      <c r="AL257" s="23">
        <v>2.601060672930235E-2</v>
      </c>
      <c r="AM257" s="97" t="s">
        <v>286</v>
      </c>
      <c r="AN257" s="97">
        <v>137</v>
      </c>
      <c r="AO257" s="97" t="s">
        <v>286</v>
      </c>
      <c r="AP257" s="23">
        <v>0</v>
      </c>
      <c r="AQ257" s="97" t="s">
        <v>286</v>
      </c>
      <c r="AR257" s="97">
        <v>253</v>
      </c>
      <c r="AS257" s="97" t="s">
        <v>286</v>
      </c>
      <c r="AT257" s="23">
        <v>9.1914274723437744E-2</v>
      </c>
      <c r="AU257" s="97" t="s">
        <v>286</v>
      </c>
      <c r="AV257" s="97">
        <v>166</v>
      </c>
      <c r="AW257" s="97" t="s">
        <v>286</v>
      </c>
      <c r="AX257" s="23">
        <v>3.2404965550359814E-2</v>
      </c>
      <c r="AY257" s="97" t="s">
        <v>286</v>
      </c>
      <c r="AZ257" s="97">
        <v>283</v>
      </c>
      <c r="BA257" s="97" t="s">
        <v>286</v>
      </c>
      <c r="BB257" s="23">
        <v>6.4706012938801618E-3</v>
      </c>
      <c r="BC257" s="97" t="s">
        <v>286</v>
      </c>
      <c r="BD257" s="97">
        <v>308</v>
      </c>
      <c r="BE257" s="97" t="s">
        <v>286</v>
      </c>
      <c r="BF257" s="23">
        <v>0.15527056237266318</v>
      </c>
      <c r="BG257" s="97" t="s">
        <v>286</v>
      </c>
      <c r="BH257" s="97">
        <v>251</v>
      </c>
      <c r="BI257" s="97" t="s">
        <v>286</v>
      </c>
      <c r="BJ257" s="23">
        <v>3.8354942312574435E-2</v>
      </c>
      <c r="BK257" s="97" t="s">
        <v>286</v>
      </c>
      <c r="BL257" s="97">
        <v>318</v>
      </c>
      <c r="BM257" s="97" t="s">
        <v>286</v>
      </c>
      <c r="BN257" s="23">
        <v>0.13627758257630868</v>
      </c>
      <c r="BO257" s="97" t="s">
        <v>286</v>
      </c>
      <c r="BP257" s="97">
        <v>63</v>
      </c>
      <c r="BQ257" s="97" t="s">
        <v>286</v>
      </c>
      <c r="BR257" s="23">
        <v>4.4525368924830964E-2</v>
      </c>
      <c r="BS257" s="97" t="s">
        <v>286</v>
      </c>
      <c r="BT257" s="97">
        <v>229</v>
      </c>
      <c r="BU257" s="97" t="s">
        <v>286</v>
      </c>
      <c r="BV257" s="23">
        <v>0.15694959646507617</v>
      </c>
      <c r="BW257" s="97" t="s">
        <v>286</v>
      </c>
      <c r="BX257" s="97">
        <v>99</v>
      </c>
      <c r="BY257" s="97" t="s">
        <v>286</v>
      </c>
      <c r="BZ257" s="23">
        <v>6.2100417878892859E-2</v>
      </c>
      <c r="CA257" s="97" t="s">
        <v>286</v>
      </c>
      <c r="CB257" s="97">
        <v>323</v>
      </c>
      <c r="CC257" s="97" t="s">
        <v>286</v>
      </c>
      <c r="CD257" s="97" t="s">
        <v>286</v>
      </c>
      <c r="CE257" s="23">
        <v>8.872730883609287E-3</v>
      </c>
      <c r="CF257" s="97" t="s">
        <v>286</v>
      </c>
      <c r="CG257" s="97">
        <v>318</v>
      </c>
    </row>
    <row r="258" spans="1:85" x14ac:dyDescent="0.35">
      <c r="A258" s="97" t="s">
        <v>303</v>
      </c>
      <c r="B258" s="23">
        <v>0.13762267956359761</v>
      </c>
      <c r="C258" s="97" t="s">
        <v>303</v>
      </c>
      <c r="D258" s="97">
        <v>296</v>
      </c>
      <c r="E258" s="97" t="s">
        <v>303</v>
      </c>
      <c r="F258" s="23">
        <v>2.3716505198588762E-2</v>
      </c>
      <c r="G258" s="97" t="s">
        <v>303</v>
      </c>
      <c r="H258" s="97">
        <v>321</v>
      </c>
      <c r="I258" s="97" t="s">
        <v>303</v>
      </c>
      <c r="J258" s="23">
        <v>0.24473771351013768</v>
      </c>
      <c r="K258" s="97" t="s">
        <v>303</v>
      </c>
      <c r="L258" s="97">
        <v>183</v>
      </c>
      <c r="M258" s="97" t="s">
        <v>303</v>
      </c>
      <c r="N258" s="23">
        <v>-138</v>
      </c>
      <c r="O258" s="97" t="s">
        <v>303</v>
      </c>
      <c r="P258" s="23">
        <v>44</v>
      </c>
      <c r="Q258" s="97" t="s">
        <v>303</v>
      </c>
      <c r="R258" s="23">
        <v>8.61507195721874E-4</v>
      </c>
      <c r="S258" s="97" t="s">
        <v>303</v>
      </c>
      <c r="T258" s="97">
        <v>214</v>
      </c>
      <c r="U258" s="97" t="s">
        <v>303</v>
      </c>
      <c r="V258" s="23">
        <v>0.22781876622314454</v>
      </c>
      <c r="W258" s="97" t="s">
        <v>303</v>
      </c>
      <c r="X258" s="97">
        <v>96</v>
      </c>
      <c r="Y258" s="97" t="s">
        <v>303</v>
      </c>
      <c r="Z258" s="23">
        <v>2.9665322975073656E-3</v>
      </c>
      <c r="AA258" s="97" t="s">
        <v>303</v>
      </c>
      <c r="AB258" s="97">
        <v>165</v>
      </c>
      <c r="AC258" s="97" t="s">
        <v>303</v>
      </c>
      <c r="AD258" s="23">
        <v>1.2498523204145979E-2</v>
      </c>
      <c r="AE258" s="97" t="s">
        <v>303</v>
      </c>
      <c r="AF258" s="97">
        <v>141</v>
      </c>
      <c r="AG258" s="97" t="s">
        <v>303</v>
      </c>
      <c r="AH258" s="23">
        <v>0.11611980434911437</v>
      </c>
      <c r="AI258" s="97" t="s">
        <v>303</v>
      </c>
      <c r="AJ258" s="97">
        <v>98</v>
      </c>
      <c r="AK258" s="97" t="s">
        <v>303</v>
      </c>
      <c r="AL258" s="23">
        <v>2.6813505750259883E-2</v>
      </c>
      <c r="AM258" s="97" t="s">
        <v>303</v>
      </c>
      <c r="AN258" s="97">
        <v>126</v>
      </c>
      <c r="AO258" s="97" t="s">
        <v>303</v>
      </c>
      <c r="AP258" s="23">
        <v>0</v>
      </c>
      <c r="AQ258" s="97" t="s">
        <v>303</v>
      </c>
      <c r="AR258" s="97">
        <v>253</v>
      </c>
      <c r="AS258" s="97" t="s">
        <v>303</v>
      </c>
      <c r="AT258" s="23">
        <v>0.12742909051252108</v>
      </c>
      <c r="AU258" s="97" t="s">
        <v>303</v>
      </c>
      <c r="AV258" s="97">
        <v>76</v>
      </c>
      <c r="AW258" s="97" t="s">
        <v>303</v>
      </c>
      <c r="AX258" s="23">
        <v>4.4925941053190567E-2</v>
      </c>
      <c r="AY258" s="97" t="s">
        <v>303</v>
      </c>
      <c r="AZ258" s="97">
        <v>244</v>
      </c>
      <c r="BA258" s="97" t="s">
        <v>303</v>
      </c>
      <c r="BB258" s="23">
        <v>2.3775706202080846E-2</v>
      </c>
      <c r="BC258" s="97" t="s">
        <v>303</v>
      </c>
      <c r="BD258" s="97">
        <v>246</v>
      </c>
      <c r="BE258" s="97" t="s">
        <v>303</v>
      </c>
      <c r="BF258" s="23">
        <v>0.1443126270092028</v>
      </c>
      <c r="BG258" s="97" t="s">
        <v>303</v>
      </c>
      <c r="BH258" s="97">
        <v>278</v>
      </c>
      <c r="BI258" s="97" t="s">
        <v>303</v>
      </c>
      <c r="BJ258" s="23">
        <v>5.1850853449598382E-2</v>
      </c>
      <c r="BK258" s="97" t="s">
        <v>303</v>
      </c>
      <c r="BL258" s="97">
        <v>290</v>
      </c>
      <c r="BM258" s="97" t="s">
        <v>303</v>
      </c>
      <c r="BN258" s="23">
        <v>1.5341955942829373E-2</v>
      </c>
      <c r="BO258" s="97" t="s">
        <v>303</v>
      </c>
      <c r="BP258" s="97">
        <v>295</v>
      </c>
      <c r="BQ258" s="97" t="s">
        <v>303</v>
      </c>
      <c r="BR258" s="23">
        <v>5.0845433955469532E-2</v>
      </c>
      <c r="BS258" s="97" t="s">
        <v>303</v>
      </c>
      <c r="BT258" s="97">
        <v>201</v>
      </c>
      <c r="BU258" s="97" t="s">
        <v>303</v>
      </c>
      <c r="BV258" s="23">
        <v>5.7584204184258095E-2</v>
      </c>
      <c r="BW258" s="97" t="s">
        <v>303</v>
      </c>
      <c r="BX258" s="97">
        <v>293</v>
      </c>
      <c r="BY258" s="97" t="s">
        <v>303</v>
      </c>
      <c r="BZ258" s="23">
        <v>0.15605162122237798</v>
      </c>
      <c r="CA258" s="97" t="s">
        <v>303</v>
      </c>
      <c r="CB258" s="97">
        <v>158</v>
      </c>
      <c r="CC258" s="97" t="s">
        <v>303</v>
      </c>
      <c r="CD258" s="97" t="s">
        <v>303</v>
      </c>
      <c r="CE258" s="23">
        <v>5.1330315614763498E-2</v>
      </c>
      <c r="CF258" s="97" t="s">
        <v>303</v>
      </c>
      <c r="CG258" s="97">
        <v>214</v>
      </c>
    </row>
    <row r="259" spans="1:85" x14ac:dyDescent="0.35">
      <c r="A259" s="97" t="s">
        <v>228</v>
      </c>
      <c r="B259" s="23">
        <v>0.2357084849757731</v>
      </c>
      <c r="C259" s="97" t="s">
        <v>228</v>
      </c>
      <c r="D259" s="97">
        <v>134</v>
      </c>
      <c r="E259" s="97" t="s">
        <v>228</v>
      </c>
      <c r="F259" s="23">
        <v>4.6472501506202094E-2</v>
      </c>
      <c r="G259" s="97" t="s">
        <v>228</v>
      </c>
      <c r="H259" s="97">
        <v>289</v>
      </c>
      <c r="I259" s="97" t="s">
        <v>228</v>
      </c>
      <c r="J259" s="23">
        <v>0.33756021156696453</v>
      </c>
      <c r="K259" s="97" t="s">
        <v>228</v>
      </c>
      <c r="L259" s="97">
        <v>85</v>
      </c>
      <c r="M259" s="97" t="s">
        <v>228</v>
      </c>
      <c r="N259" s="23">
        <v>-204</v>
      </c>
      <c r="O259" s="97" t="s">
        <v>228</v>
      </c>
      <c r="P259" s="23">
        <v>10</v>
      </c>
      <c r="Q259" s="97" t="s">
        <v>228</v>
      </c>
      <c r="R259" s="23">
        <v>2.0474559676513892E-3</v>
      </c>
      <c r="S259" s="97" t="s">
        <v>228</v>
      </c>
      <c r="T259" s="97">
        <v>109</v>
      </c>
      <c r="U259" s="97" t="s">
        <v>228</v>
      </c>
      <c r="V259" s="23">
        <v>0.22093226341008115</v>
      </c>
      <c r="W259" s="97" t="s">
        <v>228</v>
      </c>
      <c r="X259" s="97">
        <v>99</v>
      </c>
      <c r="Y259" s="97" t="s">
        <v>228</v>
      </c>
      <c r="Z259" s="23">
        <v>4.0884865594933498E-3</v>
      </c>
      <c r="AA259" s="97" t="s">
        <v>228</v>
      </c>
      <c r="AB259" s="97">
        <v>117</v>
      </c>
      <c r="AC259" s="97" t="s">
        <v>228</v>
      </c>
      <c r="AD259" s="23">
        <v>1.5532891225009572E-2</v>
      </c>
      <c r="AE259" s="97" t="s">
        <v>228</v>
      </c>
      <c r="AF259" s="97">
        <v>115</v>
      </c>
      <c r="AG259" s="97" t="s">
        <v>228</v>
      </c>
      <c r="AH259" s="23">
        <v>9.621409754914334E-2</v>
      </c>
      <c r="AI259" s="97" t="s">
        <v>228</v>
      </c>
      <c r="AJ259" s="97">
        <v>132</v>
      </c>
      <c r="AK259" s="97" t="s">
        <v>228</v>
      </c>
      <c r="AL259" s="23">
        <v>2.7261488084187872E-2</v>
      </c>
      <c r="AM259" s="97" t="s">
        <v>228</v>
      </c>
      <c r="AN259" s="97">
        <v>123</v>
      </c>
      <c r="AO259" s="97" t="s">
        <v>228</v>
      </c>
      <c r="AP259" s="23">
        <v>1.6168835328018383E-2</v>
      </c>
      <c r="AQ259" s="97" t="s">
        <v>228</v>
      </c>
      <c r="AR259" s="97">
        <v>221</v>
      </c>
      <c r="AS259" s="97" t="s">
        <v>228</v>
      </c>
      <c r="AT259" s="23">
        <v>0.11660794879379918</v>
      </c>
      <c r="AU259" s="97" t="s">
        <v>228</v>
      </c>
      <c r="AV259" s="97">
        <v>94</v>
      </c>
      <c r="AW259" s="97" t="s">
        <v>228</v>
      </c>
      <c r="AX259" s="23">
        <v>5.6859770586190454E-2</v>
      </c>
      <c r="AY259" s="97" t="s">
        <v>228</v>
      </c>
      <c r="AZ259" s="97">
        <v>203</v>
      </c>
      <c r="BA259" s="97" t="s">
        <v>228</v>
      </c>
      <c r="BB259" s="23">
        <v>3.2541874073254255E-2</v>
      </c>
      <c r="BC259" s="97" t="s">
        <v>228</v>
      </c>
      <c r="BD259" s="97">
        <v>216</v>
      </c>
      <c r="BE259" s="97" t="s">
        <v>228</v>
      </c>
      <c r="BF259" s="23">
        <v>0.2861645327464335</v>
      </c>
      <c r="BG259" s="97" t="s">
        <v>228</v>
      </c>
      <c r="BH259" s="97">
        <v>93</v>
      </c>
      <c r="BI259" s="97" t="s">
        <v>228</v>
      </c>
      <c r="BJ259" s="23">
        <v>8.9495308626229023E-2</v>
      </c>
      <c r="BK259" s="97" t="s">
        <v>228</v>
      </c>
      <c r="BL259" s="97">
        <v>187</v>
      </c>
      <c r="BM259" s="97" t="s">
        <v>228</v>
      </c>
      <c r="BN259" s="23">
        <v>3.6539003122214087E-2</v>
      </c>
      <c r="BO259" s="97" t="s">
        <v>228</v>
      </c>
      <c r="BP259" s="97">
        <v>240</v>
      </c>
      <c r="BQ259" s="97" t="s">
        <v>228</v>
      </c>
      <c r="BR259" s="23">
        <v>0.13257638163141142</v>
      </c>
      <c r="BS259" s="97" t="s">
        <v>228</v>
      </c>
      <c r="BT259" s="97">
        <v>36</v>
      </c>
      <c r="BU259" s="97" t="s">
        <v>228</v>
      </c>
      <c r="BV259" s="23">
        <v>0.14714331856531007</v>
      </c>
      <c r="BW259" s="97" t="s">
        <v>228</v>
      </c>
      <c r="BX259" s="97">
        <v>110</v>
      </c>
      <c r="BY259" s="97" t="s">
        <v>228</v>
      </c>
      <c r="BZ259" s="23">
        <v>0.24351827818957694</v>
      </c>
      <c r="CA259" s="97" t="s">
        <v>228</v>
      </c>
      <c r="CB259" s="97">
        <v>58</v>
      </c>
      <c r="CC259" s="97" t="s">
        <v>228</v>
      </c>
      <c r="CD259" s="97" t="s">
        <v>228</v>
      </c>
      <c r="CE259" s="23">
        <v>0.10934406187666271</v>
      </c>
      <c r="CF259" s="97" t="s">
        <v>228</v>
      </c>
      <c r="CG259" s="97">
        <v>113</v>
      </c>
    </row>
    <row r="260" spans="1:85" x14ac:dyDescent="0.35">
      <c r="A260" s="97" t="s">
        <v>315</v>
      </c>
      <c r="B260" s="23">
        <v>0.12993251093185504</v>
      </c>
      <c r="C260" s="97" t="s">
        <v>315</v>
      </c>
      <c r="D260" s="97">
        <v>304</v>
      </c>
      <c r="E260" s="97" t="s">
        <v>315</v>
      </c>
      <c r="F260" s="23">
        <v>4.2144386114005415E-2</v>
      </c>
      <c r="G260" s="97" t="s">
        <v>315</v>
      </c>
      <c r="H260" s="97">
        <v>300</v>
      </c>
      <c r="I260" s="97" t="s">
        <v>315</v>
      </c>
      <c r="J260" s="23">
        <v>0.19530857573674565</v>
      </c>
      <c r="K260" s="97" t="s">
        <v>315</v>
      </c>
      <c r="L260" s="97">
        <v>258</v>
      </c>
      <c r="M260" s="97" t="s">
        <v>315</v>
      </c>
      <c r="N260" s="23">
        <v>-42</v>
      </c>
      <c r="O260" s="97" t="s">
        <v>315</v>
      </c>
      <c r="P260" s="23">
        <v>112</v>
      </c>
      <c r="Q260" s="97" t="s">
        <v>315</v>
      </c>
      <c r="R260" s="23">
        <v>4.8272786446050016E-4</v>
      </c>
      <c r="S260" s="97" t="s">
        <v>315</v>
      </c>
      <c r="T260" s="97">
        <v>258</v>
      </c>
      <c r="U260" s="97" t="s">
        <v>315</v>
      </c>
      <c r="V260" s="23">
        <v>9.534616259312774E-2</v>
      </c>
      <c r="W260" s="97" t="s">
        <v>315</v>
      </c>
      <c r="X260" s="97">
        <v>216</v>
      </c>
      <c r="Y260" s="97" t="s">
        <v>315</v>
      </c>
      <c r="Z260" s="23">
        <v>1.3636812358860237E-3</v>
      </c>
      <c r="AA260" s="97" t="s">
        <v>315</v>
      </c>
      <c r="AB260" s="97">
        <v>269</v>
      </c>
      <c r="AC260" s="97" t="s">
        <v>315</v>
      </c>
      <c r="AD260" s="23">
        <v>9.7136005681767845E-3</v>
      </c>
      <c r="AE260" s="97" t="s">
        <v>315</v>
      </c>
      <c r="AF260" s="97">
        <v>174</v>
      </c>
      <c r="AG260" s="97" t="s">
        <v>315</v>
      </c>
      <c r="AH260" s="23">
        <v>6.5865696788935876E-2</v>
      </c>
      <c r="AI260" s="97" t="s">
        <v>315</v>
      </c>
      <c r="AJ260" s="97">
        <v>233</v>
      </c>
      <c r="AK260" s="97" t="s">
        <v>315</v>
      </c>
      <c r="AL260" s="23">
        <v>1.776623068704131E-2</v>
      </c>
      <c r="AM260" s="97" t="s">
        <v>315</v>
      </c>
      <c r="AN260" s="97">
        <v>223</v>
      </c>
      <c r="AO260" s="97" t="s">
        <v>315</v>
      </c>
      <c r="AP260" s="23">
        <v>5.7403707848674927E-2</v>
      </c>
      <c r="AQ260" s="97" t="s">
        <v>315</v>
      </c>
      <c r="AR260" s="97">
        <v>115</v>
      </c>
      <c r="AS260" s="97" t="s">
        <v>315</v>
      </c>
      <c r="AT260" s="23">
        <v>6.1658274225644759E-2</v>
      </c>
      <c r="AU260" s="97" t="s">
        <v>315</v>
      </c>
      <c r="AV260" s="97">
        <v>266</v>
      </c>
      <c r="AW260" s="97" t="s">
        <v>315</v>
      </c>
      <c r="AX260" s="23">
        <v>7.7650816234135861E-2</v>
      </c>
      <c r="AY260" s="97" t="s">
        <v>315</v>
      </c>
      <c r="AZ260" s="97">
        <v>150</v>
      </c>
      <c r="BA260" s="97" t="s">
        <v>315</v>
      </c>
      <c r="BB260" s="23">
        <v>1.4805444716699886E-2</v>
      </c>
      <c r="BC260" s="97" t="s">
        <v>315</v>
      </c>
      <c r="BD260" s="97">
        <v>277</v>
      </c>
      <c r="BE260" s="97" t="s">
        <v>315</v>
      </c>
      <c r="BF260" s="23">
        <v>0.29500371851553392</v>
      </c>
      <c r="BG260" s="97" t="s">
        <v>315</v>
      </c>
      <c r="BH260" s="97">
        <v>89</v>
      </c>
      <c r="BI260" s="97" t="s">
        <v>315</v>
      </c>
      <c r="BJ260" s="23">
        <v>7.5163103188565172E-2</v>
      </c>
      <c r="BK260" s="97" t="s">
        <v>315</v>
      </c>
      <c r="BL260" s="97">
        <v>232</v>
      </c>
      <c r="BM260" s="97" t="s">
        <v>315</v>
      </c>
      <c r="BN260" s="23">
        <v>1.0847724668680871E-2</v>
      </c>
      <c r="BO260" s="97" t="s">
        <v>315</v>
      </c>
      <c r="BP260" s="97">
        <v>305</v>
      </c>
      <c r="BQ260" s="97" t="s">
        <v>315</v>
      </c>
      <c r="BR260" s="23">
        <v>3.2985760543291963E-2</v>
      </c>
      <c r="BS260" s="97" t="s">
        <v>315</v>
      </c>
      <c r="BT260" s="97">
        <v>279</v>
      </c>
      <c r="BU260" s="97" t="s">
        <v>315</v>
      </c>
      <c r="BV260" s="23">
        <v>3.8133345247900761E-2</v>
      </c>
      <c r="BW260" s="97" t="s">
        <v>315</v>
      </c>
      <c r="BX260" s="97">
        <v>318</v>
      </c>
      <c r="BY260" s="97" t="s">
        <v>315</v>
      </c>
      <c r="BZ260" s="23">
        <v>0.1371483493962557</v>
      </c>
      <c r="CA260" s="97" t="s">
        <v>315</v>
      </c>
      <c r="CB260" s="97">
        <v>189</v>
      </c>
      <c r="CC260" s="97" t="s">
        <v>315</v>
      </c>
      <c r="CD260" s="97" t="s">
        <v>315</v>
      </c>
      <c r="CE260" s="23">
        <v>9.3984888457427813E-3</v>
      </c>
      <c r="CF260" s="97" t="s">
        <v>315</v>
      </c>
      <c r="CG260" s="97">
        <v>317</v>
      </c>
    </row>
    <row r="261" spans="1:85" x14ac:dyDescent="0.35">
      <c r="A261" s="97" t="s">
        <v>251</v>
      </c>
      <c r="B261" s="23">
        <v>0.18663324088407904</v>
      </c>
      <c r="C261" s="97" t="s">
        <v>251</v>
      </c>
      <c r="D261" s="97">
        <v>209</v>
      </c>
      <c r="E261" s="97" t="s">
        <v>251</v>
      </c>
      <c r="F261" s="23">
        <v>8.9221804614385336E-2</v>
      </c>
      <c r="G261" s="97" t="s">
        <v>251</v>
      </c>
      <c r="H261" s="97">
        <v>174</v>
      </c>
      <c r="I261" s="97" t="s">
        <v>251</v>
      </c>
      <c r="J261" s="23">
        <v>0.19538119216434061</v>
      </c>
      <c r="K261" s="97" t="s">
        <v>251</v>
      </c>
      <c r="L261" s="97">
        <v>257</v>
      </c>
      <c r="M261" s="97" t="s">
        <v>251</v>
      </c>
      <c r="N261" s="23">
        <v>83</v>
      </c>
      <c r="O261" s="97" t="s">
        <v>251</v>
      </c>
      <c r="P261" s="23">
        <v>249</v>
      </c>
      <c r="Q261" s="97" t="s">
        <v>251</v>
      </c>
      <c r="R261" s="23">
        <v>1.0716754434537984E-3</v>
      </c>
      <c r="S261" s="97" t="s">
        <v>251</v>
      </c>
      <c r="T261" s="97">
        <v>184</v>
      </c>
      <c r="U261" s="97" t="s">
        <v>251</v>
      </c>
      <c r="V261" s="23">
        <v>0.16238283888071056</v>
      </c>
      <c r="W261" s="97" t="s">
        <v>251</v>
      </c>
      <c r="X261" s="97">
        <v>138</v>
      </c>
      <c r="Y261" s="97" t="s">
        <v>251</v>
      </c>
      <c r="Z261" s="23">
        <v>2.5719410308431877E-3</v>
      </c>
      <c r="AA261" s="97" t="s">
        <v>251</v>
      </c>
      <c r="AB261" s="97">
        <v>185</v>
      </c>
      <c r="AC261" s="97" t="s">
        <v>251</v>
      </c>
      <c r="AD261" s="23">
        <v>5.325828155941007E-3</v>
      </c>
      <c r="AE261" s="97" t="s">
        <v>251</v>
      </c>
      <c r="AF261" s="97">
        <v>249</v>
      </c>
      <c r="AG261" s="97" t="s">
        <v>251</v>
      </c>
      <c r="AH261" s="23">
        <v>9.1693792958616432E-2</v>
      </c>
      <c r="AI261" s="97" t="s">
        <v>251</v>
      </c>
      <c r="AJ261" s="97">
        <v>138</v>
      </c>
      <c r="AK261" s="97" t="s">
        <v>251</v>
      </c>
      <c r="AL261" s="23">
        <v>1.6745880403264635E-2</v>
      </c>
      <c r="AM261" s="97" t="s">
        <v>251</v>
      </c>
      <c r="AN261" s="97">
        <v>245</v>
      </c>
      <c r="AO261" s="97" t="s">
        <v>251</v>
      </c>
      <c r="AP261" s="23">
        <v>6.3668013397005924E-2</v>
      </c>
      <c r="AQ261" s="97" t="s">
        <v>251</v>
      </c>
      <c r="AR261" s="97">
        <v>102</v>
      </c>
      <c r="AS261" s="97" t="s">
        <v>251</v>
      </c>
      <c r="AT261" s="23">
        <v>6.5843297047555802E-2</v>
      </c>
      <c r="AU261" s="97" t="s">
        <v>251</v>
      </c>
      <c r="AV261" s="97">
        <v>254</v>
      </c>
      <c r="AW261" s="97" t="s">
        <v>251</v>
      </c>
      <c r="AX261" s="23">
        <v>8.5227879457165853E-2</v>
      </c>
      <c r="AY261" s="97" t="s">
        <v>251</v>
      </c>
      <c r="AZ261" s="97">
        <v>136</v>
      </c>
      <c r="BA261" s="97" t="s">
        <v>251</v>
      </c>
      <c r="BB261" s="23">
        <v>8.9650355049078326E-2</v>
      </c>
      <c r="BC261" s="97" t="s">
        <v>251</v>
      </c>
      <c r="BD261" s="97">
        <v>106</v>
      </c>
      <c r="BE261" s="97" t="s">
        <v>251</v>
      </c>
      <c r="BF261" s="23">
        <v>7.5181347752715136E-2</v>
      </c>
      <c r="BG261" s="97" t="s">
        <v>251</v>
      </c>
      <c r="BH261" s="97">
        <v>321</v>
      </c>
      <c r="BI261" s="97" t="s">
        <v>251</v>
      </c>
      <c r="BJ261" s="23">
        <v>9.7494673552767766E-2</v>
      </c>
      <c r="BK261" s="97" t="s">
        <v>251</v>
      </c>
      <c r="BL261" s="97">
        <v>168</v>
      </c>
      <c r="BM261" s="97" t="s">
        <v>251</v>
      </c>
      <c r="BN261" s="23">
        <v>3.7705897799539451E-2</v>
      </c>
      <c r="BO261" s="97" t="s">
        <v>251</v>
      </c>
      <c r="BP261" s="97">
        <v>235</v>
      </c>
      <c r="BQ261" s="97" t="s">
        <v>251</v>
      </c>
      <c r="BR261" s="23">
        <v>0.12336110745862759</v>
      </c>
      <c r="BS261" s="97" t="s">
        <v>251</v>
      </c>
      <c r="BT261" s="97">
        <v>43</v>
      </c>
      <c r="BU261" s="97" t="s">
        <v>251</v>
      </c>
      <c r="BV261" s="23">
        <v>0.14012976837088911</v>
      </c>
      <c r="BW261" s="97" t="s">
        <v>251</v>
      </c>
      <c r="BX261" s="97">
        <v>121</v>
      </c>
      <c r="BY261" s="97" t="s">
        <v>251</v>
      </c>
      <c r="BZ261" s="23">
        <v>0.13833222031994311</v>
      </c>
      <c r="CA261" s="97" t="s">
        <v>251</v>
      </c>
      <c r="CB261" s="97">
        <v>184</v>
      </c>
      <c r="CC261" s="97" t="s">
        <v>251</v>
      </c>
      <c r="CD261" s="97" t="s">
        <v>251</v>
      </c>
      <c r="CE261" s="23">
        <v>4.0871144705281776E-2</v>
      </c>
      <c r="CF261" s="97" t="s">
        <v>251</v>
      </c>
      <c r="CG261" s="97">
        <v>249</v>
      </c>
    </row>
    <row r="262" spans="1:85" x14ac:dyDescent="0.35">
      <c r="A262" s="97" t="s">
        <v>212</v>
      </c>
      <c r="B262" s="23">
        <v>0.2646890911120437</v>
      </c>
      <c r="C262" s="97" t="s">
        <v>212</v>
      </c>
      <c r="D262" s="97">
        <v>111</v>
      </c>
      <c r="E262" s="97" t="s">
        <v>212</v>
      </c>
      <c r="F262" s="23">
        <v>0.14183409409735712</v>
      </c>
      <c r="G262" s="97" t="s">
        <v>212</v>
      </c>
      <c r="H262" s="97">
        <v>81</v>
      </c>
      <c r="I262" s="97" t="s">
        <v>212</v>
      </c>
      <c r="J262" s="23">
        <v>0.26170338800425208</v>
      </c>
      <c r="K262" s="97" t="s">
        <v>212</v>
      </c>
      <c r="L262" s="97">
        <v>159</v>
      </c>
      <c r="M262" s="97" t="s">
        <v>212</v>
      </c>
      <c r="N262" s="23">
        <v>78</v>
      </c>
      <c r="O262" s="97" t="s">
        <v>212</v>
      </c>
      <c r="P262" s="23">
        <v>241</v>
      </c>
      <c r="Q262" s="97" t="s">
        <v>212</v>
      </c>
      <c r="R262" s="23">
        <v>1.1168778491756235E-3</v>
      </c>
      <c r="S262" s="97" t="s">
        <v>212</v>
      </c>
      <c r="T262" s="97">
        <v>175</v>
      </c>
      <c r="U262" s="97" t="s">
        <v>212</v>
      </c>
      <c r="V262" s="23">
        <v>0.10376145678132678</v>
      </c>
      <c r="W262" s="97" t="s">
        <v>212</v>
      </c>
      <c r="X262" s="97">
        <v>204</v>
      </c>
      <c r="Y262" s="97" t="s">
        <v>212</v>
      </c>
      <c r="Z262" s="23">
        <v>2.0754069714956106E-3</v>
      </c>
      <c r="AA262" s="97" t="s">
        <v>212</v>
      </c>
      <c r="AB262" s="97">
        <v>220</v>
      </c>
      <c r="AC262" s="97" t="s">
        <v>212</v>
      </c>
      <c r="AD262" s="23">
        <v>1.2985558088338485E-3</v>
      </c>
      <c r="AE262" s="97" t="s">
        <v>212</v>
      </c>
      <c r="AF262" s="97">
        <v>319</v>
      </c>
      <c r="AG262" s="97" t="s">
        <v>212</v>
      </c>
      <c r="AH262" s="23">
        <v>7.9377242298652062E-2</v>
      </c>
      <c r="AI262" s="97" t="s">
        <v>212</v>
      </c>
      <c r="AJ262" s="97">
        <v>173</v>
      </c>
      <c r="AK262" s="97" t="s">
        <v>212</v>
      </c>
      <c r="AL262" s="23">
        <v>1.1269374418068578E-2</v>
      </c>
      <c r="AM262" s="97" t="s">
        <v>212</v>
      </c>
      <c r="AN262" s="97">
        <v>309</v>
      </c>
      <c r="AO262" s="97" t="s">
        <v>212</v>
      </c>
      <c r="AP262" s="23">
        <v>0.14205235242532954</v>
      </c>
      <c r="AQ262" s="97" t="s">
        <v>212</v>
      </c>
      <c r="AR262" s="97">
        <v>32</v>
      </c>
      <c r="AS262" s="97" t="s">
        <v>212</v>
      </c>
      <c r="AT262" s="23">
        <v>9.4300309134082883E-2</v>
      </c>
      <c r="AU262" s="97" t="s">
        <v>212</v>
      </c>
      <c r="AV262" s="97">
        <v>153</v>
      </c>
      <c r="AW262" s="97" t="s">
        <v>212</v>
      </c>
      <c r="AX262" s="23">
        <v>0.17160909268400773</v>
      </c>
      <c r="AY262" s="97" t="s">
        <v>212</v>
      </c>
      <c r="AZ262" s="97">
        <v>35</v>
      </c>
      <c r="BA262" s="97" t="s">
        <v>212</v>
      </c>
      <c r="BB262" s="23">
        <v>0.11085544683520972</v>
      </c>
      <c r="BC262" s="97" t="s">
        <v>212</v>
      </c>
      <c r="BD262" s="97">
        <v>85</v>
      </c>
      <c r="BE262" s="97" t="s">
        <v>212</v>
      </c>
      <c r="BF262" s="23">
        <v>0.28294015584744919</v>
      </c>
      <c r="BG262" s="97" t="s">
        <v>212</v>
      </c>
      <c r="BH262" s="97">
        <v>95</v>
      </c>
      <c r="BI262" s="97" t="s">
        <v>212</v>
      </c>
      <c r="BJ262" s="23">
        <v>0.1602610999538262</v>
      </c>
      <c r="BK262" s="97" t="s">
        <v>212</v>
      </c>
      <c r="BL262" s="97">
        <v>88</v>
      </c>
      <c r="BM262" s="97" t="s">
        <v>212</v>
      </c>
      <c r="BN262" s="23">
        <v>5.8514152483880963E-2</v>
      </c>
      <c r="BO262" s="97" t="s">
        <v>212</v>
      </c>
      <c r="BP262" s="97">
        <v>169</v>
      </c>
      <c r="BQ262" s="97" t="s">
        <v>212</v>
      </c>
      <c r="BR262" s="23">
        <v>0.11217664611276802</v>
      </c>
      <c r="BS262" s="97" t="s">
        <v>212</v>
      </c>
      <c r="BT262" s="97">
        <v>53</v>
      </c>
      <c r="BU262" s="97" t="s">
        <v>212</v>
      </c>
      <c r="BV262" s="23">
        <v>0.1484333084294629</v>
      </c>
      <c r="BW262" s="97" t="s">
        <v>212</v>
      </c>
      <c r="BX262" s="97">
        <v>109</v>
      </c>
      <c r="BY262" s="97" t="s">
        <v>212</v>
      </c>
      <c r="BZ262" s="23">
        <v>0.15550948227206118</v>
      </c>
      <c r="CA262" s="97" t="s">
        <v>212</v>
      </c>
      <c r="CB262" s="97">
        <v>159</v>
      </c>
      <c r="CC262" s="97" t="s">
        <v>212</v>
      </c>
      <c r="CD262" s="97" t="s">
        <v>212</v>
      </c>
      <c r="CE262" s="23">
        <v>0.10642327432705266</v>
      </c>
      <c r="CF262" s="97" t="s">
        <v>212</v>
      </c>
      <c r="CG262" s="97">
        <v>116</v>
      </c>
    </row>
    <row r="263" spans="1:85" x14ac:dyDescent="0.35">
      <c r="A263" s="97" t="s">
        <v>204</v>
      </c>
      <c r="B263" s="23">
        <v>0.13400433780038351</v>
      </c>
      <c r="C263" s="97" t="s">
        <v>204</v>
      </c>
      <c r="D263" s="97">
        <v>299</v>
      </c>
      <c r="E263" s="97" t="s">
        <v>204</v>
      </c>
      <c r="F263" s="23">
        <v>7.6913382538278521E-2</v>
      </c>
      <c r="G263" s="97" t="s">
        <v>204</v>
      </c>
      <c r="H263" s="97">
        <v>204</v>
      </c>
      <c r="I263" s="97" t="s">
        <v>204</v>
      </c>
      <c r="J263" s="23">
        <v>0.1286039524496731</v>
      </c>
      <c r="K263" s="97" t="s">
        <v>204</v>
      </c>
      <c r="L263" s="97">
        <v>323</v>
      </c>
      <c r="M263" s="97" t="s">
        <v>204</v>
      </c>
      <c r="N263" s="23">
        <v>119</v>
      </c>
      <c r="O263" s="97" t="s">
        <v>204</v>
      </c>
      <c r="P263" s="23">
        <v>277</v>
      </c>
      <c r="Q263" s="97" t="s">
        <v>204</v>
      </c>
      <c r="R263" s="23">
        <v>4.8370157110239924E-3</v>
      </c>
      <c r="S263" s="97" t="s">
        <v>204</v>
      </c>
      <c r="T263" s="97">
        <v>52</v>
      </c>
      <c r="U263" s="97" t="s">
        <v>204</v>
      </c>
      <c r="V263" s="23">
        <v>2.9333102318708362E-2</v>
      </c>
      <c r="W263" s="97" t="s">
        <v>204</v>
      </c>
      <c r="X263" s="97">
        <v>320</v>
      </c>
      <c r="Y263" s="97" t="s">
        <v>204</v>
      </c>
      <c r="Z263" s="23">
        <v>5.1066321981358253E-3</v>
      </c>
      <c r="AA263" s="97" t="s">
        <v>204</v>
      </c>
      <c r="AB263" s="97">
        <v>94</v>
      </c>
      <c r="AC263" s="97" t="s">
        <v>204</v>
      </c>
      <c r="AD263" s="23">
        <v>6.7028311791704015E-2</v>
      </c>
      <c r="AE263" s="97" t="s">
        <v>204</v>
      </c>
      <c r="AF263" s="97">
        <v>31</v>
      </c>
      <c r="AG263" s="97" t="s">
        <v>204</v>
      </c>
      <c r="AH263" s="23">
        <v>6.1478255616357273E-2</v>
      </c>
      <c r="AI263" s="97" t="s">
        <v>204</v>
      </c>
      <c r="AJ263" s="97">
        <v>252</v>
      </c>
      <c r="AK263" s="97" t="s">
        <v>204</v>
      </c>
      <c r="AL263" s="23">
        <v>7.3061537897955039E-2</v>
      </c>
      <c r="AM263" s="97" t="s">
        <v>204</v>
      </c>
      <c r="AN263" s="97">
        <v>37</v>
      </c>
      <c r="AO263" s="97" t="s">
        <v>204</v>
      </c>
      <c r="AP263" s="23">
        <v>0</v>
      </c>
      <c r="AQ263" s="97" t="s">
        <v>204</v>
      </c>
      <c r="AR263" s="97">
        <v>253</v>
      </c>
      <c r="AS263" s="97" t="s">
        <v>204</v>
      </c>
      <c r="AT263" s="23">
        <v>5.0039060597694231E-2</v>
      </c>
      <c r="AU263" s="97" t="s">
        <v>204</v>
      </c>
      <c r="AV263" s="97">
        <v>302</v>
      </c>
      <c r="AW263" s="97" t="s">
        <v>204</v>
      </c>
      <c r="AX263" s="23">
        <v>1.7641590925018415E-2</v>
      </c>
      <c r="AY263" s="97" t="s">
        <v>204</v>
      </c>
      <c r="AZ263" s="97">
        <v>315</v>
      </c>
      <c r="BA263" s="97" t="s">
        <v>204</v>
      </c>
      <c r="BB263" s="23">
        <v>1.5308712950446236E-2</v>
      </c>
      <c r="BC263" s="97" t="s">
        <v>204</v>
      </c>
      <c r="BD263" s="97">
        <v>273</v>
      </c>
      <c r="BE263" s="97" t="s">
        <v>204</v>
      </c>
      <c r="BF263" s="23">
        <v>0.15228574544601281</v>
      </c>
      <c r="BG263" s="97" t="s">
        <v>204</v>
      </c>
      <c r="BH263" s="97">
        <v>259</v>
      </c>
      <c r="BI263" s="97" t="s">
        <v>204</v>
      </c>
      <c r="BJ263" s="23">
        <v>4.5793459294951537E-2</v>
      </c>
      <c r="BK263" s="97" t="s">
        <v>204</v>
      </c>
      <c r="BL263" s="97">
        <v>300</v>
      </c>
      <c r="BM263" s="97" t="s">
        <v>204</v>
      </c>
      <c r="BN263" s="23">
        <v>8.3012789673165666E-2</v>
      </c>
      <c r="BO263" s="97" t="s">
        <v>204</v>
      </c>
      <c r="BP263" s="97">
        <v>120</v>
      </c>
      <c r="BQ263" s="97" t="s">
        <v>204</v>
      </c>
      <c r="BR263" s="23">
        <v>3.4075262628815897E-2</v>
      </c>
      <c r="BS263" s="97" t="s">
        <v>204</v>
      </c>
      <c r="BT263" s="97">
        <v>269</v>
      </c>
      <c r="BU263" s="97" t="s">
        <v>204</v>
      </c>
      <c r="BV263" s="23">
        <v>0.1016601694657263</v>
      </c>
      <c r="BW263" s="97" t="s">
        <v>204</v>
      </c>
      <c r="BX263" s="97">
        <v>192</v>
      </c>
      <c r="BY263" s="97" t="s">
        <v>204</v>
      </c>
      <c r="BZ263" s="23">
        <v>9.9903246655748831E-2</v>
      </c>
      <c r="CA263" s="97" t="s">
        <v>204</v>
      </c>
      <c r="CB263" s="97">
        <v>268</v>
      </c>
      <c r="CC263" s="97" t="s">
        <v>204</v>
      </c>
      <c r="CD263" s="97" t="s">
        <v>204</v>
      </c>
      <c r="CE263" s="23">
        <v>3.2103390830414247E-2</v>
      </c>
      <c r="CF263" s="97" t="s">
        <v>204</v>
      </c>
      <c r="CG263" s="97">
        <v>268</v>
      </c>
    </row>
    <row r="264" spans="1:85" x14ac:dyDescent="0.35">
      <c r="A264" s="97" t="s">
        <v>317</v>
      </c>
      <c r="B264" s="23">
        <v>0.16235609200040513</v>
      </c>
      <c r="C264" s="97" t="s">
        <v>317</v>
      </c>
      <c r="D264" s="97">
        <v>262</v>
      </c>
      <c r="E264" s="97" t="s">
        <v>317</v>
      </c>
      <c r="F264" s="23">
        <v>7.5817853600674737E-2</v>
      </c>
      <c r="G264" s="97" t="s">
        <v>317</v>
      </c>
      <c r="H264" s="97">
        <v>209</v>
      </c>
      <c r="I264" s="97" t="s">
        <v>317</v>
      </c>
      <c r="J264" s="23">
        <v>0.20914565664441215</v>
      </c>
      <c r="K264" s="97" t="s">
        <v>317</v>
      </c>
      <c r="L264" s="97">
        <v>235</v>
      </c>
      <c r="M264" s="97" t="s">
        <v>317</v>
      </c>
      <c r="N264" s="23">
        <v>26</v>
      </c>
      <c r="O264" s="97" t="s">
        <v>317</v>
      </c>
      <c r="P264" s="23">
        <v>202</v>
      </c>
      <c r="Q264" s="97" t="s">
        <v>317</v>
      </c>
      <c r="R264" s="23">
        <v>3.1899188261464285E-4</v>
      </c>
      <c r="S264" s="97" t="s">
        <v>317</v>
      </c>
      <c r="T264" s="97">
        <v>279</v>
      </c>
      <c r="U264" s="97" t="s">
        <v>317</v>
      </c>
      <c r="V264" s="23">
        <v>9.8459811116936496E-2</v>
      </c>
      <c r="W264" s="97" t="s">
        <v>317</v>
      </c>
      <c r="X264" s="97">
        <v>211</v>
      </c>
      <c r="Y264" s="97" t="s">
        <v>317</v>
      </c>
      <c r="Z264" s="23">
        <v>1.228767776910697E-3</v>
      </c>
      <c r="AA264" s="97" t="s">
        <v>317</v>
      </c>
      <c r="AB264" s="97">
        <v>278</v>
      </c>
      <c r="AC264" s="97" t="s">
        <v>317</v>
      </c>
      <c r="AD264" s="23">
        <v>1.9711173608019463E-2</v>
      </c>
      <c r="AE264" s="97" t="s">
        <v>317</v>
      </c>
      <c r="AF264" s="97">
        <v>90</v>
      </c>
      <c r="AG264" s="97" t="s">
        <v>317</v>
      </c>
      <c r="AH264" s="23">
        <v>0.11546085117290061</v>
      </c>
      <c r="AI264" s="97" t="s">
        <v>317</v>
      </c>
      <c r="AJ264" s="97">
        <v>100</v>
      </c>
      <c r="AK264" s="97" t="s">
        <v>317</v>
      </c>
      <c r="AL264" s="23">
        <v>3.3758565162332999E-2</v>
      </c>
      <c r="AM264" s="97" t="s">
        <v>317</v>
      </c>
      <c r="AN264" s="97">
        <v>97</v>
      </c>
      <c r="AO264" s="97" t="s">
        <v>317</v>
      </c>
      <c r="AP264" s="23">
        <v>6.0204250716997733E-2</v>
      </c>
      <c r="AQ264" s="97" t="s">
        <v>317</v>
      </c>
      <c r="AR264" s="97">
        <v>110</v>
      </c>
      <c r="AS264" s="97" t="s">
        <v>317</v>
      </c>
      <c r="AT264" s="23">
        <v>0.10789298484790996</v>
      </c>
      <c r="AU264" s="97" t="s">
        <v>317</v>
      </c>
      <c r="AV264" s="97">
        <v>116</v>
      </c>
      <c r="AW264" s="97" t="s">
        <v>317</v>
      </c>
      <c r="AX264" s="23">
        <v>9.6678965356363111E-2</v>
      </c>
      <c r="AY264" s="97" t="s">
        <v>317</v>
      </c>
      <c r="AZ264" s="97">
        <v>112</v>
      </c>
      <c r="BA264" s="97" t="s">
        <v>317</v>
      </c>
      <c r="BB264" s="23">
        <v>4.5917975044868012E-2</v>
      </c>
      <c r="BC264" s="97" t="s">
        <v>317</v>
      </c>
      <c r="BD264" s="97">
        <v>178</v>
      </c>
      <c r="BE264" s="97" t="s">
        <v>317</v>
      </c>
      <c r="BF264" s="23">
        <v>0.21712728786535571</v>
      </c>
      <c r="BG264" s="97" t="s">
        <v>317</v>
      </c>
      <c r="BH264" s="97">
        <v>166</v>
      </c>
      <c r="BI264" s="97" t="s">
        <v>317</v>
      </c>
      <c r="BJ264" s="23">
        <v>8.726822575107307E-2</v>
      </c>
      <c r="BK264" s="97" t="s">
        <v>317</v>
      </c>
      <c r="BL264" s="97">
        <v>198</v>
      </c>
      <c r="BM264" s="97" t="s">
        <v>317</v>
      </c>
      <c r="BN264" s="23">
        <v>4.1610353610008734E-2</v>
      </c>
      <c r="BO264" s="97" t="s">
        <v>317</v>
      </c>
      <c r="BP264" s="97">
        <v>220</v>
      </c>
      <c r="BQ264" s="97" t="s">
        <v>317</v>
      </c>
      <c r="BR264" s="23">
        <v>5.61756968000943E-2</v>
      </c>
      <c r="BS264" s="97" t="s">
        <v>317</v>
      </c>
      <c r="BT264" s="97">
        <v>183</v>
      </c>
      <c r="BU264" s="97" t="s">
        <v>317</v>
      </c>
      <c r="BV264" s="23">
        <v>8.500490115446048E-2</v>
      </c>
      <c r="BW264" s="97" t="s">
        <v>317</v>
      </c>
      <c r="BX264" s="97">
        <v>230</v>
      </c>
      <c r="BY264" s="97" t="s">
        <v>317</v>
      </c>
      <c r="BZ264" s="23">
        <v>0.10988933016935379</v>
      </c>
      <c r="CA264" s="97" t="s">
        <v>317</v>
      </c>
      <c r="CB264" s="97">
        <v>245</v>
      </c>
      <c r="CC264" s="97" t="s">
        <v>317</v>
      </c>
      <c r="CD264" s="97" t="s">
        <v>317</v>
      </c>
      <c r="CE264" s="23">
        <v>4.1809837452030277E-2</v>
      </c>
      <c r="CF264" s="97" t="s">
        <v>317</v>
      </c>
      <c r="CG264" s="97">
        <v>244</v>
      </c>
    </row>
    <row r="265" spans="1:85" x14ac:dyDescent="0.35">
      <c r="A265" s="97" t="s">
        <v>276</v>
      </c>
      <c r="B265" s="23">
        <v>0.13419869688667482</v>
      </c>
      <c r="C265" s="97" t="s">
        <v>276</v>
      </c>
      <c r="D265" s="97">
        <v>298</v>
      </c>
      <c r="E265" s="97" t="s">
        <v>276</v>
      </c>
      <c r="F265" s="23">
        <v>8.432262576322605E-2</v>
      </c>
      <c r="G265" s="97" t="s">
        <v>276</v>
      </c>
      <c r="H265" s="97">
        <v>192</v>
      </c>
      <c r="I265" s="97" t="s">
        <v>276</v>
      </c>
      <c r="J265" s="23">
        <v>0.14665036976906398</v>
      </c>
      <c r="K265" s="97" t="s">
        <v>276</v>
      </c>
      <c r="L265" s="97">
        <v>307</v>
      </c>
      <c r="M265" s="97" t="s">
        <v>276</v>
      </c>
      <c r="N265" s="23">
        <v>115</v>
      </c>
      <c r="O265" s="97" t="s">
        <v>276</v>
      </c>
      <c r="P265" s="23">
        <v>272</v>
      </c>
      <c r="Q265" s="97" t="s">
        <v>276</v>
      </c>
      <c r="R265" s="23">
        <v>1.8634126498935907E-4</v>
      </c>
      <c r="S265" s="97" t="s">
        <v>276</v>
      </c>
      <c r="T265" s="97">
        <v>295</v>
      </c>
      <c r="U265" s="97" t="s">
        <v>276</v>
      </c>
      <c r="V265" s="23">
        <v>9.4998690693518309E-2</v>
      </c>
      <c r="W265" s="97" t="s">
        <v>276</v>
      </c>
      <c r="X265" s="97">
        <v>218</v>
      </c>
      <c r="Y265" s="97" t="s">
        <v>276</v>
      </c>
      <c r="Z265" s="23">
        <v>1.0641726073354625E-3</v>
      </c>
      <c r="AA265" s="97" t="s">
        <v>276</v>
      </c>
      <c r="AB265" s="97">
        <v>293</v>
      </c>
      <c r="AC265" s="97" t="s">
        <v>276</v>
      </c>
      <c r="AD265" s="23">
        <v>5.4668537206889189E-3</v>
      </c>
      <c r="AE265" s="97" t="s">
        <v>276</v>
      </c>
      <c r="AF265" s="97">
        <v>245</v>
      </c>
      <c r="AG265" s="97" t="s">
        <v>276</v>
      </c>
      <c r="AH265" s="23">
        <v>8.9226613442844466E-2</v>
      </c>
      <c r="AI265" s="97" t="s">
        <v>276</v>
      </c>
      <c r="AJ265" s="97">
        <v>143</v>
      </c>
      <c r="AK265" s="97" t="s">
        <v>276</v>
      </c>
      <c r="AL265" s="23">
        <v>1.6572355045748777E-2</v>
      </c>
      <c r="AM265" s="97" t="s">
        <v>276</v>
      </c>
      <c r="AN265" s="97">
        <v>249</v>
      </c>
      <c r="AO265" s="97" t="s">
        <v>276</v>
      </c>
      <c r="AP265" s="23">
        <v>6.6161214998489704E-2</v>
      </c>
      <c r="AQ265" s="97" t="s">
        <v>276</v>
      </c>
      <c r="AR265" s="97">
        <v>99</v>
      </c>
      <c r="AS265" s="97" t="s">
        <v>276</v>
      </c>
      <c r="AT265" s="23">
        <v>4.1702761496715576E-2</v>
      </c>
      <c r="AU265" s="97" t="s">
        <v>276</v>
      </c>
      <c r="AV265" s="97">
        <v>314</v>
      </c>
      <c r="AW265" s="97" t="s">
        <v>276</v>
      </c>
      <c r="AX265" s="23">
        <v>7.9145426450379114E-2</v>
      </c>
      <c r="AY265" s="97" t="s">
        <v>276</v>
      </c>
      <c r="AZ265" s="97">
        <v>146</v>
      </c>
      <c r="BA265" s="97" t="s">
        <v>276</v>
      </c>
      <c r="BB265" s="23">
        <v>4.8872348697675774E-2</v>
      </c>
      <c r="BC265" s="97" t="s">
        <v>276</v>
      </c>
      <c r="BD265" s="97">
        <v>170</v>
      </c>
      <c r="BE265" s="97" t="s">
        <v>276</v>
      </c>
      <c r="BF265" s="23">
        <v>0.1569846834713578</v>
      </c>
      <c r="BG265" s="97" t="s">
        <v>276</v>
      </c>
      <c r="BH265" s="97">
        <v>248</v>
      </c>
      <c r="BI265" s="97" t="s">
        <v>276</v>
      </c>
      <c r="BJ265" s="23">
        <v>7.7393191388453783E-2</v>
      </c>
      <c r="BK265" s="97" t="s">
        <v>276</v>
      </c>
      <c r="BL265" s="97">
        <v>227</v>
      </c>
      <c r="BM265" s="97" t="s">
        <v>276</v>
      </c>
      <c r="BN265" s="23">
        <v>6.589456062797891E-2</v>
      </c>
      <c r="BO265" s="97" t="s">
        <v>276</v>
      </c>
      <c r="BP265" s="97">
        <v>156</v>
      </c>
      <c r="BQ265" s="97" t="s">
        <v>276</v>
      </c>
      <c r="BR265" s="23">
        <v>2.7683247468152521E-2</v>
      </c>
      <c r="BS265" s="97" t="s">
        <v>276</v>
      </c>
      <c r="BT265" s="97">
        <v>301</v>
      </c>
      <c r="BU265" s="97" t="s">
        <v>276</v>
      </c>
      <c r="BV265" s="23">
        <v>8.1249386913834917E-2</v>
      </c>
      <c r="BW265" s="97" t="s">
        <v>276</v>
      </c>
      <c r="BX265" s="97">
        <v>241</v>
      </c>
      <c r="BY265" s="97" t="s">
        <v>276</v>
      </c>
      <c r="BZ265" s="23">
        <v>0.10289523121083817</v>
      </c>
      <c r="CA265" s="97" t="s">
        <v>276</v>
      </c>
      <c r="CB265" s="97">
        <v>258</v>
      </c>
      <c r="CC265" s="97" t="s">
        <v>276</v>
      </c>
      <c r="CD265" s="97" t="s">
        <v>276</v>
      </c>
      <c r="CE265" s="23">
        <v>1.0166852867993872E-2</v>
      </c>
      <c r="CF265" s="97" t="s">
        <v>276</v>
      </c>
      <c r="CG265" s="97">
        <v>316</v>
      </c>
    </row>
    <row r="266" spans="1:85" x14ac:dyDescent="0.35">
      <c r="A266" s="97" t="s">
        <v>135</v>
      </c>
      <c r="B266" s="23">
        <v>0.21048716157538977</v>
      </c>
      <c r="C266" s="97" t="s">
        <v>135</v>
      </c>
      <c r="D266" s="97">
        <v>168</v>
      </c>
      <c r="E266" s="97" t="s">
        <v>135</v>
      </c>
      <c r="F266" s="23">
        <v>0.13568950295915388</v>
      </c>
      <c r="G266" s="97" t="s">
        <v>135</v>
      </c>
      <c r="H266" s="97">
        <v>88</v>
      </c>
      <c r="I266" s="97" t="s">
        <v>135</v>
      </c>
      <c r="J266" s="23">
        <v>0.23598177397114126</v>
      </c>
      <c r="K266" s="97" t="s">
        <v>135</v>
      </c>
      <c r="L266" s="97">
        <v>202</v>
      </c>
      <c r="M266" s="97" t="s">
        <v>135</v>
      </c>
      <c r="N266" s="23">
        <v>114</v>
      </c>
      <c r="O266" s="97" t="s">
        <v>135</v>
      </c>
      <c r="P266" s="23">
        <v>271</v>
      </c>
      <c r="Q266" s="97" t="s">
        <v>135</v>
      </c>
      <c r="R266" s="23">
        <v>1.5948154223654915E-4</v>
      </c>
      <c r="S266" s="97" t="s">
        <v>135</v>
      </c>
      <c r="T266" s="97">
        <v>303</v>
      </c>
      <c r="U266" s="97" t="s">
        <v>135</v>
      </c>
      <c r="V266" s="23">
        <v>8.7216081334407738E-2</v>
      </c>
      <c r="W266" s="97" t="s">
        <v>135</v>
      </c>
      <c r="X266" s="97">
        <v>231</v>
      </c>
      <c r="Y266" s="97" t="s">
        <v>135</v>
      </c>
      <c r="Z266" s="23">
        <v>9.654014958344931E-4</v>
      </c>
      <c r="AA266" s="97" t="s">
        <v>135</v>
      </c>
      <c r="AB266" s="97">
        <v>305</v>
      </c>
      <c r="AC266" s="97" t="s">
        <v>135</v>
      </c>
      <c r="AD266" s="23">
        <v>4.1004997347928875E-2</v>
      </c>
      <c r="AE266" s="97" t="s">
        <v>135</v>
      </c>
      <c r="AF266" s="97">
        <v>44</v>
      </c>
      <c r="AG266" s="97" t="s">
        <v>135</v>
      </c>
      <c r="AH266" s="23">
        <v>0.24758731666608663</v>
      </c>
      <c r="AI266" s="97" t="s">
        <v>135</v>
      </c>
      <c r="AJ266" s="97">
        <v>18</v>
      </c>
      <c r="AK266" s="97" t="s">
        <v>135</v>
      </c>
      <c r="AL266" s="23">
        <v>7.1159681505379768E-2</v>
      </c>
      <c r="AM266" s="97" t="s">
        <v>135</v>
      </c>
      <c r="AN266" s="97">
        <v>38</v>
      </c>
      <c r="AO266" s="97" t="s">
        <v>135</v>
      </c>
      <c r="AP266" s="23">
        <v>0.17538570486667879</v>
      </c>
      <c r="AQ266" s="97" t="s">
        <v>135</v>
      </c>
      <c r="AR266" s="97">
        <v>25</v>
      </c>
      <c r="AS266" s="97" t="s">
        <v>135</v>
      </c>
      <c r="AT266" s="23">
        <v>9.7265164692472234E-2</v>
      </c>
      <c r="AU266" s="97" t="s">
        <v>135</v>
      </c>
      <c r="AV266" s="97">
        <v>144</v>
      </c>
      <c r="AW266" s="97" t="s">
        <v>135</v>
      </c>
      <c r="AX266" s="23">
        <v>0.20512197758493883</v>
      </c>
      <c r="AY266" s="97" t="s">
        <v>135</v>
      </c>
      <c r="AZ266" s="97">
        <v>27</v>
      </c>
      <c r="BA266" s="97" t="s">
        <v>135</v>
      </c>
      <c r="BB266" s="23">
        <v>4.4559482919272725E-2</v>
      </c>
      <c r="BC266" s="97" t="s">
        <v>135</v>
      </c>
      <c r="BD266" s="97">
        <v>179</v>
      </c>
      <c r="BE266" s="97" t="s">
        <v>135</v>
      </c>
      <c r="BF266" s="23">
        <v>0.21421104525683063</v>
      </c>
      <c r="BG266" s="97" t="s">
        <v>135</v>
      </c>
      <c r="BH266" s="97">
        <v>170</v>
      </c>
      <c r="BI266" s="97" t="s">
        <v>135</v>
      </c>
      <c r="BJ266" s="23">
        <v>8.5419464850249385E-2</v>
      </c>
      <c r="BK266" s="97" t="s">
        <v>135</v>
      </c>
      <c r="BL266" s="97">
        <v>203</v>
      </c>
      <c r="BM266" s="97" t="s">
        <v>135</v>
      </c>
      <c r="BN266" s="23">
        <v>3.9131534892988797E-2</v>
      </c>
      <c r="BO266" s="97" t="s">
        <v>135</v>
      </c>
      <c r="BP266" s="97">
        <v>226</v>
      </c>
      <c r="BQ266" s="97" t="s">
        <v>135</v>
      </c>
      <c r="BR266" s="23">
        <v>4.2888450713739201E-2</v>
      </c>
      <c r="BS266" s="97" t="s">
        <v>135</v>
      </c>
      <c r="BT266" s="97">
        <v>235</v>
      </c>
      <c r="BU266" s="97" t="s">
        <v>135</v>
      </c>
      <c r="BV266" s="23">
        <v>7.12837572400217E-2</v>
      </c>
      <c r="BW266" s="97" t="s">
        <v>135</v>
      </c>
      <c r="BX266" s="97">
        <v>270</v>
      </c>
      <c r="BY266" s="97" t="s">
        <v>135</v>
      </c>
      <c r="BZ266" s="23">
        <v>0.10913978685625636</v>
      </c>
      <c r="CA266" s="97" t="s">
        <v>135</v>
      </c>
      <c r="CB266" s="97">
        <v>247</v>
      </c>
      <c r="CC266" s="97" t="s">
        <v>135</v>
      </c>
      <c r="CD266" s="97" t="s">
        <v>135</v>
      </c>
      <c r="CE266" s="23">
        <v>4.4334167732827272E-2</v>
      </c>
      <c r="CF266" s="97" t="s">
        <v>135</v>
      </c>
      <c r="CG266" s="97">
        <v>233</v>
      </c>
    </row>
    <row r="267" spans="1:85" x14ac:dyDescent="0.35">
      <c r="A267" s="97" t="s">
        <v>94</v>
      </c>
      <c r="B267" s="23">
        <v>0.23144216754952424</v>
      </c>
      <c r="C267" s="97" t="s">
        <v>94</v>
      </c>
      <c r="D267" s="97">
        <v>138</v>
      </c>
      <c r="E267" s="97" t="s">
        <v>94</v>
      </c>
      <c r="F267" s="23">
        <v>6.3965325568551196E-2</v>
      </c>
      <c r="G267" s="97" t="s">
        <v>94</v>
      </c>
      <c r="H267" s="97">
        <v>239</v>
      </c>
      <c r="I267" s="97" t="s">
        <v>94</v>
      </c>
      <c r="J267" s="23">
        <v>0.45070563053124113</v>
      </c>
      <c r="K267" s="97" t="s">
        <v>94</v>
      </c>
      <c r="L267" s="97">
        <v>41</v>
      </c>
      <c r="M267" s="97" t="s">
        <v>94</v>
      </c>
      <c r="N267" s="23">
        <v>-198</v>
      </c>
      <c r="O267" s="97" t="s">
        <v>94</v>
      </c>
      <c r="P267" s="23">
        <v>12</v>
      </c>
      <c r="Q267" s="97" t="s">
        <v>94</v>
      </c>
      <c r="R267" s="23">
        <v>1.5978157905947106E-3</v>
      </c>
      <c r="S267" s="97" t="s">
        <v>94</v>
      </c>
      <c r="T267" s="97">
        <v>130</v>
      </c>
      <c r="U267" s="97" t="s">
        <v>94</v>
      </c>
      <c r="V267" s="23">
        <v>0.66169948395575873</v>
      </c>
      <c r="W267" s="97" t="s">
        <v>94</v>
      </c>
      <c r="X267" s="97">
        <v>11</v>
      </c>
      <c r="Y267" s="97" t="s">
        <v>94</v>
      </c>
      <c r="Z267" s="23">
        <v>7.7121315752932658E-3</v>
      </c>
      <c r="AA267" s="97" t="s">
        <v>94</v>
      </c>
      <c r="AB267" s="97">
        <v>50</v>
      </c>
      <c r="AC267" s="97" t="s">
        <v>94</v>
      </c>
      <c r="AD267" s="23">
        <v>1.2547643559461263E-2</v>
      </c>
      <c r="AE267" s="97" t="s">
        <v>94</v>
      </c>
      <c r="AF267" s="97">
        <v>140</v>
      </c>
      <c r="AG267" s="97" t="s">
        <v>94</v>
      </c>
      <c r="AH267" s="23">
        <v>0.17357960363473876</v>
      </c>
      <c r="AI267" s="97" t="s">
        <v>94</v>
      </c>
      <c r="AJ267" s="97">
        <v>41</v>
      </c>
      <c r="AK267" s="97" t="s">
        <v>94</v>
      </c>
      <c r="AL267" s="23">
        <v>3.4103121537561371E-2</v>
      </c>
      <c r="AM267" s="97" t="s">
        <v>94</v>
      </c>
      <c r="AN267" s="97">
        <v>95</v>
      </c>
      <c r="AO267" s="97" t="s">
        <v>94</v>
      </c>
      <c r="AP267" s="23">
        <v>3.6948941708289613E-2</v>
      </c>
      <c r="AQ267" s="97" t="s">
        <v>94</v>
      </c>
      <c r="AR267" s="97">
        <v>154</v>
      </c>
      <c r="AS267" s="97" t="s">
        <v>94</v>
      </c>
      <c r="AT267" s="23">
        <v>0.14584790173679638</v>
      </c>
      <c r="AU267" s="97" t="s">
        <v>94</v>
      </c>
      <c r="AV267" s="97">
        <v>50</v>
      </c>
      <c r="AW267" s="97" t="s">
        <v>94</v>
      </c>
      <c r="AX267" s="23">
        <v>8.7408900712750176E-2</v>
      </c>
      <c r="AY267" s="97" t="s">
        <v>94</v>
      </c>
      <c r="AZ267" s="97">
        <v>132</v>
      </c>
      <c r="BA267" s="97" t="s">
        <v>94</v>
      </c>
      <c r="BB267" s="23">
        <v>5.9413612448588969E-2</v>
      </c>
      <c r="BC267" s="97" t="s">
        <v>94</v>
      </c>
      <c r="BD267" s="97">
        <v>144</v>
      </c>
      <c r="BE267" s="97" t="s">
        <v>94</v>
      </c>
      <c r="BF267" s="23">
        <v>0.15463026353793272</v>
      </c>
      <c r="BG267" s="97" t="s">
        <v>94</v>
      </c>
      <c r="BH267" s="97">
        <v>254</v>
      </c>
      <c r="BI267" s="97" t="s">
        <v>94</v>
      </c>
      <c r="BJ267" s="23">
        <v>8.6517124505574916E-2</v>
      </c>
      <c r="BK267" s="97" t="s">
        <v>94</v>
      </c>
      <c r="BL267" s="97">
        <v>199</v>
      </c>
      <c r="BM267" s="97" t="s">
        <v>94</v>
      </c>
      <c r="BN267" s="23">
        <v>3.1028551876771431E-2</v>
      </c>
      <c r="BO267" s="97" t="s">
        <v>94</v>
      </c>
      <c r="BP267" s="97">
        <v>257</v>
      </c>
      <c r="BQ267" s="97" t="s">
        <v>94</v>
      </c>
      <c r="BR267" s="23">
        <v>4.9938287451055337E-2</v>
      </c>
      <c r="BS267" s="97" t="s">
        <v>94</v>
      </c>
      <c r="BT267" s="97">
        <v>207</v>
      </c>
      <c r="BU267" s="97" t="s">
        <v>94</v>
      </c>
      <c r="BV267" s="23">
        <v>7.0396830475632735E-2</v>
      </c>
      <c r="BW267" s="97" t="s">
        <v>94</v>
      </c>
      <c r="BX267" s="97">
        <v>272</v>
      </c>
      <c r="BY267" s="97" t="s">
        <v>94</v>
      </c>
      <c r="BZ267" s="23">
        <v>0.18319149858543451</v>
      </c>
      <c r="CA267" s="97" t="s">
        <v>94</v>
      </c>
      <c r="CB267" s="97">
        <v>119</v>
      </c>
      <c r="CC267" s="97" t="s">
        <v>94</v>
      </c>
      <c r="CD267" s="97" t="s">
        <v>94</v>
      </c>
      <c r="CE267" s="23">
        <v>0.24048936972542234</v>
      </c>
      <c r="CF267" s="97" t="s">
        <v>94</v>
      </c>
      <c r="CG267" s="97">
        <v>39</v>
      </c>
    </row>
    <row r="268" spans="1:85" x14ac:dyDescent="0.35">
      <c r="A268" s="97" t="s">
        <v>207</v>
      </c>
      <c r="B268" s="23">
        <v>0.29811343612719082</v>
      </c>
      <c r="C268" s="97" t="s">
        <v>207</v>
      </c>
      <c r="D268" s="97">
        <v>87</v>
      </c>
      <c r="E268" s="97" t="s">
        <v>207</v>
      </c>
      <c r="F268" s="23">
        <v>0.1829054382943322</v>
      </c>
      <c r="G268" s="97" t="s">
        <v>207</v>
      </c>
      <c r="H268" s="97">
        <v>59</v>
      </c>
      <c r="I268" s="97" t="s">
        <v>207</v>
      </c>
      <c r="J268" s="23">
        <v>0.29975613033053039</v>
      </c>
      <c r="K268" s="97" t="s">
        <v>207</v>
      </c>
      <c r="L268" s="97">
        <v>116</v>
      </c>
      <c r="M268" s="97" t="s">
        <v>207</v>
      </c>
      <c r="N268" s="23">
        <v>57</v>
      </c>
      <c r="O268" s="97" t="s">
        <v>207</v>
      </c>
      <c r="P268" s="23">
        <v>228</v>
      </c>
      <c r="Q268" s="97" t="s">
        <v>207</v>
      </c>
      <c r="R268" s="23">
        <v>1.0141174516002495E-3</v>
      </c>
      <c r="S268" s="97" t="s">
        <v>207</v>
      </c>
      <c r="T268" s="97">
        <v>194</v>
      </c>
      <c r="U268" s="97" t="s">
        <v>207</v>
      </c>
      <c r="V268" s="23">
        <v>0.28415218031852663</v>
      </c>
      <c r="W268" s="97" t="s">
        <v>207</v>
      </c>
      <c r="X268" s="97">
        <v>65</v>
      </c>
      <c r="Y268" s="97" t="s">
        <v>207</v>
      </c>
      <c r="Z268" s="23">
        <v>3.6396764175823447E-3</v>
      </c>
      <c r="AA268" s="97" t="s">
        <v>207</v>
      </c>
      <c r="AB268" s="97">
        <v>135</v>
      </c>
      <c r="AC268" s="97" t="s">
        <v>207</v>
      </c>
      <c r="AD268" s="23">
        <v>3.6414355505410443E-3</v>
      </c>
      <c r="AE268" s="97" t="s">
        <v>207</v>
      </c>
      <c r="AF268" s="97">
        <v>280</v>
      </c>
      <c r="AG268" s="97" t="s">
        <v>207</v>
      </c>
      <c r="AH268" s="23">
        <v>7.8250493754474376E-2</v>
      </c>
      <c r="AI268" s="97" t="s">
        <v>207</v>
      </c>
      <c r="AJ268" s="97">
        <v>179</v>
      </c>
      <c r="AK268" s="97" t="s">
        <v>207</v>
      </c>
      <c r="AL268" s="23">
        <v>1.3410303549951591E-2</v>
      </c>
      <c r="AM268" s="97" t="s">
        <v>207</v>
      </c>
      <c r="AN268" s="97">
        <v>285</v>
      </c>
      <c r="AO268" s="97" t="s">
        <v>207</v>
      </c>
      <c r="AP268" s="23">
        <v>6.6086600353841798E-2</v>
      </c>
      <c r="AQ268" s="97" t="s">
        <v>207</v>
      </c>
      <c r="AR268" s="97">
        <v>100</v>
      </c>
      <c r="AS268" s="97" t="s">
        <v>207</v>
      </c>
      <c r="AT268" s="23">
        <v>7.1809951476636935E-2</v>
      </c>
      <c r="AU268" s="97" t="s">
        <v>207</v>
      </c>
      <c r="AV268" s="97">
        <v>230</v>
      </c>
      <c r="AW268" s="97" t="s">
        <v>207</v>
      </c>
      <c r="AX268" s="23">
        <v>8.9687232155266292E-2</v>
      </c>
      <c r="AY268" s="97" t="s">
        <v>207</v>
      </c>
      <c r="AZ268" s="97">
        <v>127</v>
      </c>
      <c r="BA268" s="97" t="s">
        <v>207</v>
      </c>
      <c r="BB268" s="23">
        <v>0.21173384134647838</v>
      </c>
      <c r="BC268" s="97" t="s">
        <v>207</v>
      </c>
      <c r="BD268" s="97">
        <v>31</v>
      </c>
      <c r="BE268" s="97" t="s">
        <v>207</v>
      </c>
      <c r="BF268" s="23">
        <v>0.2029843211832269</v>
      </c>
      <c r="BG268" s="97" t="s">
        <v>207</v>
      </c>
      <c r="BH268" s="97">
        <v>186</v>
      </c>
      <c r="BI268" s="97" t="s">
        <v>207</v>
      </c>
      <c r="BJ268" s="23">
        <v>0.23557387399227642</v>
      </c>
      <c r="BK268" s="97" t="s">
        <v>207</v>
      </c>
      <c r="BL268" s="97">
        <v>33</v>
      </c>
      <c r="BM268" s="97" t="s">
        <v>207</v>
      </c>
      <c r="BN268" s="23">
        <v>0.12224026830533587</v>
      </c>
      <c r="BO268" s="97" t="s">
        <v>207</v>
      </c>
      <c r="BP268" s="97">
        <v>75</v>
      </c>
      <c r="BQ268" s="97" t="s">
        <v>207</v>
      </c>
      <c r="BR268" s="23">
        <v>0.13621135535383205</v>
      </c>
      <c r="BS268" s="97" t="s">
        <v>207</v>
      </c>
      <c r="BT268" s="97">
        <v>33</v>
      </c>
      <c r="BU268" s="97" t="s">
        <v>207</v>
      </c>
      <c r="BV268" s="23">
        <v>0.2246248774155423</v>
      </c>
      <c r="BW268" s="97" t="s">
        <v>207</v>
      </c>
      <c r="BX268" s="97">
        <v>50</v>
      </c>
      <c r="BY268" s="97" t="s">
        <v>207</v>
      </c>
      <c r="BZ268" s="23">
        <v>0.13839485472933313</v>
      </c>
      <c r="CA268" s="97" t="s">
        <v>207</v>
      </c>
      <c r="CB268" s="97">
        <v>183</v>
      </c>
      <c r="CC268" s="97" t="s">
        <v>207</v>
      </c>
      <c r="CD268" s="97" t="s">
        <v>207</v>
      </c>
      <c r="CE268" s="23">
        <v>0.15856386728059513</v>
      </c>
      <c r="CF268" s="97" t="s">
        <v>207</v>
      </c>
      <c r="CG268" s="97">
        <v>73</v>
      </c>
    </row>
    <row r="269" spans="1:85" x14ac:dyDescent="0.35">
      <c r="A269" s="97" t="s">
        <v>113</v>
      </c>
      <c r="B269" s="23">
        <v>0.34589812620070426</v>
      </c>
      <c r="C269" s="97" t="s">
        <v>113</v>
      </c>
      <c r="D269" s="97">
        <v>57</v>
      </c>
      <c r="E269" s="97" t="s">
        <v>113</v>
      </c>
      <c r="F269" s="23">
        <v>0.10720166387215584</v>
      </c>
      <c r="G269" s="97" t="s">
        <v>113</v>
      </c>
      <c r="H269" s="97">
        <v>147</v>
      </c>
      <c r="I269" s="97" t="s">
        <v>113</v>
      </c>
      <c r="J269" s="23">
        <v>0.50981853961640389</v>
      </c>
      <c r="K269" s="97" t="s">
        <v>113</v>
      </c>
      <c r="L269" s="97">
        <v>29</v>
      </c>
      <c r="M269" s="97" t="s">
        <v>113</v>
      </c>
      <c r="N269" s="23">
        <v>-118</v>
      </c>
      <c r="O269" s="97" t="s">
        <v>113</v>
      </c>
      <c r="P269" s="23">
        <v>51</v>
      </c>
      <c r="Q269" s="97" t="s">
        <v>113</v>
      </c>
      <c r="R269" s="23">
        <v>9.6346442361804399E-4</v>
      </c>
      <c r="S269" s="97" t="s">
        <v>113</v>
      </c>
      <c r="T269" s="97">
        <v>202</v>
      </c>
      <c r="U269" s="97" t="s">
        <v>113</v>
      </c>
      <c r="V269" s="23">
        <v>0.61924430762592531</v>
      </c>
      <c r="W269" s="97" t="s">
        <v>113</v>
      </c>
      <c r="X269" s="97">
        <v>14</v>
      </c>
      <c r="Y269" s="97" t="s">
        <v>113</v>
      </c>
      <c r="Z269" s="23">
        <v>6.6856403972124934E-3</v>
      </c>
      <c r="AA269" s="97" t="s">
        <v>113</v>
      </c>
      <c r="AB269" s="97">
        <v>64</v>
      </c>
      <c r="AC269" s="97" t="s">
        <v>113</v>
      </c>
      <c r="AD269" s="23">
        <v>8.8306957520033896E-3</v>
      </c>
      <c r="AE269" s="97" t="s">
        <v>113</v>
      </c>
      <c r="AF269" s="97">
        <v>186</v>
      </c>
      <c r="AG269" s="97" t="s">
        <v>113</v>
      </c>
      <c r="AH269" s="23">
        <v>0.11491856584052479</v>
      </c>
      <c r="AI269" s="97" t="s">
        <v>113</v>
      </c>
      <c r="AJ269" s="97">
        <v>102</v>
      </c>
      <c r="AK269" s="97" t="s">
        <v>113</v>
      </c>
      <c r="AL269" s="23">
        <v>2.3088128863353607E-2</v>
      </c>
      <c r="AM269" s="97" t="s">
        <v>113</v>
      </c>
      <c r="AN269" s="97">
        <v>155</v>
      </c>
      <c r="AO269" s="97" t="s">
        <v>113</v>
      </c>
      <c r="AP269" s="23">
        <v>3.19863858402398E-2</v>
      </c>
      <c r="AQ269" s="97" t="s">
        <v>113</v>
      </c>
      <c r="AR269" s="97">
        <v>167</v>
      </c>
      <c r="AS269" s="97" t="s">
        <v>113</v>
      </c>
      <c r="AT269" s="23">
        <v>0.17247627684569286</v>
      </c>
      <c r="AU269" s="97" t="s">
        <v>113</v>
      </c>
      <c r="AV269" s="97">
        <v>30</v>
      </c>
      <c r="AW269" s="97" t="s">
        <v>113</v>
      </c>
      <c r="AX269" s="23">
        <v>9.1963238199814223E-2</v>
      </c>
      <c r="AY269" s="97" t="s">
        <v>113</v>
      </c>
      <c r="AZ269" s="97">
        <v>120</v>
      </c>
      <c r="BA269" s="97" t="s">
        <v>113</v>
      </c>
      <c r="BB269" s="23">
        <v>1.8989091707916295E-2</v>
      </c>
      <c r="BC269" s="97" t="s">
        <v>113</v>
      </c>
      <c r="BD269" s="97">
        <v>263</v>
      </c>
      <c r="BE269" s="97" t="s">
        <v>113</v>
      </c>
      <c r="BF269" s="23">
        <v>0.20250250101524259</v>
      </c>
      <c r="BG269" s="97" t="s">
        <v>113</v>
      </c>
      <c r="BH269" s="97">
        <v>188</v>
      </c>
      <c r="BI269" s="97" t="s">
        <v>113</v>
      </c>
      <c r="BJ269" s="23">
        <v>5.9646339527217804E-2</v>
      </c>
      <c r="BK269" s="97" t="s">
        <v>113</v>
      </c>
      <c r="BL269" s="97">
        <v>266</v>
      </c>
      <c r="BM269" s="97" t="s">
        <v>113</v>
      </c>
      <c r="BN269" s="23">
        <v>0.17643630429277182</v>
      </c>
      <c r="BO269" s="97" t="s">
        <v>113</v>
      </c>
      <c r="BP269" s="97">
        <v>42</v>
      </c>
      <c r="BQ269" s="97" t="s">
        <v>113</v>
      </c>
      <c r="BR269" s="23">
        <v>8.2751540680318203E-2</v>
      </c>
      <c r="BS269" s="97" t="s">
        <v>113</v>
      </c>
      <c r="BT269" s="97">
        <v>96</v>
      </c>
      <c r="BU269" s="97" t="s">
        <v>113</v>
      </c>
      <c r="BV269" s="23">
        <v>0.2250637810007996</v>
      </c>
      <c r="BW269" s="97" t="s">
        <v>113</v>
      </c>
      <c r="BX269" s="97">
        <v>49</v>
      </c>
      <c r="BY269" s="97" t="s">
        <v>113</v>
      </c>
      <c r="BZ269" s="23">
        <v>0.34665802339108492</v>
      </c>
      <c r="CA269" s="97" t="s">
        <v>113</v>
      </c>
      <c r="CB269" s="97">
        <v>26</v>
      </c>
      <c r="CC269" s="97" t="s">
        <v>113</v>
      </c>
      <c r="CD269" s="97" t="s">
        <v>113</v>
      </c>
      <c r="CE269" s="23">
        <v>0.28190514182994064</v>
      </c>
      <c r="CF269" s="97" t="s">
        <v>113</v>
      </c>
      <c r="CG269" s="97">
        <v>31</v>
      </c>
    </row>
    <row r="270" spans="1:85" x14ac:dyDescent="0.35">
      <c r="A270" s="97" t="s">
        <v>300</v>
      </c>
      <c r="B270" s="23">
        <v>0.17645376610070987</v>
      </c>
      <c r="C270" s="97" t="s">
        <v>300</v>
      </c>
      <c r="D270" s="97">
        <v>230</v>
      </c>
      <c r="E270" s="97" t="s">
        <v>300</v>
      </c>
      <c r="F270" s="23">
        <v>4.946382456490938E-2</v>
      </c>
      <c r="G270" s="97" t="s">
        <v>300</v>
      </c>
      <c r="H270" s="97">
        <v>279</v>
      </c>
      <c r="I270" s="97" t="s">
        <v>300</v>
      </c>
      <c r="J270" s="23">
        <v>0.20742949441225031</v>
      </c>
      <c r="K270" s="97" t="s">
        <v>300</v>
      </c>
      <c r="L270" s="97">
        <v>237</v>
      </c>
      <c r="M270" s="97" t="s">
        <v>300</v>
      </c>
      <c r="N270" s="23">
        <v>-42</v>
      </c>
      <c r="O270" s="97" t="s">
        <v>300</v>
      </c>
      <c r="P270" s="23">
        <v>112</v>
      </c>
      <c r="Q270" s="97" t="s">
        <v>300</v>
      </c>
      <c r="R270" s="23">
        <v>1.3390440378680403E-4</v>
      </c>
      <c r="S270" s="97" t="s">
        <v>300</v>
      </c>
      <c r="T270" s="97">
        <v>306</v>
      </c>
      <c r="U270" s="97" t="s">
        <v>300</v>
      </c>
      <c r="V270" s="23">
        <v>9.0925790222886202E-2</v>
      </c>
      <c r="W270" s="97" t="s">
        <v>300</v>
      </c>
      <c r="X270" s="97">
        <v>225</v>
      </c>
      <c r="Y270" s="97" t="s">
        <v>300</v>
      </c>
      <c r="Z270" s="23">
        <v>9.7411362651606101E-4</v>
      </c>
      <c r="AA270" s="97" t="s">
        <v>300</v>
      </c>
      <c r="AB270" s="97">
        <v>304</v>
      </c>
      <c r="AC270" s="97" t="s">
        <v>300</v>
      </c>
      <c r="AD270" s="23">
        <v>1.0966553632938757E-2</v>
      </c>
      <c r="AE270" s="97" t="s">
        <v>300</v>
      </c>
      <c r="AF270" s="97">
        <v>156</v>
      </c>
      <c r="AG270" s="97" t="s">
        <v>300</v>
      </c>
      <c r="AH270" s="23">
        <v>7.8047806832831898E-2</v>
      </c>
      <c r="AI270" s="97" t="s">
        <v>300</v>
      </c>
      <c r="AJ270" s="97">
        <v>182</v>
      </c>
      <c r="AK270" s="97" t="s">
        <v>300</v>
      </c>
      <c r="AL270" s="23">
        <v>2.0522457035615057E-2</v>
      </c>
      <c r="AM270" s="97" t="s">
        <v>300</v>
      </c>
      <c r="AN270" s="97">
        <v>180</v>
      </c>
      <c r="AO270" s="97" t="s">
        <v>300</v>
      </c>
      <c r="AP270" s="23">
        <v>3.1159095792477713E-2</v>
      </c>
      <c r="AQ270" s="97" t="s">
        <v>300</v>
      </c>
      <c r="AR270" s="97">
        <v>170</v>
      </c>
      <c r="AS270" s="97" t="s">
        <v>300</v>
      </c>
      <c r="AT270" s="23">
        <v>7.2234970948389252E-2</v>
      </c>
      <c r="AU270" s="97" t="s">
        <v>300</v>
      </c>
      <c r="AV270" s="97">
        <v>228</v>
      </c>
      <c r="AW270" s="97" t="s">
        <v>300</v>
      </c>
      <c r="AX270" s="23">
        <v>5.5816721178898E-2</v>
      </c>
      <c r="AY270" s="97" t="s">
        <v>300</v>
      </c>
      <c r="AZ270" s="97">
        <v>206</v>
      </c>
      <c r="BA270" s="97" t="s">
        <v>300</v>
      </c>
      <c r="BB270" s="23">
        <v>3.4417864755647162E-2</v>
      </c>
      <c r="BC270" s="97" t="s">
        <v>300</v>
      </c>
      <c r="BD270" s="97">
        <v>207</v>
      </c>
      <c r="BE270" s="97" t="s">
        <v>300</v>
      </c>
      <c r="BF270" s="23">
        <v>0.16964629382744689</v>
      </c>
      <c r="BG270" s="97" t="s">
        <v>300</v>
      </c>
      <c r="BH270" s="97">
        <v>225</v>
      </c>
      <c r="BI270" s="97" t="s">
        <v>300</v>
      </c>
      <c r="BJ270" s="23">
        <v>6.685376791208042E-2</v>
      </c>
      <c r="BK270" s="97" t="s">
        <v>300</v>
      </c>
      <c r="BL270" s="97">
        <v>248</v>
      </c>
      <c r="BM270" s="97" t="s">
        <v>300</v>
      </c>
      <c r="BN270" s="23">
        <v>3.2771564554563128E-2</v>
      </c>
      <c r="BO270" s="97" t="s">
        <v>300</v>
      </c>
      <c r="BP270" s="97">
        <v>251</v>
      </c>
      <c r="BQ270" s="97" t="s">
        <v>300</v>
      </c>
      <c r="BR270" s="23">
        <v>6.3062284789983061E-2</v>
      </c>
      <c r="BS270" s="97" t="s">
        <v>300</v>
      </c>
      <c r="BT270" s="97">
        <v>159</v>
      </c>
      <c r="BU270" s="97" t="s">
        <v>300</v>
      </c>
      <c r="BV270" s="23">
        <v>8.3337749048842738E-2</v>
      </c>
      <c r="BW270" s="97" t="s">
        <v>300</v>
      </c>
      <c r="BX270" s="97">
        <v>234</v>
      </c>
      <c r="BY270" s="97" t="s">
        <v>300</v>
      </c>
      <c r="BZ270" s="23">
        <v>0.22411168196156112</v>
      </c>
      <c r="CA270" s="97" t="s">
        <v>300</v>
      </c>
      <c r="CB270" s="97">
        <v>71</v>
      </c>
      <c r="CC270" s="97" t="s">
        <v>300</v>
      </c>
      <c r="CD270" s="97" t="s">
        <v>300</v>
      </c>
      <c r="CE270" s="23">
        <v>4.2658911144152774E-2</v>
      </c>
      <c r="CF270" s="97" t="s">
        <v>300</v>
      </c>
      <c r="CG270" s="97">
        <v>241</v>
      </c>
    </row>
    <row r="271" spans="1:85" x14ac:dyDescent="0.35">
      <c r="A271" s="97" t="s">
        <v>186</v>
      </c>
      <c r="B271" s="23">
        <v>0.18086074164944169</v>
      </c>
      <c r="C271" s="97" t="s">
        <v>186</v>
      </c>
      <c r="D271" s="97">
        <v>223</v>
      </c>
      <c r="E271" s="97" t="s">
        <v>186</v>
      </c>
      <c r="F271" s="23">
        <v>0.13564235428416041</v>
      </c>
      <c r="G271" s="97" t="s">
        <v>186</v>
      </c>
      <c r="H271" s="97">
        <v>89</v>
      </c>
      <c r="I271" s="97" t="s">
        <v>186</v>
      </c>
      <c r="J271" s="23">
        <v>0.20588246493830667</v>
      </c>
      <c r="K271" s="97" t="s">
        <v>186</v>
      </c>
      <c r="L271" s="97">
        <v>241</v>
      </c>
      <c r="M271" s="97" t="s">
        <v>186</v>
      </c>
      <c r="N271" s="23">
        <v>152</v>
      </c>
      <c r="O271" s="97" t="s">
        <v>186</v>
      </c>
      <c r="P271" s="23">
        <v>296</v>
      </c>
      <c r="Q271" s="97" t="s">
        <v>186</v>
      </c>
      <c r="R271" s="23">
        <v>6.0582904044489635E-4</v>
      </c>
      <c r="S271" s="97" t="s">
        <v>186</v>
      </c>
      <c r="T271" s="97">
        <v>241</v>
      </c>
      <c r="U271" s="97" t="s">
        <v>186</v>
      </c>
      <c r="V271" s="23">
        <v>0.19966660131826561</v>
      </c>
      <c r="W271" s="97" t="s">
        <v>186</v>
      </c>
      <c r="X271" s="97">
        <v>112</v>
      </c>
      <c r="Y271" s="97" t="s">
        <v>186</v>
      </c>
      <c r="Z271" s="23">
        <v>2.4507754422318073E-3</v>
      </c>
      <c r="AA271" s="97" t="s">
        <v>186</v>
      </c>
      <c r="AB271" s="97">
        <v>191</v>
      </c>
      <c r="AC271" s="97" t="s">
        <v>186</v>
      </c>
      <c r="AD271" s="23">
        <v>8.5601083887931594E-3</v>
      </c>
      <c r="AE271" s="97" t="s">
        <v>186</v>
      </c>
      <c r="AF271" s="97">
        <v>189</v>
      </c>
      <c r="AG271" s="97" t="s">
        <v>186</v>
      </c>
      <c r="AH271" s="23">
        <v>9.0341063644161071E-2</v>
      </c>
      <c r="AI271" s="97" t="s">
        <v>186</v>
      </c>
      <c r="AJ271" s="97">
        <v>140</v>
      </c>
      <c r="AK271" s="97" t="s">
        <v>186</v>
      </c>
      <c r="AL271" s="23">
        <v>1.9726922030234774E-2</v>
      </c>
      <c r="AM271" s="97" t="s">
        <v>186</v>
      </c>
      <c r="AN271" s="97">
        <v>190</v>
      </c>
      <c r="AO271" s="97" t="s">
        <v>186</v>
      </c>
      <c r="AP271" s="23">
        <v>0</v>
      </c>
      <c r="AQ271" s="97" t="s">
        <v>186</v>
      </c>
      <c r="AR271" s="97">
        <v>253</v>
      </c>
      <c r="AS271" s="97" t="s">
        <v>186</v>
      </c>
      <c r="AT271" s="23">
        <v>4.7152342490123997E-2</v>
      </c>
      <c r="AU271" s="97" t="s">
        <v>186</v>
      </c>
      <c r="AV271" s="97">
        <v>306</v>
      </c>
      <c r="AW271" s="97" t="s">
        <v>186</v>
      </c>
      <c r="AX271" s="23">
        <v>1.6623859989199366E-2</v>
      </c>
      <c r="AY271" s="97" t="s">
        <v>186</v>
      </c>
      <c r="AZ271" s="97">
        <v>317</v>
      </c>
      <c r="BA271" s="97" t="s">
        <v>186</v>
      </c>
      <c r="BB271" s="23">
        <v>6.8173459764009486E-2</v>
      </c>
      <c r="BC271" s="97" t="s">
        <v>186</v>
      </c>
      <c r="BD271" s="97">
        <v>129</v>
      </c>
      <c r="BE271" s="97" t="s">
        <v>186</v>
      </c>
      <c r="BF271" s="23">
        <v>0.22401130663055505</v>
      </c>
      <c r="BG271" s="97" t="s">
        <v>186</v>
      </c>
      <c r="BH271" s="97">
        <v>158</v>
      </c>
      <c r="BI271" s="97" t="s">
        <v>186</v>
      </c>
      <c r="BJ271" s="23">
        <v>0.10900905727563615</v>
      </c>
      <c r="BK271" s="97" t="s">
        <v>186</v>
      </c>
      <c r="BL271" s="97">
        <v>151</v>
      </c>
      <c r="BM271" s="97" t="s">
        <v>186</v>
      </c>
      <c r="BN271" s="23">
        <v>0.22279747814189227</v>
      </c>
      <c r="BO271" s="97" t="s">
        <v>186</v>
      </c>
      <c r="BP271" s="97">
        <v>26</v>
      </c>
      <c r="BQ271" s="97" t="s">
        <v>186</v>
      </c>
      <c r="BR271" s="23">
        <v>4.5068403280834807E-2</v>
      </c>
      <c r="BS271" s="97" t="s">
        <v>186</v>
      </c>
      <c r="BT271" s="97">
        <v>225</v>
      </c>
      <c r="BU271" s="97" t="s">
        <v>186</v>
      </c>
      <c r="BV271" s="23">
        <v>0.23244831447923933</v>
      </c>
      <c r="BW271" s="97" t="s">
        <v>186</v>
      </c>
      <c r="BX271" s="97">
        <v>45</v>
      </c>
      <c r="BY271" s="97" t="s">
        <v>186</v>
      </c>
      <c r="BZ271" s="23">
        <v>7.751123255280068E-2</v>
      </c>
      <c r="CA271" s="97" t="s">
        <v>186</v>
      </c>
      <c r="CB271" s="97">
        <v>309</v>
      </c>
      <c r="CC271" s="97" t="s">
        <v>186</v>
      </c>
      <c r="CD271" s="97" t="s">
        <v>186</v>
      </c>
      <c r="CE271" s="23">
        <v>5.1412668144044181E-2</v>
      </c>
      <c r="CF271" s="97" t="s">
        <v>186</v>
      </c>
      <c r="CG271" s="97">
        <v>213</v>
      </c>
    </row>
    <row r="272" spans="1:85" x14ac:dyDescent="0.35">
      <c r="A272" s="97" t="s">
        <v>199</v>
      </c>
      <c r="B272" s="23">
        <v>0.1800171944460007</v>
      </c>
      <c r="C272" s="97" t="s">
        <v>199</v>
      </c>
      <c r="D272" s="97">
        <v>225</v>
      </c>
      <c r="E272" s="97" t="s">
        <v>199</v>
      </c>
      <c r="F272" s="23">
        <v>4.3575667423855755E-2</v>
      </c>
      <c r="G272" s="97" t="s">
        <v>199</v>
      </c>
      <c r="H272" s="97">
        <v>296</v>
      </c>
      <c r="I272" s="97" t="s">
        <v>199</v>
      </c>
      <c r="J272" s="23">
        <v>0.26491410889375977</v>
      </c>
      <c r="K272" s="97" t="s">
        <v>199</v>
      </c>
      <c r="L272" s="97">
        <v>154</v>
      </c>
      <c r="M272" s="97" t="s">
        <v>199</v>
      </c>
      <c r="N272" s="23">
        <v>-142</v>
      </c>
      <c r="O272" s="97" t="s">
        <v>199</v>
      </c>
      <c r="P272" s="23">
        <v>41</v>
      </c>
      <c r="Q272" s="97" t="s">
        <v>199</v>
      </c>
      <c r="R272" s="23">
        <v>1.3154382736738151E-3</v>
      </c>
      <c r="S272" s="97" t="s">
        <v>199</v>
      </c>
      <c r="T272" s="97">
        <v>159</v>
      </c>
      <c r="U272" s="97" t="s">
        <v>199</v>
      </c>
      <c r="V272" s="23">
        <v>5.0678216295909712E-2</v>
      </c>
      <c r="W272" s="97" t="s">
        <v>199</v>
      </c>
      <c r="X272" s="97">
        <v>290</v>
      </c>
      <c r="Y272" s="97" t="s">
        <v>199</v>
      </c>
      <c r="Z272" s="23">
        <v>1.7833631151530235E-3</v>
      </c>
      <c r="AA272" s="97" t="s">
        <v>199</v>
      </c>
      <c r="AB272" s="97">
        <v>243</v>
      </c>
      <c r="AC272" s="97" t="s">
        <v>199</v>
      </c>
      <c r="AD272" s="23">
        <v>3.1548047047068963E-2</v>
      </c>
      <c r="AE272" s="97" t="s">
        <v>199</v>
      </c>
      <c r="AF272" s="97">
        <v>64</v>
      </c>
      <c r="AG272" s="97" t="s">
        <v>199</v>
      </c>
      <c r="AH272" s="23">
        <v>7.0861007298510303E-2</v>
      </c>
      <c r="AI272" s="97" t="s">
        <v>199</v>
      </c>
      <c r="AJ272" s="97">
        <v>207</v>
      </c>
      <c r="AK272" s="97" t="s">
        <v>199</v>
      </c>
      <c r="AL272" s="23">
        <v>3.9671590646488411E-2</v>
      </c>
      <c r="AM272" s="97" t="s">
        <v>199</v>
      </c>
      <c r="AN272" s="97">
        <v>77</v>
      </c>
      <c r="AO272" s="97" t="s">
        <v>199</v>
      </c>
      <c r="AP272" s="23">
        <v>0</v>
      </c>
      <c r="AQ272" s="97" t="s">
        <v>199</v>
      </c>
      <c r="AR272" s="97">
        <v>253</v>
      </c>
      <c r="AS272" s="97" t="s">
        <v>199</v>
      </c>
      <c r="AT272" s="23">
        <v>7.6178782788696733E-2</v>
      </c>
      <c r="AU272" s="97" t="s">
        <v>199</v>
      </c>
      <c r="AV272" s="97">
        <v>211</v>
      </c>
      <c r="AW272" s="97" t="s">
        <v>199</v>
      </c>
      <c r="AX272" s="23">
        <v>2.6857317205230425E-2</v>
      </c>
      <c r="AY272" s="97" t="s">
        <v>199</v>
      </c>
      <c r="AZ272" s="97">
        <v>297</v>
      </c>
      <c r="BA272" s="97" t="s">
        <v>199</v>
      </c>
      <c r="BB272" s="23">
        <v>6.6881906245019841E-3</v>
      </c>
      <c r="BC272" s="97" t="s">
        <v>199</v>
      </c>
      <c r="BD272" s="97">
        <v>307</v>
      </c>
      <c r="BE272" s="97" t="s">
        <v>199</v>
      </c>
      <c r="BF272" s="23">
        <v>0.46081393663829268</v>
      </c>
      <c r="BG272" s="97" t="s">
        <v>199</v>
      </c>
      <c r="BH272" s="97">
        <v>30</v>
      </c>
      <c r="BI272" s="97" t="s">
        <v>199</v>
      </c>
      <c r="BJ272" s="23">
        <v>0.10241345843106772</v>
      </c>
      <c r="BK272" s="97" t="s">
        <v>199</v>
      </c>
      <c r="BL272" s="97">
        <v>158</v>
      </c>
      <c r="BM272" s="97" t="s">
        <v>199</v>
      </c>
      <c r="BN272" s="23">
        <v>5.6868536828713005E-2</v>
      </c>
      <c r="BO272" s="97" t="s">
        <v>199</v>
      </c>
      <c r="BP272" s="97">
        <v>177</v>
      </c>
      <c r="BQ272" s="97" t="s">
        <v>199</v>
      </c>
      <c r="BR272" s="23">
        <v>2.9820229510084895E-2</v>
      </c>
      <c r="BS272" s="97" t="s">
        <v>199</v>
      </c>
      <c r="BT272" s="97">
        <v>291</v>
      </c>
      <c r="BU272" s="97" t="s">
        <v>199</v>
      </c>
      <c r="BV272" s="23">
        <v>7.5283523866950572E-2</v>
      </c>
      <c r="BW272" s="97" t="s">
        <v>199</v>
      </c>
      <c r="BX272" s="97">
        <v>255</v>
      </c>
      <c r="BY272" s="97" t="s">
        <v>199</v>
      </c>
      <c r="BZ272" s="23">
        <v>0.21602083425388671</v>
      </c>
      <c r="CA272" s="97" t="s">
        <v>199</v>
      </c>
      <c r="CB272" s="97">
        <v>77</v>
      </c>
      <c r="CC272" s="97" t="s">
        <v>199</v>
      </c>
      <c r="CD272" s="97" t="s">
        <v>199</v>
      </c>
      <c r="CE272" s="23">
        <v>4.1580378939062912E-2</v>
      </c>
      <c r="CF272" s="97" t="s">
        <v>199</v>
      </c>
      <c r="CG272" s="97">
        <v>245</v>
      </c>
    </row>
    <row r="273" spans="1:85" x14ac:dyDescent="0.35">
      <c r="A273" s="97" t="s">
        <v>137</v>
      </c>
      <c r="B273" s="23">
        <v>0.35180650892221738</v>
      </c>
      <c r="C273" s="97" t="s">
        <v>137</v>
      </c>
      <c r="D273" s="97">
        <v>52</v>
      </c>
      <c r="E273" s="97" t="s">
        <v>137</v>
      </c>
      <c r="F273" s="23">
        <v>0.25845001923103361</v>
      </c>
      <c r="G273" s="97" t="s">
        <v>137</v>
      </c>
      <c r="H273" s="97">
        <v>35</v>
      </c>
      <c r="I273" s="97" t="s">
        <v>137</v>
      </c>
      <c r="J273" s="23">
        <v>0.24736723865896698</v>
      </c>
      <c r="K273" s="97" t="s">
        <v>137</v>
      </c>
      <c r="L273" s="97">
        <v>180</v>
      </c>
      <c r="M273" s="97" t="s">
        <v>137</v>
      </c>
      <c r="N273" s="23">
        <v>145</v>
      </c>
      <c r="O273" s="97" t="s">
        <v>137</v>
      </c>
      <c r="P273" s="23">
        <v>292</v>
      </c>
      <c r="Q273" s="97" t="s">
        <v>137</v>
      </c>
      <c r="R273" s="23">
        <v>1.0969751425599623E-3</v>
      </c>
      <c r="S273" s="97" t="s">
        <v>137</v>
      </c>
      <c r="T273" s="97">
        <v>179</v>
      </c>
      <c r="U273" s="97" t="s">
        <v>137</v>
      </c>
      <c r="V273" s="23">
        <v>0.11422295571990547</v>
      </c>
      <c r="W273" s="97" t="s">
        <v>137</v>
      </c>
      <c r="X273" s="97">
        <v>194</v>
      </c>
      <c r="Y273" s="97" t="s">
        <v>137</v>
      </c>
      <c r="Z273" s="23">
        <v>2.1521854337767246E-3</v>
      </c>
      <c r="AA273" s="97" t="s">
        <v>137</v>
      </c>
      <c r="AB273" s="97">
        <v>216</v>
      </c>
      <c r="AC273" s="97" t="s">
        <v>137</v>
      </c>
      <c r="AD273" s="23">
        <v>2.278189217618722E-3</v>
      </c>
      <c r="AE273" s="97" t="s">
        <v>137</v>
      </c>
      <c r="AF273" s="97">
        <v>305</v>
      </c>
      <c r="AG273" s="97" t="s">
        <v>137</v>
      </c>
      <c r="AH273" s="23">
        <v>5.8532279625290728E-2</v>
      </c>
      <c r="AI273" s="97" t="s">
        <v>137</v>
      </c>
      <c r="AJ273" s="97">
        <v>264</v>
      </c>
      <c r="AK273" s="97" t="s">
        <v>137</v>
      </c>
      <c r="AL273" s="23">
        <v>9.5968183950539288E-3</v>
      </c>
      <c r="AM273" s="97" t="s">
        <v>137</v>
      </c>
      <c r="AN273" s="97">
        <v>318</v>
      </c>
      <c r="AO273" s="97" t="s">
        <v>137</v>
      </c>
      <c r="AP273" s="23">
        <v>6.8064878286175468E-2</v>
      </c>
      <c r="AQ273" s="97" t="s">
        <v>137</v>
      </c>
      <c r="AR273" s="97">
        <v>97</v>
      </c>
      <c r="AS273" s="97" t="s">
        <v>137</v>
      </c>
      <c r="AT273" s="23">
        <v>9.9424898609676168E-2</v>
      </c>
      <c r="AU273" s="97" t="s">
        <v>137</v>
      </c>
      <c r="AV273" s="97">
        <v>135</v>
      </c>
      <c r="AW273" s="97" t="s">
        <v>137</v>
      </c>
      <c r="AX273" s="23">
        <v>0.10134995578188195</v>
      </c>
      <c r="AY273" s="97" t="s">
        <v>137</v>
      </c>
      <c r="AZ273" s="97">
        <v>106</v>
      </c>
      <c r="BA273" s="97" t="s">
        <v>137</v>
      </c>
      <c r="BB273" s="23">
        <v>0.207876874909072</v>
      </c>
      <c r="BC273" s="97" t="s">
        <v>137</v>
      </c>
      <c r="BD273" s="97">
        <v>32</v>
      </c>
      <c r="BE273" s="97" t="s">
        <v>137</v>
      </c>
      <c r="BF273" s="23">
        <v>0.21615776583201399</v>
      </c>
      <c r="BG273" s="97" t="s">
        <v>137</v>
      </c>
      <c r="BH273" s="97">
        <v>167</v>
      </c>
      <c r="BI273" s="97" t="s">
        <v>137</v>
      </c>
      <c r="BJ273" s="23">
        <v>0.23480876061822059</v>
      </c>
      <c r="BK273" s="97" t="s">
        <v>137</v>
      </c>
      <c r="BL273" s="97">
        <v>34</v>
      </c>
      <c r="BM273" s="97" t="s">
        <v>137</v>
      </c>
      <c r="BN273" s="23">
        <v>0.29255741780007188</v>
      </c>
      <c r="BO273" s="97" t="s">
        <v>137</v>
      </c>
      <c r="BP273" s="97">
        <v>18</v>
      </c>
      <c r="BQ273" s="97" t="s">
        <v>137</v>
      </c>
      <c r="BR273" s="23">
        <v>7.8935594905137546E-2</v>
      </c>
      <c r="BS273" s="97" t="s">
        <v>137</v>
      </c>
      <c r="BT273" s="97">
        <v>104</v>
      </c>
      <c r="BU273" s="97" t="s">
        <v>137</v>
      </c>
      <c r="BV273" s="23">
        <v>0.3224350586734962</v>
      </c>
      <c r="BW273" s="97" t="s">
        <v>137</v>
      </c>
      <c r="BX273" s="97">
        <v>24</v>
      </c>
      <c r="BY273" s="97" t="s">
        <v>137</v>
      </c>
      <c r="BZ273" s="23">
        <v>0.22827269491174632</v>
      </c>
      <c r="CA273" s="97" t="s">
        <v>137</v>
      </c>
      <c r="CB273" s="97">
        <v>68</v>
      </c>
      <c r="CC273" s="97" t="s">
        <v>137</v>
      </c>
      <c r="CD273" s="97" t="s">
        <v>137</v>
      </c>
      <c r="CE273" s="23">
        <v>8.7750958682877328E-2</v>
      </c>
      <c r="CF273" s="97" t="s">
        <v>137</v>
      </c>
      <c r="CG273" s="97">
        <v>136</v>
      </c>
    </row>
    <row r="274" spans="1:85" x14ac:dyDescent="0.35">
      <c r="A274" s="97" t="s">
        <v>217</v>
      </c>
      <c r="B274" s="23">
        <v>0.16295659156218884</v>
      </c>
      <c r="C274" s="97" t="s">
        <v>217</v>
      </c>
      <c r="D274" s="97">
        <v>259</v>
      </c>
      <c r="E274" s="97" t="s">
        <v>217</v>
      </c>
      <c r="F274" s="23">
        <v>6.3394227703692393E-2</v>
      </c>
      <c r="G274" s="97" t="s">
        <v>217</v>
      </c>
      <c r="H274" s="97">
        <v>242</v>
      </c>
      <c r="I274" s="97" t="s">
        <v>217</v>
      </c>
      <c r="J274" s="23">
        <v>0.22485366667733808</v>
      </c>
      <c r="K274" s="97" t="s">
        <v>217</v>
      </c>
      <c r="L274" s="97">
        <v>214</v>
      </c>
      <c r="M274" s="97" t="s">
        <v>217</v>
      </c>
      <c r="N274" s="23">
        <v>-28</v>
      </c>
      <c r="O274" s="97" t="s">
        <v>217</v>
      </c>
      <c r="P274" s="23">
        <v>130</v>
      </c>
      <c r="Q274" s="97" t="s">
        <v>217</v>
      </c>
      <c r="R274" s="23">
        <v>5.109501478244335E-4</v>
      </c>
      <c r="S274" s="97" t="s">
        <v>217</v>
      </c>
      <c r="T274" s="97">
        <v>254</v>
      </c>
      <c r="U274" s="97" t="s">
        <v>217</v>
      </c>
      <c r="V274" s="23">
        <v>9.7860923097821656E-2</v>
      </c>
      <c r="W274" s="97" t="s">
        <v>217</v>
      </c>
      <c r="X274" s="97">
        <v>212</v>
      </c>
      <c r="Y274" s="97" t="s">
        <v>217</v>
      </c>
      <c r="Z274" s="23">
        <v>1.415134064762302E-3</v>
      </c>
      <c r="AA274" s="97" t="s">
        <v>217</v>
      </c>
      <c r="AB274" s="97">
        <v>267</v>
      </c>
      <c r="AC274" s="97" t="s">
        <v>217</v>
      </c>
      <c r="AD274" s="23">
        <v>1.5401920695238491E-2</v>
      </c>
      <c r="AE274" s="97" t="s">
        <v>217</v>
      </c>
      <c r="AF274" s="97">
        <v>117</v>
      </c>
      <c r="AG274" s="97" t="s">
        <v>217</v>
      </c>
      <c r="AH274" s="23">
        <v>0.19636272087659623</v>
      </c>
      <c r="AI274" s="97" t="s">
        <v>217</v>
      </c>
      <c r="AJ274" s="97">
        <v>33</v>
      </c>
      <c r="AK274" s="97" t="s">
        <v>217</v>
      </c>
      <c r="AL274" s="23">
        <v>3.9755762889821217E-2</v>
      </c>
      <c r="AM274" s="97" t="s">
        <v>217</v>
      </c>
      <c r="AN274" s="97">
        <v>75</v>
      </c>
      <c r="AO274" s="97" t="s">
        <v>217</v>
      </c>
      <c r="AP274" s="23">
        <v>4.3959206735340879E-2</v>
      </c>
      <c r="AQ274" s="97" t="s">
        <v>217</v>
      </c>
      <c r="AR274" s="97">
        <v>137</v>
      </c>
      <c r="AS274" s="97" t="s">
        <v>217</v>
      </c>
      <c r="AT274" s="23">
        <v>5.5907925670204549E-2</v>
      </c>
      <c r="AU274" s="97" t="s">
        <v>217</v>
      </c>
      <c r="AV274" s="97">
        <v>285</v>
      </c>
      <c r="AW274" s="97" t="s">
        <v>217</v>
      </c>
      <c r="AX274" s="23">
        <v>6.2528178577816479E-2</v>
      </c>
      <c r="AY274" s="97" t="s">
        <v>217</v>
      </c>
      <c r="AZ274" s="97">
        <v>187</v>
      </c>
      <c r="BA274" s="97" t="s">
        <v>217</v>
      </c>
      <c r="BB274" s="23">
        <v>4.2384068173005281E-2</v>
      </c>
      <c r="BC274" s="97" t="s">
        <v>217</v>
      </c>
      <c r="BD274" s="97">
        <v>185</v>
      </c>
      <c r="BE274" s="97" t="s">
        <v>217</v>
      </c>
      <c r="BF274" s="23">
        <v>0.2008544388216188</v>
      </c>
      <c r="BG274" s="97" t="s">
        <v>217</v>
      </c>
      <c r="BH274" s="97">
        <v>190</v>
      </c>
      <c r="BI274" s="97" t="s">
        <v>217</v>
      </c>
      <c r="BJ274" s="23">
        <v>8.0643399707523322E-2</v>
      </c>
      <c r="BK274" s="97" t="s">
        <v>217</v>
      </c>
      <c r="BL274" s="97">
        <v>218</v>
      </c>
      <c r="BM274" s="97" t="s">
        <v>217</v>
      </c>
      <c r="BN274" s="23">
        <v>3.8016747016366023E-2</v>
      </c>
      <c r="BO274" s="97" t="s">
        <v>217</v>
      </c>
      <c r="BP274" s="97">
        <v>232</v>
      </c>
      <c r="BQ274" s="97" t="s">
        <v>217</v>
      </c>
      <c r="BR274" s="23">
        <v>6.0973242103655081E-2</v>
      </c>
      <c r="BS274" s="97" t="s">
        <v>217</v>
      </c>
      <c r="BT274" s="97">
        <v>166</v>
      </c>
      <c r="BU274" s="97" t="s">
        <v>217</v>
      </c>
      <c r="BV274" s="23">
        <v>8.6066801975486107E-2</v>
      </c>
      <c r="BW274" s="97" t="s">
        <v>217</v>
      </c>
      <c r="BX274" s="97">
        <v>228</v>
      </c>
      <c r="BY274" s="97" t="s">
        <v>217</v>
      </c>
      <c r="BZ274" s="23">
        <v>0.13688602712618539</v>
      </c>
      <c r="CA274" s="97" t="s">
        <v>217</v>
      </c>
      <c r="CB274" s="97">
        <v>190</v>
      </c>
      <c r="CC274" s="97" t="s">
        <v>217</v>
      </c>
      <c r="CD274" s="97" t="s">
        <v>217</v>
      </c>
      <c r="CE274" s="23">
        <v>5.4060570445379395E-2</v>
      </c>
      <c r="CF274" s="97" t="s">
        <v>217</v>
      </c>
      <c r="CG274" s="97">
        <v>205</v>
      </c>
    </row>
    <row r="275" spans="1:85" x14ac:dyDescent="0.35">
      <c r="A275" s="97" t="s">
        <v>265</v>
      </c>
      <c r="B275" s="23">
        <v>0.19921873705250798</v>
      </c>
      <c r="C275" s="97" t="s">
        <v>265</v>
      </c>
      <c r="D275" s="97">
        <v>183</v>
      </c>
      <c r="E275" s="97" t="s">
        <v>265</v>
      </c>
      <c r="F275" s="23">
        <v>9.7395893697031971E-2</v>
      </c>
      <c r="G275" s="97" t="s">
        <v>265</v>
      </c>
      <c r="H275" s="97">
        <v>163</v>
      </c>
      <c r="I275" s="97" t="s">
        <v>265</v>
      </c>
      <c r="J275" s="23">
        <v>0.24976383936636781</v>
      </c>
      <c r="K275" s="97" t="s">
        <v>265</v>
      </c>
      <c r="L275" s="97">
        <v>175</v>
      </c>
      <c r="M275" s="97" t="s">
        <v>265</v>
      </c>
      <c r="N275" s="23">
        <v>12</v>
      </c>
      <c r="O275" s="97" t="s">
        <v>265</v>
      </c>
      <c r="P275" s="23">
        <v>188</v>
      </c>
      <c r="Q275" s="97" t="s">
        <v>265</v>
      </c>
      <c r="R275" s="23">
        <v>1.1317256374384512E-4</v>
      </c>
      <c r="S275" s="97" t="s">
        <v>265</v>
      </c>
      <c r="T275" s="97">
        <v>315</v>
      </c>
      <c r="U275" s="97" t="s">
        <v>265</v>
      </c>
      <c r="V275" s="23">
        <v>0.18179942086526504</v>
      </c>
      <c r="W275" s="97" t="s">
        <v>265</v>
      </c>
      <c r="X275" s="97">
        <v>124</v>
      </c>
      <c r="Y275" s="97" t="s">
        <v>265</v>
      </c>
      <c r="Z275" s="23">
        <v>1.7931554216591833E-3</v>
      </c>
      <c r="AA275" s="97" t="s">
        <v>265</v>
      </c>
      <c r="AB275" s="97">
        <v>242</v>
      </c>
      <c r="AC275" s="97" t="s">
        <v>265</v>
      </c>
      <c r="AD275" s="23">
        <v>1.434693095492889E-2</v>
      </c>
      <c r="AE275" s="97" t="s">
        <v>265</v>
      </c>
      <c r="AF275" s="97">
        <v>123</v>
      </c>
      <c r="AG275" s="97" t="s">
        <v>265</v>
      </c>
      <c r="AH275" s="23">
        <v>5.1176543435237004E-2</v>
      </c>
      <c r="AI275" s="97" t="s">
        <v>265</v>
      </c>
      <c r="AJ275" s="97">
        <v>300</v>
      </c>
      <c r="AK275" s="97" t="s">
        <v>265</v>
      </c>
      <c r="AL275" s="23">
        <v>2.0429715257581468E-2</v>
      </c>
      <c r="AM275" s="97" t="s">
        <v>265</v>
      </c>
      <c r="AN275" s="97">
        <v>183</v>
      </c>
      <c r="AO275" s="97" t="s">
        <v>265</v>
      </c>
      <c r="AP275" s="23">
        <v>0.11169784740401041</v>
      </c>
      <c r="AQ275" s="97" t="s">
        <v>265</v>
      </c>
      <c r="AR275" s="97">
        <v>48</v>
      </c>
      <c r="AS275" s="97" t="s">
        <v>265</v>
      </c>
      <c r="AT275" s="23">
        <v>9.3181738660098754E-2</v>
      </c>
      <c r="AU275" s="97" t="s">
        <v>265</v>
      </c>
      <c r="AV275" s="97">
        <v>157</v>
      </c>
      <c r="AW275" s="97" t="s">
        <v>265</v>
      </c>
      <c r="AX275" s="23">
        <v>0.14164860707803384</v>
      </c>
      <c r="AY275" s="97" t="s">
        <v>265</v>
      </c>
      <c r="AZ275" s="97">
        <v>54</v>
      </c>
      <c r="BA275" s="97" t="s">
        <v>265</v>
      </c>
      <c r="BB275" s="23">
        <v>3.9923792301774952E-2</v>
      </c>
      <c r="BC275" s="97" t="s">
        <v>265</v>
      </c>
      <c r="BD275" s="97">
        <v>192</v>
      </c>
      <c r="BE275" s="97" t="s">
        <v>265</v>
      </c>
      <c r="BF275" s="23">
        <v>0.32212376581654384</v>
      </c>
      <c r="BG275" s="97" t="s">
        <v>265</v>
      </c>
      <c r="BH275" s="97">
        <v>67</v>
      </c>
      <c r="BI275" s="97" t="s">
        <v>265</v>
      </c>
      <c r="BJ275" s="23">
        <v>0.10374494021304496</v>
      </c>
      <c r="BK275" s="97" t="s">
        <v>265</v>
      </c>
      <c r="BL275" s="97">
        <v>155</v>
      </c>
      <c r="BM275" s="97" t="s">
        <v>265</v>
      </c>
      <c r="BN275" s="23">
        <v>4.9426896086398997E-2</v>
      </c>
      <c r="BO275" s="97" t="s">
        <v>265</v>
      </c>
      <c r="BP275" s="97">
        <v>193</v>
      </c>
      <c r="BQ275" s="97" t="s">
        <v>265</v>
      </c>
      <c r="BR275" s="23">
        <v>2.2805234379314341E-2</v>
      </c>
      <c r="BS275" s="97" t="s">
        <v>265</v>
      </c>
      <c r="BT275" s="97">
        <v>316</v>
      </c>
      <c r="BU275" s="97" t="s">
        <v>265</v>
      </c>
      <c r="BV275" s="23">
        <v>6.2721260287383507E-2</v>
      </c>
      <c r="BW275" s="97" t="s">
        <v>265</v>
      </c>
      <c r="BX275" s="97">
        <v>289</v>
      </c>
      <c r="BY275" s="97" t="s">
        <v>265</v>
      </c>
      <c r="BZ275" s="23">
        <v>0.19341929639202951</v>
      </c>
      <c r="CA275" s="97" t="s">
        <v>265</v>
      </c>
      <c r="CB275" s="97">
        <v>100</v>
      </c>
      <c r="CC275" s="97" t="s">
        <v>265</v>
      </c>
      <c r="CD275" s="97" t="s">
        <v>265</v>
      </c>
      <c r="CE275" s="23">
        <v>2.7348913225910713E-2</v>
      </c>
      <c r="CF275" s="97" t="s">
        <v>265</v>
      </c>
      <c r="CG275" s="97">
        <v>283</v>
      </c>
    </row>
    <row r="276" spans="1:85" x14ac:dyDescent="0.35">
      <c r="A276" s="97" t="s">
        <v>235</v>
      </c>
      <c r="B276" s="23">
        <v>0.16560850901220442</v>
      </c>
      <c r="C276" s="97" t="s">
        <v>235</v>
      </c>
      <c r="D276" s="97">
        <v>253</v>
      </c>
      <c r="E276" s="97" t="s">
        <v>235</v>
      </c>
      <c r="F276" s="23">
        <v>9.6260737300830609E-2</v>
      </c>
      <c r="G276" s="97" t="s">
        <v>235</v>
      </c>
      <c r="H276" s="97">
        <v>165</v>
      </c>
      <c r="I276" s="97" t="s">
        <v>235</v>
      </c>
      <c r="J276" s="23">
        <v>0.17180759757184644</v>
      </c>
      <c r="K276" s="97" t="s">
        <v>235</v>
      </c>
      <c r="L276" s="97">
        <v>283</v>
      </c>
      <c r="M276" s="97" t="s">
        <v>235</v>
      </c>
      <c r="N276" s="23">
        <v>118</v>
      </c>
      <c r="O276" s="97" t="s">
        <v>235</v>
      </c>
      <c r="P276" s="23">
        <v>276</v>
      </c>
      <c r="Q276" s="97" t="s">
        <v>235</v>
      </c>
      <c r="R276" s="23">
        <v>3.2672133310512894E-3</v>
      </c>
      <c r="S276" s="97" t="s">
        <v>235</v>
      </c>
      <c r="T276" s="97">
        <v>75</v>
      </c>
      <c r="U276" s="97" t="s">
        <v>235</v>
      </c>
      <c r="V276" s="23">
        <v>8.7635473139725431E-2</v>
      </c>
      <c r="W276" s="97" t="s">
        <v>235</v>
      </c>
      <c r="X276" s="97">
        <v>230</v>
      </c>
      <c r="Y276" s="97" t="s">
        <v>235</v>
      </c>
      <c r="Z276" s="23">
        <v>4.0760759676986506E-3</v>
      </c>
      <c r="AA276" s="97" t="s">
        <v>235</v>
      </c>
      <c r="AB276" s="97">
        <v>118</v>
      </c>
      <c r="AC276" s="97" t="s">
        <v>235</v>
      </c>
      <c r="AD276" s="23">
        <v>2.9062097717562761E-2</v>
      </c>
      <c r="AE276" s="97" t="s">
        <v>235</v>
      </c>
      <c r="AF276" s="97">
        <v>66</v>
      </c>
      <c r="AG276" s="97" t="s">
        <v>235</v>
      </c>
      <c r="AH276" s="23">
        <v>0.11613348797840867</v>
      </c>
      <c r="AI276" s="97" t="s">
        <v>235</v>
      </c>
      <c r="AJ276" s="97">
        <v>97</v>
      </c>
      <c r="AK276" s="97" t="s">
        <v>235</v>
      </c>
      <c r="AL276" s="23">
        <v>4.2955011110808572E-2</v>
      </c>
      <c r="AM276" s="97" t="s">
        <v>235</v>
      </c>
      <c r="AN276" s="97">
        <v>67</v>
      </c>
      <c r="AO276" s="97" t="s">
        <v>235</v>
      </c>
      <c r="AP276" s="23">
        <v>0.13446895937233469</v>
      </c>
      <c r="AQ276" s="97" t="s">
        <v>235</v>
      </c>
      <c r="AR276" s="97">
        <v>38</v>
      </c>
      <c r="AS276" s="97" t="s">
        <v>235</v>
      </c>
      <c r="AT276" s="23">
        <v>5.1098077874049318E-2</v>
      </c>
      <c r="AU276" s="97" t="s">
        <v>235</v>
      </c>
      <c r="AV276" s="97">
        <v>299</v>
      </c>
      <c r="AW276" s="97" t="s">
        <v>235</v>
      </c>
      <c r="AX276" s="23">
        <v>0.14899143535497633</v>
      </c>
      <c r="AY276" s="97" t="s">
        <v>235</v>
      </c>
      <c r="AZ276" s="97">
        <v>52</v>
      </c>
      <c r="BA276" s="97" t="s">
        <v>235</v>
      </c>
      <c r="BB276" s="23">
        <v>4.533908759692268E-3</v>
      </c>
      <c r="BC276" s="97" t="s">
        <v>235</v>
      </c>
      <c r="BD276" s="97">
        <v>318</v>
      </c>
      <c r="BE276" s="97" t="s">
        <v>235</v>
      </c>
      <c r="BF276" s="23">
        <v>0.15814148385180316</v>
      </c>
      <c r="BG276" s="97" t="s">
        <v>235</v>
      </c>
      <c r="BH276" s="97">
        <v>244</v>
      </c>
      <c r="BI276" s="97" t="s">
        <v>235</v>
      </c>
      <c r="BJ276" s="23">
        <v>3.7188276737588531E-2</v>
      </c>
      <c r="BK276" s="97" t="s">
        <v>235</v>
      </c>
      <c r="BL276" s="97">
        <v>319</v>
      </c>
      <c r="BM276" s="97" t="s">
        <v>235</v>
      </c>
      <c r="BN276" s="23">
        <v>4.1664690885494564E-2</v>
      </c>
      <c r="BO276" s="97" t="s">
        <v>235</v>
      </c>
      <c r="BP276" s="97">
        <v>218</v>
      </c>
      <c r="BQ276" s="97" t="s">
        <v>235</v>
      </c>
      <c r="BR276" s="23">
        <v>4.1994162116743027E-2</v>
      </c>
      <c r="BS276" s="97" t="s">
        <v>235</v>
      </c>
      <c r="BT276" s="97">
        <v>240</v>
      </c>
      <c r="BU276" s="97" t="s">
        <v>235</v>
      </c>
      <c r="BV276" s="23">
        <v>7.2701564978958716E-2</v>
      </c>
      <c r="BW276" s="97" t="s">
        <v>235</v>
      </c>
      <c r="BX276" s="97">
        <v>268</v>
      </c>
      <c r="BY276" s="97" t="s">
        <v>235</v>
      </c>
      <c r="BZ276" s="23">
        <v>0.11694089925005111</v>
      </c>
      <c r="CA276" s="97" t="s">
        <v>235</v>
      </c>
      <c r="CB276" s="97">
        <v>227</v>
      </c>
      <c r="CC276" s="97" t="s">
        <v>235</v>
      </c>
      <c r="CD276" s="97" t="s">
        <v>235</v>
      </c>
      <c r="CE276" s="23">
        <v>4.1545743688505304E-2</v>
      </c>
      <c r="CF276" s="97" t="s">
        <v>235</v>
      </c>
      <c r="CG276" s="97">
        <v>246</v>
      </c>
    </row>
    <row r="277" spans="1:85" x14ac:dyDescent="0.35">
      <c r="A277" s="97" t="s">
        <v>312</v>
      </c>
      <c r="B277" s="23">
        <v>0.13802539407088996</v>
      </c>
      <c r="C277" s="97" t="s">
        <v>312</v>
      </c>
      <c r="D277" s="97">
        <v>295</v>
      </c>
      <c r="E277" s="97" t="s">
        <v>312</v>
      </c>
      <c r="F277" s="23">
        <v>5.1926331541246734E-2</v>
      </c>
      <c r="G277" s="97" t="s">
        <v>312</v>
      </c>
      <c r="H277" s="97">
        <v>274</v>
      </c>
      <c r="I277" s="97" t="s">
        <v>312</v>
      </c>
      <c r="J277" s="23">
        <v>0.18008989134402598</v>
      </c>
      <c r="K277" s="97" t="s">
        <v>312</v>
      </c>
      <c r="L277" s="97">
        <v>279</v>
      </c>
      <c r="M277" s="97" t="s">
        <v>312</v>
      </c>
      <c r="N277" s="23">
        <v>5</v>
      </c>
      <c r="O277" s="97" t="s">
        <v>312</v>
      </c>
      <c r="P277" s="23">
        <v>175</v>
      </c>
      <c r="Q277" s="97" t="s">
        <v>312</v>
      </c>
      <c r="R277" s="23">
        <v>2.6349869080605419E-3</v>
      </c>
      <c r="S277" s="97" t="s">
        <v>312</v>
      </c>
      <c r="T277" s="97">
        <v>88</v>
      </c>
      <c r="U277" s="97" t="s">
        <v>312</v>
      </c>
      <c r="V277" s="23">
        <v>0.10809741157896936</v>
      </c>
      <c r="W277" s="97" t="s">
        <v>312</v>
      </c>
      <c r="X277" s="97">
        <v>199</v>
      </c>
      <c r="Y277" s="97" t="s">
        <v>312</v>
      </c>
      <c r="Z277" s="23">
        <v>3.6331290547847056E-3</v>
      </c>
      <c r="AA277" s="97" t="s">
        <v>312</v>
      </c>
      <c r="AB277" s="97">
        <v>138</v>
      </c>
      <c r="AC277" s="97" t="s">
        <v>312</v>
      </c>
      <c r="AD277" s="23">
        <v>7.3546890206739176E-3</v>
      </c>
      <c r="AE277" s="97" t="s">
        <v>312</v>
      </c>
      <c r="AF277" s="97">
        <v>213</v>
      </c>
      <c r="AG277" s="97" t="s">
        <v>312</v>
      </c>
      <c r="AH277" s="23">
        <v>3.5221646813096981E-2</v>
      </c>
      <c r="AI277" s="97" t="s">
        <v>312</v>
      </c>
      <c r="AJ277" s="97">
        <v>323</v>
      </c>
      <c r="AK277" s="97" t="s">
        <v>312</v>
      </c>
      <c r="AL277" s="23">
        <v>1.1605554382281712E-2</v>
      </c>
      <c r="AM277" s="97" t="s">
        <v>312</v>
      </c>
      <c r="AN277" s="97">
        <v>304</v>
      </c>
      <c r="AO277" s="97" t="s">
        <v>312</v>
      </c>
      <c r="AP277" s="23">
        <v>0</v>
      </c>
      <c r="AQ277" s="97" t="s">
        <v>312</v>
      </c>
      <c r="AR277" s="97">
        <v>253</v>
      </c>
      <c r="AS277" s="97" t="s">
        <v>312</v>
      </c>
      <c r="AT277" s="23">
        <v>0.10944894454416734</v>
      </c>
      <c r="AU277" s="97" t="s">
        <v>312</v>
      </c>
      <c r="AV277" s="97">
        <v>113</v>
      </c>
      <c r="AW277" s="97" t="s">
        <v>312</v>
      </c>
      <c r="AX277" s="23">
        <v>3.8586925568946405E-2</v>
      </c>
      <c r="AY277" s="97" t="s">
        <v>312</v>
      </c>
      <c r="AZ277" s="97">
        <v>261</v>
      </c>
      <c r="BA277" s="97" t="s">
        <v>312</v>
      </c>
      <c r="BB277" s="23">
        <v>3.7740629345778466E-2</v>
      </c>
      <c r="BC277" s="97" t="s">
        <v>312</v>
      </c>
      <c r="BD277" s="97">
        <v>197</v>
      </c>
      <c r="BE277" s="97" t="s">
        <v>312</v>
      </c>
      <c r="BF277" s="23">
        <v>0.18630471957168571</v>
      </c>
      <c r="BG277" s="97" t="s">
        <v>312</v>
      </c>
      <c r="BH277" s="97">
        <v>205</v>
      </c>
      <c r="BI277" s="97" t="s">
        <v>312</v>
      </c>
      <c r="BJ277" s="23">
        <v>7.3366571784134554E-2</v>
      </c>
      <c r="BK277" s="97" t="s">
        <v>312</v>
      </c>
      <c r="BL277" s="97">
        <v>236</v>
      </c>
      <c r="BM277" s="97" t="s">
        <v>312</v>
      </c>
      <c r="BN277" s="23">
        <v>6.7167485895912399E-2</v>
      </c>
      <c r="BO277" s="97" t="s">
        <v>312</v>
      </c>
      <c r="BP277" s="97">
        <v>152</v>
      </c>
      <c r="BQ277" s="97" t="s">
        <v>312</v>
      </c>
      <c r="BR277" s="23">
        <v>3.3745924052228447E-2</v>
      </c>
      <c r="BS277" s="97" t="s">
        <v>312</v>
      </c>
      <c r="BT277" s="97">
        <v>271</v>
      </c>
      <c r="BU277" s="97" t="s">
        <v>312</v>
      </c>
      <c r="BV277" s="23">
        <v>8.7633085934208821E-2</v>
      </c>
      <c r="BW277" s="97" t="s">
        <v>312</v>
      </c>
      <c r="BX277" s="97">
        <v>224</v>
      </c>
      <c r="BY277" s="97" t="s">
        <v>312</v>
      </c>
      <c r="BZ277" s="23">
        <v>0.14155957821869183</v>
      </c>
      <c r="CA277" s="97" t="s">
        <v>312</v>
      </c>
      <c r="CB277" s="97">
        <v>176</v>
      </c>
      <c r="CC277" s="97" t="s">
        <v>312</v>
      </c>
      <c r="CD277" s="97" t="s">
        <v>312</v>
      </c>
      <c r="CE277" s="23">
        <v>2.8685457872913225E-2</v>
      </c>
      <c r="CF277" s="97" t="s">
        <v>312</v>
      </c>
      <c r="CG277" s="97">
        <v>279</v>
      </c>
    </row>
    <row r="278" spans="1:85" x14ac:dyDescent="0.35">
      <c r="A278" s="97" t="s">
        <v>257</v>
      </c>
      <c r="B278" s="23">
        <v>0.19614386214395724</v>
      </c>
      <c r="C278" s="97" t="s">
        <v>257</v>
      </c>
      <c r="D278" s="97">
        <v>190</v>
      </c>
      <c r="E278" s="97" t="s">
        <v>257</v>
      </c>
      <c r="F278" s="23">
        <v>0.12101143245489768</v>
      </c>
      <c r="G278" s="97" t="s">
        <v>257</v>
      </c>
      <c r="H278" s="97">
        <v>113</v>
      </c>
      <c r="I278" s="97" t="s">
        <v>257</v>
      </c>
      <c r="J278" s="23">
        <v>0.20909602774258598</v>
      </c>
      <c r="K278" s="97" t="s">
        <v>257</v>
      </c>
      <c r="L278" s="97">
        <v>236</v>
      </c>
      <c r="M278" s="97" t="s">
        <v>257</v>
      </c>
      <c r="N278" s="23">
        <v>123</v>
      </c>
      <c r="O278" s="97" t="s">
        <v>257</v>
      </c>
      <c r="P278" s="23">
        <v>280</v>
      </c>
      <c r="Q278" s="97" t="s">
        <v>257</v>
      </c>
      <c r="R278" s="23">
        <v>2.0642179677061341E-3</v>
      </c>
      <c r="S278" s="97" t="s">
        <v>257</v>
      </c>
      <c r="T278" s="97">
        <v>107</v>
      </c>
      <c r="U278" s="97" t="s">
        <v>257</v>
      </c>
      <c r="V278" s="23">
        <v>0.13415562083695531</v>
      </c>
      <c r="W278" s="97" t="s">
        <v>257</v>
      </c>
      <c r="X278" s="97">
        <v>169</v>
      </c>
      <c r="Y278" s="97" t="s">
        <v>257</v>
      </c>
      <c r="Z278" s="23">
        <v>3.3033365717873376E-3</v>
      </c>
      <c r="AA278" s="97" t="s">
        <v>257</v>
      </c>
      <c r="AB278" s="97">
        <v>151</v>
      </c>
      <c r="AC278" s="97" t="s">
        <v>257</v>
      </c>
      <c r="AD278" s="23">
        <v>1.0109252954178796E-2</v>
      </c>
      <c r="AE278" s="97" t="s">
        <v>257</v>
      </c>
      <c r="AF278" s="97">
        <v>169</v>
      </c>
      <c r="AG278" s="97" t="s">
        <v>257</v>
      </c>
      <c r="AH278" s="23">
        <v>0.1193811337109312</v>
      </c>
      <c r="AI278" s="97" t="s">
        <v>257</v>
      </c>
      <c r="AJ278" s="97">
        <v>89</v>
      </c>
      <c r="AK278" s="97" t="s">
        <v>257</v>
      </c>
      <c r="AL278" s="23">
        <v>2.4896397754261897E-2</v>
      </c>
      <c r="AM278" s="97" t="s">
        <v>257</v>
      </c>
      <c r="AN278" s="97">
        <v>141</v>
      </c>
      <c r="AO278" s="97" t="s">
        <v>257</v>
      </c>
      <c r="AP278" s="23">
        <v>2.4931024180235271E-2</v>
      </c>
      <c r="AQ278" s="97" t="s">
        <v>257</v>
      </c>
      <c r="AR278" s="97">
        <v>192</v>
      </c>
      <c r="AS278" s="97" t="s">
        <v>257</v>
      </c>
      <c r="AT278" s="23">
        <v>0.12260382968312919</v>
      </c>
      <c r="AU278" s="97" t="s">
        <v>257</v>
      </c>
      <c r="AV278" s="97">
        <v>81</v>
      </c>
      <c r="AW278" s="97" t="s">
        <v>257</v>
      </c>
      <c r="AX278" s="23">
        <v>6.7508270747015195E-2</v>
      </c>
      <c r="AY278" s="97" t="s">
        <v>257</v>
      </c>
      <c r="AZ278" s="97">
        <v>168</v>
      </c>
      <c r="BA278" s="97" t="s">
        <v>257</v>
      </c>
      <c r="BB278" s="23">
        <v>0.15625455346314365</v>
      </c>
      <c r="BC278" s="97" t="s">
        <v>257</v>
      </c>
      <c r="BD278" s="97">
        <v>52</v>
      </c>
      <c r="BE278" s="97" t="s">
        <v>257</v>
      </c>
      <c r="BF278" s="23">
        <v>0.1336801111801415</v>
      </c>
      <c r="BG278" s="97" t="s">
        <v>257</v>
      </c>
      <c r="BH278" s="97">
        <v>291</v>
      </c>
      <c r="BI278" s="97" t="s">
        <v>257</v>
      </c>
      <c r="BJ278" s="23">
        <v>0.17047929682750504</v>
      </c>
      <c r="BK278" s="97" t="s">
        <v>257</v>
      </c>
      <c r="BL278" s="97">
        <v>78</v>
      </c>
      <c r="BM278" s="97" t="s">
        <v>257</v>
      </c>
      <c r="BN278" s="23">
        <v>7.4403874074332105E-2</v>
      </c>
      <c r="BO278" s="97" t="s">
        <v>257</v>
      </c>
      <c r="BP278" s="97">
        <v>139</v>
      </c>
      <c r="BQ278" s="97" t="s">
        <v>257</v>
      </c>
      <c r="BR278" s="23">
        <v>6.3571003391232395E-2</v>
      </c>
      <c r="BS278" s="97" t="s">
        <v>257</v>
      </c>
      <c r="BT278" s="97">
        <v>158</v>
      </c>
      <c r="BU278" s="97" t="s">
        <v>257</v>
      </c>
      <c r="BV278" s="23">
        <v>0.11988227483729211</v>
      </c>
      <c r="BW278" s="97" t="s">
        <v>257</v>
      </c>
      <c r="BX278" s="97">
        <v>157</v>
      </c>
      <c r="BY278" s="97" t="s">
        <v>257</v>
      </c>
      <c r="BZ278" s="23">
        <v>9.6169961433566029E-2</v>
      </c>
      <c r="CA278" s="97" t="s">
        <v>257</v>
      </c>
      <c r="CB278" s="97">
        <v>278</v>
      </c>
      <c r="CC278" s="97" t="s">
        <v>257</v>
      </c>
      <c r="CD278" s="97" t="s">
        <v>257</v>
      </c>
      <c r="CE278" s="23">
        <v>7.7076924664611204E-2</v>
      </c>
      <c r="CF278" s="97" t="s">
        <v>257</v>
      </c>
      <c r="CG278" s="97">
        <v>149</v>
      </c>
    </row>
    <row r="279" spans="1:85" x14ac:dyDescent="0.35">
      <c r="A279" s="97" t="s">
        <v>138</v>
      </c>
      <c r="B279" s="23">
        <v>0.2691418931564511</v>
      </c>
      <c r="C279" s="97" t="s">
        <v>138</v>
      </c>
      <c r="D279" s="97">
        <v>106</v>
      </c>
      <c r="E279" s="97" t="s">
        <v>138</v>
      </c>
      <c r="F279" s="23">
        <v>0.10865383093629347</v>
      </c>
      <c r="G279" s="97" t="s">
        <v>138</v>
      </c>
      <c r="H279" s="97">
        <v>143</v>
      </c>
      <c r="I279" s="97" t="s">
        <v>138</v>
      </c>
      <c r="J279" s="23">
        <v>0.33085189107650975</v>
      </c>
      <c r="K279" s="97" t="s">
        <v>138</v>
      </c>
      <c r="L279" s="97">
        <v>90</v>
      </c>
      <c r="M279" s="97" t="s">
        <v>138</v>
      </c>
      <c r="N279" s="23">
        <v>-53</v>
      </c>
      <c r="O279" s="97" t="s">
        <v>138</v>
      </c>
      <c r="P279" s="23">
        <v>100</v>
      </c>
      <c r="Q279" s="97" t="s">
        <v>138</v>
      </c>
      <c r="R279" s="23">
        <v>1.3885735910654142E-3</v>
      </c>
      <c r="S279" s="97" t="s">
        <v>138</v>
      </c>
      <c r="T279" s="97">
        <v>148</v>
      </c>
      <c r="U279" s="97" t="s">
        <v>138</v>
      </c>
      <c r="V279" s="23">
        <v>0.24287257133377374</v>
      </c>
      <c r="W279" s="97" t="s">
        <v>138</v>
      </c>
      <c r="X279" s="97">
        <v>85</v>
      </c>
      <c r="Y279" s="97" t="s">
        <v>138</v>
      </c>
      <c r="Z279" s="23">
        <v>3.632553375640263E-3</v>
      </c>
      <c r="AA279" s="97" t="s">
        <v>138</v>
      </c>
      <c r="AB279" s="97">
        <v>139</v>
      </c>
      <c r="AC279" s="97" t="s">
        <v>138</v>
      </c>
      <c r="AD279" s="23">
        <v>3.8196988922140455E-3</v>
      </c>
      <c r="AE279" s="97" t="s">
        <v>138</v>
      </c>
      <c r="AF279" s="97">
        <v>275</v>
      </c>
      <c r="AG279" s="97" t="s">
        <v>138</v>
      </c>
      <c r="AH279" s="23">
        <v>8.2138929041754433E-2</v>
      </c>
      <c r="AI279" s="97" t="s">
        <v>138</v>
      </c>
      <c r="AJ279" s="97">
        <v>164</v>
      </c>
      <c r="AK279" s="97" t="s">
        <v>138</v>
      </c>
      <c r="AL279" s="23">
        <v>1.4074071707372023E-2</v>
      </c>
      <c r="AM279" s="97" t="s">
        <v>138</v>
      </c>
      <c r="AN279" s="97">
        <v>276</v>
      </c>
      <c r="AO279" s="97" t="s">
        <v>138</v>
      </c>
      <c r="AP279" s="23">
        <v>4.1777167889152741E-2</v>
      </c>
      <c r="AQ279" s="97" t="s">
        <v>138</v>
      </c>
      <c r="AR279" s="97">
        <v>140</v>
      </c>
      <c r="AS279" s="97" t="s">
        <v>138</v>
      </c>
      <c r="AT279" s="23">
        <v>6.5732349791939121E-2</v>
      </c>
      <c r="AU279" s="97" t="s">
        <v>138</v>
      </c>
      <c r="AV279" s="97">
        <v>256</v>
      </c>
      <c r="AW279" s="97" t="s">
        <v>138</v>
      </c>
      <c r="AX279" s="23">
        <v>6.3866476036321396E-2</v>
      </c>
      <c r="AY279" s="97" t="s">
        <v>138</v>
      </c>
      <c r="AZ279" s="97">
        <v>182</v>
      </c>
      <c r="BA279" s="97" t="s">
        <v>138</v>
      </c>
      <c r="BB279" s="23">
        <v>0.12151146067450368</v>
      </c>
      <c r="BC279" s="97" t="s">
        <v>138</v>
      </c>
      <c r="BD279" s="97">
        <v>74</v>
      </c>
      <c r="BE279" s="97" t="s">
        <v>138</v>
      </c>
      <c r="BF279" s="23">
        <v>0.27375177685183716</v>
      </c>
      <c r="BG279" s="97" t="s">
        <v>138</v>
      </c>
      <c r="BH279" s="97">
        <v>109</v>
      </c>
      <c r="BI279" s="97" t="s">
        <v>138</v>
      </c>
      <c r="BJ279" s="23">
        <v>0.1680613810173196</v>
      </c>
      <c r="BK279" s="97" t="s">
        <v>138</v>
      </c>
      <c r="BL279" s="97">
        <v>80</v>
      </c>
      <c r="BM279" s="97" t="s">
        <v>138</v>
      </c>
      <c r="BN279" s="23">
        <v>7.1922262145219157E-2</v>
      </c>
      <c r="BO279" s="97" t="s">
        <v>138</v>
      </c>
      <c r="BP279" s="97">
        <v>145</v>
      </c>
      <c r="BQ279" s="97" t="s">
        <v>138</v>
      </c>
      <c r="BR279" s="23">
        <v>0.17053528083551167</v>
      </c>
      <c r="BS279" s="97" t="s">
        <v>138</v>
      </c>
      <c r="BT279" s="97">
        <v>18</v>
      </c>
      <c r="BU279" s="97" t="s">
        <v>138</v>
      </c>
      <c r="BV279" s="23">
        <v>0.21088369362081566</v>
      </c>
      <c r="BW279" s="97" t="s">
        <v>138</v>
      </c>
      <c r="BX279" s="97">
        <v>55</v>
      </c>
      <c r="BY279" s="97" t="s">
        <v>138</v>
      </c>
      <c r="BZ279" s="23">
        <v>0.12236259786718649</v>
      </c>
      <c r="CA279" s="97" t="s">
        <v>138</v>
      </c>
      <c r="CB279" s="97">
        <v>218</v>
      </c>
      <c r="CC279" s="97" t="s">
        <v>138</v>
      </c>
      <c r="CD279" s="97" t="s">
        <v>138</v>
      </c>
      <c r="CE279" s="23">
        <v>0.22401003614322879</v>
      </c>
      <c r="CF279" s="97" t="s">
        <v>138</v>
      </c>
      <c r="CG279" s="97">
        <v>42</v>
      </c>
    </row>
    <row r="280" spans="1:85" x14ac:dyDescent="0.35">
      <c r="A280" s="97" t="s">
        <v>238</v>
      </c>
      <c r="B280" s="23">
        <v>0.19097371027687193</v>
      </c>
      <c r="C280" s="97" t="s">
        <v>238</v>
      </c>
      <c r="D280" s="97">
        <v>200</v>
      </c>
      <c r="E280" s="97" t="s">
        <v>238</v>
      </c>
      <c r="F280" s="23">
        <v>7.9253552342728781E-2</v>
      </c>
      <c r="G280" s="97" t="s">
        <v>238</v>
      </c>
      <c r="H280" s="97">
        <v>200</v>
      </c>
      <c r="I280" s="97" t="s">
        <v>238</v>
      </c>
      <c r="J280" s="23">
        <v>0.22335099998120062</v>
      </c>
      <c r="K280" s="97" t="s">
        <v>238</v>
      </c>
      <c r="L280" s="97">
        <v>218</v>
      </c>
      <c r="M280" s="97" t="s">
        <v>238</v>
      </c>
      <c r="N280" s="23">
        <v>18</v>
      </c>
      <c r="O280" s="97" t="s">
        <v>238</v>
      </c>
      <c r="P280" s="23">
        <v>197</v>
      </c>
      <c r="Q280" s="97" t="s">
        <v>238</v>
      </c>
      <c r="R280" s="23">
        <v>2.320491978477578E-4</v>
      </c>
      <c r="S280" s="97" t="s">
        <v>238</v>
      </c>
      <c r="T280" s="97">
        <v>288</v>
      </c>
      <c r="U280" s="97" t="s">
        <v>238</v>
      </c>
      <c r="V280" s="23">
        <v>0.15103630650024813</v>
      </c>
      <c r="W280" s="97" t="s">
        <v>238</v>
      </c>
      <c r="X280" s="97">
        <v>146</v>
      </c>
      <c r="Y280" s="97" t="s">
        <v>238</v>
      </c>
      <c r="Z280" s="23">
        <v>1.627713010665201E-3</v>
      </c>
      <c r="AA280" s="97" t="s">
        <v>238</v>
      </c>
      <c r="AB280" s="97">
        <v>256</v>
      </c>
      <c r="AC280" s="97" t="s">
        <v>238</v>
      </c>
      <c r="AD280" s="23">
        <v>1.2676086194657682E-2</v>
      </c>
      <c r="AE280" s="97" t="s">
        <v>238</v>
      </c>
      <c r="AF280" s="97">
        <v>139</v>
      </c>
      <c r="AG280" s="97" t="s">
        <v>238</v>
      </c>
      <c r="AH280" s="23">
        <v>5.610697392651922E-2</v>
      </c>
      <c r="AI280" s="97" t="s">
        <v>238</v>
      </c>
      <c r="AJ280" s="97">
        <v>277</v>
      </c>
      <c r="AK280" s="97" t="s">
        <v>238</v>
      </c>
      <c r="AL280" s="23">
        <v>1.9423010736490321E-2</v>
      </c>
      <c r="AM280" s="97" t="s">
        <v>238</v>
      </c>
      <c r="AN280" s="97">
        <v>198</v>
      </c>
      <c r="AO280" s="97" t="s">
        <v>238</v>
      </c>
      <c r="AP280" s="23">
        <v>0.13354416139096131</v>
      </c>
      <c r="AQ280" s="97" t="s">
        <v>238</v>
      </c>
      <c r="AR280" s="97">
        <v>39</v>
      </c>
      <c r="AS280" s="97" t="s">
        <v>238</v>
      </c>
      <c r="AT280" s="23">
        <v>9.2721604672285823E-2</v>
      </c>
      <c r="AU280" s="97" t="s">
        <v>238</v>
      </c>
      <c r="AV280" s="97">
        <v>160</v>
      </c>
      <c r="AW280" s="97" t="s">
        <v>238</v>
      </c>
      <c r="AX280" s="23">
        <v>0.1627652972216343</v>
      </c>
      <c r="AY280" s="97" t="s">
        <v>238</v>
      </c>
      <c r="AZ280" s="97">
        <v>42</v>
      </c>
      <c r="BA280" s="97" t="s">
        <v>238</v>
      </c>
      <c r="BB280" s="23">
        <v>7.6919388759084713E-3</v>
      </c>
      <c r="BC280" s="97" t="s">
        <v>238</v>
      </c>
      <c r="BD280" s="97">
        <v>303</v>
      </c>
      <c r="BE280" s="97" t="s">
        <v>238</v>
      </c>
      <c r="BF280" s="23">
        <v>0.19140630943792805</v>
      </c>
      <c r="BG280" s="97" t="s">
        <v>238</v>
      </c>
      <c r="BH280" s="97">
        <v>200</v>
      </c>
      <c r="BI280" s="97" t="s">
        <v>238</v>
      </c>
      <c r="BJ280" s="23">
        <v>4.7021622416921496E-2</v>
      </c>
      <c r="BK280" s="97" t="s">
        <v>238</v>
      </c>
      <c r="BL280" s="97">
        <v>298</v>
      </c>
      <c r="BM280" s="97" t="s">
        <v>238</v>
      </c>
      <c r="BN280" s="23">
        <v>2.1220706101549941E-2</v>
      </c>
      <c r="BO280" s="97" t="s">
        <v>238</v>
      </c>
      <c r="BP280" s="97">
        <v>283</v>
      </c>
      <c r="BQ280" s="97" t="s">
        <v>238</v>
      </c>
      <c r="BR280" s="23">
        <v>0.10822831875600497</v>
      </c>
      <c r="BS280" s="97" t="s">
        <v>238</v>
      </c>
      <c r="BT280" s="97">
        <v>57</v>
      </c>
      <c r="BU280" s="97" t="s">
        <v>238</v>
      </c>
      <c r="BV280" s="23">
        <v>0.11265573524405745</v>
      </c>
      <c r="BW280" s="97" t="s">
        <v>238</v>
      </c>
      <c r="BX280" s="97">
        <v>171</v>
      </c>
      <c r="BY280" s="97" t="s">
        <v>238</v>
      </c>
      <c r="BZ280" s="23">
        <v>0.13211371798270052</v>
      </c>
      <c r="CA280" s="97" t="s">
        <v>238</v>
      </c>
      <c r="CB280" s="97">
        <v>199</v>
      </c>
      <c r="CC280" s="97" t="s">
        <v>238</v>
      </c>
      <c r="CD280" s="97" t="s">
        <v>238</v>
      </c>
      <c r="CE280" s="23">
        <v>6.5926905485726134E-2</v>
      </c>
      <c r="CF280" s="97" t="s">
        <v>238</v>
      </c>
      <c r="CG280" s="97">
        <v>173</v>
      </c>
    </row>
    <row r="281" spans="1:85" x14ac:dyDescent="0.35">
      <c r="A281" s="97" t="s">
        <v>172</v>
      </c>
      <c r="B281" s="23">
        <v>0.22547979035537583</v>
      </c>
      <c r="C281" s="97" t="s">
        <v>172</v>
      </c>
      <c r="D281" s="97">
        <v>149</v>
      </c>
      <c r="E281" s="97" t="s">
        <v>172</v>
      </c>
      <c r="F281" s="23">
        <v>0.12627630360532047</v>
      </c>
      <c r="G281" s="97" t="s">
        <v>172</v>
      </c>
      <c r="H281" s="97">
        <v>106</v>
      </c>
      <c r="I281" s="97" t="s">
        <v>172</v>
      </c>
      <c r="J281" s="23">
        <v>0.23922954411207309</v>
      </c>
      <c r="K281" s="97" t="s">
        <v>172</v>
      </c>
      <c r="L281" s="97">
        <v>195</v>
      </c>
      <c r="M281" s="97" t="s">
        <v>172</v>
      </c>
      <c r="N281" s="23">
        <v>89</v>
      </c>
      <c r="O281" s="97" t="s">
        <v>172</v>
      </c>
      <c r="P281" s="23">
        <v>253</v>
      </c>
      <c r="Q281" s="97" t="s">
        <v>172</v>
      </c>
      <c r="R281" s="23">
        <v>6.7755259321842045E-4</v>
      </c>
      <c r="S281" s="97" t="s">
        <v>172</v>
      </c>
      <c r="T281" s="97">
        <v>232</v>
      </c>
      <c r="U281" s="97" t="s">
        <v>172</v>
      </c>
      <c r="V281" s="23">
        <v>5.0801134736141312E-2</v>
      </c>
      <c r="W281" s="97" t="s">
        <v>172</v>
      </c>
      <c r="X281" s="97">
        <v>289</v>
      </c>
      <c r="Y281" s="97" t="s">
        <v>172</v>
      </c>
      <c r="Z281" s="23">
        <v>1.1468048219029773E-3</v>
      </c>
      <c r="AA281" s="97" t="s">
        <v>172</v>
      </c>
      <c r="AB281" s="97">
        <v>284</v>
      </c>
      <c r="AC281" s="97" t="s">
        <v>172</v>
      </c>
      <c r="AD281" s="23">
        <v>3.2154945272132242E-3</v>
      </c>
      <c r="AE281" s="97" t="s">
        <v>172</v>
      </c>
      <c r="AF281" s="97">
        <v>284</v>
      </c>
      <c r="AG281" s="97" t="s">
        <v>172</v>
      </c>
      <c r="AH281" s="23">
        <v>7.8109788852771034E-2</v>
      </c>
      <c r="AI281" s="97" t="s">
        <v>172</v>
      </c>
      <c r="AJ281" s="97">
        <v>181</v>
      </c>
      <c r="AK281" s="97" t="s">
        <v>172</v>
      </c>
      <c r="AL281" s="23">
        <v>1.2977527336679577E-2</v>
      </c>
      <c r="AM281" s="97" t="s">
        <v>172</v>
      </c>
      <c r="AN281" s="97">
        <v>291</v>
      </c>
      <c r="AO281" s="97" t="s">
        <v>172</v>
      </c>
      <c r="AP281" s="23">
        <v>2.5241095781699804E-2</v>
      </c>
      <c r="AQ281" s="97" t="s">
        <v>172</v>
      </c>
      <c r="AR281" s="97">
        <v>190</v>
      </c>
      <c r="AS281" s="97" t="s">
        <v>172</v>
      </c>
      <c r="AT281" s="23">
        <v>0.11921435104082323</v>
      </c>
      <c r="AU281" s="97" t="s">
        <v>172</v>
      </c>
      <c r="AV281" s="97">
        <v>87</v>
      </c>
      <c r="AW281" s="97" t="s">
        <v>172</v>
      </c>
      <c r="AX281" s="23">
        <v>6.6615306673911148E-2</v>
      </c>
      <c r="AY281" s="97" t="s">
        <v>172</v>
      </c>
      <c r="AZ281" s="97">
        <v>174</v>
      </c>
      <c r="BA281" s="97" t="s">
        <v>172</v>
      </c>
      <c r="BB281" s="23">
        <v>1.9881422773684345E-2</v>
      </c>
      <c r="BC281" s="97" t="s">
        <v>172</v>
      </c>
      <c r="BD281" s="97">
        <v>260</v>
      </c>
      <c r="BE281" s="97" t="s">
        <v>172</v>
      </c>
      <c r="BF281" s="23">
        <v>0.30923224212034367</v>
      </c>
      <c r="BG281" s="97" t="s">
        <v>172</v>
      </c>
      <c r="BH281" s="97">
        <v>77</v>
      </c>
      <c r="BI281" s="97" t="s">
        <v>172</v>
      </c>
      <c r="BJ281" s="23">
        <v>8.2767373352657048E-2</v>
      </c>
      <c r="BK281" s="97" t="s">
        <v>172</v>
      </c>
      <c r="BL281" s="97">
        <v>210</v>
      </c>
      <c r="BM281" s="97" t="s">
        <v>172</v>
      </c>
      <c r="BN281" s="23">
        <v>0.23039697764803682</v>
      </c>
      <c r="BO281" s="97" t="s">
        <v>172</v>
      </c>
      <c r="BP281" s="97">
        <v>24</v>
      </c>
      <c r="BQ281" s="97" t="s">
        <v>172</v>
      </c>
      <c r="BR281" s="23">
        <v>6.8017745728577647E-2</v>
      </c>
      <c r="BS281" s="97" t="s">
        <v>172</v>
      </c>
      <c r="BT281" s="97">
        <v>141</v>
      </c>
      <c r="BU281" s="97" t="s">
        <v>172</v>
      </c>
      <c r="BV281" s="23">
        <v>0.25902441459808773</v>
      </c>
      <c r="BW281" s="97" t="s">
        <v>172</v>
      </c>
      <c r="BX281" s="97">
        <v>35</v>
      </c>
      <c r="BY281" s="97" t="s">
        <v>172</v>
      </c>
      <c r="BZ281" s="23">
        <v>0.11498226232698031</v>
      </c>
      <c r="CA281" s="97" t="s">
        <v>172</v>
      </c>
      <c r="CB281" s="97">
        <v>231</v>
      </c>
      <c r="CC281" s="97" t="s">
        <v>172</v>
      </c>
      <c r="CD281" s="97" t="s">
        <v>172</v>
      </c>
      <c r="CE281" s="23">
        <v>0.11388160259729527</v>
      </c>
      <c r="CF281" s="97" t="s">
        <v>172</v>
      </c>
      <c r="CG281" s="97">
        <v>107</v>
      </c>
    </row>
    <row r="282" spans="1:85" x14ac:dyDescent="0.35">
      <c r="A282" s="97" t="s">
        <v>101</v>
      </c>
      <c r="B282" s="23">
        <v>0.18671654402671614</v>
      </c>
      <c r="C282" s="97" t="s">
        <v>101</v>
      </c>
      <c r="D282" s="97">
        <v>208</v>
      </c>
      <c r="E282" s="97" t="s">
        <v>101</v>
      </c>
      <c r="F282" s="23">
        <v>3.0475339494067888E-2</v>
      </c>
      <c r="G282" s="97" t="s">
        <v>101</v>
      </c>
      <c r="H282" s="97">
        <v>314</v>
      </c>
      <c r="I282" s="97" t="s">
        <v>101</v>
      </c>
      <c r="J282" s="23">
        <v>0.24802947888527091</v>
      </c>
      <c r="K282" s="97" t="s">
        <v>101</v>
      </c>
      <c r="L282" s="97">
        <v>179</v>
      </c>
      <c r="M282" s="97" t="s">
        <v>101</v>
      </c>
      <c r="N282" s="23">
        <v>-135</v>
      </c>
      <c r="O282" s="97" t="s">
        <v>101</v>
      </c>
      <c r="P282" s="23">
        <v>46</v>
      </c>
      <c r="Q282" s="97" t="s">
        <v>101</v>
      </c>
      <c r="R282" s="23">
        <v>1.3560604940480339E-3</v>
      </c>
      <c r="S282" s="97" t="s">
        <v>101</v>
      </c>
      <c r="T282" s="97">
        <v>152</v>
      </c>
      <c r="U282" s="97" t="s">
        <v>101</v>
      </c>
      <c r="V282" s="23">
        <v>9.7847011892508912E-2</v>
      </c>
      <c r="W282" s="97" t="s">
        <v>101</v>
      </c>
      <c r="X282" s="97">
        <v>213</v>
      </c>
      <c r="Y282" s="97" t="s">
        <v>101</v>
      </c>
      <c r="Z282" s="23">
        <v>2.2598621561621015E-3</v>
      </c>
      <c r="AA282" s="97" t="s">
        <v>101</v>
      </c>
      <c r="AB282" s="97">
        <v>206</v>
      </c>
      <c r="AC282" s="97" t="s">
        <v>101</v>
      </c>
      <c r="AD282" s="23">
        <v>8.4580621638796344E-3</v>
      </c>
      <c r="AE282" s="97" t="s">
        <v>101</v>
      </c>
      <c r="AF282" s="97">
        <v>191</v>
      </c>
      <c r="AG282" s="97" t="s">
        <v>101</v>
      </c>
      <c r="AH282" s="23">
        <v>7.4302164349887526E-2</v>
      </c>
      <c r="AI282" s="97" t="s">
        <v>101</v>
      </c>
      <c r="AJ282" s="97">
        <v>197</v>
      </c>
      <c r="AK282" s="97" t="s">
        <v>101</v>
      </c>
      <c r="AL282" s="23">
        <v>1.7606078111170837E-2</v>
      </c>
      <c r="AM282" s="97" t="s">
        <v>101</v>
      </c>
      <c r="AN282" s="97">
        <v>227</v>
      </c>
      <c r="AO282" s="97" t="s">
        <v>101</v>
      </c>
      <c r="AP282" s="23">
        <v>0</v>
      </c>
      <c r="AQ282" s="97" t="s">
        <v>101</v>
      </c>
      <c r="AR282" s="97">
        <v>253</v>
      </c>
      <c r="AS282" s="97" t="s">
        <v>101</v>
      </c>
      <c r="AT282" s="23">
        <v>0.13910158054363828</v>
      </c>
      <c r="AU282" s="97" t="s">
        <v>101</v>
      </c>
      <c r="AV282" s="97">
        <v>57</v>
      </c>
      <c r="AW282" s="97" t="s">
        <v>101</v>
      </c>
      <c r="AX282" s="23">
        <v>4.9041152085246058E-2</v>
      </c>
      <c r="AY282" s="97" t="s">
        <v>101</v>
      </c>
      <c r="AZ282" s="97">
        <v>230</v>
      </c>
      <c r="BA282" s="97" t="s">
        <v>101</v>
      </c>
      <c r="BB282" s="23">
        <v>1.6877404171320051E-2</v>
      </c>
      <c r="BC282" s="97" t="s">
        <v>101</v>
      </c>
      <c r="BD282" s="97">
        <v>269</v>
      </c>
      <c r="BE282" s="97" t="s">
        <v>101</v>
      </c>
      <c r="BF282" s="23">
        <v>0.1720334410470068</v>
      </c>
      <c r="BG282" s="97" t="s">
        <v>101</v>
      </c>
      <c r="BH282" s="97">
        <v>223</v>
      </c>
      <c r="BI282" s="97" t="s">
        <v>101</v>
      </c>
      <c r="BJ282" s="23">
        <v>5.1351823453395007E-2</v>
      </c>
      <c r="BK282" s="97" t="s">
        <v>101</v>
      </c>
      <c r="BL282" s="97">
        <v>292</v>
      </c>
      <c r="BM282" s="97" t="s">
        <v>101</v>
      </c>
      <c r="BN282" s="23">
        <v>4.0741490083488277E-2</v>
      </c>
      <c r="BO282" s="97" t="s">
        <v>101</v>
      </c>
      <c r="BP282" s="97">
        <v>222</v>
      </c>
      <c r="BQ282" s="97" t="s">
        <v>101</v>
      </c>
      <c r="BR282" s="23">
        <v>0.21104638965410774</v>
      </c>
      <c r="BS282" s="97" t="s">
        <v>101</v>
      </c>
      <c r="BT282" s="97">
        <v>11</v>
      </c>
      <c r="BU282" s="97" t="s">
        <v>101</v>
      </c>
      <c r="BV282" s="23">
        <v>0.21912568975898303</v>
      </c>
      <c r="BW282" s="97" t="s">
        <v>101</v>
      </c>
      <c r="BX282" s="97">
        <v>53</v>
      </c>
      <c r="BY282" s="97" t="s">
        <v>101</v>
      </c>
      <c r="BZ282" s="23">
        <v>0.12311289271909027</v>
      </c>
      <c r="CA282" s="97" t="s">
        <v>101</v>
      </c>
      <c r="CB282" s="97">
        <v>214</v>
      </c>
      <c r="CC282" s="97" t="s">
        <v>101</v>
      </c>
      <c r="CD282" s="97" t="s">
        <v>101</v>
      </c>
      <c r="CE282" s="23">
        <v>6.8218390695036046E-2</v>
      </c>
      <c r="CF282" s="97" t="s">
        <v>101</v>
      </c>
      <c r="CG282" s="97">
        <v>169</v>
      </c>
    </row>
    <row r="283" spans="1:85" x14ac:dyDescent="0.35">
      <c r="A283" s="97" t="s">
        <v>130</v>
      </c>
      <c r="B283" s="23">
        <v>0.32998549856799758</v>
      </c>
      <c r="C283" s="97" t="s">
        <v>130</v>
      </c>
      <c r="D283" s="97">
        <v>70</v>
      </c>
      <c r="E283" s="97" t="s">
        <v>130</v>
      </c>
      <c r="F283" s="23">
        <v>0.23739822277860487</v>
      </c>
      <c r="G283" s="97" t="s">
        <v>130</v>
      </c>
      <c r="H283" s="97">
        <v>39</v>
      </c>
      <c r="I283" s="97" t="s">
        <v>130</v>
      </c>
      <c r="J283" s="23">
        <v>0.28124308431485551</v>
      </c>
      <c r="K283" s="97" t="s">
        <v>130</v>
      </c>
      <c r="L283" s="97">
        <v>138</v>
      </c>
      <c r="M283" s="97" t="s">
        <v>130</v>
      </c>
      <c r="N283" s="23">
        <v>99</v>
      </c>
      <c r="O283" s="97" t="s">
        <v>130</v>
      </c>
      <c r="P283" s="23">
        <v>260</v>
      </c>
      <c r="Q283" s="97" t="s">
        <v>130</v>
      </c>
      <c r="R283" s="23">
        <v>1.2422005381475052E-3</v>
      </c>
      <c r="S283" s="97" t="s">
        <v>130</v>
      </c>
      <c r="T283" s="97">
        <v>165</v>
      </c>
      <c r="U283" s="97" t="s">
        <v>130</v>
      </c>
      <c r="V283" s="23">
        <v>0.32823583898439135</v>
      </c>
      <c r="W283" s="97" t="s">
        <v>130</v>
      </c>
      <c r="X283" s="97">
        <v>49</v>
      </c>
      <c r="Y283" s="97" t="s">
        <v>130</v>
      </c>
      <c r="Z283" s="23">
        <v>4.27507015666918E-3</v>
      </c>
      <c r="AA283" s="97" t="s">
        <v>130</v>
      </c>
      <c r="AB283" s="97">
        <v>109</v>
      </c>
      <c r="AC283" s="97" t="s">
        <v>130</v>
      </c>
      <c r="AD283" s="23">
        <v>1.4402026852042683E-2</v>
      </c>
      <c r="AE283" s="97" t="s">
        <v>130</v>
      </c>
      <c r="AF283" s="97">
        <v>121</v>
      </c>
      <c r="AG283" s="97" t="s">
        <v>130</v>
      </c>
      <c r="AH283" s="23">
        <v>8.1902981644046954E-2</v>
      </c>
      <c r="AI283" s="97" t="s">
        <v>130</v>
      </c>
      <c r="AJ283" s="97">
        <v>165</v>
      </c>
      <c r="AK283" s="97" t="s">
        <v>130</v>
      </c>
      <c r="AL283" s="23">
        <v>2.4355904599051133E-2</v>
      </c>
      <c r="AM283" s="97" t="s">
        <v>130</v>
      </c>
      <c r="AN283" s="97">
        <v>147</v>
      </c>
      <c r="AO283" s="97" t="s">
        <v>130</v>
      </c>
      <c r="AP283" s="23">
        <v>0.16014785667982973</v>
      </c>
      <c r="AQ283" s="97" t="s">
        <v>130</v>
      </c>
      <c r="AR283" s="97">
        <v>28</v>
      </c>
      <c r="AS283" s="97" t="s">
        <v>130</v>
      </c>
      <c r="AT283" s="23">
        <v>5.0181083416346708E-2</v>
      </c>
      <c r="AU283" s="97" t="s">
        <v>130</v>
      </c>
      <c r="AV283" s="97">
        <v>301</v>
      </c>
      <c r="AW283" s="97" t="s">
        <v>130</v>
      </c>
      <c r="AX283" s="23">
        <v>0.17368009844605187</v>
      </c>
      <c r="AY283" s="97" t="s">
        <v>130</v>
      </c>
      <c r="AZ283" s="97">
        <v>31</v>
      </c>
      <c r="BA283" s="97" t="s">
        <v>130</v>
      </c>
      <c r="BB283" s="23">
        <v>0.31075212788011625</v>
      </c>
      <c r="BC283" s="97" t="s">
        <v>130</v>
      </c>
      <c r="BD283" s="97">
        <v>17</v>
      </c>
      <c r="BE283" s="97" t="s">
        <v>130</v>
      </c>
      <c r="BF283" s="23">
        <v>0.13285614643913185</v>
      </c>
      <c r="BG283" s="97" t="s">
        <v>130</v>
      </c>
      <c r="BH283" s="97">
        <v>293</v>
      </c>
      <c r="BI283" s="97" t="s">
        <v>130</v>
      </c>
      <c r="BJ283" s="23">
        <v>0.31124383648343695</v>
      </c>
      <c r="BK283" s="97" t="s">
        <v>130</v>
      </c>
      <c r="BL283" s="97">
        <v>20</v>
      </c>
      <c r="BM283" s="97" t="s">
        <v>130</v>
      </c>
      <c r="BN283" s="23">
        <v>3.8748652295042298E-2</v>
      </c>
      <c r="BO283" s="97" t="s">
        <v>130</v>
      </c>
      <c r="BP283" s="97">
        <v>230</v>
      </c>
      <c r="BQ283" s="97" t="s">
        <v>130</v>
      </c>
      <c r="BR283" s="23">
        <v>4.2137743338399168E-2</v>
      </c>
      <c r="BS283" s="97" t="s">
        <v>130</v>
      </c>
      <c r="BT283" s="97">
        <v>237</v>
      </c>
      <c r="BU283" s="97" t="s">
        <v>130</v>
      </c>
      <c r="BV283" s="23">
        <v>7.0297962130494579E-2</v>
      </c>
      <c r="BW283" s="97" t="s">
        <v>130</v>
      </c>
      <c r="BX283" s="97">
        <v>273</v>
      </c>
      <c r="BY283" s="97" t="s">
        <v>130</v>
      </c>
      <c r="BZ283" s="23">
        <v>0.20379865663283755</v>
      </c>
      <c r="CA283" s="97" t="s">
        <v>130</v>
      </c>
      <c r="CB283" s="97">
        <v>88</v>
      </c>
      <c r="CC283" s="97" t="s">
        <v>130</v>
      </c>
      <c r="CD283" s="97" t="s">
        <v>130</v>
      </c>
      <c r="CE283" s="23">
        <v>0.16514832270704802</v>
      </c>
      <c r="CF283" s="97" t="s">
        <v>130</v>
      </c>
      <c r="CG283" s="97">
        <v>69</v>
      </c>
    </row>
    <row r="284" spans="1:85" x14ac:dyDescent="0.35">
      <c r="A284" s="97" t="s">
        <v>185</v>
      </c>
      <c r="B284" s="23">
        <v>0.22654692535027823</v>
      </c>
      <c r="C284" s="97" t="s">
        <v>185</v>
      </c>
      <c r="D284" s="97">
        <v>145</v>
      </c>
      <c r="E284" s="97" t="s">
        <v>185</v>
      </c>
      <c r="F284" s="23">
        <v>7.8298867771122327E-2</v>
      </c>
      <c r="G284" s="97" t="s">
        <v>185</v>
      </c>
      <c r="H284" s="97">
        <v>202</v>
      </c>
      <c r="I284" s="97" t="s">
        <v>185</v>
      </c>
      <c r="J284" s="23">
        <v>0.33437921935922538</v>
      </c>
      <c r="K284" s="97" t="s">
        <v>185</v>
      </c>
      <c r="L284" s="97">
        <v>89</v>
      </c>
      <c r="M284" s="97" t="s">
        <v>185</v>
      </c>
      <c r="N284" s="23">
        <v>-113</v>
      </c>
      <c r="O284" s="97" t="s">
        <v>185</v>
      </c>
      <c r="P284" s="23">
        <v>56</v>
      </c>
      <c r="Q284" s="97" t="s">
        <v>185</v>
      </c>
      <c r="R284" s="23">
        <v>2.3475681085881597E-3</v>
      </c>
      <c r="S284" s="97" t="s">
        <v>185</v>
      </c>
      <c r="T284" s="97">
        <v>98</v>
      </c>
      <c r="U284" s="97" t="s">
        <v>185</v>
      </c>
      <c r="V284" s="23">
        <v>0.18022367537200876</v>
      </c>
      <c r="W284" s="97" t="s">
        <v>185</v>
      </c>
      <c r="X284" s="97">
        <v>128</v>
      </c>
      <c r="Y284" s="97" t="s">
        <v>185</v>
      </c>
      <c r="Z284" s="23">
        <v>4.0123186678704291E-3</v>
      </c>
      <c r="AA284" s="97" t="s">
        <v>185</v>
      </c>
      <c r="AB284" s="97">
        <v>120</v>
      </c>
      <c r="AC284" s="97" t="s">
        <v>185</v>
      </c>
      <c r="AD284" s="23">
        <v>9.106851364802734E-3</v>
      </c>
      <c r="AE284" s="97" t="s">
        <v>185</v>
      </c>
      <c r="AF284" s="97">
        <v>180</v>
      </c>
      <c r="AG284" s="97" t="s">
        <v>185</v>
      </c>
      <c r="AH284" s="23">
        <v>6.9804941769658568E-2</v>
      </c>
      <c r="AI284" s="97" t="s">
        <v>185</v>
      </c>
      <c r="AJ284" s="97">
        <v>214</v>
      </c>
      <c r="AK284" s="97" t="s">
        <v>185</v>
      </c>
      <c r="AL284" s="23">
        <v>1.7671475169138008E-2</v>
      </c>
      <c r="AM284" s="97" t="s">
        <v>185</v>
      </c>
      <c r="AN284" s="97">
        <v>226</v>
      </c>
      <c r="AO284" s="97" t="s">
        <v>185</v>
      </c>
      <c r="AP284" s="23">
        <v>0</v>
      </c>
      <c r="AQ284" s="97" t="s">
        <v>185</v>
      </c>
      <c r="AR284" s="97">
        <v>253</v>
      </c>
      <c r="AS284" s="97" t="s">
        <v>185</v>
      </c>
      <c r="AT284" s="23">
        <v>9.9266410790306014E-2</v>
      </c>
      <c r="AU284" s="97" t="s">
        <v>185</v>
      </c>
      <c r="AV284" s="97">
        <v>136</v>
      </c>
      <c r="AW284" s="97" t="s">
        <v>185</v>
      </c>
      <c r="AX284" s="23">
        <v>3.4997008154028127E-2</v>
      </c>
      <c r="AY284" s="97" t="s">
        <v>185</v>
      </c>
      <c r="AZ284" s="97">
        <v>274</v>
      </c>
      <c r="BA284" s="97" t="s">
        <v>185</v>
      </c>
      <c r="BB284" s="23">
        <v>2.251947003321705E-2</v>
      </c>
      <c r="BC284" s="97" t="s">
        <v>185</v>
      </c>
      <c r="BD284" s="97">
        <v>252</v>
      </c>
      <c r="BE284" s="97" t="s">
        <v>185</v>
      </c>
      <c r="BF284" s="23">
        <v>0.480227263887612</v>
      </c>
      <c r="BG284" s="97" t="s">
        <v>185</v>
      </c>
      <c r="BH284" s="97">
        <v>26</v>
      </c>
      <c r="BI284" s="97" t="s">
        <v>185</v>
      </c>
      <c r="BJ284" s="23">
        <v>0.12091264620065501</v>
      </c>
      <c r="BK284" s="97" t="s">
        <v>185</v>
      </c>
      <c r="BL284" s="97">
        <v>129</v>
      </c>
      <c r="BM284" s="97" t="s">
        <v>185</v>
      </c>
      <c r="BN284" s="23">
        <v>0.13927861439694741</v>
      </c>
      <c r="BO284" s="97" t="s">
        <v>185</v>
      </c>
      <c r="BP284" s="97">
        <v>57</v>
      </c>
      <c r="BQ284" s="97" t="s">
        <v>185</v>
      </c>
      <c r="BR284" s="23">
        <v>4.4022221324668015E-2</v>
      </c>
      <c r="BS284" s="97" t="s">
        <v>185</v>
      </c>
      <c r="BT284" s="97">
        <v>233</v>
      </c>
      <c r="BU284" s="97" t="s">
        <v>185</v>
      </c>
      <c r="BV284" s="23">
        <v>0.15911376108468731</v>
      </c>
      <c r="BW284" s="97" t="s">
        <v>185</v>
      </c>
      <c r="BX284" s="97">
        <v>97</v>
      </c>
      <c r="BY284" s="97" t="s">
        <v>185</v>
      </c>
      <c r="BZ284" s="23">
        <v>0.19798353402600963</v>
      </c>
      <c r="CA284" s="97" t="s">
        <v>185</v>
      </c>
      <c r="CB284" s="97">
        <v>97</v>
      </c>
      <c r="CC284" s="97" t="s">
        <v>185</v>
      </c>
      <c r="CD284" s="97" t="s">
        <v>185</v>
      </c>
      <c r="CE284" s="23">
        <v>0.12247085303782862</v>
      </c>
      <c r="CF284" s="97" t="s">
        <v>185</v>
      </c>
      <c r="CG284" s="97">
        <v>99</v>
      </c>
    </row>
    <row r="285" spans="1:85" x14ac:dyDescent="0.35">
      <c r="A285" s="97" t="s">
        <v>108</v>
      </c>
      <c r="B285" s="23">
        <v>0.2085794980698116</v>
      </c>
      <c r="C285" s="97" t="s">
        <v>108</v>
      </c>
      <c r="D285" s="97">
        <v>175</v>
      </c>
      <c r="E285" s="97" t="s">
        <v>108</v>
      </c>
      <c r="F285" s="23">
        <v>0.16062500539736274</v>
      </c>
      <c r="G285" s="97" t="s">
        <v>108</v>
      </c>
      <c r="H285" s="97">
        <v>66</v>
      </c>
      <c r="I285" s="97" t="s">
        <v>108</v>
      </c>
      <c r="J285" s="23">
        <v>0.16250971346775767</v>
      </c>
      <c r="K285" s="97" t="s">
        <v>108</v>
      </c>
      <c r="L285" s="97">
        <v>291</v>
      </c>
      <c r="M285" s="97" t="s">
        <v>108</v>
      </c>
      <c r="N285" s="23">
        <v>225</v>
      </c>
      <c r="O285" s="97" t="s">
        <v>108</v>
      </c>
      <c r="P285" s="23">
        <v>313</v>
      </c>
      <c r="Q285" s="97" t="s">
        <v>108</v>
      </c>
      <c r="R285" s="23">
        <v>1.2275680478832512E-3</v>
      </c>
      <c r="S285" s="97" t="s">
        <v>108</v>
      </c>
      <c r="T285" s="97">
        <v>167</v>
      </c>
      <c r="U285" s="97" t="s">
        <v>108</v>
      </c>
      <c r="V285" s="23">
        <v>0.10291621230049201</v>
      </c>
      <c r="W285" s="97" t="s">
        <v>108</v>
      </c>
      <c r="X285" s="97">
        <v>205</v>
      </c>
      <c r="Y285" s="97" t="s">
        <v>108</v>
      </c>
      <c r="Z285" s="23">
        <v>2.1782529979609594E-3</v>
      </c>
      <c r="AA285" s="97" t="s">
        <v>108</v>
      </c>
      <c r="AB285" s="97">
        <v>211</v>
      </c>
      <c r="AC285" s="97" t="s">
        <v>108</v>
      </c>
      <c r="AD285" s="23">
        <v>3.7680629034487975E-3</v>
      </c>
      <c r="AE285" s="97" t="s">
        <v>108</v>
      </c>
      <c r="AF285" s="97">
        <v>278</v>
      </c>
      <c r="AG285" s="97" t="s">
        <v>108</v>
      </c>
      <c r="AH285" s="23">
        <v>5.2160557435558794E-2</v>
      </c>
      <c r="AI285" s="97" t="s">
        <v>108</v>
      </c>
      <c r="AJ285" s="97">
        <v>298</v>
      </c>
      <c r="AK285" s="97" t="s">
        <v>108</v>
      </c>
      <c r="AL285" s="23">
        <v>1.0245533803441153E-2</v>
      </c>
      <c r="AM285" s="97" t="s">
        <v>108</v>
      </c>
      <c r="AN285" s="97">
        <v>314</v>
      </c>
      <c r="AO285" s="97" t="s">
        <v>108</v>
      </c>
      <c r="AP285" s="23">
        <v>9.756014336321174E-2</v>
      </c>
      <c r="AQ285" s="97" t="s">
        <v>108</v>
      </c>
      <c r="AR285" s="97">
        <v>65</v>
      </c>
      <c r="AS285" s="97" t="s">
        <v>108</v>
      </c>
      <c r="AT285" s="23">
        <v>7.756592715263487E-2</v>
      </c>
      <c r="AU285" s="97" t="s">
        <v>108</v>
      </c>
      <c r="AV285" s="97">
        <v>203</v>
      </c>
      <c r="AW285" s="97" t="s">
        <v>108</v>
      </c>
      <c r="AX285" s="23">
        <v>0.12237263854537625</v>
      </c>
      <c r="AY285" s="97" t="s">
        <v>108</v>
      </c>
      <c r="AZ285" s="97">
        <v>78</v>
      </c>
      <c r="BA285" s="97" t="s">
        <v>108</v>
      </c>
      <c r="BB285" s="23">
        <v>0.16245056775537053</v>
      </c>
      <c r="BC285" s="97" t="s">
        <v>108</v>
      </c>
      <c r="BD285" s="97">
        <v>45</v>
      </c>
      <c r="BE285" s="97" t="s">
        <v>108</v>
      </c>
      <c r="BF285" s="23">
        <v>0.15930904615626923</v>
      </c>
      <c r="BG285" s="97" t="s">
        <v>108</v>
      </c>
      <c r="BH285" s="97">
        <v>241</v>
      </c>
      <c r="BI285" s="97" t="s">
        <v>108</v>
      </c>
      <c r="BJ285" s="23">
        <v>0.18148803397252261</v>
      </c>
      <c r="BK285" s="97" t="s">
        <v>108</v>
      </c>
      <c r="BL285" s="97">
        <v>65</v>
      </c>
      <c r="BM285" s="97" t="s">
        <v>108</v>
      </c>
      <c r="BN285" s="23">
        <v>9.0409836564520243E-2</v>
      </c>
      <c r="BO285" s="97" t="s">
        <v>108</v>
      </c>
      <c r="BP285" s="97">
        <v>108</v>
      </c>
      <c r="BQ285" s="97" t="s">
        <v>108</v>
      </c>
      <c r="BR285" s="23">
        <v>6.9129933151319892E-2</v>
      </c>
      <c r="BS285" s="97" t="s">
        <v>108</v>
      </c>
      <c r="BT285" s="97">
        <v>137</v>
      </c>
      <c r="BU285" s="97" t="s">
        <v>108</v>
      </c>
      <c r="BV285" s="23">
        <v>0.13860303477414435</v>
      </c>
      <c r="BW285" s="97" t="s">
        <v>108</v>
      </c>
      <c r="BX285" s="97">
        <v>124</v>
      </c>
      <c r="BY285" s="97" t="s">
        <v>108</v>
      </c>
      <c r="BZ285" s="23">
        <v>9.9292566243048011E-2</v>
      </c>
      <c r="CA285" s="97" t="s">
        <v>108</v>
      </c>
      <c r="CB285" s="97">
        <v>270</v>
      </c>
      <c r="CC285" s="97" t="s">
        <v>108</v>
      </c>
      <c r="CD285" s="97" t="s">
        <v>108</v>
      </c>
      <c r="CE285" s="23">
        <v>1.991426808913916E-2</v>
      </c>
      <c r="CF285" s="97" t="s">
        <v>108</v>
      </c>
      <c r="CG285" s="97">
        <v>303</v>
      </c>
    </row>
    <row r="286" spans="1:85" x14ac:dyDescent="0.35">
      <c r="A286" s="97" t="s">
        <v>322</v>
      </c>
      <c r="B286" s="23">
        <v>0.14705992521069605</v>
      </c>
      <c r="C286" s="97" t="s">
        <v>322</v>
      </c>
      <c r="D286" s="97">
        <v>286</v>
      </c>
      <c r="E286" s="97" t="s">
        <v>322</v>
      </c>
      <c r="F286" s="23">
        <v>7.1988498096584627E-2</v>
      </c>
      <c r="G286" s="97" t="s">
        <v>322</v>
      </c>
      <c r="H286" s="97">
        <v>219</v>
      </c>
      <c r="I286" s="97" t="s">
        <v>322</v>
      </c>
      <c r="J286" s="23">
        <v>0.18136693906693352</v>
      </c>
      <c r="K286" s="97" t="s">
        <v>322</v>
      </c>
      <c r="L286" s="97">
        <v>276</v>
      </c>
      <c r="M286" s="97" t="s">
        <v>322</v>
      </c>
      <c r="N286" s="23">
        <v>57</v>
      </c>
      <c r="O286" s="97" t="s">
        <v>322</v>
      </c>
      <c r="P286" s="23">
        <v>228</v>
      </c>
      <c r="Q286" s="97" t="s">
        <v>322</v>
      </c>
      <c r="R286" s="23">
        <v>3.304993384652537E-4</v>
      </c>
      <c r="S286" s="97" t="s">
        <v>322</v>
      </c>
      <c r="T286" s="97">
        <v>274</v>
      </c>
      <c r="U286" s="97" t="s">
        <v>322</v>
      </c>
      <c r="V286" s="23">
        <v>4.7543586387234209E-2</v>
      </c>
      <c r="W286" s="97" t="s">
        <v>322</v>
      </c>
      <c r="X286" s="97">
        <v>297</v>
      </c>
      <c r="Y286" s="97" t="s">
        <v>322</v>
      </c>
      <c r="Z286" s="23">
        <v>7.697525974469352E-4</v>
      </c>
      <c r="AA286" s="97" t="s">
        <v>322</v>
      </c>
      <c r="AB286" s="97">
        <v>319</v>
      </c>
      <c r="AC286" s="97" t="s">
        <v>322</v>
      </c>
      <c r="AD286" s="23">
        <v>4.0621102356710225E-3</v>
      </c>
      <c r="AE286" s="97" t="s">
        <v>322</v>
      </c>
      <c r="AF286" s="97">
        <v>273</v>
      </c>
      <c r="AG286" s="97" t="s">
        <v>322</v>
      </c>
      <c r="AH286" s="23">
        <v>6.9685439435942922E-2</v>
      </c>
      <c r="AI286" s="97" t="s">
        <v>322</v>
      </c>
      <c r="AJ286" s="97">
        <v>217</v>
      </c>
      <c r="AK286" s="97" t="s">
        <v>322</v>
      </c>
      <c r="AL286" s="23">
        <v>1.2740747135502883E-2</v>
      </c>
      <c r="AM286" s="97" t="s">
        <v>322</v>
      </c>
      <c r="AN286" s="97">
        <v>293</v>
      </c>
      <c r="AO286" s="97" t="s">
        <v>322</v>
      </c>
      <c r="AP286" s="23">
        <v>4.4961870071295124E-2</v>
      </c>
      <c r="AQ286" s="97" t="s">
        <v>322</v>
      </c>
      <c r="AR286" s="97">
        <v>136</v>
      </c>
      <c r="AS286" s="97" t="s">
        <v>322</v>
      </c>
      <c r="AT286" s="23">
        <v>0.10173838835861557</v>
      </c>
      <c r="AU286" s="97" t="s">
        <v>322</v>
      </c>
      <c r="AV286" s="97">
        <v>126</v>
      </c>
      <c r="AW286" s="97" t="s">
        <v>322</v>
      </c>
      <c r="AX286" s="23">
        <v>7.9662623174205416E-2</v>
      </c>
      <c r="AY286" s="97" t="s">
        <v>322</v>
      </c>
      <c r="AZ286" s="97">
        <v>144</v>
      </c>
      <c r="BA286" s="97" t="s">
        <v>322</v>
      </c>
      <c r="BB286" s="23">
        <v>7.0948041632870343E-2</v>
      </c>
      <c r="BC286" s="97" t="s">
        <v>322</v>
      </c>
      <c r="BD286" s="97">
        <v>125</v>
      </c>
      <c r="BE286" s="97" t="s">
        <v>322</v>
      </c>
      <c r="BF286" s="23">
        <v>0.26028222454132671</v>
      </c>
      <c r="BG286" s="97" t="s">
        <v>322</v>
      </c>
      <c r="BH286" s="97">
        <v>121</v>
      </c>
      <c r="BI286" s="97" t="s">
        <v>322</v>
      </c>
      <c r="BJ286" s="23">
        <v>0.11912089903708055</v>
      </c>
      <c r="BK286" s="97" t="s">
        <v>322</v>
      </c>
      <c r="BL286" s="97">
        <v>131</v>
      </c>
      <c r="BM286" s="97" t="s">
        <v>322</v>
      </c>
      <c r="BN286" s="23">
        <v>3.8986979355952966E-2</v>
      </c>
      <c r="BO286" s="97" t="s">
        <v>322</v>
      </c>
      <c r="BP286" s="97">
        <v>227</v>
      </c>
      <c r="BQ286" s="97" t="s">
        <v>322</v>
      </c>
      <c r="BR286" s="23">
        <v>4.6488220471082788E-2</v>
      </c>
      <c r="BS286" s="97" t="s">
        <v>322</v>
      </c>
      <c r="BT286" s="97">
        <v>223</v>
      </c>
      <c r="BU286" s="97" t="s">
        <v>322</v>
      </c>
      <c r="BV286" s="23">
        <v>7.4293383392045234E-2</v>
      </c>
      <c r="BW286" s="97" t="s">
        <v>322</v>
      </c>
      <c r="BX286" s="97">
        <v>260</v>
      </c>
      <c r="BY286" s="97" t="s">
        <v>322</v>
      </c>
      <c r="BZ286" s="23">
        <v>9.6728809995629619E-2</v>
      </c>
      <c r="CA286" s="97" t="s">
        <v>322</v>
      </c>
      <c r="CB286" s="97">
        <v>276</v>
      </c>
      <c r="CC286" s="97" t="s">
        <v>322</v>
      </c>
      <c r="CD286" s="97" t="s">
        <v>322</v>
      </c>
      <c r="CE286" s="23">
        <v>2.5157086242720065E-2</v>
      </c>
      <c r="CF286" s="97" t="s">
        <v>322</v>
      </c>
      <c r="CG286" s="97">
        <v>291</v>
      </c>
    </row>
    <row r="287" spans="1:85" x14ac:dyDescent="0.35">
      <c r="A287" s="97" t="s">
        <v>158</v>
      </c>
      <c r="B287" s="23">
        <v>0.2367176839782914</v>
      </c>
      <c r="C287" s="97" t="s">
        <v>158</v>
      </c>
      <c r="D287" s="97">
        <v>132</v>
      </c>
      <c r="E287" s="97" t="s">
        <v>158</v>
      </c>
      <c r="F287" s="23">
        <v>0.14896307494781053</v>
      </c>
      <c r="G287" s="97" t="s">
        <v>158</v>
      </c>
      <c r="H287" s="97">
        <v>76</v>
      </c>
      <c r="I287" s="97" t="s">
        <v>158</v>
      </c>
      <c r="J287" s="23">
        <v>0.25968672932480585</v>
      </c>
      <c r="K287" s="97" t="s">
        <v>158</v>
      </c>
      <c r="L287" s="97">
        <v>164</v>
      </c>
      <c r="M287" s="97" t="s">
        <v>158</v>
      </c>
      <c r="N287" s="23">
        <v>88</v>
      </c>
      <c r="O287" s="97" t="s">
        <v>158</v>
      </c>
      <c r="P287" s="23">
        <v>251</v>
      </c>
      <c r="Q287" s="97" t="s">
        <v>158</v>
      </c>
      <c r="R287" s="23">
        <v>2.3460713275491912E-3</v>
      </c>
      <c r="S287" s="97" t="s">
        <v>158</v>
      </c>
      <c r="T287" s="97">
        <v>99</v>
      </c>
      <c r="U287" s="97" t="s">
        <v>158</v>
      </c>
      <c r="V287" s="23">
        <v>0.2909777801789708</v>
      </c>
      <c r="W287" s="97" t="s">
        <v>158</v>
      </c>
      <c r="X287" s="97">
        <v>62</v>
      </c>
      <c r="Y287" s="97" t="s">
        <v>158</v>
      </c>
      <c r="Z287" s="23">
        <v>5.0343061262533365E-3</v>
      </c>
      <c r="AA287" s="97" t="s">
        <v>158</v>
      </c>
      <c r="AB287" s="97">
        <v>96</v>
      </c>
      <c r="AC287" s="97" t="s">
        <v>158</v>
      </c>
      <c r="AD287" s="23">
        <v>1.7668818630710553E-2</v>
      </c>
      <c r="AE287" s="97" t="s">
        <v>158</v>
      </c>
      <c r="AF287" s="97">
        <v>103</v>
      </c>
      <c r="AG287" s="97" t="s">
        <v>158</v>
      </c>
      <c r="AH287" s="23">
        <v>4.8286818482626524E-2</v>
      </c>
      <c r="AI287" s="97" t="s">
        <v>158</v>
      </c>
      <c r="AJ287" s="97">
        <v>308</v>
      </c>
      <c r="AK287" s="97" t="s">
        <v>158</v>
      </c>
      <c r="AL287" s="23">
        <v>2.3302412746380122E-2</v>
      </c>
      <c r="AM287" s="97" t="s">
        <v>158</v>
      </c>
      <c r="AN287" s="97">
        <v>152</v>
      </c>
      <c r="AO287" s="97" t="s">
        <v>158</v>
      </c>
      <c r="AP287" s="23">
        <v>0</v>
      </c>
      <c r="AQ287" s="97" t="s">
        <v>158</v>
      </c>
      <c r="AR287" s="97">
        <v>253</v>
      </c>
      <c r="AS287" s="97" t="s">
        <v>158</v>
      </c>
      <c r="AT287" s="23">
        <v>9.4986895301612306E-2</v>
      </c>
      <c r="AU287" s="97" t="s">
        <v>158</v>
      </c>
      <c r="AV287" s="97">
        <v>148</v>
      </c>
      <c r="AW287" s="97" t="s">
        <v>158</v>
      </c>
      <c r="AX287" s="23">
        <v>3.3488237591450982E-2</v>
      </c>
      <c r="AY287" s="97" t="s">
        <v>158</v>
      </c>
      <c r="AZ287" s="97">
        <v>279</v>
      </c>
      <c r="BA287" s="97" t="s">
        <v>158</v>
      </c>
      <c r="BB287" s="23">
        <v>0.2531672072923431</v>
      </c>
      <c r="BC287" s="97" t="s">
        <v>158</v>
      </c>
      <c r="BD287" s="97">
        <v>22</v>
      </c>
      <c r="BE287" s="97" t="s">
        <v>158</v>
      </c>
      <c r="BF287" s="23">
        <v>0.20901539905518524</v>
      </c>
      <c r="BG287" s="97" t="s">
        <v>158</v>
      </c>
      <c r="BH287" s="97">
        <v>176</v>
      </c>
      <c r="BI287" s="97" t="s">
        <v>158</v>
      </c>
      <c r="BJ287" s="23">
        <v>0.27463100462030104</v>
      </c>
      <c r="BK287" s="97" t="s">
        <v>158</v>
      </c>
      <c r="BL287" s="97">
        <v>24</v>
      </c>
      <c r="BM287" s="97" t="s">
        <v>158</v>
      </c>
      <c r="BN287" s="23">
        <v>5.6429638634543325E-2</v>
      </c>
      <c r="BO287" s="97" t="s">
        <v>158</v>
      </c>
      <c r="BP287" s="97">
        <v>178</v>
      </c>
      <c r="BQ287" s="97" t="s">
        <v>158</v>
      </c>
      <c r="BR287" s="23">
        <v>6.1264454523797036E-2</v>
      </c>
      <c r="BS287" s="97" t="s">
        <v>158</v>
      </c>
      <c r="BT287" s="97">
        <v>165</v>
      </c>
      <c r="BU287" s="97" t="s">
        <v>158</v>
      </c>
      <c r="BV287" s="23">
        <v>0.10228716800452857</v>
      </c>
      <c r="BW287" s="97" t="s">
        <v>158</v>
      </c>
      <c r="BX287" s="97">
        <v>191</v>
      </c>
      <c r="BY287" s="97" t="s">
        <v>158</v>
      </c>
      <c r="BZ287" s="23">
        <v>0.17028319609774195</v>
      </c>
      <c r="CA287" s="97" t="s">
        <v>158</v>
      </c>
      <c r="CB287" s="97">
        <v>137</v>
      </c>
      <c r="CC287" s="97" t="s">
        <v>158</v>
      </c>
      <c r="CD287" s="97" t="s">
        <v>158</v>
      </c>
      <c r="CE287" s="23">
        <v>5.2472952893603209E-2</v>
      </c>
      <c r="CF287" s="97" t="s">
        <v>158</v>
      </c>
      <c r="CG287" s="97">
        <v>209</v>
      </c>
    </row>
    <row r="288" spans="1:85" x14ac:dyDescent="0.35">
      <c r="A288" s="97" t="s">
        <v>40</v>
      </c>
      <c r="B288" s="23">
        <v>0.5922243847045906</v>
      </c>
      <c r="C288" s="97" t="s">
        <v>40</v>
      </c>
      <c r="D288" s="97">
        <v>14</v>
      </c>
      <c r="E288" s="97" t="s">
        <v>40</v>
      </c>
      <c r="F288" s="23">
        <v>0.41439468367802768</v>
      </c>
      <c r="G288" s="97" t="s">
        <v>40</v>
      </c>
      <c r="H288" s="97">
        <v>10</v>
      </c>
      <c r="I288" s="97" t="s">
        <v>40</v>
      </c>
      <c r="J288" s="23">
        <v>0.41028088095289594</v>
      </c>
      <c r="K288" s="97" t="s">
        <v>40</v>
      </c>
      <c r="L288" s="97">
        <v>51</v>
      </c>
      <c r="M288" s="97" t="s">
        <v>40</v>
      </c>
      <c r="N288" s="23">
        <v>41</v>
      </c>
      <c r="O288" s="97" t="s">
        <v>40</v>
      </c>
      <c r="P288" s="23">
        <v>219</v>
      </c>
      <c r="Q288" s="97" t="s">
        <v>40</v>
      </c>
      <c r="R288" s="23">
        <v>1.9479525276564797E-3</v>
      </c>
      <c r="S288" s="97" t="s">
        <v>40</v>
      </c>
      <c r="T288" s="97">
        <v>114</v>
      </c>
      <c r="U288" s="97" t="s">
        <v>40</v>
      </c>
      <c r="V288" s="23">
        <v>8.6168018801838456E-2</v>
      </c>
      <c r="W288" s="97" t="s">
        <v>40</v>
      </c>
      <c r="X288" s="97">
        <v>233</v>
      </c>
      <c r="Y288" s="97" t="s">
        <v>40</v>
      </c>
      <c r="Z288" s="23">
        <v>2.743650391014115E-3</v>
      </c>
      <c r="AA288" s="97" t="s">
        <v>40</v>
      </c>
      <c r="AB288" s="97">
        <v>177</v>
      </c>
      <c r="AC288" s="97" t="s">
        <v>40</v>
      </c>
      <c r="AD288" s="23">
        <v>3.2874645588164879E-2</v>
      </c>
      <c r="AE288" s="97" t="s">
        <v>40</v>
      </c>
      <c r="AF288" s="97">
        <v>59</v>
      </c>
      <c r="AG288" s="97" t="s">
        <v>40</v>
      </c>
      <c r="AH288" s="23">
        <v>8.11895850390561E-2</v>
      </c>
      <c r="AI288" s="97" t="s">
        <v>40</v>
      </c>
      <c r="AJ288" s="97">
        <v>167</v>
      </c>
      <c r="AK288" s="97" t="s">
        <v>40</v>
      </c>
      <c r="AL288" s="23">
        <v>4.2265974487395816E-2</v>
      </c>
      <c r="AM288" s="97" t="s">
        <v>40</v>
      </c>
      <c r="AN288" s="97">
        <v>69</v>
      </c>
      <c r="AO288" s="97" t="s">
        <v>40</v>
      </c>
      <c r="AP288" s="23">
        <v>0.5693988568307109</v>
      </c>
      <c r="AQ288" s="97" t="s">
        <v>40</v>
      </c>
      <c r="AR288" s="97">
        <v>3</v>
      </c>
      <c r="AS288" s="97" t="s">
        <v>40</v>
      </c>
      <c r="AT288" s="23">
        <v>0.11549893882877708</v>
      </c>
      <c r="AU288" s="97" t="s">
        <v>40</v>
      </c>
      <c r="AV288" s="97">
        <v>96</v>
      </c>
      <c r="AW288" s="97" t="s">
        <v>40</v>
      </c>
      <c r="AX288" s="23">
        <v>0.59533010587218727</v>
      </c>
      <c r="AY288" s="97" t="s">
        <v>40</v>
      </c>
      <c r="AZ288" s="97">
        <v>4</v>
      </c>
      <c r="BA288" s="97" t="s">
        <v>40</v>
      </c>
      <c r="BB288" s="23">
        <v>0.18427173723013807</v>
      </c>
      <c r="BC288" s="97" t="s">
        <v>40</v>
      </c>
      <c r="BD288" s="97">
        <v>38</v>
      </c>
      <c r="BE288" s="97" t="s">
        <v>40</v>
      </c>
      <c r="BF288" s="23">
        <v>0.40223295551500821</v>
      </c>
      <c r="BG288" s="97" t="s">
        <v>40</v>
      </c>
      <c r="BH288" s="97">
        <v>45</v>
      </c>
      <c r="BI288" s="97" t="s">
        <v>40</v>
      </c>
      <c r="BJ288" s="23">
        <v>0.25216613686759076</v>
      </c>
      <c r="BK288" s="97" t="s">
        <v>40</v>
      </c>
      <c r="BL288" s="97">
        <v>28</v>
      </c>
      <c r="BM288" s="97" t="s">
        <v>40</v>
      </c>
      <c r="BN288" s="23">
        <v>0.12844109557581512</v>
      </c>
      <c r="BO288" s="97" t="s">
        <v>40</v>
      </c>
      <c r="BP288" s="97">
        <v>71</v>
      </c>
      <c r="BQ288" s="97" t="s">
        <v>40</v>
      </c>
      <c r="BR288" s="23">
        <v>9.9784292162370822E-2</v>
      </c>
      <c r="BS288" s="97" t="s">
        <v>40</v>
      </c>
      <c r="BT288" s="97">
        <v>65</v>
      </c>
      <c r="BU288" s="97" t="s">
        <v>40</v>
      </c>
      <c r="BV288" s="23">
        <v>0.19827822670524922</v>
      </c>
      <c r="BW288" s="97" t="s">
        <v>40</v>
      </c>
      <c r="BX288" s="97">
        <v>67</v>
      </c>
      <c r="BY288" s="97" t="s">
        <v>40</v>
      </c>
      <c r="BZ288" s="23">
        <v>0.2009124597179287</v>
      </c>
      <c r="CA288" s="97" t="s">
        <v>40</v>
      </c>
      <c r="CB288" s="97">
        <v>91</v>
      </c>
      <c r="CC288" s="97" t="s">
        <v>40</v>
      </c>
      <c r="CD288" s="97" t="s">
        <v>40</v>
      </c>
      <c r="CE288" s="23">
        <v>0.4792417548837658</v>
      </c>
      <c r="CF288" s="97" t="s">
        <v>40</v>
      </c>
      <c r="CG288" s="97">
        <v>20</v>
      </c>
    </row>
    <row r="289" spans="1:85" x14ac:dyDescent="0.35">
      <c r="A289" s="97" t="s">
        <v>116</v>
      </c>
      <c r="B289" s="23">
        <v>0.23960579374421415</v>
      </c>
      <c r="C289" s="97" t="s">
        <v>116</v>
      </c>
      <c r="D289" s="97">
        <v>131</v>
      </c>
      <c r="E289" s="97" t="s">
        <v>116</v>
      </c>
      <c r="F289" s="23">
        <v>5.4415356532917833E-2</v>
      </c>
      <c r="G289" s="97" t="s">
        <v>116</v>
      </c>
      <c r="H289" s="97">
        <v>270</v>
      </c>
      <c r="I289" s="97" t="s">
        <v>116</v>
      </c>
      <c r="J289" s="23">
        <v>0.30033190588367487</v>
      </c>
      <c r="K289" s="97" t="s">
        <v>116</v>
      </c>
      <c r="L289" s="97">
        <v>114</v>
      </c>
      <c r="M289" s="97" t="s">
        <v>116</v>
      </c>
      <c r="N289" s="23">
        <v>-156</v>
      </c>
      <c r="O289" s="97" t="s">
        <v>116</v>
      </c>
      <c r="P289" s="23">
        <v>36</v>
      </c>
      <c r="Q289" s="97" t="s">
        <v>116</v>
      </c>
      <c r="R289" s="23">
        <v>2.4816013528494016E-3</v>
      </c>
      <c r="S289" s="97" t="s">
        <v>116</v>
      </c>
      <c r="T289" s="97">
        <v>94</v>
      </c>
      <c r="U289" s="97" t="s">
        <v>116</v>
      </c>
      <c r="V289" s="23">
        <v>0.11565081297885411</v>
      </c>
      <c r="W289" s="97" t="s">
        <v>116</v>
      </c>
      <c r="X289" s="97">
        <v>191</v>
      </c>
      <c r="Y289" s="97" t="s">
        <v>116</v>
      </c>
      <c r="Z289" s="23">
        <v>3.5495908763358624E-3</v>
      </c>
      <c r="AA289" s="97" t="s">
        <v>116</v>
      </c>
      <c r="AB289" s="97">
        <v>140</v>
      </c>
      <c r="AC289" s="97" t="s">
        <v>116</v>
      </c>
      <c r="AD289" s="23">
        <v>2.8126286032801435E-3</v>
      </c>
      <c r="AE289" s="97" t="s">
        <v>116</v>
      </c>
      <c r="AF289" s="97">
        <v>297</v>
      </c>
      <c r="AG289" s="97" t="s">
        <v>116</v>
      </c>
      <c r="AH289" s="23">
        <v>6.2204264069775868E-2</v>
      </c>
      <c r="AI289" s="97" t="s">
        <v>116</v>
      </c>
      <c r="AJ289" s="97">
        <v>250</v>
      </c>
      <c r="AK289" s="97" t="s">
        <v>116</v>
      </c>
      <c r="AL289" s="23">
        <v>1.0580369864195579E-2</v>
      </c>
      <c r="AM289" s="97" t="s">
        <v>116</v>
      </c>
      <c r="AN289" s="97">
        <v>312</v>
      </c>
      <c r="AO289" s="97" t="s">
        <v>116</v>
      </c>
      <c r="AP289" s="23">
        <v>1.8436021964468793E-2</v>
      </c>
      <c r="AQ289" s="97" t="s">
        <v>116</v>
      </c>
      <c r="AR289" s="97">
        <v>214</v>
      </c>
      <c r="AS289" s="97" t="s">
        <v>116</v>
      </c>
      <c r="AT289" s="23">
        <v>5.311597059761955E-2</v>
      </c>
      <c r="AU289" s="97" t="s">
        <v>116</v>
      </c>
      <c r="AV289" s="97">
        <v>294</v>
      </c>
      <c r="AW289" s="97" t="s">
        <v>116</v>
      </c>
      <c r="AX289" s="23">
        <v>3.6683569915047946E-2</v>
      </c>
      <c r="AY289" s="97" t="s">
        <v>116</v>
      </c>
      <c r="AZ289" s="97">
        <v>267</v>
      </c>
      <c r="BA289" s="97" t="s">
        <v>116</v>
      </c>
      <c r="BB289" s="23">
        <v>6.255019458338297E-2</v>
      </c>
      <c r="BC289" s="97" t="s">
        <v>116</v>
      </c>
      <c r="BD289" s="97">
        <v>137</v>
      </c>
      <c r="BE289" s="97" t="s">
        <v>116</v>
      </c>
      <c r="BF289" s="23">
        <v>0.2750386742962504</v>
      </c>
      <c r="BG289" s="97" t="s">
        <v>116</v>
      </c>
      <c r="BH289" s="97">
        <v>107</v>
      </c>
      <c r="BI289" s="97" t="s">
        <v>116</v>
      </c>
      <c r="BJ289" s="23">
        <v>0.11454433053014447</v>
      </c>
      <c r="BK289" s="97" t="s">
        <v>116</v>
      </c>
      <c r="BL289" s="97">
        <v>140</v>
      </c>
      <c r="BM289" s="97" t="s">
        <v>116</v>
      </c>
      <c r="BN289" s="23">
        <v>3.4124829312915335E-2</v>
      </c>
      <c r="BO289" s="97" t="s">
        <v>116</v>
      </c>
      <c r="BP289" s="97">
        <v>245</v>
      </c>
      <c r="BQ289" s="97" t="s">
        <v>116</v>
      </c>
      <c r="BR289" s="23">
        <v>0.18860332414866018</v>
      </c>
      <c r="BS289" s="97" t="s">
        <v>116</v>
      </c>
      <c r="BT289" s="97">
        <v>14</v>
      </c>
      <c r="BU289" s="97" t="s">
        <v>116</v>
      </c>
      <c r="BV289" s="23">
        <v>0.19384276694612393</v>
      </c>
      <c r="BW289" s="97" t="s">
        <v>116</v>
      </c>
      <c r="BX289" s="97">
        <v>68</v>
      </c>
      <c r="BY289" s="97" t="s">
        <v>116</v>
      </c>
      <c r="BZ289" s="23">
        <v>0.12237505120446725</v>
      </c>
      <c r="CA289" s="97" t="s">
        <v>116</v>
      </c>
      <c r="CB289" s="97">
        <v>217</v>
      </c>
      <c r="CC289" s="97" t="s">
        <v>116</v>
      </c>
      <c r="CD289" s="97" t="s">
        <v>116</v>
      </c>
      <c r="CE289" s="23">
        <v>0.25543490198551616</v>
      </c>
      <c r="CF289" s="97" t="s">
        <v>116</v>
      </c>
      <c r="CG289" s="97">
        <v>36</v>
      </c>
    </row>
    <row r="290" spans="1:85" x14ac:dyDescent="0.35">
      <c r="A290" s="97" t="s">
        <v>61</v>
      </c>
      <c r="B290" s="23">
        <v>0.33777841424701505</v>
      </c>
      <c r="C290" s="97" t="s">
        <v>61</v>
      </c>
      <c r="D290" s="97">
        <v>66</v>
      </c>
      <c r="E290" s="97" t="s">
        <v>61</v>
      </c>
      <c r="F290" s="23">
        <v>0.30310214233593885</v>
      </c>
      <c r="G290" s="97" t="s">
        <v>61</v>
      </c>
      <c r="H290" s="97">
        <v>22</v>
      </c>
      <c r="I290" s="97" t="s">
        <v>61</v>
      </c>
      <c r="J290" s="23">
        <v>0.1555702454893515</v>
      </c>
      <c r="K290" s="97" t="s">
        <v>61</v>
      </c>
      <c r="L290" s="97">
        <v>296</v>
      </c>
      <c r="M290" s="97" t="s">
        <v>61</v>
      </c>
      <c r="N290" s="23">
        <v>274</v>
      </c>
      <c r="O290" s="97" t="s">
        <v>61</v>
      </c>
      <c r="P290" s="23">
        <v>320</v>
      </c>
      <c r="Q290" s="97" t="s">
        <v>61</v>
      </c>
      <c r="R290" s="23">
        <v>1.4555744039810336E-2</v>
      </c>
      <c r="S290" s="97" t="s">
        <v>61</v>
      </c>
      <c r="T290" s="97">
        <v>14</v>
      </c>
      <c r="U290" s="97" t="s">
        <v>61</v>
      </c>
      <c r="V290" s="23">
        <v>8.3252648025889067E-2</v>
      </c>
      <c r="W290" s="97" t="s">
        <v>61</v>
      </c>
      <c r="X290" s="97">
        <v>238</v>
      </c>
      <c r="Y290" s="97" t="s">
        <v>61</v>
      </c>
      <c r="Z290" s="23">
        <v>1.5320715989135394E-2</v>
      </c>
      <c r="AA290" s="97" t="s">
        <v>61</v>
      </c>
      <c r="AB290" s="97">
        <v>17</v>
      </c>
      <c r="AC290" s="97" t="s">
        <v>61</v>
      </c>
      <c r="AD290" s="23">
        <v>0.18870696791561431</v>
      </c>
      <c r="AE290" s="97" t="s">
        <v>61</v>
      </c>
      <c r="AF290" s="97">
        <v>10</v>
      </c>
      <c r="AG290" s="97" t="s">
        <v>61</v>
      </c>
      <c r="AH290" s="23">
        <v>5.7456760879143164E-2</v>
      </c>
      <c r="AI290" s="97" t="s">
        <v>61</v>
      </c>
      <c r="AJ290" s="97">
        <v>270</v>
      </c>
      <c r="AK290" s="97" t="s">
        <v>61</v>
      </c>
      <c r="AL290" s="23">
        <v>0.19112010230297366</v>
      </c>
      <c r="AM290" s="97" t="s">
        <v>61</v>
      </c>
      <c r="AN290" s="97">
        <v>10</v>
      </c>
      <c r="AO290" s="97" t="s">
        <v>61</v>
      </c>
      <c r="AP290" s="23">
        <v>0.10569788933502831</v>
      </c>
      <c r="AQ290" s="97" t="s">
        <v>61</v>
      </c>
      <c r="AR290" s="97">
        <v>55</v>
      </c>
      <c r="AS290" s="97" t="s">
        <v>61</v>
      </c>
      <c r="AT290" s="23">
        <v>4.1592864001839147E-2</v>
      </c>
      <c r="AU290" s="97" t="s">
        <v>61</v>
      </c>
      <c r="AV290" s="97">
        <v>315</v>
      </c>
      <c r="AW290" s="97" t="s">
        <v>61</v>
      </c>
      <c r="AX290" s="23">
        <v>0.11761649438427739</v>
      </c>
      <c r="AY290" s="97" t="s">
        <v>61</v>
      </c>
      <c r="AZ290" s="97">
        <v>84</v>
      </c>
      <c r="BA290" s="97" t="s">
        <v>61</v>
      </c>
      <c r="BB290" s="23">
        <v>3.6673971355969656E-2</v>
      </c>
      <c r="BC290" s="97" t="s">
        <v>61</v>
      </c>
      <c r="BD290" s="97">
        <v>200</v>
      </c>
      <c r="BE290" s="97" t="s">
        <v>61</v>
      </c>
      <c r="BF290" s="23">
        <v>8.5428888402036537E-2</v>
      </c>
      <c r="BG290" s="97" t="s">
        <v>61</v>
      </c>
      <c r="BH290" s="97">
        <v>320</v>
      </c>
      <c r="BI290" s="97" t="s">
        <v>61</v>
      </c>
      <c r="BJ290" s="23">
        <v>5.1310007504243568E-2</v>
      </c>
      <c r="BK290" s="97" t="s">
        <v>61</v>
      </c>
      <c r="BL290" s="97">
        <v>293</v>
      </c>
      <c r="BM290" s="97" t="s">
        <v>61</v>
      </c>
      <c r="BN290" s="23">
        <v>0.3250418572061276</v>
      </c>
      <c r="BO290" s="97" t="s">
        <v>61</v>
      </c>
      <c r="BP290" s="97">
        <v>15</v>
      </c>
      <c r="BQ290" s="97" t="s">
        <v>61</v>
      </c>
      <c r="BR290" s="23">
        <v>1.453395430845506E-2</v>
      </c>
      <c r="BS290" s="97" t="s">
        <v>61</v>
      </c>
      <c r="BT290" s="97">
        <v>322</v>
      </c>
      <c r="BU290" s="97" t="s">
        <v>61</v>
      </c>
      <c r="BV290" s="23">
        <v>0.29451768527697736</v>
      </c>
      <c r="BW290" s="97" t="s">
        <v>61</v>
      </c>
      <c r="BX290" s="97">
        <v>28</v>
      </c>
      <c r="BY290" s="97" t="s">
        <v>61</v>
      </c>
      <c r="BZ290" s="23">
        <v>0.2007118714775448</v>
      </c>
      <c r="CA290" s="97" t="s">
        <v>61</v>
      </c>
      <c r="CB290" s="97">
        <v>92</v>
      </c>
      <c r="CC290" s="97" t="s">
        <v>61</v>
      </c>
      <c r="CD290" s="97" t="s">
        <v>61</v>
      </c>
      <c r="CE290" s="23">
        <v>7.253212132201077E-2</v>
      </c>
      <c r="CF290" s="97" t="s">
        <v>61</v>
      </c>
      <c r="CG290" s="97">
        <v>159</v>
      </c>
    </row>
    <row r="291" spans="1:85" x14ac:dyDescent="0.35">
      <c r="A291" s="97" t="s">
        <v>295</v>
      </c>
      <c r="B291" s="23">
        <v>0.16919177487672546</v>
      </c>
      <c r="C291" s="97" t="s">
        <v>295</v>
      </c>
      <c r="D291" s="97">
        <v>242</v>
      </c>
      <c r="E291" s="97" t="s">
        <v>295</v>
      </c>
      <c r="F291" s="23">
        <v>7.1467614556012415E-2</v>
      </c>
      <c r="G291" s="97" t="s">
        <v>295</v>
      </c>
      <c r="H291" s="97">
        <v>222</v>
      </c>
      <c r="I291" s="97" t="s">
        <v>295</v>
      </c>
      <c r="J291" s="23">
        <v>0.2131263352760375</v>
      </c>
      <c r="K291" s="97" t="s">
        <v>295</v>
      </c>
      <c r="L291" s="97">
        <v>228</v>
      </c>
      <c r="M291" s="97" t="s">
        <v>295</v>
      </c>
      <c r="N291" s="23">
        <v>6</v>
      </c>
      <c r="O291" s="97" t="s">
        <v>295</v>
      </c>
      <c r="P291" s="23">
        <v>178</v>
      </c>
      <c r="Q291" s="97" t="s">
        <v>295</v>
      </c>
      <c r="R291" s="23">
        <v>2.3698958324927486E-4</v>
      </c>
      <c r="S291" s="97" t="s">
        <v>295</v>
      </c>
      <c r="T291" s="97">
        <v>287</v>
      </c>
      <c r="U291" s="97" t="s">
        <v>295</v>
      </c>
      <c r="V291" s="23">
        <v>0.12308985528120514</v>
      </c>
      <c r="W291" s="97" t="s">
        <v>295</v>
      </c>
      <c r="X291" s="97">
        <v>181</v>
      </c>
      <c r="Y291" s="97" t="s">
        <v>295</v>
      </c>
      <c r="Z291" s="23">
        <v>1.3743974684690494E-3</v>
      </c>
      <c r="AA291" s="97" t="s">
        <v>295</v>
      </c>
      <c r="AB291" s="97">
        <v>268</v>
      </c>
      <c r="AC291" s="97" t="s">
        <v>295</v>
      </c>
      <c r="AD291" s="23">
        <v>1.2789279091957649E-2</v>
      </c>
      <c r="AE291" s="97" t="s">
        <v>295</v>
      </c>
      <c r="AF291" s="97">
        <v>136</v>
      </c>
      <c r="AG291" s="97" t="s">
        <v>295</v>
      </c>
      <c r="AH291" s="23">
        <v>5.0276407364087797E-2</v>
      </c>
      <c r="AI291" s="97" t="s">
        <v>295</v>
      </c>
      <c r="AJ291" s="97">
        <v>302</v>
      </c>
      <c r="AK291" s="97" t="s">
        <v>295</v>
      </c>
      <c r="AL291" s="23">
        <v>1.8798471679863236E-2</v>
      </c>
      <c r="AM291" s="97" t="s">
        <v>295</v>
      </c>
      <c r="AN291" s="97">
        <v>206</v>
      </c>
      <c r="AO291" s="97" t="s">
        <v>295</v>
      </c>
      <c r="AP291" s="23">
        <v>4.8444712068545143E-2</v>
      </c>
      <c r="AQ291" s="97" t="s">
        <v>295</v>
      </c>
      <c r="AR291" s="97">
        <v>128</v>
      </c>
      <c r="AS291" s="97" t="s">
        <v>295</v>
      </c>
      <c r="AT291" s="23">
        <v>0.1354890783662068</v>
      </c>
      <c r="AU291" s="97" t="s">
        <v>295</v>
      </c>
      <c r="AV291" s="97">
        <v>67</v>
      </c>
      <c r="AW291" s="97" t="s">
        <v>295</v>
      </c>
      <c r="AX291" s="23">
        <v>9.4954029165588538E-2</v>
      </c>
      <c r="AY291" s="97" t="s">
        <v>295</v>
      </c>
      <c r="AZ291" s="97">
        <v>115</v>
      </c>
      <c r="BA291" s="97" t="s">
        <v>295</v>
      </c>
      <c r="BB291" s="23">
        <v>1.7096208124348356E-2</v>
      </c>
      <c r="BC291" s="97" t="s">
        <v>295</v>
      </c>
      <c r="BD291" s="97">
        <v>268</v>
      </c>
      <c r="BE291" s="97" t="s">
        <v>295</v>
      </c>
      <c r="BF291" s="23">
        <v>0.22202526672636866</v>
      </c>
      <c r="BG291" s="97" t="s">
        <v>295</v>
      </c>
      <c r="BH291" s="97">
        <v>162</v>
      </c>
      <c r="BI291" s="97" t="s">
        <v>295</v>
      </c>
      <c r="BJ291" s="23">
        <v>6.1999952652871421E-2</v>
      </c>
      <c r="BK291" s="97" t="s">
        <v>295</v>
      </c>
      <c r="BL291" s="97">
        <v>259</v>
      </c>
      <c r="BM291" s="97" t="s">
        <v>295</v>
      </c>
      <c r="BN291" s="23">
        <v>7.9569748769840215E-2</v>
      </c>
      <c r="BO291" s="97" t="s">
        <v>295</v>
      </c>
      <c r="BP291" s="97">
        <v>126</v>
      </c>
      <c r="BQ291" s="97" t="s">
        <v>295</v>
      </c>
      <c r="BR291" s="23">
        <v>2.6518419008928151E-2</v>
      </c>
      <c r="BS291" s="97" t="s">
        <v>295</v>
      </c>
      <c r="BT291" s="97">
        <v>302</v>
      </c>
      <c r="BU291" s="97" t="s">
        <v>295</v>
      </c>
      <c r="BV291" s="23">
        <v>9.2093408495869569E-2</v>
      </c>
      <c r="BW291" s="97" t="s">
        <v>295</v>
      </c>
      <c r="BX291" s="97">
        <v>214</v>
      </c>
      <c r="BY291" s="97" t="s">
        <v>295</v>
      </c>
      <c r="BZ291" s="23">
        <v>0.1659742311007138</v>
      </c>
      <c r="CA291" s="97" t="s">
        <v>295</v>
      </c>
      <c r="CB291" s="97">
        <v>145</v>
      </c>
      <c r="CC291" s="97" t="s">
        <v>295</v>
      </c>
      <c r="CD291" s="97" t="s">
        <v>295</v>
      </c>
      <c r="CE291" s="23">
        <v>3.7656720069833102E-2</v>
      </c>
      <c r="CF291" s="97" t="s">
        <v>295</v>
      </c>
      <c r="CG291" s="97">
        <v>258</v>
      </c>
    </row>
    <row r="292" spans="1:85" x14ac:dyDescent="0.35">
      <c r="A292" s="97" t="s">
        <v>34</v>
      </c>
      <c r="B292" s="23">
        <v>0.42912302603426133</v>
      </c>
      <c r="C292" s="97" t="s">
        <v>34</v>
      </c>
      <c r="D292" s="97">
        <v>36</v>
      </c>
      <c r="E292" s="97" t="s">
        <v>34</v>
      </c>
      <c r="F292" s="23">
        <v>0.18730141892673194</v>
      </c>
      <c r="G292" s="97" t="s">
        <v>34</v>
      </c>
      <c r="H292" s="97">
        <v>57</v>
      </c>
      <c r="I292" s="97" t="s">
        <v>34</v>
      </c>
      <c r="J292" s="23">
        <v>0.62098455546718601</v>
      </c>
      <c r="K292" s="97" t="s">
        <v>34</v>
      </c>
      <c r="L292" s="97">
        <v>12</v>
      </c>
      <c r="M292" s="97" t="s">
        <v>34</v>
      </c>
      <c r="N292" s="23">
        <v>-45</v>
      </c>
      <c r="O292" s="97" t="s">
        <v>34</v>
      </c>
      <c r="P292" s="23">
        <v>109</v>
      </c>
      <c r="Q292" s="97" t="s">
        <v>34</v>
      </c>
      <c r="R292" s="23">
        <v>3.033409205343434E-3</v>
      </c>
      <c r="S292" s="97" t="s">
        <v>34</v>
      </c>
      <c r="T292" s="97">
        <v>82</v>
      </c>
      <c r="U292" s="97" t="s">
        <v>34</v>
      </c>
      <c r="V292" s="23">
        <v>0.49577142596136703</v>
      </c>
      <c r="W292" s="97" t="s">
        <v>34</v>
      </c>
      <c r="X292" s="97">
        <v>20</v>
      </c>
      <c r="Y292" s="97" t="s">
        <v>34</v>
      </c>
      <c r="Z292" s="23">
        <v>7.613945191349121E-3</v>
      </c>
      <c r="AA292" s="97" t="s">
        <v>34</v>
      </c>
      <c r="AB292" s="97">
        <v>52</v>
      </c>
      <c r="AC292" s="97" t="s">
        <v>34</v>
      </c>
      <c r="AD292" s="23">
        <v>8.6589955267756084E-3</v>
      </c>
      <c r="AE292" s="97" t="s">
        <v>34</v>
      </c>
      <c r="AF292" s="97">
        <v>187</v>
      </c>
      <c r="AG292" s="97" t="s">
        <v>34</v>
      </c>
      <c r="AH292" s="23">
        <v>0.10222938891188123</v>
      </c>
      <c r="AI292" s="97" t="s">
        <v>34</v>
      </c>
      <c r="AJ292" s="97">
        <v>119</v>
      </c>
      <c r="AK292" s="97" t="s">
        <v>34</v>
      </c>
      <c r="AL292" s="23">
        <v>2.1321584076332722E-2</v>
      </c>
      <c r="AM292" s="97" t="s">
        <v>34</v>
      </c>
      <c r="AN292" s="97">
        <v>173</v>
      </c>
      <c r="AO292" s="97" t="s">
        <v>34</v>
      </c>
      <c r="AP292" s="23">
        <v>3.0845846044903442E-2</v>
      </c>
      <c r="AQ292" s="97" t="s">
        <v>34</v>
      </c>
      <c r="AR292" s="97">
        <v>171</v>
      </c>
      <c r="AS292" s="97" t="s">
        <v>34</v>
      </c>
      <c r="AT292" s="23">
        <v>0.15787977451478621</v>
      </c>
      <c r="AU292" s="97" t="s">
        <v>34</v>
      </c>
      <c r="AV292" s="97">
        <v>38</v>
      </c>
      <c r="AW292" s="97" t="s">
        <v>34</v>
      </c>
      <c r="AX292" s="23">
        <v>8.5706230657987173E-2</v>
      </c>
      <c r="AY292" s="97" t="s">
        <v>34</v>
      </c>
      <c r="AZ292" s="97">
        <v>134</v>
      </c>
      <c r="BA292" s="97" t="s">
        <v>34</v>
      </c>
      <c r="BB292" s="23">
        <v>0.27119142883687891</v>
      </c>
      <c r="BC292" s="97" t="s">
        <v>34</v>
      </c>
      <c r="BD292" s="97">
        <v>20</v>
      </c>
      <c r="BE292" s="97" t="s">
        <v>34</v>
      </c>
      <c r="BF292" s="23">
        <v>0.88711263552990438</v>
      </c>
      <c r="BG292" s="97" t="s">
        <v>34</v>
      </c>
      <c r="BH292" s="97">
        <v>2</v>
      </c>
      <c r="BI292" s="97" t="s">
        <v>34</v>
      </c>
      <c r="BJ292" s="23">
        <v>0.432798736766074</v>
      </c>
      <c r="BK292" s="97" t="s">
        <v>34</v>
      </c>
      <c r="BL292" s="97">
        <v>10</v>
      </c>
      <c r="BM292" s="97" t="s">
        <v>34</v>
      </c>
      <c r="BN292" s="23">
        <v>0.10071360337969046</v>
      </c>
      <c r="BO292" s="97" t="s">
        <v>34</v>
      </c>
      <c r="BP292" s="97">
        <v>94</v>
      </c>
      <c r="BQ292" s="97" t="s">
        <v>34</v>
      </c>
      <c r="BR292" s="23">
        <v>4.6855226270943393E-2</v>
      </c>
      <c r="BS292" s="97" t="s">
        <v>34</v>
      </c>
      <c r="BT292" s="97">
        <v>221</v>
      </c>
      <c r="BU292" s="97" t="s">
        <v>34</v>
      </c>
      <c r="BV292" s="23">
        <v>0.12813929531649873</v>
      </c>
      <c r="BW292" s="97" t="s">
        <v>34</v>
      </c>
      <c r="BX292" s="97">
        <v>140</v>
      </c>
      <c r="BY292" s="97" t="s">
        <v>34</v>
      </c>
      <c r="BZ292" s="23">
        <v>0.42052776820621141</v>
      </c>
      <c r="CA292" s="97" t="s">
        <v>34</v>
      </c>
      <c r="CB292" s="97">
        <v>15</v>
      </c>
      <c r="CC292" s="97" t="s">
        <v>34</v>
      </c>
      <c r="CD292" s="97" t="s">
        <v>34</v>
      </c>
      <c r="CE292" s="23">
        <v>0.10703094392949648</v>
      </c>
      <c r="CF292" s="97" t="s">
        <v>34</v>
      </c>
      <c r="CG292" s="97">
        <v>115</v>
      </c>
    </row>
    <row r="293" spans="1:85" x14ac:dyDescent="0.35">
      <c r="A293" s="97" t="s">
        <v>88</v>
      </c>
      <c r="B293" s="23">
        <v>0.16277080894764864</v>
      </c>
      <c r="C293" s="97" t="s">
        <v>88</v>
      </c>
      <c r="D293" s="97">
        <v>260</v>
      </c>
      <c r="E293" s="97" t="s">
        <v>88</v>
      </c>
      <c r="F293" s="23">
        <v>8.58889526509201E-2</v>
      </c>
      <c r="G293" s="97" t="s">
        <v>88</v>
      </c>
      <c r="H293" s="97">
        <v>186</v>
      </c>
      <c r="I293" s="97" t="s">
        <v>88</v>
      </c>
      <c r="J293" s="23">
        <v>0.20326071534949883</v>
      </c>
      <c r="K293" s="97" t="s">
        <v>88</v>
      </c>
      <c r="L293" s="97">
        <v>246</v>
      </c>
      <c r="M293" s="97" t="s">
        <v>88</v>
      </c>
      <c r="N293" s="23">
        <v>60</v>
      </c>
      <c r="O293" s="97" t="s">
        <v>88</v>
      </c>
      <c r="P293" s="23">
        <v>231</v>
      </c>
      <c r="Q293" s="97" t="s">
        <v>88</v>
      </c>
      <c r="R293" s="23">
        <v>1.7795001524280825E-2</v>
      </c>
      <c r="S293" s="97" t="s">
        <v>88</v>
      </c>
      <c r="T293" s="97">
        <v>10</v>
      </c>
      <c r="U293" s="97" t="s">
        <v>88</v>
      </c>
      <c r="V293" s="23">
        <v>0.2027953428004467</v>
      </c>
      <c r="W293" s="97" t="s">
        <v>88</v>
      </c>
      <c r="X293" s="97">
        <v>111</v>
      </c>
      <c r="Y293" s="97" t="s">
        <v>88</v>
      </c>
      <c r="Z293" s="23">
        <v>1.9663700609122835E-2</v>
      </c>
      <c r="AA293" s="97" t="s">
        <v>88</v>
      </c>
      <c r="AB293" s="97">
        <v>12</v>
      </c>
      <c r="AC293" s="97" t="s">
        <v>88</v>
      </c>
      <c r="AD293" s="23">
        <v>5.7657132935436438E-3</v>
      </c>
      <c r="AE293" s="97" t="s">
        <v>88</v>
      </c>
      <c r="AF293" s="97">
        <v>235</v>
      </c>
      <c r="AG293" s="97" t="s">
        <v>88</v>
      </c>
      <c r="AH293" s="23">
        <v>9.4700975263948106E-2</v>
      </c>
      <c r="AI293" s="97" t="s">
        <v>88</v>
      </c>
      <c r="AJ293" s="97">
        <v>136</v>
      </c>
      <c r="AK293" s="97" t="s">
        <v>88</v>
      </c>
      <c r="AL293" s="23">
        <v>1.7553510780646545E-2</v>
      </c>
      <c r="AM293" s="97" t="s">
        <v>88</v>
      </c>
      <c r="AN293" s="97">
        <v>228</v>
      </c>
      <c r="AO293" s="97" t="s">
        <v>88</v>
      </c>
      <c r="AP293" s="23">
        <v>5.8768353543659009E-2</v>
      </c>
      <c r="AQ293" s="97" t="s">
        <v>88</v>
      </c>
      <c r="AR293" s="97">
        <v>112</v>
      </c>
      <c r="AS293" s="97" t="s">
        <v>88</v>
      </c>
      <c r="AT293" s="23">
        <v>0.15475541393123199</v>
      </c>
      <c r="AU293" s="97" t="s">
        <v>88</v>
      </c>
      <c r="AV293" s="97">
        <v>43</v>
      </c>
      <c r="AW293" s="97" t="s">
        <v>88</v>
      </c>
      <c r="AX293" s="23">
        <v>0.11180201100606639</v>
      </c>
      <c r="AY293" s="97" t="s">
        <v>88</v>
      </c>
      <c r="AZ293" s="97">
        <v>92</v>
      </c>
      <c r="BA293" s="97" t="s">
        <v>88</v>
      </c>
      <c r="BB293" s="23">
        <v>8.3330757658713478E-2</v>
      </c>
      <c r="BC293" s="97" t="s">
        <v>88</v>
      </c>
      <c r="BD293" s="97">
        <v>109</v>
      </c>
      <c r="BE293" s="97" t="s">
        <v>88</v>
      </c>
      <c r="BF293" s="23">
        <v>6.2057863541567726E-2</v>
      </c>
      <c r="BG293" s="97" t="s">
        <v>88</v>
      </c>
      <c r="BH293" s="97">
        <v>325</v>
      </c>
      <c r="BI293" s="97" t="s">
        <v>88</v>
      </c>
      <c r="BJ293" s="23">
        <v>8.8986899627293226E-2</v>
      </c>
      <c r="BK293" s="97" t="s">
        <v>88</v>
      </c>
      <c r="BL293" s="97">
        <v>188</v>
      </c>
      <c r="BM293" s="97" t="s">
        <v>88</v>
      </c>
      <c r="BN293" s="23">
        <v>2.4387316780428988E-2</v>
      </c>
      <c r="BO293" s="97" t="s">
        <v>88</v>
      </c>
      <c r="BP293" s="97">
        <v>275</v>
      </c>
      <c r="BQ293" s="97" t="s">
        <v>88</v>
      </c>
      <c r="BR293" s="23">
        <v>5.5620747553605604E-2</v>
      </c>
      <c r="BS293" s="97" t="s">
        <v>88</v>
      </c>
      <c r="BT293" s="97">
        <v>186</v>
      </c>
      <c r="BU293" s="97" t="s">
        <v>88</v>
      </c>
      <c r="BV293" s="23">
        <v>6.9586634817049672E-2</v>
      </c>
      <c r="BW293" s="97" t="s">
        <v>88</v>
      </c>
      <c r="BX293" s="97">
        <v>276</v>
      </c>
      <c r="BY293" s="97" t="s">
        <v>88</v>
      </c>
      <c r="BZ293" s="23">
        <v>9.3969375628420726E-2</v>
      </c>
      <c r="CA293" s="97" t="s">
        <v>88</v>
      </c>
      <c r="CB293" s="97">
        <v>282</v>
      </c>
      <c r="CC293" s="97" t="s">
        <v>88</v>
      </c>
      <c r="CD293" s="97" t="s">
        <v>88</v>
      </c>
      <c r="CE293" s="23">
        <v>6.1902174855048037E-2</v>
      </c>
      <c r="CF293" s="97" t="s">
        <v>88</v>
      </c>
      <c r="CG293" s="97">
        <v>185</v>
      </c>
    </row>
    <row r="294" spans="1:85" x14ac:dyDescent="0.35">
      <c r="A294" s="97" t="s">
        <v>151</v>
      </c>
      <c r="B294" s="23">
        <v>0.16238929015535425</v>
      </c>
      <c r="C294" s="97" t="s">
        <v>151</v>
      </c>
      <c r="D294" s="97">
        <v>261</v>
      </c>
      <c r="E294" s="97" t="s">
        <v>151</v>
      </c>
      <c r="F294" s="23">
        <v>4.8815898149746621E-2</v>
      </c>
      <c r="G294" s="97" t="s">
        <v>151</v>
      </c>
      <c r="H294" s="97">
        <v>282</v>
      </c>
      <c r="I294" s="97" t="s">
        <v>151</v>
      </c>
      <c r="J294" s="23">
        <v>0.31374119666656508</v>
      </c>
      <c r="K294" s="97" t="s">
        <v>151</v>
      </c>
      <c r="L294" s="97">
        <v>105</v>
      </c>
      <c r="M294" s="97" t="s">
        <v>151</v>
      </c>
      <c r="N294" s="23">
        <v>-177</v>
      </c>
      <c r="O294" s="97" t="s">
        <v>151</v>
      </c>
      <c r="P294" s="23">
        <v>24</v>
      </c>
      <c r="Q294" s="97" t="s">
        <v>151</v>
      </c>
      <c r="R294" s="23">
        <v>1.3195062145870112E-3</v>
      </c>
      <c r="S294" s="97" t="s">
        <v>151</v>
      </c>
      <c r="T294" s="97">
        <v>158</v>
      </c>
      <c r="U294" s="97" t="s">
        <v>151</v>
      </c>
      <c r="V294" s="23">
        <v>0.48409058108890501</v>
      </c>
      <c r="W294" s="97" t="s">
        <v>151</v>
      </c>
      <c r="X294" s="97">
        <v>21</v>
      </c>
      <c r="Y294" s="97" t="s">
        <v>151</v>
      </c>
      <c r="Z294" s="23">
        <v>5.7926134853038217E-3</v>
      </c>
      <c r="AA294" s="97" t="s">
        <v>151</v>
      </c>
      <c r="AB294" s="97">
        <v>77</v>
      </c>
      <c r="AC294" s="97" t="s">
        <v>151</v>
      </c>
      <c r="AD294" s="23">
        <v>8.5642638019551281E-3</v>
      </c>
      <c r="AE294" s="97" t="s">
        <v>151</v>
      </c>
      <c r="AF294" s="97">
        <v>188</v>
      </c>
      <c r="AG294" s="97" t="s">
        <v>151</v>
      </c>
      <c r="AH294" s="23">
        <v>6.8081935409447625E-2</v>
      </c>
      <c r="AI294" s="97" t="s">
        <v>151</v>
      </c>
      <c r="AJ294" s="97">
        <v>224</v>
      </c>
      <c r="AK294" s="97" t="s">
        <v>151</v>
      </c>
      <c r="AL294" s="23">
        <v>1.6925616887845996E-2</v>
      </c>
      <c r="AM294" s="97" t="s">
        <v>151</v>
      </c>
      <c r="AN294" s="97">
        <v>241</v>
      </c>
      <c r="AO294" s="97" t="s">
        <v>151</v>
      </c>
      <c r="AP294" s="23">
        <v>3.3013381559752877E-2</v>
      </c>
      <c r="AQ294" s="97" t="s">
        <v>151</v>
      </c>
      <c r="AR294" s="97">
        <v>165</v>
      </c>
      <c r="AS294" s="97" t="s">
        <v>151</v>
      </c>
      <c r="AT294" s="23">
        <v>6.6499458975459835E-2</v>
      </c>
      <c r="AU294" s="97" t="s">
        <v>151</v>
      </c>
      <c r="AV294" s="97">
        <v>250</v>
      </c>
      <c r="AW294" s="97" t="s">
        <v>151</v>
      </c>
      <c r="AX294" s="23">
        <v>5.5600755303166292E-2</v>
      </c>
      <c r="AY294" s="97" t="s">
        <v>151</v>
      </c>
      <c r="AZ294" s="97">
        <v>209</v>
      </c>
      <c r="BA294" s="97" t="s">
        <v>151</v>
      </c>
      <c r="BB294" s="23">
        <v>3.2828079445307939E-2</v>
      </c>
      <c r="BC294" s="97" t="s">
        <v>151</v>
      </c>
      <c r="BD294" s="97">
        <v>214</v>
      </c>
      <c r="BE294" s="97" t="s">
        <v>151</v>
      </c>
      <c r="BF294" s="23">
        <v>0.21558417145742634</v>
      </c>
      <c r="BG294" s="97" t="s">
        <v>151</v>
      </c>
      <c r="BH294" s="97">
        <v>168</v>
      </c>
      <c r="BI294" s="97" t="s">
        <v>151</v>
      </c>
      <c r="BJ294" s="23">
        <v>7.500475988536455E-2</v>
      </c>
      <c r="BK294" s="97" t="s">
        <v>151</v>
      </c>
      <c r="BL294" s="97">
        <v>233</v>
      </c>
      <c r="BM294" s="97" t="s">
        <v>151</v>
      </c>
      <c r="BN294" s="23">
        <v>3.2290080380687425E-2</v>
      </c>
      <c r="BO294" s="97" t="s">
        <v>151</v>
      </c>
      <c r="BP294" s="97">
        <v>254</v>
      </c>
      <c r="BQ294" s="97" t="s">
        <v>151</v>
      </c>
      <c r="BR294" s="23">
        <v>6.2460875371654956E-2</v>
      </c>
      <c r="BS294" s="97" t="s">
        <v>151</v>
      </c>
      <c r="BT294" s="97">
        <v>160</v>
      </c>
      <c r="BU294" s="97" t="s">
        <v>151</v>
      </c>
      <c r="BV294" s="23">
        <v>8.2396472525978412E-2</v>
      </c>
      <c r="BW294" s="97" t="s">
        <v>151</v>
      </c>
      <c r="BX294" s="97">
        <v>238</v>
      </c>
      <c r="BY294" s="97" t="s">
        <v>151</v>
      </c>
      <c r="BZ294" s="23">
        <v>0.17104068978165857</v>
      </c>
      <c r="CA294" s="97" t="s">
        <v>151</v>
      </c>
      <c r="CB294" s="97">
        <v>135</v>
      </c>
      <c r="CC294" s="97" t="s">
        <v>151</v>
      </c>
      <c r="CD294" s="97" t="s">
        <v>151</v>
      </c>
      <c r="CE294" s="23">
        <v>5.2547085826371145E-2</v>
      </c>
      <c r="CF294" s="97" t="s">
        <v>151</v>
      </c>
      <c r="CG294" s="97">
        <v>208</v>
      </c>
    </row>
    <row r="295" spans="1:85" x14ac:dyDescent="0.35">
      <c r="A295" s="97" t="s">
        <v>332</v>
      </c>
      <c r="B295" s="23">
        <v>0.16382909018252928</v>
      </c>
      <c r="C295" s="97" t="s">
        <v>332</v>
      </c>
      <c r="D295" s="97">
        <v>256</v>
      </c>
      <c r="E295" s="97" t="s">
        <v>332</v>
      </c>
      <c r="F295" s="23">
        <v>4.7562818071732099E-2</v>
      </c>
      <c r="G295" s="97" t="s">
        <v>332</v>
      </c>
      <c r="H295" s="97">
        <v>284</v>
      </c>
      <c r="I295" s="97" t="s">
        <v>332</v>
      </c>
      <c r="J295" s="23">
        <v>0.21705472784404872</v>
      </c>
      <c r="K295" s="97" t="s">
        <v>332</v>
      </c>
      <c r="L295" s="97">
        <v>222</v>
      </c>
      <c r="M295" s="97" t="s">
        <v>332</v>
      </c>
      <c r="N295" s="23">
        <v>-62</v>
      </c>
      <c r="O295" s="97" t="s">
        <v>332</v>
      </c>
      <c r="P295" s="23">
        <v>90</v>
      </c>
      <c r="Q295" s="97" t="s">
        <v>332</v>
      </c>
      <c r="R295" s="23">
        <v>1.1333530250360558E-4</v>
      </c>
      <c r="S295" s="97" t="s">
        <v>332</v>
      </c>
      <c r="T295" s="97">
        <v>314</v>
      </c>
      <c r="U295" s="97" t="s">
        <v>332</v>
      </c>
      <c r="V295" s="23">
        <v>0.11755171157228594</v>
      </c>
      <c r="W295" s="97" t="s">
        <v>332</v>
      </c>
      <c r="X295" s="97">
        <v>187</v>
      </c>
      <c r="Y295" s="97" t="s">
        <v>332</v>
      </c>
      <c r="Z295" s="23">
        <v>1.199602067121972E-3</v>
      </c>
      <c r="AA295" s="97" t="s">
        <v>332</v>
      </c>
      <c r="AB295" s="97">
        <v>280</v>
      </c>
      <c r="AC295" s="97" t="s">
        <v>332</v>
      </c>
      <c r="AD295" s="23">
        <v>6.8185690618953456E-3</v>
      </c>
      <c r="AE295" s="97" t="s">
        <v>332</v>
      </c>
      <c r="AF295" s="97">
        <v>222</v>
      </c>
      <c r="AG295" s="97" t="s">
        <v>332</v>
      </c>
      <c r="AH295" s="23">
        <v>7.9071298770030218E-2</v>
      </c>
      <c r="AI295" s="97" t="s">
        <v>332</v>
      </c>
      <c r="AJ295" s="97">
        <v>176</v>
      </c>
      <c r="AK295" s="97" t="s">
        <v>332</v>
      </c>
      <c r="AL295" s="23">
        <v>1.6609594681507175E-2</v>
      </c>
      <c r="AM295" s="97" t="s">
        <v>332</v>
      </c>
      <c r="AN295" s="97">
        <v>248</v>
      </c>
      <c r="AO295" s="97" t="s">
        <v>332</v>
      </c>
      <c r="AP295" s="23">
        <v>3.15505719550166E-2</v>
      </c>
      <c r="AQ295" s="97" t="s">
        <v>332</v>
      </c>
      <c r="AR295" s="97">
        <v>169</v>
      </c>
      <c r="AS295" s="97" t="s">
        <v>332</v>
      </c>
      <c r="AT295" s="23">
        <v>7.6870884305900389E-2</v>
      </c>
      <c r="AU295" s="97" t="s">
        <v>332</v>
      </c>
      <c r="AV295" s="97">
        <v>206</v>
      </c>
      <c r="AW295" s="97" t="s">
        <v>332</v>
      </c>
      <c r="AX295" s="23">
        <v>5.7832450686871123E-2</v>
      </c>
      <c r="AY295" s="97" t="s">
        <v>332</v>
      </c>
      <c r="AZ295" s="97">
        <v>199</v>
      </c>
      <c r="BA295" s="97" t="s">
        <v>332</v>
      </c>
      <c r="BB295" s="23">
        <v>2.5238024988584074E-2</v>
      </c>
      <c r="BC295" s="97" t="s">
        <v>332</v>
      </c>
      <c r="BD295" s="97">
        <v>241</v>
      </c>
      <c r="BE295" s="97" t="s">
        <v>332</v>
      </c>
      <c r="BF295" s="23">
        <v>0.20722749283306979</v>
      </c>
      <c r="BG295" s="97" t="s">
        <v>332</v>
      </c>
      <c r="BH295" s="97">
        <v>182</v>
      </c>
      <c r="BI295" s="97" t="s">
        <v>332</v>
      </c>
      <c r="BJ295" s="23">
        <v>6.6334326746242414E-2</v>
      </c>
      <c r="BK295" s="97" t="s">
        <v>332</v>
      </c>
      <c r="BL295" s="97">
        <v>250</v>
      </c>
      <c r="BM295" s="97" t="s">
        <v>332</v>
      </c>
      <c r="BN295" s="23">
        <v>4.1522110216403799E-2</v>
      </c>
      <c r="BO295" s="97" t="s">
        <v>332</v>
      </c>
      <c r="BP295" s="97">
        <v>221</v>
      </c>
      <c r="BQ295" s="97" t="s">
        <v>332</v>
      </c>
      <c r="BR295" s="23">
        <v>4.3373715025425176E-2</v>
      </c>
      <c r="BS295" s="97" t="s">
        <v>332</v>
      </c>
      <c r="BT295" s="97">
        <v>234</v>
      </c>
      <c r="BU295" s="97" t="s">
        <v>332</v>
      </c>
      <c r="BV295" s="23">
        <v>7.3779354949253306E-2</v>
      </c>
      <c r="BW295" s="97" t="s">
        <v>332</v>
      </c>
      <c r="BX295" s="97">
        <v>263</v>
      </c>
      <c r="BY295" s="97" t="s">
        <v>332</v>
      </c>
      <c r="BZ295" s="23">
        <v>0.18793745880637733</v>
      </c>
      <c r="CA295" s="97" t="s">
        <v>332</v>
      </c>
      <c r="CB295" s="97">
        <v>111</v>
      </c>
      <c r="CC295" s="97" t="s">
        <v>332</v>
      </c>
      <c r="CD295" s="97" t="s">
        <v>332</v>
      </c>
      <c r="CE295" s="23">
        <v>6.3024892398891127E-2</v>
      </c>
      <c r="CF295" s="97" t="s">
        <v>332</v>
      </c>
      <c r="CG295" s="97">
        <v>181</v>
      </c>
    </row>
    <row r="296" spans="1:85" x14ac:dyDescent="0.35">
      <c r="A296" s="97" t="s">
        <v>269</v>
      </c>
      <c r="B296" s="23">
        <v>0.14461970739807042</v>
      </c>
      <c r="C296" s="97" t="s">
        <v>269</v>
      </c>
      <c r="D296" s="97">
        <v>289</v>
      </c>
      <c r="E296" s="97" t="s">
        <v>269</v>
      </c>
      <c r="F296" s="23">
        <v>8.7015136908604879E-2</v>
      </c>
      <c r="G296" s="97" t="s">
        <v>269</v>
      </c>
      <c r="H296" s="97">
        <v>182</v>
      </c>
      <c r="I296" s="97" t="s">
        <v>269</v>
      </c>
      <c r="J296" s="23">
        <v>0.15548943082521829</v>
      </c>
      <c r="K296" s="97" t="s">
        <v>269</v>
      </c>
      <c r="L296" s="97">
        <v>297</v>
      </c>
      <c r="M296" s="97" t="s">
        <v>269</v>
      </c>
      <c r="N296" s="23">
        <v>115</v>
      </c>
      <c r="O296" s="97" t="s">
        <v>269</v>
      </c>
      <c r="P296" s="23">
        <v>272</v>
      </c>
      <c r="Q296" s="97" t="s">
        <v>269</v>
      </c>
      <c r="R296" s="23">
        <v>5.4621375568548493E-4</v>
      </c>
      <c r="S296" s="97" t="s">
        <v>269</v>
      </c>
      <c r="T296" s="97">
        <v>248</v>
      </c>
      <c r="U296" s="97" t="s">
        <v>269</v>
      </c>
      <c r="V296" s="23">
        <v>4.489157639275218E-2</v>
      </c>
      <c r="W296" s="97" t="s">
        <v>269</v>
      </c>
      <c r="X296" s="97">
        <v>304</v>
      </c>
      <c r="Y296" s="97" t="s">
        <v>269</v>
      </c>
      <c r="Z296" s="23">
        <v>9.6089491089451846E-4</v>
      </c>
      <c r="AA296" s="97" t="s">
        <v>269</v>
      </c>
      <c r="AB296" s="97">
        <v>307</v>
      </c>
      <c r="AC296" s="97" t="s">
        <v>269</v>
      </c>
      <c r="AD296" s="23">
        <v>1.3954869995456717E-2</v>
      </c>
      <c r="AE296" s="97" t="s">
        <v>269</v>
      </c>
      <c r="AF296" s="97">
        <v>130</v>
      </c>
      <c r="AG296" s="97" t="s">
        <v>269</v>
      </c>
      <c r="AH296" s="23">
        <v>0.10271295223634996</v>
      </c>
      <c r="AI296" s="97" t="s">
        <v>269</v>
      </c>
      <c r="AJ296" s="97">
        <v>118</v>
      </c>
      <c r="AK296" s="97" t="s">
        <v>269</v>
      </c>
      <c r="AL296" s="23">
        <v>2.6542903181056742E-2</v>
      </c>
      <c r="AM296" s="97" t="s">
        <v>269</v>
      </c>
      <c r="AN296" s="97">
        <v>128</v>
      </c>
      <c r="AO296" s="97" t="s">
        <v>269</v>
      </c>
      <c r="AP296" s="23">
        <v>0.10828671045937931</v>
      </c>
      <c r="AQ296" s="97" t="s">
        <v>269</v>
      </c>
      <c r="AR296" s="97">
        <v>51</v>
      </c>
      <c r="AS296" s="97" t="s">
        <v>269</v>
      </c>
      <c r="AT296" s="23">
        <v>5.6594699557145668E-2</v>
      </c>
      <c r="AU296" s="97" t="s">
        <v>269</v>
      </c>
      <c r="AV296" s="97">
        <v>283</v>
      </c>
      <c r="AW296" s="97" t="s">
        <v>269</v>
      </c>
      <c r="AX296" s="23">
        <v>0.12542707077040047</v>
      </c>
      <c r="AY296" s="97" t="s">
        <v>269</v>
      </c>
      <c r="AZ296" s="97">
        <v>72</v>
      </c>
      <c r="BA296" s="97" t="s">
        <v>269</v>
      </c>
      <c r="BB296" s="23">
        <v>2.6420757597723752E-2</v>
      </c>
      <c r="BC296" s="97" t="s">
        <v>269</v>
      </c>
      <c r="BD296" s="97">
        <v>234</v>
      </c>
      <c r="BE296" s="97" t="s">
        <v>269</v>
      </c>
      <c r="BF296" s="23">
        <v>0.2078665539233745</v>
      </c>
      <c r="BG296" s="97" t="s">
        <v>269</v>
      </c>
      <c r="BH296" s="97">
        <v>179</v>
      </c>
      <c r="BI296" s="97" t="s">
        <v>269</v>
      </c>
      <c r="BJ296" s="23">
        <v>6.7546813372004411E-2</v>
      </c>
      <c r="BK296" s="97" t="s">
        <v>269</v>
      </c>
      <c r="BL296" s="97">
        <v>245</v>
      </c>
      <c r="BM296" s="97" t="s">
        <v>269</v>
      </c>
      <c r="BN296" s="23">
        <v>4.3330507517546787E-2</v>
      </c>
      <c r="BO296" s="97" t="s">
        <v>269</v>
      </c>
      <c r="BP296" s="97">
        <v>212</v>
      </c>
      <c r="BQ296" s="97" t="s">
        <v>269</v>
      </c>
      <c r="BR296" s="23">
        <v>2.9013037944345257E-2</v>
      </c>
      <c r="BS296" s="97" t="s">
        <v>269</v>
      </c>
      <c r="BT296" s="97">
        <v>296</v>
      </c>
      <c r="BU296" s="97" t="s">
        <v>269</v>
      </c>
      <c r="BV296" s="23">
        <v>6.2841041335362516E-2</v>
      </c>
      <c r="BW296" s="97" t="s">
        <v>269</v>
      </c>
      <c r="BX296" s="97">
        <v>288</v>
      </c>
      <c r="BY296" s="97" t="s">
        <v>269</v>
      </c>
      <c r="BZ296" s="23">
        <v>0.10210682666128543</v>
      </c>
      <c r="CA296" s="97" t="s">
        <v>269</v>
      </c>
      <c r="CB296" s="97">
        <v>260</v>
      </c>
      <c r="CC296" s="97" t="s">
        <v>269</v>
      </c>
      <c r="CD296" s="97" t="s">
        <v>269</v>
      </c>
      <c r="CE296" s="23">
        <v>1.203488928295899E-2</v>
      </c>
      <c r="CF296" s="97" t="s">
        <v>269</v>
      </c>
      <c r="CG296" s="97">
        <v>313</v>
      </c>
    </row>
    <row r="297" spans="1:85" x14ac:dyDescent="0.35">
      <c r="A297" s="97" t="s">
        <v>243</v>
      </c>
      <c r="B297" s="23">
        <v>0.20332753530169095</v>
      </c>
      <c r="C297" s="97" t="s">
        <v>243</v>
      </c>
      <c r="D297" s="97">
        <v>180</v>
      </c>
      <c r="E297" s="97" t="s">
        <v>243</v>
      </c>
      <c r="F297" s="23">
        <v>0.10902830845421954</v>
      </c>
      <c r="G297" s="97" t="s">
        <v>243</v>
      </c>
      <c r="H297" s="97">
        <v>142</v>
      </c>
      <c r="I297" s="97" t="s">
        <v>243</v>
      </c>
      <c r="J297" s="23">
        <v>0.18966631586403873</v>
      </c>
      <c r="K297" s="97" t="s">
        <v>243</v>
      </c>
      <c r="L297" s="97">
        <v>265</v>
      </c>
      <c r="M297" s="97" t="s">
        <v>243</v>
      </c>
      <c r="N297" s="23">
        <v>123</v>
      </c>
      <c r="O297" s="97" t="s">
        <v>243</v>
      </c>
      <c r="P297" s="23">
        <v>280</v>
      </c>
      <c r="Q297" s="97" t="s">
        <v>243</v>
      </c>
      <c r="R297" s="23">
        <v>3.2709322968844301E-3</v>
      </c>
      <c r="S297" s="97" t="s">
        <v>243</v>
      </c>
      <c r="T297" s="97">
        <v>74</v>
      </c>
      <c r="U297" s="97" t="s">
        <v>243</v>
      </c>
      <c r="V297" s="23">
        <v>4.7627014470974303E-2</v>
      </c>
      <c r="W297" s="97" t="s">
        <v>243</v>
      </c>
      <c r="X297" s="97">
        <v>296</v>
      </c>
      <c r="Y297" s="97" t="s">
        <v>243</v>
      </c>
      <c r="Z297" s="23">
        <v>3.7100738055043572E-3</v>
      </c>
      <c r="AA297" s="97" t="s">
        <v>243</v>
      </c>
      <c r="AB297" s="97">
        <v>132</v>
      </c>
      <c r="AC297" s="97" t="s">
        <v>243</v>
      </c>
      <c r="AD297" s="23">
        <v>3.5632795920506416E-2</v>
      </c>
      <c r="AE297" s="97" t="s">
        <v>243</v>
      </c>
      <c r="AF297" s="97">
        <v>53</v>
      </c>
      <c r="AG297" s="97" t="s">
        <v>243</v>
      </c>
      <c r="AH297" s="23">
        <v>9.2334222599366064E-2</v>
      </c>
      <c r="AI297" s="97" t="s">
        <v>243</v>
      </c>
      <c r="AJ297" s="97">
        <v>137</v>
      </c>
      <c r="AK297" s="97" t="s">
        <v>243</v>
      </c>
      <c r="AL297" s="23">
        <v>4.6358131949219096E-2</v>
      </c>
      <c r="AM297" s="97" t="s">
        <v>243</v>
      </c>
      <c r="AN297" s="97">
        <v>60</v>
      </c>
      <c r="AO297" s="97" t="s">
        <v>243</v>
      </c>
      <c r="AP297" s="23">
        <v>1.2106802208566289E-2</v>
      </c>
      <c r="AQ297" s="97" t="s">
        <v>243</v>
      </c>
      <c r="AR297" s="97">
        <v>234</v>
      </c>
      <c r="AS297" s="97" t="s">
        <v>243</v>
      </c>
      <c r="AT297" s="23">
        <v>4.3440523093312353E-2</v>
      </c>
      <c r="AU297" s="97" t="s">
        <v>243</v>
      </c>
      <c r="AV297" s="97">
        <v>310</v>
      </c>
      <c r="AW297" s="97" t="s">
        <v>243</v>
      </c>
      <c r="AX297" s="23">
        <v>2.7107594115317966E-2</v>
      </c>
      <c r="AY297" s="97" t="s">
        <v>243</v>
      </c>
      <c r="AZ297" s="97">
        <v>296</v>
      </c>
      <c r="BA297" s="97" t="s">
        <v>243</v>
      </c>
      <c r="BB297" s="23">
        <v>9.9023753286830805E-3</v>
      </c>
      <c r="BC297" s="97" t="s">
        <v>243</v>
      </c>
      <c r="BD297" s="97">
        <v>295</v>
      </c>
      <c r="BE297" s="97" t="s">
        <v>243</v>
      </c>
      <c r="BF297" s="23">
        <v>0.20751597347457079</v>
      </c>
      <c r="BG297" s="97" t="s">
        <v>243</v>
      </c>
      <c r="BH297" s="97">
        <v>181</v>
      </c>
      <c r="BI297" s="97" t="s">
        <v>243</v>
      </c>
      <c r="BJ297" s="23">
        <v>5.2405037477245148E-2</v>
      </c>
      <c r="BK297" s="97" t="s">
        <v>243</v>
      </c>
      <c r="BL297" s="97">
        <v>286</v>
      </c>
      <c r="BM297" s="97" t="s">
        <v>243</v>
      </c>
      <c r="BN297" s="23">
        <v>0.18033486670713963</v>
      </c>
      <c r="BO297" s="97" t="s">
        <v>243</v>
      </c>
      <c r="BP297" s="97">
        <v>40</v>
      </c>
      <c r="BQ297" s="97" t="s">
        <v>243</v>
      </c>
      <c r="BR297" s="23">
        <v>8.056918858300309E-2</v>
      </c>
      <c r="BS297" s="97" t="s">
        <v>243</v>
      </c>
      <c r="BT297" s="97">
        <v>101</v>
      </c>
      <c r="BU297" s="97" t="s">
        <v>243</v>
      </c>
      <c r="BV297" s="23">
        <v>0.22654384968163294</v>
      </c>
      <c r="BW297" s="97" t="s">
        <v>243</v>
      </c>
      <c r="BX297" s="97">
        <v>48</v>
      </c>
      <c r="BY297" s="97" t="s">
        <v>243</v>
      </c>
      <c r="BZ297" s="23">
        <v>0.17958519909493365</v>
      </c>
      <c r="CA297" s="97" t="s">
        <v>243</v>
      </c>
      <c r="CB297" s="97">
        <v>126</v>
      </c>
      <c r="CC297" s="97" t="s">
        <v>243</v>
      </c>
      <c r="CD297" s="97" t="s">
        <v>243</v>
      </c>
      <c r="CE297" s="23">
        <v>2.6186988810818324E-2</v>
      </c>
      <c r="CF297" s="97" t="s">
        <v>243</v>
      </c>
      <c r="CG297" s="97">
        <v>287</v>
      </c>
    </row>
    <row r="298" spans="1:85" x14ac:dyDescent="0.35">
      <c r="A298" s="97" t="s">
        <v>191</v>
      </c>
      <c r="B298" s="23">
        <v>0.19727607284658202</v>
      </c>
      <c r="C298" s="97" t="s">
        <v>191</v>
      </c>
      <c r="D298" s="97">
        <v>186</v>
      </c>
      <c r="E298" s="97" t="s">
        <v>191</v>
      </c>
      <c r="F298" s="23">
        <v>8.9735735709506617E-2</v>
      </c>
      <c r="G298" s="97" t="s">
        <v>191</v>
      </c>
      <c r="H298" s="97">
        <v>170</v>
      </c>
      <c r="I298" s="97" t="s">
        <v>191</v>
      </c>
      <c r="J298" s="23">
        <v>0.19172404209464589</v>
      </c>
      <c r="K298" s="97" t="s">
        <v>191</v>
      </c>
      <c r="L298" s="97">
        <v>262</v>
      </c>
      <c r="M298" s="97" t="s">
        <v>191</v>
      </c>
      <c r="N298" s="23">
        <v>92</v>
      </c>
      <c r="O298" s="97" t="s">
        <v>191</v>
      </c>
      <c r="P298" s="23">
        <v>255</v>
      </c>
      <c r="Q298" s="97" t="s">
        <v>191</v>
      </c>
      <c r="R298" s="23">
        <v>7.1249616873934494E-3</v>
      </c>
      <c r="S298" s="97" t="s">
        <v>191</v>
      </c>
      <c r="T298" s="97">
        <v>33</v>
      </c>
      <c r="U298" s="97" t="s">
        <v>191</v>
      </c>
      <c r="V298" s="23">
        <v>4.1053118961427264E-2</v>
      </c>
      <c r="W298" s="97" t="s">
        <v>191</v>
      </c>
      <c r="X298" s="97">
        <v>309</v>
      </c>
      <c r="Y298" s="97" t="s">
        <v>191</v>
      </c>
      <c r="Z298" s="23">
        <v>7.5021965511707749E-3</v>
      </c>
      <c r="AA298" s="97" t="s">
        <v>191</v>
      </c>
      <c r="AB298" s="97">
        <v>53</v>
      </c>
      <c r="AC298" s="97" t="s">
        <v>191</v>
      </c>
      <c r="AD298" s="23">
        <v>7.2242333968886061E-2</v>
      </c>
      <c r="AE298" s="97" t="s">
        <v>191</v>
      </c>
      <c r="AF298" s="97">
        <v>28</v>
      </c>
      <c r="AG298" s="97" t="s">
        <v>191</v>
      </c>
      <c r="AH298" s="23">
        <v>5.2618304850244553E-2</v>
      </c>
      <c r="AI298" s="97" t="s">
        <v>191</v>
      </c>
      <c r="AJ298" s="97">
        <v>290</v>
      </c>
      <c r="AK298" s="97" t="s">
        <v>191</v>
      </c>
      <c r="AL298" s="23">
        <v>7.7025520654622967E-2</v>
      </c>
      <c r="AM298" s="97" t="s">
        <v>191</v>
      </c>
      <c r="AN298" s="97">
        <v>34</v>
      </c>
      <c r="AO298" s="97" t="s">
        <v>191</v>
      </c>
      <c r="AP298" s="23">
        <v>0</v>
      </c>
      <c r="AQ298" s="97" t="s">
        <v>191</v>
      </c>
      <c r="AR298" s="97">
        <v>253</v>
      </c>
      <c r="AS298" s="97" t="s">
        <v>191</v>
      </c>
      <c r="AT298" s="23">
        <v>0.11345754232788452</v>
      </c>
      <c r="AU298" s="97" t="s">
        <v>191</v>
      </c>
      <c r="AV298" s="97">
        <v>104</v>
      </c>
      <c r="AW298" s="97" t="s">
        <v>191</v>
      </c>
      <c r="AX298" s="23">
        <v>4.0000182361511621E-2</v>
      </c>
      <c r="AY298" s="97" t="s">
        <v>191</v>
      </c>
      <c r="AZ298" s="97">
        <v>257</v>
      </c>
      <c r="BA298" s="97" t="s">
        <v>191</v>
      </c>
      <c r="BB298" s="23">
        <v>0.1085942759281682</v>
      </c>
      <c r="BC298" s="97" t="s">
        <v>191</v>
      </c>
      <c r="BD298" s="97">
        <v>87</v>
      </c>
      <c r="BE298" s="97" t="s">
        <v>191</v>
      </c>
      <c r="BF298" s="23">
        <v>0.17308005881643593</v>
      </c>
      <c r="BG298" s="97" t="s">
        <v>191</v>
      </c>
      <c r="BH298" s="97">
        <v>220</v>
      </c>
      <c r="BI298" s="97" t="s">
        <v>191</v>
      </c>
      <c r="BJ298" s="23">
        <v>0.13523711506249603</v>
      </c>
      <c r="BK298" s="97" t="s">
        <v>191</v>
      </c>
      <c r="BL298" s="97">
        <v>117</v>
      </c>
      <c r="BM298" s="97" t="s">
        <v>191</v>
      </c>
      <c r="BN298" s="23">
        <v>1.0597377527631614E-2</v>
      </c>
      <c r="BO298" s="97" t="s">
        <v>191</v>
      </c>
      <c r="BP298" s="97">
        <v>306</v>
      </c>
      <c r="BQ298" s="97" t="s">
        <v>191</v>
      </c>
      <c r="BR298" s="23">
        <v>3.5247980403357901E-2</v>
      </c>
      <c r="BS298" s="97" t="s">
        <v>191</v>
      </c>
      <c r="BT298" s="97">
        <v>264</v>
      </c>
      <c r="BU298" s="97" t="s">
        <v>191</v>
      </c>
      <c r="BV298" s="23">
        <v>3.9886384909001649E-2</v>
      </c>
      <c r="BW298" s="97" t="s">
        <v>191</v>
      </c>
      <c r="BX298" s="97">
        <v>313</v>
      </c>
      <c r="BY298" s="97" t="s">
        <v>191</v>
      </c>
      <c r="BZ298" s="23">
        <v>0.1728594213370146</v>
      </c>
      <c r="CA298" s="97" t="s">
        <v>191</v>
      </c>
      <c r="CB298" s="97">
        <v>132</v>
      </c>
      <c r="CC298" s="97" t="s">
        <v>191</v>
      </c>
      <c r="CD298" s="97" t="s">
        <v>191</v>
      </c>
      <c r="CE298" s="23">
        <v>9.6290397385394119E-2</v>
      </c>
      <c r="CF298" s="97" t="s">
        <v>191</v>
      </c>
      <c r="CG298" s="97">
        <v>127</v>
      </c>
    </row>
    <row r="299" spans="1:85" x14ac:dyDescent="0.35">
      <c r="A299" s="97" t="s">
        <v>341</v>
      </c>
      <c r="B299" s="23">
        <v>0.10821518704903847</v>
      </c>
      <c r="C299" s="97" t="s">
        <v>341</v>
      </c>
      <c r="D299" s="97">
        <v>320</v>
      </c>
      <c r="E299" s="97" t="s">
        <v>341</v>
      </c>
      <c r="F299" s="23">
        <v>9.6869449909348249E-3</v>
      </c>
      <c r="G299" s="97" t="s">
        <v>341</v>
      </c>
      <c r="H299" s="97">
        <v>325</v>
      </c>
      <c r="I299" s="97" t="s">
        <v>341</v>
      </c>
      <c r="J299" s="23">
        <v>0.18289983431632661</v>
      </c>
      <c r="K299" s="97" t="s">
        <v>341</v>
      </c>
      <c r="L299" s="97">
        <v>274</v>
      </c>
      <c r="M299" s="97" t="s">
        <v>341</v>
      </c>
      <c r="N299" s="23">
        <v>-51</v>
      </c>
      <c r="O299" s="97" t="s">
        <v>341</v>
      </c>
      <c r="P299" s="23">
        <v>102</v>
      </c>
      <c r="Q299" s="97" t="s">
        <v>341</v>
      </c>
      <c r="R299" s="23">
        <v>2.0374211956584434E-4</v>
      </c>
      <c r="S299" s="97" t="s">
        <v>341</v>
      </c>
      <c r="T299" s="97">
        <v>293</v>
      </c>
      <c r="U299" s="97" t="s">
        <v>341</v>
      </c>
      <c r="V299" s="23">
        <v>8.1762407271077073E-2</v>
      </c>
      <c r="W299" s="97" t="s">
        <v>341</v>
      </c>
      <c r="X299" s="97">
        <v>244</v>
      </c>
      <c r="Y299" s="97" t="s">
        <v>341</v>
      </c>
      <c r="Z299" s="23">
        <v>9.5925113268886602E-4</v>
      </c>
      <c r="AA299" s="97" t="s">
        <v>341</v>
      </c>
      <c r="AB299" s="97">
        <v>308</v>
      </c>
      <c r="AC299" s="97" t="s">
        <v>341</v>
      </c>
      <c r="AD299" s="23">
        <v>4.2328690108050784E-3</v>
      </c>
      <c r="AE299" s="97" t="s">
        <v>341</v>
      </c>
      <c r="AF299" s="97">
        <v>269</v>
      </c>
      <c r="AG299" s="97" t="s">
        <v>341</v>
      </c>
      <c r="AH299" s="23">
        <v>6.9796298526011782E-2</v>
      </c>
      <c r="AI299" s="97" t="s">
        <v>341</v>
      </c>
      <c r="AJ299" s="97">
        <v>216</v>
      </c>
      <c r="AK299" s="97" t="s">
        <v>341</v>
      </c>
      <c r="AL299" s="23">
        <v>1.2921108648077859E-2</v>
      </c>
      <c r="AM299" s="97" t="s">
        <v>341</v>
      </c>
      <c r="AN299" s="97">
        <v>292</v>
      </c>
      <c r="AO299" s="97" t="s">
        <v>341</v>
      </c>
      <c r="AP299" s="23">
        <v>0</v>
      </c>
      <c r="AQ299" s="97" t="s">
        <v>341</v>
      </c>
      <c r="AR299" s="97">
        <v>253</v>
      </c>
      <c r="AS299" s="97" t="s">
        <v>341</v>
      </c>
      <c r="AT299" s="23">
        <v>8.705502313614423E-2</v>
      </c>
      <c r="AU299" s="97" t="s">
        <v>341</v>
      </c>
      <c r="AV299" s="97">
        <v>177</v>
      </c>
      <c r="AW299" s="97" t="s">
        <v>341</v>
      </c>
      <c r="AX299" s="23">
        <v>3.0691805317517057E-2</v>
      </c>
      <c r="AY299" s="97" t="s">
        <v>341</v>
      </c>
      <c r="AZ299" s="97">
        <v>287</v>
      </c>
      <c r="BA299" s="97" t="s">
        <v>341</v>
      </c>
      <c r="BB299" s="23">
        <v>2.6961292644587633E-3</v>
      </c>
      <c r="BC299" s="97" t="s">
        <v>341</v>
      </c>
      <c r="BD299" s="97">
        <v>321</v>
      </c>
      <c r="BE299" s="97" t="s">
        <v>341</v>
      </c>
      <c r="BF299" s="23">
        <v>0.20543120888220395</v>
      </c>
      <c r="BG299" s="97" t="s">
        <v>341</v>
      </c>
      <c r="BH299" s="97">
        <v>183</v>
      </c>
      <c r="BI299" s="97" t="s">
        <v>341</v>
      </c>
      <c r="BJ299" s="23">
        <v>4.5395584457804637E-2</v>
      </c>
      <c r="BK299" s="97" t="s">
        <v>341</v>
      </c>
      <c r="BL299" s="97">
        <v>302</v>
      </c>
      <c r="BM299" s="97" t="s">
        <v>341</v>
      </c>
      <c r="BN299" s="23">
        <v>1.4301636916491238E-2</v>
      </c>
      <c r="BO299" s="97" t="s">
        <v>341</v>
      </c>
      <c r="BP299" s="97">
        <v>297</v>
      </c>
      <c r="BQ299" s="97" t="s">
        <v>341</v>
      </c>
      <c r="BR299" s="23">
        <v>4.2110361131187712E-2</v>
      </c>
      <c r="BS299" s="97" t="s">
        <v>341</v>
      </c>
      <c r="BT299" s="97">
        <v>238</v>
      </c>
      <c r="BU299" s="97" t="s">
        <v>341</v>
      </c>
      <c r="BV299" s="23">
        <v>4.9074865908280071E-2</v>
      </c>
      <c r="BW299" s="97" t="s">
        <v>341</v>
      </c>
      <c r="BX299" s="97">
        <v>301</v>
      </c>
      <c r="BY299" s="97" t="s">
        <v>341</v>
      </c>
      <c r="BZ299" s="23">
        <v>0.132210646260013</v>
      </c>
      <c r="CA299" s="97" t="s">
        <v>341</v>
      </c>
      <c r="CB299" s="97">
        <v>198</v>
      </c>
      <c r="CC299" s="97" t="s">
        <v>341</v>
      </c>
      <c r="CD299" s="97" t="s">
        <v>341</v>
      </c>
      <c r="CE299" s="23">
        <v>3.4731461505491223E-2</v>
      </c>
      <c r="CF299" s="97" t="s">
        <v>341</v>
      </c>
      <c r="CG299" s="97">
        <v>263</v>
      </c>
    </row>
    <row r="300" spans="1:85" x14ac:dyDescent="0.35">
      <c r="A300" s="97" t="s">
        <v>78</v>
      </c>
      <c r="B300" s="23">
        <v>0.29831191476559193</v>
      </c>
      <c r="C300" s="97" t="s">
        <v>78</v>
      </c>
      <c r="D300" s="97">
        <v>86</v>
      </c>
      <c r="E300" s="97" t="s">
        <v>78</v>
      </c>
      <c r="F300" s="23">
        <v>0.11423543977166455</v>
      </c>
      <c r="G300" s="97" t="s">
        <v>78</v>
      </c>
      <c r="H300" s="97">
        <v>129</v>
      </c>
      <c r="I300" s="97" t="s">
        <v>78</v>
      </c>
      <c r="J300" s="23">
        <v>0.52331087706850932</v>
      </c>
      <c r="K300" s="97" t="s">
        <v>78</v>
      </c>
      <c r="L300" s="97">
        <v>25</v>
      </c>
      <c r="M300" s="97" t="s">
        <v>78</v>
      </c>
      <c r="N300" s="23">
        <v>-104</v>
      </c>
      <c r="O300" s="97" t="s">
        <v>78</v>
      </c>
      <c r="P300" s="23">
        <v>64</v>
      </c>
      <c r="Q300" s="97" t="s">
        <v>78</v>
      </c>
      <c r="R300" s="23">
        <v>1.3545253459820686E-3</v>
      </c>
      <c r="S300" s="97" t="s">
        <v>78</v>
      </c>
      <c r="T300" s="97">
        <v>153</v>
      </c>
      <c r="U300" s="97" t="s">
        <v>78</v>
      </c>
      <c r="V300" s="23">
        <v>0.72704515489287391</v>
      </c>
      <c r="W300" s="97" t="s">
        <v>78</v>
      </c>
      <c r="X300" s="97">
        <v>8</v>
      </c>
      <c r="Y300" s="97" t="s">
        <v>78</v>
      </c>
      <c r="Z300" s="23">
        <v>8.0727765247018309E-3</v>
      </c>
      <c r="AA300" s="97" t="s">
        <v>78</v>
      </c>
      <c r="AB300" s="97">
        <v>47</v>
      </c>
      <c r="AC300" s="97" t="s">
        <v>78</v>
      </c>
      <c r="AD300" s="23">
        <v>1.8355549013582891E-2</v>
      </c>
      <c r="AE300" s="97" t="s">
        <v>78</v>
      </c>
      <c r="AF300" s="97">
        <v>97</v>
      </c>
      <c r="AG300" s="97" t="s">
        <v>78</v>
      </c>
      <c r="AH300" s="23">
        <v>0.13242487231328234</v>
      </c>
      <c r="AI300" s="97" t="s">
        <v>78</v>
      </c>
      <c r="AJ300" s="97">
        <v>67</v>
      </c>
      <c r="AK300" s="97" t="s">
        <v>78</v>
      </c>
      <c r="AL300" s="23">
        <v>3.4575628676025427E-2</v>
      </c>
      <c r="AM300" s="97" t="s">
        <v>78</v>
      </c>
      <c r="AN300" s="97">
        <v>92</v>
      </c>
      <c r="AO300" s="97" t="s">
        <v>78</v>
      </c>
      <c r="AP300" s="23">
        <v>0.12311678873175434</v>
      </c>
      <c r="AQ300" s="97" t="s">
        <v>78</v>
      </c>
      <c r="AR300" s="97">
        <v>43</v>
      </c>
      <c r="AS300" s="97" t="s">
        <v>78</v>
      </c>
      <c r="AT300" s="23">
        <v>9.8588646609518993E-2</v>
      </c>
      <c r="AU300" s="97" t="s">
        <v>78</v>
      </c>
      <c r="AV300" s="97">
        <v>138</v>
      </c>
      <c r="AW300" s="97" t="s">
        <v>78</v>
      </c>
      <c r="AX300" s="23">
        <v>0.15467721136466905</v>
      </c>
      <c r="AY300" s="97" t="s">
        <v>78</v>
      </c>
      <c r="AZ300" s="97">
        <v>46</v>
      </c>
      <c r="BA300" s="97" t="s">
        <v>78</v>
      </c>
      <c r="BB300" s="23">
        <v>5.1878864375772521E-2</v>
      </c>
      <c r="BC300" s="97" t="s">
        <v>78</v>
      </c>
      <c r="BD300" s="97">
        <v>159</v>
      </c>
      <c r="BE300" s="97" t="s">
        <v>78</v>
      </c>
      <c r="BF300" s="23">
        <v>0.4351974696965813</v>
      </c>
      <c r="BG300" s="97" t="s">
        <v>78</v>
      </c>
      <c r="BH300" s="97">
        <v>33</v>
      </c>
      <c r="BI300" s="97" t="s">
        <v>78</v>
      </c>
      <c r="BJ300" s="23">
        <v>0.13828361598524971</v>
      </c>
      <c r="BK300" s="97" t="s">
        <v>78</v>
      </c>
      <c r="BL300" s="97">
        <v>113</v>
      </c>
      <c r="BM300" s="97" t="s">
        <v>78</v>
      </c>
      <c r="BN300" s="23">
        <v>5.8063904308657488E-2</v>
      </c>
      <c r="BO300" s="97" t="s">
        <v>78</v>
      </c>
      <c r="BP300" s="97">
        <v>173</v>
      </c>
      <c r="BQ300" s="97" t="s">
        <v>78</v>
      </c>
      <c r="BR300" s="23">
        <v>4.8039145873461295E-2</v>
      </c>
      <c r="BS300" s="97" t="s">
        <v>78</v>
      </c>
      <c r="BT300" s="97">
        <v>214</v>
      </c>
      <c r="BU300" s="97" t="s">
        <v>78</v>
      </c>
      <c r="BV300" s="23">
        <v>9.2186628857221439E-2</v>
      </c>
      <c r="BW300" s="97" t="s">
        <v>78</v>
      </c>
      <c r="BX300" s="97">
        <v>212</v>
      </c>
      <c r="BY300" s="97" t="s">
        <v>78</v>
      </c>
      <c r="BZ300" s="23">
        <v>0.29667371554719096</v>
      </c>
      <c r="CA300" s="97" t="s">
        <v>78</v>
      </c>
      <c r="CB300" s="97">
        <v>37</v>
      </c>
      <c r="CC300" s="97" t="s">
        <v>78</v>
      </c>
      <c r="CD300" s="97" t="s">
        <v>78</v>
      </c>
      <c r="CE300" s="23">
        <v>0.13066569337192502</v>
      </c>
      <c r="CF300" s="97" t="s">
        <v>78</v>
      </c>
      <c r="CG300" s="97">
        <v>90</v>
      </c>
    </row>
    <row r="301" spans="1:85" x14ac:dyDescent="0.35">
      <c r="A301" s="97" t="s">
        <v>25</v>
      </c>
      <c r="B301" s="23">
        <v>0.30711408861241102</v>
      </c>
      <c r="C301" s="97" t="s">
        <v>25</v>
      </c>
      <c r="D301" s="97">
        <v>83</v>
      </c>
      <c r="E301" s="97" t="s">
        <v>25</v>
      </c>
      <c r="F301" s="23">
        <v>0.13062195912724492</v>
      </c>
      <c r="G301" s="97" t="s">
        <v>25</v>
      </c>
      <c r="H301" s="97">
        <v>97</v>
      </c>
      <c r="I301" s="97" t="s">
        <v>25</v>
      </c>
      <c r="J301" s="23">
        <v>0.45145494015020682</v>
      </c>
      <c r="K301" s="97" t="s">
        <v>25</v>
      </c>
      <c r="L301" s="97">
        <v>40</v>
      </c>
      <c r="M301" s="97" t="s">
        <v>25</v>
      </c>
      <c r="N301" s="23">
        <v>-57</v>
      </c>
      <c r="O301" s="97" t="s">
        <v>25</v>
      </c>
      <c r="P301" s="23">
        <v>94</v>
      </c>
      <c r="Q301" s="97" t="s">
        <v>25</v>
      </c>
      <c r="R301" s="23">
        <v>4.1521910221949355E-3</v>
      </c>
      <c r="S301" s="97" t="s">
        <v>25</v>
      </c>
      <c r="T301" s="97">
        <v>60</v>
      </c>
      <c r="U301" s="97" t="s">
        <v>25</v>
      </c>
      <c r="V301" s="23">
        <v>0.12063811710779149</v>
      </c>
      <c r="W301" s="97" t="s">
        <v>25</v>
      </c>
      <c r="X301" s="97">
        <v>184</v>
      </c>
      <c r="Y301" s="97" t="s">
        <v>25</v>
      </c>
      <c r="Z301" s="23">
        <v>5.2657669448657757E-3</v>
      </c>
      <c r="AA301" s="97" t="s">
        <v>25</v>
      </c>
      <c r="AB301" s="97">
        <v>88</v>
      </c>
      <c r="AC301" s="97" t="s">
        <v>25</v>
      </c>
      <c r="AD301" s="23">
        <v>3.705223147097219E-2</v>
      </c>
      <c r="AE301" s="97" t="s">
        <v>25</v>
      </c>
      <c r="AF301" s="97">
        <v>49</v>
      </c>
      <c r="AG301" s="97" t="s">
        <v>25</v>
      </c>
      <c r="AH301" s="23">
        <v>6.2001774976800088E-2</v>
      </c>
      <c r="AI301" s="97" t="s">
        <v>25</v>
      </c>
      <c r="AJ301" s="97">
        <v>251</v>
      </c>
      <c r="AK301" s="97" t="s">
        <v>25</v>
      </c>
      <c r="AL301" s="23">
        <v>4.3918402138541E-2</v>
      </c>
      <c r="AM301" s="97" t="s">
        <v>25</v>
      </c>
      <c r="AN301" s="97">
        <v>63</v>
      </c>
      <c r="AO301" s="97" t="s">
        <v>25</v>
      </c>
      <c r="AP301" s="23">
        <v>0.10204554234998837</v>
      </c>
      <c r="AQ301" s="97" t="s">
        <v>25</v>
      </c>
      <c r="AR301" s="97">
        <v>60</v>
      </c>
      <c r="AS301" s="97" t="s">
        <v>25</v>
      </c>
      <c r="AT301" s="23">
        <v>9.8445318025263615E-2</v>
      </c>
      <c r="AU301" s="97" t="s">
        <v>25</v>
      </c>
      <c r="AV301" s="97">
        <v>139</v>
      </c>
      <c r="AW301" s="97" t="s">
        <v>25</v>
      </c>
      <c r="AX301" s="23">
        <v>0.13410270388937973</v>
      </c>
      <c r="AY301" s="97" t="s">
        <v>25</v>
      </c>
      <c r="AZ301" s="97">
        <v>62</v>
      </c>
      <c r="BA301" s="97" t="s">
        <v>25</v>
      </c>
      <c r="BB301" s="23">
        <v>2.3654309485600752E-2</v>
      </c>
      <c r="BC301" s="97" t="s">
        <v>25</v>
      </c>
      <c r="BD301" s="97">
        <v>247</v>
      </c>
      <c r="BE301" s="97" t="s">
        <v>25</v>
      </c>
      <c r="BF301" s="23">
        <v>1</v>
      </c>
      <c r="BG301" s="97" t="s">
        <v>25</v>
      </c>
      <c r="BH301" s="97">
        <v>1</v>
      </c>
      <c r="BI301" s="97" t="s">
        <v>25</v>
      </c>
      <c r="BJ301" s="23">
        <v>0.23058286243632112</v>
      </c>
      <c r="BK301" s="97" t="s">
        <v>25</v>
      </c>
      <c r="BL301" s="97">
        <v>38</v>
      </c>
      <c r="BM301" s="97" t="s">
        <v>25</v>
      </c>
      <c r="BN301" s="23">
        <v>0.12212393422382654</v>
      </c>
      <c r="BO301" s="97" t="s">
        <v>25</v>
      </c>
      <c r="BP301" s="97">
        <v>76</v>
      </c>
      <c r="BQ301" s="97" t="s">
        <v>25</v>
      </c>
      <c r="BR301" s="23">
        <v>7.4033150515623286E-2</v>
      </c>
      <c r="BS301" s="97" t="s">
        <v>25</v>
      </c>
      <c r="BT301" s="97">
        <v>121</v>
      </c>
      <c r="BU301" s="97" t="s">
        <v>25</v>
      </c>
      <c r="BV301" s="23">
        <v>0.17037406841119546</v>
      </c>
      <c r="BW301" s="97" t="s">
        <v>25</v>
      </c>
      <c r="BX301" s="97">
        <v>90</v>
      </c>
      <c r="BY301" s="97" t="s">
        <v>25</v>
      </c>
      <c r="BZ301" s="23">
        <v>0.23998228274073891</v>
      </c>
      <c r="CA301" s="97" t="s">
        <v>25</v>
      </c>
      <c r="CB301" s="97">
        <v>64</v>
      </c>
      <c r="CC301" s="97" t="s">
        <v>25</v>
      </c>
      <c r="CD301" s="97" t="s">
        <v>25</v>
      </c>
      <c r="CE301" s="23">
        <v>1.6951394633688062E-2</v>
      </c>
      <c r="CF301" s="97" t="s">
        <v>25</v>
      </c>
      <c r="CG301" s="97">
        <v>309</v>
      </c>
    </row>
    <row r="302" spans="1:85" x14ac:dyDescent="0.35">
      <c r="A302" s="97" t="s">
        <v>273</v>
      </c>
      <c r="B302" s="23">
        <v>0.2346700213484359</v>
      </c>
      <c r="C302" s="97" t="s">
        <v>273</v>
      </c>
      <c r="D302" s="97">
        <v>136</v>
      </c>
      <c r="E302" s="97" t="s">
        <v>273</v>
      </c>
      <c r="F302" s="23">
        <v>6.0163771951964179E-2</v>
      </c>
      <c r="G302" s="97" t="s">
        <v>273</v>
      </c>
      <c r="H302" s="97">
        <v>253</v>
      </c>
      <c r="I302" s="97" t="s">
        <v>273</v>
      </c>
      <c r="J302" s="23">
        <v>0.29474690461362296</v>
      </c>
      <c r="K302" s="97" t="s">
        <v>273</v>
      </c>
      <c r="L302" s="97">
        <v>121</v>
      </c>
      <c r="M302" s="97" t="s">
        <v>273</v>
      </c>
      <c r="N302" s="23">
        <v>-132</v>
      </c>
      <c r="O302" s="97" t="s">
        <v>273</v>
      </c>
      <c r="P302" s="23">
        <v>48</v>
      </c>
      <c r="Q302" s="97" t="s">
        <v>273</v>
      </c>
      <c r="R302" s="23">
        <v>1.4590783006027935E-3</v>
      </c>
      <c r="S302" s="97" t="s">
        <v>273</v>
      </c>
      <c r="T302" s="97">
        <v>140</v>
      </c>
      <c r="U302" s="97" t="s">
        <v>273</v>
      </c>
      <c r="V302" s="23">
        <v>9.3410681217426753E-2</v>
      </c>
      <c r="W302" s="97" t="s">
        <v>273</v>
      </c>
      <c r="X302" s="97">
        <v>221</v>
      </c>
      <c r="Y302" s="97" t="s">
        <v>273</v>
      </c>
      <c r="Z302" s="23">
        <v>2.321852700585421E-3</v>
      </c>
      <c r="AA302" s="97" t="s">
        <v>273</v>
      </c>
      <c r="AB302" s="97">
        <v>201</v>
      </c>
      <c r="AC302" s="97" t="s">
        <v>273</v>
      </c>
      <c r="AD302" s="23">
        <v>1.9519816393330634E-2</v>
      </c>
      <c r="AE302" s="97" t="s">
        <v>273</v>
      </c>
      <c r="AF302" s="97">
        <v>92</v>
      </c>
      <c r="AG302" s="97" t="s">
        <v>273</v>
      </c>
      <c r="AH302" s="23">
        <v>5.7211590670499232E-2</v>
      </c>
      <c r="AI302" s="97" t="s">
        <v>273</v>
      </c>
      <c r="AJ302" s="97">
        <v>271</v>
      </c>
      <c r="AK302" s="97" t="s">
        <v>273</v>
      </c>
      <c r="AL302" s="23">
        <v>2.6230854686926833E-2</v>
      </c>
      <c r="AM302" s="97" t="s">
        <v>273</v>
      </c>
      <c r="AN302" s="97">
        <v>133</v>
      </c>
      <c r="AO302" s="97" t="s">
        <v>273</v>
      </c>
      <c r="AP302" s="23">
        <v>1.3785276425079049E-2</v>
      </c>
      <c r="AQ302" s="97" t="s">
        <v>273</v>
      </c>
      <c r="AR302" s="97">
        <v>226</v>
      </c>
      <c r="AS302" s="97" t="s">
        <v>273</v>
      </c>
      <c r="AT302" s="23">
        <v>9.7768338962656853E-2</v>
      </c>
      <c r="AU302" s="97" t="s">
        <v>273</v>
      </c>
      <c r="AV302" s="97">
        <v>141</v>
      </c>
      <c r="AW302" s="97" t="s">
        <v>273</v>
      </c>
      <c r="AX302" s="23">
        <v>4.7896093401997193E-2</v>
      </c>
      <c r="AY302" s="97" t="s">
        <v>273</v>
      </c>
      <c r="AZ302" s="97">
        <v>233</v>
      </c>
      <c r="BA302" s="97" t="s">
        <v>273</v>
      </c>
      <c r="BB302" s="23">
        <v>3.6738711886246722E-2</v>
      </c>
      <c r="BC302" s="97" t="s">
        <v>273</v>
      </c>
      <c r="BD302" s="97">
        <v>199</v>
      </c>
      <c r="BE302" s="97" t="s">
        <v>273</v>
      </c>
      <c r="BF302" s="23">
        <v>0.31800879116737019</v>
      </c>
      <c r="BG302" s="97" t="s">
        <v>273</v>
      </c>
      <c r="BH302" s="97">
        <v>70</v>
      </c>
      <c r="BI302" s="97" t="s">
        <v>273</v>
      </c>
      <c r="BJ302" s="23">
        <v>9.9979376691277821E-2</v>
      </c>
      <c r="BK302" s="97" t="s">
        <v>273</v>
      </c>
      <c r="BL302" s="97">
        <v>161</v>
      </c>
      <c r="BM302" s="97" t="s">
        <v>273</v>
      </c>
      <c r="BN302" s="23">
        <v>6.1621955599426521E-2</v>
      </c>
      <c r="BO302" s="97" t="s">
        <v>273</v>
      </c>
      <c r="BP302" s="97">
        <v>163</v>
      </c>
      <c r="BQ302" s="97" t="s">
        <v>273</v>
      </c>
      <c r="BR302" s="23">
        <v>8.7058348116077391E-2</v>
      </c>
      <c r="BS302" s="97" t="s">
        <v>273</v>
      </c>
      <c r="BT302" s="97">
        <v>87</v>
      </c>
      <c r="BU302" s="97" t="s">
        <v>273</v>
      </c>
      <c r="BV302" s="23">
        <v>0.12925314849598787</v>
      </c>
      <c r="BW302" s="97" t="s">
        <v>273</v>
      </c>
      <c r="BX302" s="97">
        <v>137</v>
      </c>
      <c r="BY302" s="97" t="s">
        <v>273</v>
      </c>
      <c r="BZ302" s="23">
        <v>0.20022370810482959</v>
      </c>
      <c r="CA302" s="97" t="s">
        <v>273</v>
      </c>
      <c r="CB302" s="97">
        <v>93</v>
      </c>
      <c r="CC302" s="97" t="s">
        <v>273</v>
      </c>
      <c r="CD302" s="97" t="s">
        <v>273</v>
      </c>
      <c r="CE302" s="23">
        <v>0.19879865886532991</v>
      </c>
      <c r="CF302" s="97" t="s">
        <v>273</v>
      </c>
      <c r="CG302" s="97">
        <v>52</v>
      </c>
    </row>
    <row r="303" spans="1:85" x14ac:dyDescent="0.35">
      <c r="A303" s="97" t="s">
        <v>129</v>
      </c>
      <c r="B303" s="23">
        <v>0.33095766026206236</v>
      </c>
      <c r="C303" s="97" t="s">
        <v>129</v>
      </c>
      <c r="D303" s="97">
        <v>69</v>
      </c>
      <c r="E303" s="97" t="s">
        <v>129</v>
      </c>
      <c r="F303" s="23">
        <v>0.11531175215685571</v>
      </c>
      <c r="G303" s="97" t="s">
        <v>129</v>
      </c>
      <c r="H303" s="97">
        <v>124</v>
      </c>
      <c r="I303" s="97" t="s">
        <v>129</v>
      </c>
      <c r="J303" s="23">
        <v>0.51783815683320855</v>
      </c>
      <c r="K303" s="97" t="s">
        <v>129</v>
      </c>
      <c r="L303" s="97">
        <v>27</v>
      </c>
      <c r="M303" s="97" t="s">
        <v>129</v>
      </c>
      <c r="N303" s="23">
        <v>-97</v>
      </c>
      <c r="O303" s="97" t="s">
        <v>129</v>
      </c>
      <c r="P303" s="23">
        <v>68</v>
      </c>
      <c r="Q303" s="97" t="s">
        <v>129</v>
      </c>
      <c r="R303" s="23">
        <v>1.0192676931679091E-3</v>
      </c>
      <c r="S303" s="97" t="s">
        <v>129</v>
      </c>
      <c r="T303" s="97">
        <v>193</v>
      </c>
      <c r="U303" s="97" t="s">
        <v>129</v>
      </c>
      <c r="V303" s="23">
        <v>0.52979965617270963</v>
      </c>
      <c r="W303" s="97" t="s">
        <v>129</v>
      </c>
      <c r="X303" s="97">
        <v>17</v>
      </c>
      <c r="Y303" s="97" t="s">
        <v>129</v>
      </c>
      <c r="Z303" s="23">
        <v>5.9148647657771957E-3</v>
      </c>
      <c r="AA303" s="97" t="s">
        <v>129</v>
      </c>
      <c r="AB303" s="97">
        <v>75</v>
      </c>
      <c r="AC303" s="97" t="s">
        <v>129</v>
      </c>
      <c r="AD303" s="23">
        <v>1.2714306530184643E-2</v>
      </c>
      <c r="AE303" s="97" t="s">
        <v>129</v>
      </c>
      <c r="AF303" s="97">
        <v>138</v>
      </c>
      <c r="AG303" s="97" t="s">
        <v>129</v>
      </c>
      <c r="AH303" s="23">
        <v>0.11902756543160804</v>
      </c>
      <c r="AI303" s="97" t="s">
        <v>129</v>
      </c>
      <c r="AJ303" s="97">
        <v>92</v>
      </c>
      <c r="AK303" s="97" t="s">
        <v>129</v>
      </c>
      <c r="AL303" s="23">
        <v>2.7390237940527747E-2</v>
      </c>
      <c r="AM303" s="97" t="s">
        <v>129</v>
      </c>
      <c r="AN303" s="97">
        <v>121</v>
      </c>
      <c r="AO303" s="97" t="s">
        <v>129</v>
      </c>
      <c r="AP303" s="23">
        <v>0</v>
      </c>
      <c r="AQ303" s="97" t="s">
        <v>129</v>
      </c>
      <c r="AR303" s="97">
        <v>253</v>
      </c>
      <c r="AS303" s="97" t="s">
        <v>129</v>
      </c>
      <c r="AT303" s="23">
        <v>0.1666781149970793</v>
      </c>
      <c r="AU303" s="97" t="s">
        <v>129</v>
      </c>
      <c r="AV303" s="97">
        <v>33</v>
      </c>
      <c r="AW303" s="97" t="s">
        <v>129</v>
      </c>
      <c r="AX303" s="23">
        <v>5.8763435720197044E-2</v>
      </c>
      <c r="AY303" s="97" t="s">
        <v>129</v>
      </c>
      <c r="AZ303" s="97">
        <v>195</v>
      </c>
      <c r="BA303" s="97" t="s">
        <v>129</v>
      </c>
      <c r="BB303" s="23">
        <v>9.5857677430593716E-2</v>
      </c>
      <c r="BC303" s="97" t="s">
        <v>129</v>
      </c>
      <c r="BD303" s="97">
        <v>99</v>
      </c>
      <c r="BE303" s="97" t="s">
        <v>129</v>
      </c>
      <c r="BF303" s="23">
        <v>0.47166949925855139</v>
      </c>
      <c r="BG303" s="97" t="s">
        <v>129</v>
      </c>
      <c r="BH303" s="97">
        <v>28</v>
      </c>
      <c r="BI303" s="97" t="s">
        <v>129</v>
      </c>
      <c r="BJ303" s="23">
        <v>0.18602507481676941</v>
      </c>
      <c r="BK303" s="97" t="s">
        <v>129</v>
      </c>
      <c r="BL303" s="97">
        <v>57</v>
      </c>
      <c r="BM303" s="97" t="s">
        <v>129</v>
      </c>
      <c r="BN303" s="23">
        <v>0.14555994477305523</v>
      </c>
      <c r="BO303" s="97" t="s">
        <v>129</v>
      </c>
      <c r="BP303" s="97">
        <v>50</v>
      </c>
      <c r="BQ303" s="97" t="s">
        <v>129</v>
      </c>
      <c r="BR303" s="23">
        <v>7.469355337399701E-2</v>
      </c>
      <c r="BS303" s="97" t="s">
        <v>129</v>
      </c>
      <c r="BT303" s="97">
        <v>119</v>
      </c>
      <c r="BU303" s="97" t="s">
        <v>129</v>
      </c>
      <c r="BV303" s="23">
        <v>0.19127175776672323</v>
      </c>
      <c r="BW303" s="97" t="s">
        <v>129</v>
      </c>
      <c r="BX303" s="97">
        <v>70</v>
      </c>
      <c r="BY303" s="97" t="s">
        <v>129</v>
      </c>
      <c r="BZ303" s="23">
        <v>0.31864091672348338</v>
      </c>
      <c r="CA303" s="97" t="s">
        <v>129</v>
      </c>
      <c r="CB303" s="97">
        <v>31</v>
      </c>
      <c r="CC303" s="97" t="s">
        <v>129</v>
      </c>
      <c r="CD303" s="97" t="s">
        <v>129</v>
      </c>
      <c r="CE303" s="23">
        <v>0.1685834424779796</v>
      </c>
      <c r="CF303" s="97" t="s">
        <v>129</v>
      </c>
      <c r="CG303" s="97">
        <v>65</v>
      </c>
    </row>
    <row r="304" spans="1:85" x14ac:dyDescent="0.35">
      <c r="A304" s="97" t="s">
        <v>293</v>
      </c>
      <c r="B304" s="23">
        <v>0.19205415623147343</v>
      </c>
      <c r="C304" s="97" t="s">
        <v>293</v>
      </c>
      <c r="D304" s="97">
        <v>196</v>
      </c>
      <c r="E304" s="97" t="s">
        <v>293</v>
      </c>
      <c r="F304" s="23">
        <v>9.5662839441690545E-2</v>
      </c>
      <c r="G304" s="97" t="s">
        <v>293</v>
      </c>
      <c r="H304" s="97">
        <v>166</v>
      </c>
      <c r="I304" s="97" t="s">
        <v>293</v>
      </c>
      <c r="J304" s="23">
        <v>0.20616107910336015</v>
      </c>
      <c r="K304" s="97" t="s">
        <v>293</v>
      </c>
      <c r="L304" s="97">
        <v>240</v>
      </c>
      <c r="M304" s="97" t="s">
        <v>293</v>
      </c>
      <c r="N304" s="23">
        <v>74</v>
      </c>
      <c r="O304" s="97" t="s">
        <v>293</v>
      </c>
      <c r="P304" s="23">
        <v>238</v>
      </c>
      <c r="Q304" s="97" t="s">
        <v>293</v>
      </c>
      <c r="R304" s="23">
        <v>7.0584349521912206E-4</v>
      </c>
      <c r="S304" s="97" t="s">
        <v>293</v>
      </c>
      <c r="T304" s="97">
        <v>228</v>
      </c>
      <c r="U304" s="97" t="s">
        <v>293</v>
      </c>
      <c r="V304" s="23">
        <v>0.13430345209316491</v>
      </c>
      <c r="W304" s="97" t="s">
        <v>293</v>
      </c>
      <c r="X304" s="97">
        <v>167</v>
      </c>
      <c r="Y304" s="97" t="s">
        <v>293</v>
      </c>
      <c r="Z304" s="23">
        <v>1.9467359965356793E-3</v>
      </c>
      <c r="AA304" s="97" t="s">
        <v>293</v>
      </c>
      <c r="AB304" s="97">
        <v>231</v>
      </c>
      <c r="AC304" s="97" t="s">
        <v>293</v>
      </c>
      <c r="AD304" s="23">
        <v>2.9675834569478864E-3</v>
      </c>
      <c r="AE304" s="97" t="s">
        <v>293</v>
      </c>
      <c r="AF304" s="97">
        <v>292</v>
      </c>
      <c r="AG304" s="97" t="s">
        <v>293</v>
      </c>
      <c r="AH304" s="23">
        <v>5.0126910870449903E-2</v>
      </c>
      <c r="AI304" s="97" t="s">
        <v>293</v>
      </c>
      <c r="AJ304" s="97">
        <v>304</v>
      </c>
      <c r="AK304" s="97" t="s">
        <v>293</v>
      </c>
      <c r="AL304" s="23">
        <v>9.2092315390623382E-3</v>
      </c>
      <c r="AM304" s="97" t="s">
        <v>293</v>
      </c>
      <c r="AN304" s="97">
        <v>320</v>
      </c>
      <c r="AO304" s="97" t="s">
        <v>293</v>
      </c>
      <c r="AP304" s="23">
        <v>2.7842398850597378E-2</v>
      </c>
      <c r="AQ304" s="97" t="s">
        <v>293</v>
      </c>
      <c r="AR304" s="97">
        <v>182</v>
      </c>
      <c r="AS304" s="97" t="s">
        <v>293</v>
      </c>
      <c r="AT304" s="23">
        <v>7.3202387047587469E-2</v>
      </c>
      <c r="AU304" s="97" t="s">
        <v>293</v>
      </c>
      <c r="AV304" s="97">
        <v>225</v>
      </c>
      <c r="AW304" s="97" t="s">
        <v>293</v>
      </c>
      <c r="AX304" s="23">
        <v>5.292723546878253E-2</v>
      </c>
      <c r="AY304" s="97" t="s">
        <v>293</v>
      </c>
      <c r="AZ304" s="97">
        <v>217</v>
      </c>
      <c r="BA304" s="97" t="s">
        <v>293</v>
      </c>
      <c r="BB304" s="23">
        <v>4.6231254744468341E-2</v>
      </c>
      <c r="BC304" s="97" t="s">
        <v>293</v>
      </c>
      <c r="BD304" s="97">
        <v>176</v>
      </c>
      <c r="BE304" s="97" t="s">
        <v>293</v>
      </c>
      <c r="BF304" s="23">
        <v>0.16752945849716858</v>
      </c>
      <c r="BG304" s="97" t="s">
        <v>293</v>
      </c>
      <c r="BH304" s="97">
        <v>229</v>
      </c>
      <c r="BI304" s="97" t="s">
        <v>293</v>
      </c>
      <c r="BJ304" s="23">
        <v>7.7187824370615277E-2</v>
      </c>
      <c r="BK304" s="97" t="s">
        <v>293</v>
      </c>
      <c r="BL304" s="97">
        <v>229</v>
      </c>
      <c r="BM304" s="97" t="s">
        <v>293</v>
      </c>
      <c r="BN304" s="23">
        <v>0.13392681635053735</v>
      </c>
      <c r="BO304" s="97" t="s">
        <v>293</v>
      </c>
      <c r="BP304" s="97">
        <v>65</v>
      </c>
      <c r="BQ304" s="97" t="s">
        <v>293</v>
      </c>
      <c r="BR304" s="23">
        <v>9.6782892459794753E-2</v>
      </c>
      <c r="BS304" s="97" t="s">
        <v>293</v>
      </c>
      <c r="BT304" s="97">
        <v>70</v>
      </c>
      <c r="BU304" s="97" t="s">
        <v>293</v>
      </c>
      <c r="BV304" s="23">
        <v>0.20042130658522633</v>
      </c>
      <c r="BW304" s="97" t="s">
        <v>293</v>
      </c>
      <c r="BX304" s="97">
        <v>65</v>
      </c>
      <c r="BY304" s="97" t="s">
        <v>293</v>
      </c>
      <c r="BZ304" s="23">
        <v>0.11398962171217138</v>
      </c>
      <c r="CA304" s="97" t="s">
        <v>293</v>
      </c>
      <c r="CB304" s="97">
        <v>236</v>
      </c>
      <c r="CC304" s="97" t="s">
        <v>293</v>
      </c>
      <c r="CD304" s="97" t="s">
        <v>293</v>
      </c>
      <c r="CE304" s="23">
        <v>0.10022376882770906</v>
      </c>
      <c r="CF304" s="97" t="s">
        <v>293</v>
      </c>
      <c r="CG304" s="97">
        <v>121</v>
      </c>
    </row>
    <row r="305" spans="1:85" x14ac:dyDescent="0.35">
      <c r="A305" s="97" t="s">
        <v>262</v>
      </c>
      <c r="B305" s="23">
        <v>0.1939118253202885</v>
      </c>
      <c r="C305" s="97" t="s">
        <v>262</v>
      </c>
      <c r="D305" s="97">
        <v>194</v>
      </c>
      <c r="E305" s="97" t="s">
        <v>262</v>
      </c>
      <c r="F305" s="23">
        <v>0.1243712339271428</v>
      </c>
      <c r="G305" s="97" t="s">
        <v>262</v>
      </c>
      <c r="H305" s="97">
        <v>110</v>
      </c>
      <c r="I305" s="97" t="s">
        <v>262</v>
      </c>
      <c r="J305" s="23">
        <v>0.20992884544048426</v>
      </c>
      <c r="K305" s="97" t="s">
        <v>262</v>
      </c>
      <c r="L305" s="97">
        <v>231</v>
      </c>
      <c r="M305" s="97" t="s">
        <v>262</v>
      </c>
      <c r="N305" s="23">
        <v>121</v>
      </c>
      <c r="O305" s="97" t="s">
        <v>262</v>
      </c>
      <c r="P305" s="23">
        <v>279</v>
      </c>
      <c r="Q305" s="97" t="s">
        <v>262</v>
      </c>
      <c r="R305" s="23">
        <v>2.1493405502637977E-3</v>
      </c>
      <c r="S305" s="97" t="s">
        <v>262</v>
      </c>
      <c r="T305" s="97">
        <v>106</v>
      </c>
      <c r="U305" s="97" t="s">
        <v>262</v>
      </c>
      <c r="V305" s="23">
        <v>0.19464826389519144</v>
      </c>
      <c r="W305" s="97" t="s">
        <v>262</v>
      </c>
      <c r="X305" s="97">
        <v>117</v>
      </c>
      <c r="Y305" s="97" t="s">
        <v>262</v>
      </c>
      <c r="Z305" s="23">
        <v>3.947448904883963E-3</v>
      </c>
      <c r="AA305" s="97" t="s">
        <v>262</v>
      </c>
      <c r="AB305" s="97">
        <v>124</v>
      </c>
      <c r="AC305" s="97" t="s">
        <v>262</v>
      </c>
      <c r="AD305" s="23">
        <v>7.7301857843303503E-3</v>
      </c>
      <c r="AE305" s="97" t="s">
        <v>262</v>
      </c>
      <c r="AF305" s="97">
        <v>208</v>
      </c>
      <c r="AG305" s="97" t="s">
        <v>262</v>
      </c>
      <c r="AH305" s="23">
        <v>6.1087193911801188E-2</v>
      </c>
      <c r="AI305" s="97" t="s">
        <v>262</v>
      </c>
      <c r="AJ305" s="97">
        <v>253</v>
      </c>
      <c r="AK305" s="97" t="s">
        <v>262</v>
      </c>
      <c r="AL305" s="23">
        <v>1.5231320815744378E-2</v>
      </c>
      <c r="AM305" s="97" t="s">
        <v>262</v>
      </c>
      <c r="AN305" s="97">
        <v>264</v>
      </c>
      <c r="AO305" s="97" t="s">
        <v>262</v>
      </c>
      <c r="AP305" s="23">
        <v>4.7739169899122975E-2</v>
      </c>
      <c r="AQ305" s="97" t="s">
        <v>262</v>
      </c>
      <c r="AR305" s="97">
        <v>131</v>
      </c>
      <c r="AS305" s="97" t="s">
        <v>262</v>
      </c>
      <c r="AT305" s="23">
        <v>0.13731681850644048</v>
      </c>
      <c r="AU305" s="97" t="s">
        <v>262</v>
      </c>
      <c r="AV305" s="97">
        <v>60</v>
      </c>
      <c r="AW305" s="97" t="s">
        <v>262</v>
      </c>
      <c r="AX305" s="23">
        <v>9.4911193080980519E-2</v>
      </c>
      <c r="AY305" s="97" t="s">
        <v>262</v>
      </c>
      <c r="AZ305" s="97">
        <v>116</v>
      </c>
      <c r="BA305" s="97" t="s">
        <v>262</v>
      </c>
      <c r="BB305" s="23">
        <v>0.15948967030814354</v>
      </c>
      <c r="BC305" s="97" t="s">
        <v>262</v>
      </c>
      <c r="BD305" s="97">
        <v>51</v>
      </c>
      <c r="BE305" s="97" t="s">
        <v>262</v>
      </c>
      <c r="BF305" s="23">
        <v>0.14151955876424932</v>
      </c>
      <c r="BG305" s="97" t="s">
        <v>262</v>
      </c>
      <c r="BH305" s="97">
        <v>280</v>
      </c>
      <c r="BI305" s="97" t="s">
        <v>262</v>
      </c>
      <c r="BJ305" s="23">
        <v>0.17506893753927016</v>
      </c>
      <c r="BK305" s="97" t="s">
        <v>262</v>
      </c>
      <c r="BL305" s="97">
        <v>71</v>
      </c>
      <c r="BM305" s="97" t="s">
        <v>262</v>
      </c>
      <c r="BN305" s="23">
        <v>5.8088814526437715E-2</v>
      </c>
      <c r="BO305" s="97" t="s">
        <v>262</v>
      </c>
      <c r="BP305" s="97">
        <v>171</v>
      </c>
      <c r="BQ305" s="97" t="s">
        <v>262</v>
      </c>
      <c r="BR305" s="23">
        <v>4.6134624836648874E-2</v>
      </c>
      <c r="BS305" s="97" t="s">
        <v>262</v>
      </c>
      <c r="BT305" s="97">
        <v>224</v>
      </c>
      <c r="BU305" s="97" t="s">
        <v>262</v>
      </c>
      <c r="BV305" s="23">
        <v>9.0549615139029829E-2</v>
      </c>
      <c r="BW305" s="97" t="s">
        <v>262</v>
      </c>
      <c r="BX305" s="97">
        <v>218</v>
      </c>
      <c r="BY305" s="97" t="s">
        <v>262</v>
      </c>
      <c r="BZ305" s="23">
        <v>0.10571775556890406</v>
      </c>
      <c r="CA305" s="97" t="s">
        <v>262</v>
      </c>
      <c r="CB305" s="97">
        <v>255</v>
      </c>
      <c r="CC305" s="97" t="s">
        <v>262</v>
      </c>
      <c r="CD305" s="97" t="s">
        <v>262</v>
      </c>
      <c r="CE305" s="23">
        <v>6.3188188834907594E-2</v>
      </c>
      <c r="CF305" s="97" t="s">
        <v>262</v>
      </c>
      <c r="CG305" s="97">
        <v>179</v>
      </c>
    </row>
    <row r="306" spans="1:85" x14ac:dyDescent="0.35">
      <c r="A306" s="97" t="s">
        <v>233</v>
      </c>
      <c r="B306" s="23">
        <v>0.16179869035416486</v>
      </c>
      <c r="C306" s="97" t="s">
        <v>233</v>
      </c>
      <c r="D306" s="97">
        <v>263</v>
      </c>
      <c r="E306" s="97" t="s">
        <v>233</v>
      </c>
      <c r="F306" s="23">
        <v>9.9318750760747518E-2</v>
      </c>
      <c r="G306" s="97" t="s">
        <v>233</v>
      </c>
      <c r="H306" s="97">
        <v>154</v>
      </c>
      <c r="I306" s="97" t="s">
        <v>233</v>
      </c>
      <c r="J306" s="23">
        <v>0.16489245867456595</v>
      </c>
      <c r="K306" s="97" t="s">
        <v>233</v>
      </c>
      <c r="L306" s="97">
        <v>289</v>
      </c>
      <c r="M306" s="97" t="s">
        <v>233</v>
      </c>
      <c r="N306" s="23">
        <v>135</v>
      </c>
      <c r="O306" s="97" t="s">
        <v>233</v>
      </c>
      <c r="P306" s="23">
        <v>288</v>
      </c>
      <c r="Q306" s="97" t="s">
        <v>233</v>
      </c>
      <c r="R306" s="23">
        <v>6.2132760132824075E-4</v>
      </c>
      <c r="S306" s="97" t="s">
        <v>233</v>
      </c>
      <c r="T306" s="97">
        <v>236</v>
      </c>
      <c r="U306" s="97" t="s">
        <v>233</v>
      </c>
      <c r="V306" s="23">
        <v>6.3404701684746503E-2</v>
      </c>
      <c r="W306" s="97" t="s">
        <v>233</v>
      </c>
      <c r="X306" s="97">
        <v>273</v>
      </c>
      <c r="Y306" s="97" t="s">
        <v>233</v>
      </c>
      <c r="Z306" s="23">
        <v>1.2070668520646926E-3</v>
      </c>
      <c r="AA306" s="97" t="s">
        <v>233</v>
      </c>
      <c r="AB306" s="97">
        <v>279</v>
      </c>
      <c r="AC306" s="97" t="s">
        <v>233</v>
      </c>
      <c r="AD306" s="23">
        <v>1.6390781055426761E-2</v>
      </c>
      <c r="AE306" s="97" t="s">
        <v>233</v>
      </c>
      <c r="AF306" s="97">
        <v>111</v>
      </c>
      <c r="AG306" s="97" t="s">
        <v>233</v>
      </c>
      <c r="AH306" s="23">
        <v>9.6077786913603178E-2</v>
      </c>
      <c r="AI306" s="97" t="s">
        <v>233</v>
      </c>
      <c r="AJ306" s="97">
        <v>133</v>
      </c>
      <c r="AK306" s="97" t="s">
        <v>233</v>
      </c>
      <c r="AL306" s="23">
        <v>2.8080248591810925E-2</v>
      </c>
      <c r="AM306" s="97" t="s">
        <v>233</v>
      </c>
      <c r="AN306" s="97">
        <v>116</v>
      </c>
      <c r="AO306" s="97" t="s">
        <v>233</v>
      </c>
      <c r="AP306" s="23">
        <v>0</v>
      </c>
      <c r="AQ306" s="97" t="s">
        <v>233</v>
      </c>
      <c r="AR306" s="97">
        <v>253</v>
      </c>
      <c r="AS306" s="97" t="s">
        <v>233</v>
      </c>
      <c r="AT306" s="23">
        <v>5.493896416848626E-2</v>
      </c>
      <c r="AU306" s="97" t="s">
        <v>233</v>
      </c>
      <c r="AV306" s="97">
        <v>288</v>
      </c>
      <c r="AW306" s="97" t="s">
        <v>233</v>
      </c>
      <c r="AX306" s="23">
        <v>1.9369083274703592E-2</v>
      </c>
      <c r="AY306" s="97" t="s">
        <v>233</v>
      </c>
      <c r="AZ306" s="97">
        <v>312</v>
      </c>
      <c r="BA306" s="97" t="s">
        <v>233</v>
      </c>
      <c r="BB306" s="23">
        <v>0.12569540134260412</v>
      </c>
      <c r="BC306" s="97" t="s">
        <v>233</v>
      </c>
      <c r="BD306" s="97">
        <v>69</v>
      </c>
      <c r="BE306" s="97" t="s">
        <v>233</v>
      </c>
      <c r="BF306" s="23">
        <v>0.18131266456126827</v>
      </c>
      <c r="BG306" s="97" t="s">
        <v>233</v>
      </c>
      <c r="BH306" s="97">
        <v>213</v>
      </c>
      <c r="BI306" s="97" t="s">
        <v>233</v>
      </c>
      <c r="BJ306" s="23">
        <v>0.15255786554138384</v>
      </c>
      <c r="BK306" s="97" t="s">
        <v>233</v>
      </c>
      <c r="BL306" s="97">
        <v>94</v>
      </c>
      <c r="BM306" s="97" t="s">
        <v>233</v>
      </c>
      <c r="BN306" s="23">
        <v>7.7055849851150784E-2</v>
      </c>
      <c r="BO306" s="97" t="s">
        <v>233</v>
      </c>
      <c r="BP306" s="97">
        <v>132</v>
      </c>
      <c r="BQ306" s="97" t="s">
        <v>233</v>
      </c>
      <c r="BR306" s="23">
        <v>5.2021115951805974E-2</v>
      </c>
      <c r="BS306" s="97" t="s">
        <v>233</v>
      </c>
      <c r="BT306" s="97">
        <v>196</v>
      </c>
      <c r="BU306" s="97" t="s">
        <v>233</v>
      </c>
      <c r="BV306" s="23">
        <v>0.11212333937777984</v>
      </c>
      <c r="BW306" s="97" t="s">
        <v>233</v>
      </c>
      <c r="BX306" s="97">
        <v>173</v>
      </c>
      <c r="BY306" s="97" t="s">
        <v>233</v>
      </c>
      <c r="BZ306" s="23">
        <v>9.846063735130689E-2</v>
      </c>
      <c r="CA306" s="97" t="s">
        <v>233</v>
      </c>
      <c r="CB306" s="97">
        <v>274</v>
      </c>
      <c r="CC306" s="97" t="s">
        <v>233</v>
      </c>
      <c r="CD306" s="97" t="s">
        <v>233</v>
      </c>
      <c r="CE306" s="23">
        <v>4.2580929263602997E-2</v>
      </c>
      <c r="CF306" s="97" t="s">
        <v>233</v>
      </c>
      <c r="CG306" s="97">
        <v>242</v>
      </c>
    </row>
    <row r="307" spans="1:85" x14ac:dyDescent="0.35">
      <c r="A307" s="97" t="s">
        <v>292</v>
      </c>
      <c r="B307" s="23">
        <v>0.16632374875088846</v>
      </c>
      <c r="C307" s="97" t="s">
        <v>292</v>
      </c>
      <c r="D307" s="97">
        <v>251</v>
      </c>
      <c r="E307" s="97" t="s">
        <v>292</v>
      </c>
      <c r="F307" s="23">
        <v>6.0633522945684491E-2</v>
      </c>
      <c r="G307" s="97" t="s">
        <v>292</v>
      </c>
      <c r="H307" s="97">
        <v>252</v>
      </c>
      <c r="I307" s="97" t="s">
        <v>292</v>
      </c>
      <c r="J307" s="23">
        <v>0.2128253304330521</v>
      </c>
      <c r="K307" s="97" t="s">
        <v>292</v>
      </c>
      <c r="L307" s="97">
        <v>229</v>
      </c>
      <c r="M307" s="97" t="s">
        <v>292</v>
      </c>
      <c r="N307" s="23">
        <v>-23</v>
      </c>
      <c r="O307" s="97" t="s">
        <v>292</v>
      </c>
      <c r="P307" s="23">
        <v>135</v>
      </c>
      <c r="Q307" s="97" t="s">
        <v>292</v>
      </c>
      <c r="R307" s="23">
        <v>7.6032535230093664E-4</v>
      </c>
      <c r="S307" s="97" t="s">
        <v>292</v>
      </c>
      <c r="T307" s="97">
        <v>222</v>
      </c>
      <c r="U307" s="97" t="s">
        <v>292</v>
      </c>
      <c r="V307" s="23">
        <v>9.4962121583746062E-2</v>
      </c>
      <c r="W307" s="97" t="s">
        <v>292</v>
      </c>
      <c r="X307" s="97">
        <v>219</v>
      </c>
      <c r="Y307" s="97" t="s">
        <v>292</v>
      </c>
      <c r="Z307" s="23">
        <v>1.6376464487395889E-3</v>
      </c>
      <c r="AA307" s="97" t="s">
        <v>292</v>
      </c>
      <c r="AB307" s="97">
        <v>255</v>
      </c>
      <c r="AC307" s="97" t="s">
        <v>292</v>
      </c>
      <c r="AD307" s="23">
        <v>9.0247806598897657E-3</v>
      </c>
      <c r="AE307" s="97" t="s">
        <v>292</v>
      </c>
      <c r="AF307" s="97">
        <v>183</v>
      </c>
      <c r="AG307" s="97" t="s">
        <v>292</v>
      </c>
      <c r="AH307" s="23">
        <v>0.12844403758327402</v>
      </c>
      <c r="AI307" s="97" t="s">
        <v>292</v>
      </c>
      <c r="AJ307" s="97">
        <v>76</v>
      </c>
      <c r="AK307" s="97" t="s">
        <v>292</v>
      </c>
      <c r="AL307" s="23">
        <v>2.4981885200505163E-2</v>
      </c>
      <c r="AM307" s="97" t="s">
        <v>292</v>
      </c>
      <c r="AN307" s="97">
        <v>140</v>
      </c>
      <c r="AO307" s="97" t="s">
        <v>292</v>
      </c>
      <c r="AP307" s="23">
        <v>2.6032097869289852E-2</v>
      </c>
      <c r="AQ307" s="97" t="s">
        <v>292</v>
      </c>
      <c r="AR307" s="97">
        <v>185</v>
      </c>
      <c r="AS307" s="97" t="s">
        <v>292</v>
      </c>
      <c r="AT307" s="23">
        <v>7.0866447276821981E-2</v>
      </c>
      <c r="AU307" s="97" t="s">
        <v>292</v>
      </c>
      <c r="AV307" s="97">
        <v>235</v>
      </c>
      <c r="AW307" s="97" t="s">
        <v>292</v>
      </c>
      <c r="AX307" s="23">
        <v>5.0340401793959891E-2</v>
      </c>
      <c r="AY307" s="97" t="s">
        <v>292</v>
      </c>
      <c r="AZ307" s="97">
        <v>225</v>
      </c>
      <c r="BA307" s="97" t="s">
        <v>292</v>
      </c>
      <c r="BB307" s="23">
        <v>2.0419677771546411E-2</v>
      </c>
      <c r="BC307" s="97" t="s">
        <v>292</v>
      </c>
      <c r="BD307" s="97">
        <v>256</v>
      </c>
      <c r="BE307" s="97" t="s">
        <v>292</v>
      </c>
      <c r="BF307" s="23">
        <v>0.16963603678774411</v>
      </c>
      <c r="BG307" s="97" t="s">
        <v>292</v>
      </c>
      <c r="BH307" s="97">
        <v>226</v>
      </c>
      <c r="BI307" s="97" t="s">
        <v>292</v>
      </c>
      <c r="BJ307" s="23">
        <v>5.4082109681647013E-2</v>
      </c>
      <c r="BK307" s="97" t="s">
        <v>292</v>
      </c>
      <c r="BL307" s="97">
        <v>282</v>
      </c>
      <c r="BM307" s="97" t="s">
        <v>292</v>
      </c>
      <c r="BN307" s="23">
        <v>7.7927378570259026E-2</v>
      </c>
      <c r="BO307" s="97" t="s">
        <v>292</v>
      </c>
      <c r="BP307" s="97">
        <v>130</v>
      </c>
      <c r="BQ307" s="97" t="s">
        <v>292</v>
      </c>
      <c r="BR307" s="23">
        <v>0.10084256559335408</v>
      </c>
      <c r="BS307" s="97" t="s">
        <v>292</v>
      </c>
      <c r="BT307" s="97">
        <v>63</v>
      </c>
      <c r="BU307" s="97" t="s">
        <v>292</v>
      </c>
      <c r="BV307" s="23">
        <v>0.15539684752344091</v>
      </c>
      <c r="BW307" s="97" t="s">
        <v>292</v>
      </c>
      <c r="BX307" s="97">
        <v>102</v>
      </c>
      <c r="BY307" s="97" t="s">
        <v>292</v>
      </c>
      <c r="BZ307" s="23">
        <v>0.1077643100716658</v>
      </c>
      <c r="CA307" s="97" t="s">
        <v>292</v>
      </c>
      <c r="CB307" s="97">
        <v>251</v>
      </c>
      <c r="CC307" s="97" t="s">
        <v>292</v>
      </c>
      <c r="CD307" s="97" t="s">
        <v>292</v>
      </c>
      <c r="CE307" s="23">
        <v>8.7439633102516096E-2</v>
      </c>
      <c r="CF307" s="97" t="s">
        <v>292</v>
      </c>
      <c r="CG307" s="97">
        <v>138</v>
      </c>
    </row>
    <row r="308" spans="1:85" x14ac:dyDescent="0.35">
      <c r="A308" s="97" t="s">
        <v>89</v>
      </c>
      <c r="B308" s="23">
        <v>0.39192694132359607</v>
      </c>
      <c r="C308" s="97" t="s">
        <v>89</v>
      </c>
      <c r="D308" s="97">
        <v>40</v>
      </c>
      <c r="E308" s="97" t="s">
        <v>89</v>
      </c>
      <c r="F308" s="23">
        <v>0.13752757496921414</v>
      </c>
      <c r="G308" s="97" t="s">
        <v>89</v>
      </c>
      <c r="H308" s="97">
        <v>86</v>
      </c>
      <c r="I308" s="97" t="s">
        <v>89</v>
      </c>
      <c r="J308" s="23">
        <v>0.50770448152603365</v>
      </c>
      <c r="K308" s="97" t="s">
        <v>89</v>
      </c>
      <c r="L308" s="97">
        <v>31</v>
      </c>
      <c r="M308" s="97" t="s">
        <v>89</v>
      </c>
      <c r="N308" s="23">
        <v>-55</v>
      </c>
      <c r="O308" s="97" t="s">
        <v>89</v>
      </c>
      <c r="P308" s="23">
        <v>97</v>
      </c>
      <c r="Q308" s="97" t="s">
        <v>89</v>
      </c>
      <c r="R308" s="23">
        <v>1.6043125753502412E-2</v>
      </c>
      <c r="S308" s="97" t="s">
        <v>89</v>
      </c>
      <c r="T308" s="97">
        <v>12</v>
      </c>
      <c r="U308" s="97" t="s">
        <v>89</v>
      </c>
      <c r="V308" s="23">
        <v>0.41486083058023621</v>
      </c>
      <c r="W308" s="97" t="s">
        <v>89</v>
      </c>
      <c r="X308" s="97">
        <v>32</v>
      </c>
      <c r="Y308" s="97" t="s">
        <v>89</v>
      </c>
      <c r="Z308" s="23">
        <v>1.9872057700814048E-2</v>
      </c>
      <c r="AA308" s="97" t="s">
        <v>89</v>
      </c>
      <c r="AB308" s="97">
        <v>10</v>
      </c>
      <c r="AC308" s="97" t="s">
        <v>89</v>
      </c>
      <c r="AD308" s="23">
        <v>2.8716428737684515E-3</v>
      </c>
      <c r="AE308" s="97" t="s">
        <v>89</v>
      </c>
      <c r="AF308" s="97">
        <v>295</v>
      </c>
      <c r="AG308" s="97" t="s">
        <v>89</v>
      </c>
      <c r="AH308" s="23">
        <v>6.2746809805654127E-2</v>
      </c>
      <c r="AI308" s="97" t="s">
        <v>89</v>
      </c>
      <c r="AJ308" s="97">
        <v>246</v>
      </c>
      <c r="AK308" s="97" t="s">
        <v>89</v>
      </c>
      <c r="AL308" s="23">
        <v>1.0706252126283376E-2</v>
      </c>
      <c r="AM308" s="97" t="s">
        <v>89</v>
      </c>
      <c r="AN308" s="97">
        <v>311</v>
      </c>
      <c r="AO308" s="97" t="s">
        <v>89</v>
      </c>
      <c r="AP308" s="23">
        <v>5.6659770990359341E-2</v>
      </c>
      <c r="AQ308" s="97" t="s">
        <v>89</v>
      </c>
      <c r="AR308" s="97">
        <v>116</v>
      </c>
      <c r="AS308" s="97" t="s">
        <v>89</v>
      </c>
      <c r="AT308" s="23">
        <v>0.24403797096793495</v>
      </c>
      <c r="AU308" s="97" t="s">
        <v>89</v>
      </c>
      <c r="AV308" s="97">
        <v>10</v>
      </c>
      <c r="AW308" s="97" t="s">
        <v>89</v>
      </c>
      <c r="AX308" s="23">
        <v>0.14122532999406368</v>
      </c>
      <c r="AY308" s="97" t="s">
        <v>89</v>
      </c>
      <c r="AZ308" s="97">
        <v>55</v>
      </c>
      <c r="BA308" s="97" t="s">
        <v>89</v>
      </c>
      <c r="BB308" s="23">
        <v>0.1617719686219968</v>
      </c>
      <c r="BC308" s="97" t="s">
        <v>89</v>
      </c>
      <c r="BD308" s="97">
        <v>47</v>
      </c>
      <c r="BE308" s="97" t="s">
        <v>89</v>
      </c>
      <c r="BF308" s="23">
        <v>0.27637601339144413</v>
      </c>
      <c r="BG308" s="97" t="s">
        <v>89</v>
      </c>
      <c r="BH308" s="97">
        <v>104</v>
      </c>
      <c r="BI308" s="97" t="s">
        <v>89</v>
      </c>
      <c r="BJ308" s="23">
        <v>0.2053365536015804</v>
      </c>
      <c r="BK308" s="97" t="s">
        <v>89</v>
      </c>
      <c r="BL308" s="97">
        <v>47</v>
      </c>
      <c r="BM308" s="97" t="s">
        <v>89</v>
      </c>
      <c r="BN308" s="23">
        <v>6.6961809332086231E-2</v>
      </c>
      <c r="BO308" s="97" t="s">
        <v>89</v>
      </c>
      <c r="BP308" s="97">
        <v>153</v>
      </c>
      <c r="BQ308" s="97" t="s">
        <v>89</v>
      </c>
      <c r="BR308" s="23">
        <v>0.20508809866514527</v>
      </c>
      <c r="BS308" s="97" t="s">
        <v>89</v>
      </c>
      <c r="BT308" s="97">
        <v>12</v>
      </c>
      <c r="BU308" s="97" t="s">
        <v>89</v>
      </c>
      <c r="BV308" s="23">
        <v>0.23667368799467295</v>
      </c>
      <c r="BW308" s="97" t="s">
        <v>89</v>
      </c>
      <c r="BX308" s="97">
        <v>43</v>
      </c>
      <c r="BY308" s="97" t="s">
        <v>89</v>
      </c>
      <c r="BZ308" s="23">
        <v>0.13776313079484925</v>
      </c>
      <c r="CA308" s="97" t="s">
        <v>89</v>
      </c>
      <c r="CB308" s="97">
        <v>186</v>
      </c>
      <c r="CC308" s="97" t="s">
        <v>89</v>
      </c>
      <c r="CD308" s="97" t="s">
        <v>89</v>
      </c>
      <c r="CE308" s="23">
        <v>0.47203463967090648</v>
      </c>
      <c r="CF308" s="97" t="s">
        <v>89</v>
      </c>
      <c r="CG308" s="97">
        <v>21</v>
      </c>
    </row>
    <row r="309" spans="1:85" x14ac:dyDescent="0.35">
      <c r="A309" s="97" t="s">
        <v>43</v>
      </c>
      <c r="B309" s="23">
        <v>0.48126810521569263</v>
      </c>
      <c r="C309" s="97" t="s">
        <v>43</v>
      </c>
      <c r="D309" s="97">
        <v>27</v>
      </c>
      <c r="E309" s="97" t="s">
        <v>43</v>
      </c>
      <c r="F309" s="23">
        <v>7.3982620668441107E-2</v>
      </c>
      <c r="G309" s="97" t="s">
        <v>43</v>
      </c>
      <c r="H309" s="97">
        <v>213</v>
      </c>
      <c r="I309" s="97" t="s">
        <v>43</v>
      </c>
      <c r="J309" s="23">
        <v>0.72845931029606703</v>
      </c>
      <c r="K309" s="97" t="s">
        <v>43</v>
      </c>
      <c r="L309" s="97">
        <v>8</v>
      </c>
      <c r="M309" s="97" t="s">
        <v>43</v>
      </c>
      <c r="N309" s="23">
        <v>-205</v>
      </c>
      <c r="O309" s="97" t="s">
        <v>43</v>
      </c>
      <c r="P309" s="23">
        <v>8</v>
      </c>
      <c r="Q309" s="97" t="s">
        <v>43</v>
      </c>
      <c r="R309" s="23">
        <v>3.8894349215539445E-3</v>
      </c>
      <c r="S309" s="97" t="s">
        <v>43</v>
      </c>
      <c r="T309" s="97">
        <v>65</v>
      </c>
      <c r="U309" s="97" t="s">
        <v>43</v>
      </c>
      <c r="V309" s="23">
        <v>0.80358075668911888</v>
      </c>
      <c r="W309" s="97" t="s">
        <v>43</v>
      </c>
      <c r="X309" s="97">
        <v>5</v>
      </c>
      <c r="Y309" s="97" t="s">
        <v>43</v>
      </c>
      <c r="Z309" s="23">
        <v>1.1314194150332203E-2</v>
      </c>
      <c r="AA309" s="97" t="s">
        <v>43</v>
      </c>
      <c r="AB309" s="97">
        <v>26</v>
      </c>
      <c r="AC309" s="97" t="s">
        <v>43</v>
      </c>
      <c r="AD309" s="23">
        <v>6.1416369118638039E-3</v>
      </c>
      <c r="AE309" s="97" t="s">
        <v>43</v>
      </c>
      <c r="AF309" s="97">
        <v>233</v>
      </c>
      <c r="AG309" s="97" t="s">
        <v>43</v>
      </c>
      <c r="AH309" s="23">
        <v>0.23958738846318603</v>
      </c>
      <c r="AI309" s="97" t="s">
        <v>43</v>
      </c>
      <c r="AJ309" s="97">
        <v>20</v>
      </c>
      <c r="AK309" s="97" t="s">
        <v>43</v>
      </c>
      <c r="AL309" s="23">
        <v>3.6180087022679427E-2</v>
      </c>
      <c r="AM309" s="97" t="s">
        <v>43</v>
      </c>
      <c r="AN309" s="97">
        <v>85</v>
      </c>
      <c r="AO309" s="97" t="s">
        <v>43</v>
      </c>
      <c r="AP309" s="23">
        <v>0</v>
      </c>
      <c r="AQ309" s="97" t="s">
        <v>43</v>
      </c>
      <c r="AR309" s="97">
        <v>253</v>
      </c>
      <c r="AS309" s="97" t="s">
        <v>43</v>
      </c>
      <c r="AT309" s="23">
        <v>0.10490395345185412</v>
      </c>
      <c r="AU309" s="97" t="s">
        <v>43</v>
      </c>
      <c r="AV309" s="97">
        <v>120</v>
      </c>
      <c r="AW309" s="97" t="s">
        <v>43</v>
      </c>
      <c r="AX309" s="23">
        <v>3.6984559884005126E-2</v>
      </c>
      <c r="AY309" s="97" t="s">
        <v>43</v>
      </c>
      <c r="AZ309" s="97">
        <v>265</v>
      </c>
      <c r="BA309" s="97" t="s">
        <v>43</v>
      </c>
      <c r="BB309" s="23">
        <v>6.1197467125652619E-2</v>
      </c>
      <c r="BC309" s="97" t="s">
        <v>43</v>
      </c>
      <c r="BD309" s="97">
        <v>139</v>
      </c>
      <c r="BE309" s="97" t="s">
        <v>43</v>
      </c>
      <c r="BF309" s="23">
        <v>0.15226636645602604</v>
      </c>
      <c r="BG309" s="97" t="s">
        <v>43</v>
      </c>
      <c r="BH309" s="97">
        <v>260</v>
      </c>
      <c r="BI309" s="97" t="s">
        <v>43</v>
      </c>
      <c r="BJ309" s="23">
        <v>8.7650337888197746E-2</v>
      </c>
      <c r="BK309" s="97" t="s">
        <v>43</v>
      </c>
      <c r="BL309" s="97">
        <v>196</v>
      </c>
      <c r="BM309" s="97" t="s">
        <v>43</v>
      </c>
      <c r="BN309" s="23">
        <v>9.247337195006386E-2</v>
      </c>
      <c r="BO309" s="97" t="s">
        <v>43</v>
      </c>
      <c r="BP309" s="97">
        <v>105</v>
      </c>
      <c r="BQ309" s="97" t="s">
        <v>43</v>
      </c>
      <c r="BR309" s="23">
        <v>0.41166151381088212</v>
      </c>
      <c r="BS309" s="97" t="s">
        <v>43</v>
      </c>
      <c r="BT309" s="97">
        <v>3</v>
      </c>
      <c r="BU309" s="97" t="s">
        <v>43</v>
      </c>
      <c r="BV309" s="23">
        <v>0.43869729699005455</v>
      </c>
      <c r="BW309" s="97" t="s">
        <v>43</v>
      </c>
      <c r="BX309" s="97">
        <v>11</v>
      </c>
      <c r="BY309" s="97" t="s">
        <v>43</v>
      </c>
      <c r="BZ309" s="23">
        <v>0.31714446567271326</v>
      </c>
      <c r="CA309" s="97" t="s">
        <v>43</v>
      </c>
      <c r="CB309" s="97">
        <v>33</v>
      </c>
      <c r="CC309" s="97" t="s">
        <v>43</v>
      </c>
      <c r="CD309" s="97" t="s">
        <v>43</v>
      </c>
      <c r="CE309" s="23">
        <v>0.57203279669333174</v>
      </c>
      <c r="CF309" s="97" t="s">
        <v>43</v>
      </c>
      <c r="CG309" s="97">
        <v>14</v>
      </c>
    </row>
    <row r="310" spans="1:85" x14ac:dyDescent="0.35">
      <c r="A310" s="97" t="s">
        <v>93</v>
      </c>
      <c r="B310" s="23">
        <v>0.21866056695222524</v>
      </c>
      <c r="C310" s="97" t="s">
        <v>93</v>
      </c>
      <c r="D310" s="97">
        <v>156</v>
      </c>
      <c r="E310" s="97" t="s">
        <v>93</v>
      </c>
      <c r="F310" s="23">
        <v>0.18778892793708682</v>
      </c>
      <c r="G310" s="97" t="s">
        <v>93</v>
      </c>
      <c r="H310" s="97">
        <v>56</v>
      </c>
      <c r="I310" s="97" t="s">
        <v>93</v>
      </c>
      <c r="J310" s="23">
        <v>0.16145562595812793</v>
      </c>
      <c r="K310" s="97" t="s">
        <v>93</v>
      </c>
      <c r="L310" s="97">
        <v>293</v>
      </c>
      <c r="M310" s="97" t="s">
        <v>93</v>
      </c>
      <c r="N310" s="23">
        <v>237</v>
      </c>
      <c r="O310" s="97" t="s">
        <v>93</v>
      </c>
      <c r="P310" s="23">
        <v>315</v>
      </c>
      <c r="Q310" s="97" t="s">
        <v>93</v>
      </c>
      <c r="R310" s="23">
        <v>3.7230919161457211E-4</v>
      </c>
      <c r="S310" s="97" t="s">
        <v>93</v>
      </c>
      <c r="T310" s="97">
        <v>264</v>
      </c>
      <c r="U310" s="97" t="s">
        <v>93</v>
      </c>
      <c r="V310" s="23">
        <v>9.3000741729213715E-2</v>
      </c>
      <c r="W310" s="97" t="s">
        <v>93</v>
      </c>
      <c r="X310" s="97">
        <v>224</v>
      </c>
      <c r="Y310" s="97" t="s">
        <v>93</v>
      </c>
      <c r="Z310" s="23">
        <v>1.2316215681782538E-3</v>
      </c>
      <c r="AA310" s="97" t="s">
        <v>93</v>
      </c>
      <c r="AB310" s="97">
        <v>277</v>
      </c>
      <c r="AC310" s="97" t="s">
        <v>93</v>
      </c>
      <c r="AD310" s="23">
        <v>2.0430384115875445E-3</v>
      </c>
      <c r="AE310" s="97" t="s">
        <v>93</v>
      </c>
      <c r="AF310" s="97">
        <v>310</v>
      </c>
      <c r="AG310" s="97" t="s">
        <v>93</v>
      </c>
      <c r="AH310" s="23">
        <v>7.9411377606166789E-2</v>
      </c>
      <c r="AI310" s="97" t="s">
        <v>93</v>
      </c>
      <c r="AJ310" s="97">
        <v>172</v>
      </c>
      <c r="AK310" s="97" t="s">
        <v>93</v>
      </c>
      <c r="AL310" s="23">
        <v>1.1999110902581021E-2</v>
      </c>
      <c r="AM310" s="97" t="s">
        <v>93</v>
      </c>
      <c r="AN310" s="97">
        <v>301</v>
      </c>
      <c r="AO310" s="97" t="s">
        <v>93</v>
      </c>
      <c r="AP310" s="23">
        <v>0.10012111457125521</v>
      </c>
      <c r="AQ310" s="97" t="s">
        <v>93</v>
      </c>
      <c r="AR310" s="97">
        <v>62</v>
      </c>
      <c r="AS310" s="97" t="s">
        <v>93</v>
      </c>
      <c r="AT310" s="23">
        <v>7.8026161930138171E-2</v>
      </c>
      <c r="AU310" s="97" t="s">
        <v>93</v>
      </c>
      <c r="AV310" s="97">
        <v>202</v>
      </c>
      <c r="AW310" s="97" t="s">
        <v>93</v>
      </c>
      <c r="AX310" s="23">
        <v>0.12502935396350931</v>
      </c>
      <c r="AY310" s="97" t="s">
        <v>93</v>
      </c>
      <c r="AZ310" s="97">
        <v>73</v>
      </c>
      <c r="BA310" s="97" t="s">
        <v>93</v>
      </c>
      <c r="BB310" s="23">
        <v>2.2831084050936774E-2</v>
      </c>
      <c r="BC310" s="97" t="s">
        <v>93</v>
      </c>
      <c r="BD310" s="97">
        <v>250</v>
      </c>
      <c r="BE310" s="97" t="s">
        <v>93</v>
      </c>
      <c r="BF310" s="23">
        <v>0.1495614495369571</v>
      </c>
      <c r="BG310" s="97" t="s">
        <v>93</v>
      </c>
      <c r="BH310" s="97">
        <v>267</v>
      </c>
      <c r="BI310" s="97" t="s">
        <v>93</v>
      </c>
      <c r="BJ310" s="23">
        <v>5.2086173262557198E-2</v>
      </c>
      <c r="BK310" s="97" t="s">
        <v>93</v>
      </c>
      <c r="BL310" s="97">
        <v>288</v>
      </c>
      <c r="BM310" s="97" t="s">
        <v>93</v>
      </c>
      <c r="BN310" s="23">
        <v>0.29015445168609955</v>
      </c>
      <c r="BO310" s="97" t="s">
        <v>93</v>
      </c>
      <c r="BP310" s="97">
        <v>20</v>
      </c>
      <c r="BQ310" s="97" t="s">
        <v>93</v>
      </c>
      <c r="BR310" s="23">
        <v>4.9098934412780806E-2</v>
      </c>
      <c r="BS310" s="97" t="s">
        <v>93</v>
      </c>
      <c r="BT310" s="97">
        <v>210</v>
      </c>
      <c r="BU310" s="97" t="s">
        <v>93</v>
      </c>
      <c r="BV310" s="23">
        <v>0.29436708986871046</v>
      </c>
      <c r="BW310" s="97" t="s">
        <v>93</v>
      </c>
      <c r="BX310" s="97">
        <v>29</v>
      </c>
      <c r="BY310" s="97" t="s">
        <v>93</v>
      </c>
      <c r="BZ310" s="23">
        <v>7.5655756223214646E-2</v>
      </c>
      <c r="CA310" s="97" t="s">
        <v>93</v>
      </c>
      <c r="CB310" s="97">
        <v>310</v>
      </c>
      <c r="CC310" s="97" t="s">
        <v>93</v>
      </c>
      <c r="CD310" s="97" t="s">
        <v>93</v>
      </c>
      <c r="CE310" s="23">
        <v>5.1770161027616439E-2</v>
      </c>
      <c r="CF310" s="97" t="s">
        <v>93</v>
      </c>
      <c r="CG310" s="97">
        <v>211</v>
      </c>
    </row>
    <row r="311" spans="1:85" x14ac:dyDescent="0.35">
      <c r="A311" s="97" t="s">
        <v>271</v>
      </c>
      <c r="B311" s="23">
        <v>0.1553901366609437</v>
      </c>
      <c r="C311" s="97" t="s">
        <v>271</v>
      </c>
      <c r="D311" s="97">
        <v>275</v>
      </c>
      <c r="E311" s="97" t="s">
        <v>271</v>
      </c>
      <c r="F311" s="23">
        <v>2.7606412880057024E-2</v>
      </c>
      <c r="G311" s="97" t="s">
        <v>271</v>
      </c>
      <c r="H311" s="97">
        <v>316</v>
      </c>
      <c r="I311" s="97" t="s">
        <v>271</v>
      </c>
      <c r="J311" s="23">
        <v>0.25627081495237941</v>
      </c>
      <c r="K311" s="97" t="s">
        <v>271</v>
      </c>
      <c r="L311" s="97">
        <v>168</v>
      </c>
      <c r="M311" s="97" t="s">
        <v>271</v>
      </c>
      <c r="N311" s="23">
        <v>-148</v>
      </c>
      <c r="O311" s="97" t="s">
        <v>271</v>
      </c>
      <c r="P311" s="23">
        <v>39</v>
      </c>
      <c r="Q311" s="97" t="s">
        <v>271</v>
      </c>
      <c r="R311" s="23">
        <v>2.1857263982109792E-3</v>
      </c>
      <c r="S311" s="97" t="s">
        <v>271</v>
      </c>
      <c r="T311" s="97">
        <v>103</v>
      </c>
      <c r="U311" s="97" t="s">
        <v>271</v>
      </c>
      <c r="V311" s="23">
        <v>0.30149132025393482</v>
      </c>
      <c r="W311" s="97" t="s">
        <v>271</v>
      </c>
      <c r="X311" s="97">
        <v>58</v>
      </c>
      <c r="Y311" s="97" t="s">
        <v>271</v>
      </c>
      <c r="Z311" s="23">
        <v>4.9711654408771226E-3</v>
      </c>
      <c r="AA311" s="97" t="s">
        <v>271</v>
      </c>
      <c r="AB311" s="97">
        <v>97</v>
      </c>
      <c r="AC311" s="97" t="s">
        <v>271</v>
      </c>
      <c r="AD311" s="23">
        <v>9.7468722745661252E-3</v>
      </c>
      <c r="AE311" s="97" t="s">
        <v>271</v>
      </c>
      <c r="AF311" s="97">
        <v>173</v>
      </c>
      <c r="AG311" s="97" t="s">
        <v>271</v>
      </c>
      <c r="AH311" s="23">
        <v>6.8004818399519357E-2</v>
      </c>
      <c r="AI311" s="97" t="s">
        <v>271</v>
      </c>
      <c r="AJ311" s="97">
        <v>225</v>
      </c>
      <c r="AK311" s="97" t="s">
        <v>271</v>
      </c>
      <c r="AL311" s="23">
        <v>1.8068248092803992E-2</v>
      </c>
      <c r="AM311" s="97" t="s">
        <v>271</v>
      </c>
      <c r="AN311" s="97">
        <v>216</v>
      </c>
      <c r="AO311" s="97" t="s">
        <v>271</v>
      </c>
      <c r="AP311" s="23">
        <v>1.8387072132239588E-2</v>
      </c>
      <c r="AQ311" s="97" t="s">
        <v>271</v>
      </c>
      <c r="AR311" s="97">
        <v>215</v>
      </c>
      <c r="AS311" s="97" t="s">
        <v>271</v>
      </c>
      <c r="AT311" s="23">
        <v>6.7985298748696396E-2</v>
      </c>
      <c r="AU311" s="97" t="s">
        <v>271</v>
      </c>
      <c r="AV311" s="97">
        <v>243</v>
      </c>
      <c r="AW311" s="97" t="s">
        <v>271</v>
      </c>
      <c r="AX311" s="23">
        <v>4.1878168188375593E-2</v>
      </c>
      <c r="AY311" s="97" t="s">
        <v>271</v>
      </c>
      <c r="AZ311" s="97">
        <v>251</v>
      </c>
      <c r="BA311" s="97" t="s">
        <v>271</v>
      </c>
      <c r="BB311" s="23">
        <v>1.1789155752245978E-2</v>
      </c>
      <c r="BC311" s="97" t="s">
        <v>271</v>
      </c>
      <c r="BD311" s="97">
        <v>287</v>
      </c>
      <c r="BE311" s="97" t="s">
        <v>271</v>
      </c>
      <c r="BF311" s="23">
        <v>0.1221889519352858</v>
      </c>
      <c r="BG311" s="97" t="s">
        <v>271</v>
      </c>
      <c r="BH311" s="97">
        <v>307</v>
      </c>
      <c r="BI311" s="97" t="s">
        <v>271</v>
      </c>
      <c r="BJ311" s="23">
        <v>3.6292452943342358E-2</v>
      </c>
      <c r="BK311" s="97" t="s">
        <v>271</v>
      </c>
      <c r="BL311" s="97">
        <v>321</v>
      </c>
      <c r="BM311" s="97" t="s">
        <v>271</v>
      </c>
      <c r="BN311" s="23">
        <v>1.8976094482032753E-2</v>
      </c>
      <c r="BO311" s="97" t="s">
        <v>271</v>
      </c>
      <c r="BP311" s="97">
        <v>287</v>
      </c>
      <c r="BQ311" s="97" t="s">
        <v>271</v>
      </c>
      <c r="BR311" s="23">
        <v>0.11614055039035405</v>
      </c>
      <c r="BS311" s="97" t="s">
        <v>271</v>
      </c>
      <c r="BT311" s="97">
        <v>51</v>
      </c>
      <c r="BU311" s="97" t="s">
        <v>271</v>
      </c>
      <c r="BV311" s="23">
        <v>0.11759994495540431</v>
      </c>
      <c r="BW311" s="97" t="s">
        <v>271</v>
      </c>
      <c r="BX311" s="97">
        <v>164</v>
      </c>
      <c r="BY311" s="97" t="s">
        <v>271</v>
      </c>
      <c r="BZ311" s="23">
        <v>0.13326371428912598</v>
      </c>
      <c r="CA311" s="97" t="s">
        <v>271</v>
      </c>
      <c r="CB311" s="97">
        <v>197</v>
      </c>
      <c r="CC311" s="97" t="s">
        <v>271</v>
      </c>
      <c r="CD311" s="97" t="s">
        <v>271</v>
      </c>
      <c r="CE311" s="23">
        <v>0.10601532015952568</v>
      </c>
      <c r="CF311" s="97" t="s">
        <v>271</v>
      </c>
      <c r="CG311" s="97">
        <v>117</v>
      </c>
    </row>
    <row r="312" spans="1:85" x14ac:dyDescent="0.35">
      <c r="A312" s="97" t="s">
        <v>213</v>
      </c>
      <c r="B312" s="23">
        <v>0.17616905065400013</v>
      </c>
      <c r="C312" s="97" t="s">
        <v>213</v>
      </c>
      <c r="D312" s="97">
        <v>231</v>
      </c>
      <c r="E312" s="97" t="s">
        <v>213</v>
      </c>
      <c r="F312" s="23">
        <v>5.1948620918476414E-2</v>
      </c>
      <c r="G312" s="97" t="s">
        <v>213</v>
      </c>
      <c r="H312" s="97">
        <v>273</v>
      </c>
      <c r="I312" s="97" t="s">
        <v>213</v>
      </c>
      <c r="J312" s="23">
        <v>0.23247456628129401</v>
      </c>
      <c r="K312" s="97" t="s">
        <v>213</v>
      </c>
      <c r="L312" s="97">
        <v>205</v>
      </c>
      <c r="M312" s="97" t="s">
        <v>213</v>
      </c>
      <c r="N312" s="23">
        <v>-68</v>
      </c>
      <c r="O312" s="97" t="s">
        <v>213</v>
      </c>
      <c r="P312" s="23">
        <v>84</v>
      </c>
      <c r="Q312" s="97" t="s">
        <v>213</v>
      </c>
      <c r="R312" s="23">
        <v>3.9721929425951732E-3</v>
      </c>
      <c r="S312" s="97" t="s">
        <v>213</v>
      </c>
      <c r="T312" s="97">
        <v>62</v>
      </c>
      <c r="U312" s="97" t="s">
        <v>213</v>
      </c>
      <c r="V312" s="23">
        <v>0.13702723917739226</v>
      </c>
      <c r="W312" s="97" t="s">
        <v>213</v>
      </c>
      <c r="X312" s="97">
        <v>162</v>
      </c>
      <c r="Y312" s="97" t="s">
        <v>213</v>
      </c>
      <c r="Z312" s="23">
        <v>5.2372755332438913E-3</v>
      </c>
      <c r="AA312" s="97" t="s">
        <v>213</v>
      </c>
      <c r="AB312" s="97">
        <v>91</v>
      </c>
      <c r="AC312" s="97" t="s">
        <v>213</v>
      </c>
      <c r="AD312" s="23">
        <v>5.4213714195802988E-3</v>
      </c>
      <c r="AE312" s="97" t="s">
        <v>213</v>
      </c>
      <c r="AF312" s="97">
        <v>246</v>
      </c>
      <c r="AG312" s="97" t="s">
        <v>213</v>
      </c>
      <c r="AH312" s="23">
        <v>6.2967329853671206E-2</v>
      </c>
      <c r="AI312" s="97" t="s">
        <v>213</v>
      </c>
      <c r="AJ312" s="97">
        <v>243</v>
      </c>
      <c r="AK312" s="97" t="s">
        <v>213</v>
      </c>
      <c r="AL312" s="23">
        <v>1.321853611047134E-2</v>
      </c>
      <c r="AM312" s="97" t="s">
        <v>213</v>
      </c>
      <c r="AN312" s="97">
        <v>287</v>
      </c>
      <c r="AO312" s="97" t="s">
        <v>213</v>
      </c>
      <c r="AP312" s="23">
        <v>7.6629964082152021E-3</v>
      </c>
      <c r="AQ312" s="97" t="s">
        <v>213</v>
      </c>
      <c r="AR312" s="97">
        <v>241</v>
      </c>
      <c r="AS312" s="97" t="s">
        <v>213</v>
      </c>
      <c r="AT312" s="23">
        <v>0.17043912996490812</v>
      </c>
      <c r="AU312" s="97" t="s">
        <v>213</v>
      </c>
      <c r="AV312" s="97">
        <v>32</v>
      </c>
      <c r="AW312" s="97" t="s">
        <v>213</v>
      </c>
      <c r="AX312" s="23">
        <v>6.7553375797957199E-2</v>
      </c>
      <c r="AY312" s="97" t="s">
        <v>213</v>
      </c>
      <c r="AZ312" s="97">
        <v>167</v>
      </c>
      <c r="BA312" s="97" t="s">
        <v>213</v>
      </c>
      <c r="BB312" s="23">
        <v>5.1460249290981239E-2</v>
      </c>
      <c r="BC312" s="97" t="s">
        <v>213</v>
      </c>
      <c r="BD312" s="97">
        <v>161</v>
      </c>
      <c r="BE312" s="97" t="s">
        <v>213</v>
      </c>
      <c r="BF312" s="23">
        <v>0.12644261850253219</v>
      </c>
      <c r="BG312" s="97" t="s">
        <v>213</v>
      </c>
      <c r="BH312" s="97">
        <v>303</v>
      </c>
      <c r="BI312" s="97" t="s">
        <v>213</v>
      </c>
      <c r="BJ312" s="23">
        <v>7.3370504859187793E-2</v>
      </c>
      <c r="BK312" s="97" t="s">
        <v>213</v>
      </c>
      <c r="BL312" s="97">
        <v>235</v>
      </c>
      <c r="BM312" s="97" t="s">
        <v>213</v>
      </c>
      <c r="BN312" s="23">
        <v>4.6430300984620212E-2</v>
      </c>
      <c r="BO312" s="97" t="s">
        <v>213</v>
      </c>
      <c r="BP312" s="97">
        <v>203</v>
      </c>
      <c r="BQ312" s="97" t="s">
        <v>213</v>
      </c>
      <c r="BR312" s="23">
        <v>8.9637642837260598E-2</v>
      </c>
      <c r="BS312" s="97" t="s">
        <v>213</v>
      </c>
      <c r="BT312" s="97">
        <v>79</v>
      </c>
      <c r="BU312" s="97" t="s">
        <v>213</v>
      </c>
      <c r="BV312" s="23">
        <v>0.11832595611666392</v>
      </c>
      <c r="BW312" s="97" t="s">
        <v>213</v>
      </c>
      <c r="BX312" s="97">
        <v>161</v>
      </c>
      <c r="BY312" s="97" t="s">
        <v>213</v>
      </c>
      <c r="BZ312" s="23">
        <v>0.11751749777258161</v>
      </c>
      <c r="CA312" s="97" t="s">
        <v>213</v>
      </c>
      <c r="CB312" s="97">
        <v>226</v>
      </c>
      <c r="CC312" s="97" t="s">
        <v>213</v>
      </c>
      <c r="CD312" s="97" t="s">
        <v>213</v>
      </c>
      <c r="CE312" s="23">
        <v>0.12608704326903356</v>
      </c>
      <c r="CF312" s="97" t="s">
        <v>213</v>
      </c>
      <c r="CG312" s="97">
        <v>98</v>
      </c>
    </row>
    <row r="313" spans="1:85" x14ac:dyDescent="0.35">
      <c r="A313" s="97" t="s">
        <v>53</v>
      </c>
      <c r="B313" s="23">
        <v>0.73085850190451562</v>
      </c>
      <c r="C313" s="97" t="s">
        <v>53</v>
      </c>
      <c r="D313" s="97">
        <v>8</v>
      </c>
      <c r="E313" s="97" t="s">
        <v>53</v>
      </c>
      <c r="F313" s="23">
        <v>0.33590596229449776</v>
      </c>
      <c r="G313" s="97" t="s">
        <v>53</v>
      </c>
      <c r="H313" s="97">
        <v>16</v>
      </c>
      <c r="I313" s="97" t="s">
        <v>53</v>
      </c>
      <c r="J313" s="23">
        <v>0.58143017967568278</v>
      </c>
      <c r="K313" s="97" t="s">
        <v>53</v>
      </c>
      <c r="L313" s="97">
        <v>16</v>
      </c>
      <c r="M313" s="97" t="s">
        <v>53</v>
      </c>
      <c r="N313" s="23">
        <v>0</v>
      </c>
      <c r="O313" s="97" t="s">
        <v>53</v>
      </c>
      <c r="P313" s="23">
        <v>165</v>
      </c>
      <c r="Q313" s="97" t="s">
        <v>53</v>
      </c>
      <c r="R313" s="23">
        <v>2.1820508268766428E-2</v>
      </c>
      <c r="S313" s="97" t="s">
        <v>53</v>
      </c>
      <c r="T313" s="97">
        <v>8</v>
      </c>
      <c r="U313" s="97" t="s">
        <v>53</v>
      </c>
      <c r="V313" s="23">
        <v>0.2076490048326281</v>
      </c>
      <c r="W313" s="97" t="s">
        <v>53</v>
      </c>
      <c r="X313" s="97">
        <v>106</v>
      </c>
      <c r="Y313" s="97" t="s">
        <v>53</v>
      </c>
      <c r="Z313" s="23">
        <v>2.3732851817786397E-2</v>
      </c>
      <c r="AA313" s="97" t="s">
        <v>53</v>
      </c>
      <c r="AB313" s="97">
        <v>9</v>
      </c>
      <c r="AC313" s="97" t="s">
        <v>53</v>
      </c>
      <c r="AD313" s="23">
        <v>9.1473790576313743E-3</v>
      </c>
      <c r="AE313" s="97" t="s">
        <v>53</v>
      </c>
      <c r="AF313" s="97">
        <v>179</v>
      </c>
      <c r="AG313" s="97" t="s">
        <v>53</v>
      </c>
      <c r="AH313" s="23">
        <v>7.6504200277057136E-2</v>
      </c>
      <c r="AI313" s="97" t="s">
        <v>53</v>
      </c>
      <c r="AJ313" s="97">
        <v>189</v>
      </c>
      <c r="AK313" s="97" t="s">
        <v>53</v>
      </c>
      <c r="AL313" s="23">
        <v>1.8555284401100811E-2</v>
      </c>
      <c r="AM313" s="97" t="s">
        <v>53</v>
      </c>
      <c r="AN313" s="97">
        <v>208</v>
      </c>
      <c r="AO313" s="97" t="s">
        <v>53</v>
      </c>
      <c r="AP313" s="23">
        <v>0.2606993605162351</v>
      </c>
      <c r="AQ313" s="97" t="s">
        <v>53</v>
      </c>
      <c r="AR313" s="97">
        <v>13</v>
      </c>
      <c r="AS313" s="97" t="s">
        <v>53</v>
      </c>
      <c r="AT313" s="23">
        <v>0.13657672895496159</v>
      </c>
      <c r="AU313" s="97" t="s">
        <v>53</v>
      </c>
      <c r="AV313" s="97">
        <v>65</v>
      </c>
      <c r="AW313" s="97" t="s">
        <v>53</v>
      </c>
      <c r="AX313" s="23">
        <v>0.30207937843092625</v>
      </c>
      <c r="AY313" s="97" t="s">
        <v>53</v>
      </c>
      <c r="AZ313" s="97">
        <v>13</v>
      </c>
      <c r="BA313" s="97" t="s">
        <v>53</v>
      </c>
      <c r="BB313" s="23">
        <v>0.31306770692908054</v>
      </c>
      <c r="BC313" s="97" t="s">
        <v>53</v>
      </c>
      <c r="BD313" s="97">
        <v>16</v>
      </c>
      <c r="BE313" s="97" t="s">
        <v>53</v>
      </c>
      <c r="BF313" s="23">
        <v>0.15004818246107932</v>
      </c>
      <c r="BG313" s="97" t="s">
        <v>53</v>
      </c>
      <c r="BH313" s="97">
        <v>265</v>
      </c>
      <c r="BI313" s="97" t="s">
        <v>53</v>
      </c>
      <c r="BJ313" s="23">
        <v>0.31694938630387309</v>
      </c>
      <c r="BK313" s="97" t="s">
        <v>53</v>
      </c>
      <c r="BL313" s="97">
        <v>18</v>
      </c>
      <c r="BM313" s="97" t="s">
        <v>53</v>
      </c>
      <c r="BN313" s="23">
        <v>0.13852673853617706</v>
      </c>
      <c r="BO313" s="97" t="s">
        <v>53</v>
      </c>
      <c r="BP313" s="97">
        <v>58</v>
      </c>
      <c r="BQ313" s="97" t="s">
        <v>53</v>
      </c>
      <c r="BR313" s="23">
        <v>0.14325397005868165</v>
      </c>
      <c r="BS313" s="97" t="s">
        <v>53</v>
      </c>
      <c r="BT313" s="97">
        <v>26</v>
      </c>
      <c r="BU313" s="97" t="s">
        <v>53</v>
      </c>
      <c r="BV313" s="23">
        <v>0.24488099558609408</v>
      </c>
      <c r="BW313" s="97" t="s">
        <v>53</v>
      </c>
      <c r="BX313" s="97">
        <v>39</v>
      </c>
      <c r="BY313" s="97" t="s">
        <v>53</v>
      </c>
      <c r="BZ313" s="23">
        <v>0.52220396926933632</v>
      </c>
      <c r="CA313" s="97" t="s">
        <v>53</v>
      </c>
      <c r="CB313" s="97">
        <v>6</v>
      </c>
      <c r="CC313" s="97" t="s">
        <v>53</v>
      </c>
      <c r="CD313" s="97" t="s">
        <v>53</v>
      </c>
      <c r="CE313" s="23">
        <v>0.83993062822104159</v>
      </c>
      <c r="CF313" s="97" t="s">
        <v>53</v>
      </c>
      <c r="CG313" s="97">
        <v>4</v>
      </c>
    </row>
    <row r="314" spans="1:85" x14ac:dyDescent="0.35">
      <c r="A314" s="97" t="s">
        <v>62</v>
      </c>
      <c r="B314" s="23">
        <v>0.55095879369928491</v>
      </c>
      <c r="C314" s="97" t="s">
        <v>62</v>
      </c>
      <c r="D314" s="97">
        <v>16</v>
      </c>
      <c r="E314" s="97" t="s">
        <v>62</v>
      </c>
      <c r="F314" s="23">
        <v>0.30041654069952745</v>
      </c>
      <c r="G314" s="97" t="s">
        <v>62</v>
      </c>
      <c r="H314" s="97">
        <v>25</v>
      </c>
      <c r="I314" s="97" t="s">
        <v>62</v>
      </c>
      <c r="J314" s="23">
        <v>0.46684529654703744</v>
      </c>
      <c r="K314" s="97" t="s">
        <v>62</v>
      </c>
      <c r="L314" s="97">
        <v>37</v>
      </c>
      <c r="M314" s="97" t="s">
        <v>62</v>
      </c>
      <c r="N314" s="23">
        <v>12</v>
      </c>
      <c r="O314" s="97" t="s">
        <v>62</v>
      </c>
      <c r="P314" s="23">
        <v>188</v>
      </c>
      <c r="Q314" s="97" t="s">
        <v>62</v>
      </c>
      <c r="R314" s="23">
        <v>2.4208326562733168E-2</v>
      </c>
      <c r="S314" s="97" t="s">
        <v>62</v>
      </c>
      <c r="T314" s="97">
        <v>6</v>
      </c>
      <c r="U314" s="97" t="s">
        <v>62</v>
      </c>
      <c r="V314" s="23">
        <v>9.6834822254746586E-2</v>
      </c>
      <c r="W314" s="97" t="s">
        <v>62</v>
      </c>
      <c r="X314" s="97">
        <v>215</v>
      </c>
      <c r="Y314" s="97" t="s">
        <v>62</v>
      </c>
      <c r="Z314" s="23">
        <v>2.5095914321091903E-2</v>
      </c>
      <c r="AA314" s="97" t="s">
        <v>62</v>
      </c>
      <c r="AB314" s="97">
        <v>8</v>
      </c>
      <c r="AC314" s="97" t="s">
        <v>62</v>
      </c>
      <c r="AD314" s="23">
        <v>0.28780533745520887</v>
      </c>
      <c r="AE314" s="97" t="s">
        <v>62</v>
      </c>
      <c r="AF314" s="97">
        <v>8</v>
      </c>
      <c r="AG314" s="97" t="s">
        <v>62</v>
      </c>
      <c r="AH314" s="23">
        <v>0.30173279922549107</v>
      </c>
      <c r="AI314" s="97" t="s">
        <v>62</v>
      </c>
      <c r="AJ314" s="97">
        <v>12</v>
      </c>
      <c r="AK314" s="97" t="s">
        <v>62</v>
      </c>
      <c r="AL314" s="23">
        <v>0.31846945981648073</v>
      </c>
      <c r="AM314" s="97" t="s">
        <v>62</v>
      </c>
      <c r="AN314" s="97">
        <v>8</v>
      </c>
      <c r="AO314" s="97" t="s">
        <v>62</v>
      </c>
      <c r="AP314" s="23">
        <v>8.8109821132644081E-2</v>
      </c>
      <c r="AQ314" s="97" t="s">
        <v>62</v>
      </c>
      <c r="AR314" s="97">
        <v>74</v>
      </c>
      <c r="AS314" s="97" t="s">
        <v>62</v>
      </c>
      <c r="AT314" s="23">
        <v>0.2309135358704005</v>
      </c>
      <c r="AU314" s="97" t="s">
        <v>62</v>
      </c>
      <c r="AV314" s="97">
        <v>11</v>
      </c>
      <c r="AW314" s="97" t="s">
        <v>62</v>
      </c>
      <c r="AX314" s="23">
        <v>0.16723144408213597</v>
      </c>
      <c r="AY314" s="97" t="s">
        <v>62</v>
      </c>
      <c r="AZ314" s="97">
        <v>38</v>
      </c>
      <c r="BA314" s="97" t="s">
        <v>62</v>
      </c>
      <c r="BB314" s="23">
        <v>0.21607629650487878</v>
      </c>
      <c r="BC314" s="97" t="s">
        <v>62</v>
      </c>
      <c r="BD314" s="97">
        <v>28</v>
      </c>
      <c r="BE314" s="97" t="s">
        <v>62</v>
      </c>
      <c r="BF314" s="23">
        <v>0.21046242654704719</v>
      </c>
      <c r="BG314" s="97" t="s">
        <v>62</v>
      </c>
      <c r="BH314" s="97">
        <v>174</v>
      </c>
      <c r="BI314" s="97" t="s">
        <v>62</v>
      </c>
      <c r="BJ314" s="23">
        <v>0.24109813559678309</v>
      </c>
      <c r="BK314" s="97" t="s">
        <v>62</v>
      </c>
      <c r="BL314" s="97">
        <v>31</v>
      </c>
      <c r="BM314" s="97" t="s">
        <v>62</v>
      </c>
      <c r="BN314" s="23">
        <v>4.8534196904483622E-2</v>
      </c>
      <c r="BO314" s="97" t="s">
        <v>62</v>
      </c>
      <c r="BP314" s="97">
        <v>197</v>
      </c>
      <c r="BQ314" s="97" t="s">
        <v>62</v>
      </c>
      <c r="BR314" s="23">
        <v>2.6236227861768206E-2</v>
      </c>
      <c r="BS314" s="97" t="s">
        <v>62</v>
      </c>
      <c r="BT314" s="97">
        <v>304</v>
      </c>
      <c r="BU314" s="97" t="s">
        <v>62</v>
      </c>
      <c r="BV314" s="23">
        <v>6.4935148704618112E-2</v>
      </c>
      <c r="BW314" s="97" t="s">
        <v>62</v>
      </c>
      <c r="BX314" s="97">
        <v>285</v>
      </c>
      <c r="BY314" s="97" t="s">
        <v>62</v>
      </c>
      <c r="BZ314" s="23">
        <v>0.44462841708228196</v>
      </c>
      <c r="CA314" s="97" t="s">
        <v>62</v>
      </c>
      <c r="CB314" s="97">
        <v>12</v>
      </c>
      <c r="CC314" s="97" t="s">
        <v>62</v>
      </c>
      <c r="CD314" s="97" t="s">
        <v>62</v>
      </c>
      <c r="CE314" s="23">
        <v>0.35619958256669909</v>
      </c>
      <c r="CF314" s="97" t="s">
        <v>62</v>
      </c>
      <c r="CG314" s="97">
        <v>25</v>
      </c>
    </row>
    <row r="315" spans="1:85" x14ac:dyDescent="0.35">
      <c r="A315" s="97" t="s">
        <v>38</v>
      </c>
      <c r="B315" s="23">
        <v>0.59600633487454591</v>
      </c>
      <c r="C315" s="97" t="s">
        <v>38</v>
      </c>
      <c r="D315" s="97">
        <v>13</v>
      </c>
      <c r="E315" s="97" t="s">
        <v>38</v>
      </c>
      <c r="F315" s="23">
        <v>0.35414662205831426</v>
      </c>
      <c r="G315" s="97" t="s">
        <v>38</v>
      </c>
      <c r="H315" s="97">
        <v>13</v>
      </c>
      <c r="I315" s="97" t="s">
        <v>38</v>
      </c>
      <c r="J315" s="23">
        <v>0.41741549886969459</v>
      </c>
      <c r="K315" s="97" t="s">
        <v>38</v>
      </c>
      <c r="L315" s="97">
        <v>47</v>
      </c>
      <c r="M315" s="97" t="s">
        <v>38</v>
      </c>
      <c r="N315" s="23">
        <v>34</v>
      </c>
      <c r="O315" s="97" t="s">
        <v>38</v>
      </c>
      <c r="P315" s="23">
        <v>210</v>
      </c>
      <c r="Q315" s="97" t="s">
        <v>38</v>
      </c>
      <c r="R315" s="23">
        <v>2.6377598568322062E-2</v>
      </c>
      <c r="S315" s="97" t="s">
        <v>38</v>
      </c>
      <c r="T315" s="97">
        <v>3</v>
      </c>
      <c r="U315" s="97" t="s">
        <v>38</v>
      </c>
      <c r="V315" s="23">
        <v>0.14536151434243424</v>
      </c>
      <c r="W315" s="97" t="s">
        <v>38</v>
      </c>
      <c r="X315" s="97">
        <v>155</v>
      </c>
      <c r="Y315" s="97" t="s">
        <v>38</v>
      </c>
      <c r="Z315" s="23">
        <v>2.7712972514251501E-2</v>
      </c>
      <c r="AA315" s="97" t="s">
        <v>38</v>
      </c>
      <c r="AB315" s="97">
        <v>4</v>
      </c>
      <c r="AC315" s="97" t="s">
        <v>38</v>
      </c>
      <c r="AD315" s="23">
        <v>3.5137127188636506E-2</v>
      </c>
      <c r="AE315" s="97" t="s">
        <v>38</v>
      </c>
      <c r="AF315" s="97">
        <v>54</v>
      </c>
      <c r="AG315" s="97" t="s">
        <v>38</v>
      </c>
      <c r="AH315" s="23">
        <v>5.9367472098414961E-2</v>
      </c>
      <c r="AI315" s="97" t="s">
        <v>38</v>
      </c>
      <c r="AJ315" s="97">
        <v>259</v>
      </c>
      <c r="AK315" s="97" t="s">
        <v>38</v>
      </c>
      <c r="AL315" s="23">
        <v>4.1720292007067193E-2</v>
      </c>
      <c r="AM315" s="97" t="s">
        <v>38</v>
      </c>
      <c r="AN315" s="97">
        <v>72</v>
      </c>
      <c r="AO315" s="97" t="s">
        <v>38</v>
      </c>
      <c r="AP315" s="23">
        <v>0.21725941483850761</v>
      </c>
      <c r="AQ315" s="97" t="s">
        <v>38</v>
      </c>
      <c r="AR315" s="97">
        <v>22</v>
      </c>
      <c r="AS315" s="97" t="s">
        <v>38</v>
      </c>
      <c r="AT315" s="23">
        <v>7.2445843514160432E-2</v>
      </c>
      <c r="AU315" s="97" t="s">
        <v>38</v>
      </c>
      <c r="AV315" s="97">
        <v>227</v>
      </c>
      <c r="AW315" s="97" t="s">
        <v>38</v>
      </c>
      <c r="AX315" s="23">
        <v>0.23715791739646166</v>
      </c>
      <c r="AY315" s="97" t="s">
        <v>38</v>
      </c>
      <c r="AZ315" s="97">
        <v>24</v>
      </c>
      <c r="BA315" s="97" t="s">
        <v>38</v>
      </c>
      <c r="BB315" s="23">
        <v>0.22984179757398468</v>
      </c>
      <c r="BC315" s="97" t="s">
        <v>38</v>
      </c>
      <c r="BD315" s="97">
        <v>24</v>
      </c>
      <c r="BE315" s="97" t="s">
        <v>38</v>
      </c>
      <c r="BF315" s="23">
        <v>0.15307532633995233</v>
      </c>
      <c r="BG315" s="97" t="s">
        <v>38</v>
      </c>
      <c r="BH315" s="97">
        <v>257</v>
      </c>
      <c r="BI315" s="97" t="s">
        <v>38</v>
      </c>
      <c r="BJ315" s="23">
        <v>0.24166120964833884</v>
      </c>
      <c r="BK315" s="97" t="s">
        <v>38</v>
      </c>
      <c r="BL315" s="97">
        <v>30</v>
      </c>
      <c r="BM315" s="97" t="s">
        <v>38</v>
      </c>
      <c r="BN315" s="23">
        <v>0.27500700258548877</v>
      </c>
      <c r="BO315" s="97" t="s">
        <v>38</v>
      </c>
      <c r="BP315" s="97">
        <v>21</v>
      </c>
      <c r="BQ315" s="97" t="s">
        <v>38</v>
      </c>
      <c r="BR315" s="23">
        <v>0.25302846334932272</v>
      </c>
      <c r="BS315" s="97" t="s">
        <v>38</v>
      </c>
      <c r="BT315" s="97">
        <v>5</v>
      </c>
      <c r="BU315" s="97" t="s">
        <v>38</v>
      </c>
      <c r="BV315" s="23">
        <v>0.4588306882976147</v>
      </c>
      <c r="BW315" s="97" t="s">
        <v>38</v>
      </c>
      <c r="BX315" s="97">
        <v>9</v>
      </c>
      <c r="BY315" s="97" t="s">
        <v>38</v>
      </c>
      <c r="BZ315" s="23">
        <v>0.22873991860726034</v>
      </c>
      <c r="CA315" s="97" t="s">
        <v>38</v>
      </c>
      <c r="CB315" s="97">
        <v>67</v>
      </c>
      <c r="CC315" s="97" t="s">
        <v>38</v>
      </c>
      <c r="CD315" s="97" t="s">
        <v>38</v>
      </c>
      <c r="CE315" s="23">
        <v>0.57848570879856931</v>
      </c>
      <c r="CF315" s="97" t="s">
        <v>38</v>
      </c>
      <c r="CG315" s="97">
        <v>12</v>
      </c>
    </row>
    <row r="316" spans="1:85" x14ac:dyDescent="0.35">
      <c r="A316" s="97" t="s">
        <v>306</v>
      </c>
      <c r="B316" s="23">
        <v>0.12451205050377211</v>
      </c>
      <c r="C316" s="97" t="s">
        <v>306</v>
      </c>
      <c r="D316" s="97">
        <v>308</v>
      </c>
      <c r="E316" s="97" t="s">
        <v>306</v>
      </c>
      <c r="F316" s="23">
        <v>6.4788350232621389E-2</v>
      </c>
      <c r="G316" s="97" t="s">
        <v>306</v>
      </c>
      <c r="H316" s="97">
        <v>234</v>
      </c>
      <c r="I316" s="97" t="s">
        <v>306</v>
      </c>
      <c r="J316" s="23">
        <v>0.13851257004517573</v>
      </c>
      <c r="K316" s="97" t="s">
        <v>306</v>
      </c>
      <c r="L316" s="97">
        <v>314</v>
      </c>
      <c r="M316" s="97" t="s">
        <v>306</v>
      </c>
      <c r="N316" s="23">
        <v>80</v>
      </c>
      <c r="O316" s="97" t="s">
        <v>306</v>
      </c>
      <c r="P316" s="23">
        <v>244</v>
      </c>
      <c r="Q316" s="97" t="s">
        <v>306</v>
      </c>
      <c r="R316" s="23">
        <v>1.16097635068076E-4</v>
      </c>
      <c r="S316" s="97" t="s">
        <v>306</v>
      </c>
      <c r="T316" s="97">
        <v>313</v>
      </c>
      <c r="U316" s="97" t="s">
        <v>306</v>
      </c>
      <c r="V316" s="23">
        <v>7.3483589831113957E-2</v>
      </c>
      <c r="W316" s="97" t="s">
        <v>306</v>
      </c>
      <c r="X316" s="97">
        <v>256</v>
      </c>
      <c r="Y316" s="97" t="s">
        <v>306</v>
      </c>
      <c r="Z316" s="23">
        <v>7.9512802516985772E-4</v>
      </c>
      <c r="AA316" s="97" t="s">
        <v>306</v>
      </c>
      <c r="AB316" s="97">
        <v>315</v>
      </c>
      <c r="AC316" s="97" t="s">
        <v>306</v>
      </c>
      <c r="AD316" s="23">
        <v>4.797923243614474E-3</v>
      </c>
      <c r="AE316" s="97" t="s">
        <v>306</v>
      </c>
      <c r="AF316" s="97">
        <v>258</v>
      </c>
      <c r="AG316" s="97" t="s">
        <v>306</v>
      </c>
      <c r="AH316" s="23">
        <v>5.3122848499417237E-2</v>
      </c>
      <c r="AI316" s="97" t="s">
        <v>306</v>
      </c>
      <c r="AJ316" s="97">
        <v>289</v>
      </c>
      <c r="AK316" s="97" t="s">
        <v>306</v>
      </c>
      <c r="AL316" s="23">
        <v>1.1370323366993122E-2</v>
      </c>
      <c r="AM316" s="97" t="s">
        <v>306</v>
      </c>
      <c r="AN316" s="97">
        <v>307</v>
      </c>
      <c r="AO316" s="97" t="s">
        <v>306</v>
      </c>
      <c r="AP316" s="23">
        <v>6.1616607609157985E-2</v>
      </c>
      <c r="AQ316" s="97" t="s">
        <v>306</v>
      </c>
      <c r="AR316" s="97">
        <v>106</v>
      </c>
      <c r="AS316" s="97" t="s">
        <v>306</v>
      </c>
      <c r="AT316" s="23">
        <v>6.1114045223452498E-2</v>
      </c>
      <c r="AU316" s="97" t="s">
        <v>306</v>
      </c>
      <c r="AV316" s="97">
        <v>267</v>
      </c>
      <c r="AW316" s="97" t="s">
        <v>306</v>
      </c>
      <c r="AX316" s="23">
        <v>8.1562425565318911E-2</v>
      </c>
      <c r="AY316" s="97" t="s">
        <v>306</v>
      </c>
      <c r="AZ316" s="97">
        <v>142</v>
      </c>
      <c r="BA316" s="97" t="s">
        <v>306</v>
      </c>
      <c r="BB316" s="23">
        <v>3.4417270155479365E-2</v>
      </c>
      <c r="BC316" s="97" t="s">
        <v>306</v>
      </c>
      <c r="BD316" s="97">
        <v>208</v>
      </c>
      <c r="BE316" s="97" t="s">
        <v>306</v>
      </c>
      <c r="BF316" s="23">
        <v>0.14804168537623985</v>
      </c>
      <c r="BG316" s="97" t="s">
        <v>306</v>
      </c>
      <c r="BH316" s="97">
        <v>272</v>
      </c>
      <c r="BI316" s="97" t="s">
        <v>306</v>
      </c>
      <c r="BJ316" s="23">
        <v>6.2337759087931703E-2</v>
      </c>
      <c r="BK316" s="97" t="s">
        <v>306</v>
      </c>
      <c r="BL316" s="97">
        <v>257</v>
      </c>
      <c r="BM316" s="97" t="s">
        <v>306</v>
      </c>
      <c r="BN316" s="23">
        <v>4.2409779712815732E-2</v>
      </c>
      <c r="BO316" s="97" t="s">
        <v>306</v>
      </c>
      <c r="BP316" s="97">
        <v>215</v>
      </c>
      <c r="BQ316" s="97" t="s">
        <v>306</v>
      </c>
      <c r="BR316" s="23">
        <v>4.461352247977516E-2</v>
      </c>
      <c r="BS316" s="97" t="s">
        <v>306</v>
      </c>
      <c r="BT316" s="97">
        <v>228</v>
      </c>
      <c r="BU316" s="97" t="s">
        <v>306</v>
      </c>
      <c r="BV316" s="23">
        <v>7.562882528535099E-2</v>
      </c>
      <c r="BW316" s="97" t="s">
        <v>306</v>
      </c>
      <c r="BX316" s="97">
        <v>253</v>
      </c>
      <c r="BY316" s="97" t="s">
        <v>306</v>
      </c>
      <c r="BZ316" s="23">
        <v>9.2701873153003184E-2</v>
      </c>
      <c r="CA316" s="97" t="s">
        <v>306</v>
      </c>
      <c r="CB316" s="97">
        <v>285</v>
      </c>
      <c r="CC316" s="97" t="s">
        <v>306</v>
      </c>
      <c r="CD316" s="97" t="s">
        <v>306</v>
      </c>
      <c r="CE316" s="23">
        <v>2.1522119639452518E-2</v>
      </c>
      <c r="CF316" s="97" t="s">
        <v>306</v>
      </c>
      <c r="CG316" s="97">
        <v>301</v>
      </c>
    </row>
    <row r="317" spans="1:85" x14ac:dyDescent="0.35">
      <c r="A317" s="97" t="s">
        <v>297</v>
      </c>
      <c r="B317" s="23">
        <v>0.1890599289437789</v>
      </c>
      <c r="C317" s="97" t="s">
        <v>297</v>
      </c>
      <c r="D317" s="97">
        <v>203</v>
      </c>
      <c r="E317" s="97" t="s">
        <v>297</v>
      </c>
      <c r="F317" s="23">
        <v>4.6177138340922165E-2</v>
      </c>
      <c r="G317" s="97" t="s">
        <v>297</v>
      </c>
      <c r="H317" s="97">
        <v>290</v>
      </c>
      <c r="I317" s="97" t="s">
        <v>297</v>
      </c>
      <c r="J317" s="23">
        <v>0.30024333362405486</v>
      </c>
      <c r="K317" s="97" t="s">
        <v>297</v>
      </c>
      <c r="L317" s="97">
        <v>115</v>
      </c>
      <c r="M317" s="97" t="s">
        <v>297</v>
      </c>
      <c r="N317" s="23">
        <v>-175</v>
      </c>
      <c r="O317" s="97" t="s">
        <v>297</v>
      </c>
      <c r="P317" s="23">
        <v>25</v>
      </c>
      <c r="Q317" s="97" t="s">
        <v>297</v>
      </c>
      <c r="R317" s="23">
        <v>1.2866181584604764E-4</v>
      </c>
      <c r="S317" s="97" t="s">
        <v>297</v>
      </c>
      <c r="T317" s="97">
        <v>308</v>
      </c>
      <c r="U317" s="97" t="s">
        <v>297</v>
      </c>
      <c r="V317" s="23">
        <v>0.2510167537944949</v>
      </c>
      <c r="W317" s="97" t="s">
        <v>297</v>
      </c>
      <c r="X317" s="97">
        <v>82</v>
      </c>
      <c r="Y317" s="97" t="s">
        <v>297</v>
      </c>
      <c r="Z317" s="23">
        <v>2.4482805895597289E-3</v>
      </c>
      <c r="AA317" s="97" t="s">
        <v>297</v>
      </c>
      <c r="AB317" s="97">
        <v>192</v>
      </c>
      <c r="AC317" s="97" t="s">
        <v>297</v>
      </c>
      <c r="AD317" s="23">
        <v>1.9031213625786013E-3</v>
      </c>
      <c r="AE317" s="97" t="s">
        <v>297</v>
      </c>
      <c r="AF317" s="97">
        <v>314</v>
      </c>
      <c r="AG317" s="97" t="s">
        <v>297</v>
      </c>
      <c r="AH317" s="23">
        <v>0.11920842512842589</v>
      </c>
      <c r="AI317" s="97" t="s">
        <v>297</v>
      </c>
      <c r="AJ317" s="97">
        <v>91</v>
      </c>
      <c r="AK317" s="97" t="s">
        <v>297</v>
      </c>
      <c r="AL317" s="23">
        <v>1.6878460562623029E-2</v>
      </c>
      <c r="AM317" s="97" t="s">
        <v>297</v>
      </c>
      <c r="AN317" s="97">
        <v>242</v>
      </c>
      <c r="AO317" s="97" t="s">
        <v>297</v>
      </c>
      <c r="AP317" s="23">
        <v>5.9585937349592713E-3</v>
      </c>
      <c r="AQ317" s="97" t="s">
        <v>297</v>
      </c>
      <c r="AR317" s="97">
        <v>242</v>
      </c>
      <c r="AS317" s="97" t="s">
        <v>297</v>
      </c>
      <c r="AT317" s="23">
        <v>8.3728441638820164E-2</v>
      </c>
      <c r="AU317" s="97" t="s">
        <v>297</v>
      </c>
      <c r="AV317" s="97">
        <v>185</v>
      </c>
      <c r="AW317" s="97" t="s">
        <v>297</v>
      </c>
      <c r="AX317" s="23">
        <v>3.5322832632882821E-2</v>
      </c>
      <c r="AY317" s="97" t="s">
        <v>297</v>
      </c>
      <c r="AZ317" s="97">
        <v>271</v>
      </c>
      <c r="BA317" s="97" t="s">
        <v>297</v>
      </c>
      <c r="BB317" s="23">
        <v>6.7815534661944997E-3</v>
      </c>
      <c r="BC317" s="97" t="s">
        <v>297</v>
      </c>
      <c r="BD317" s="97">
        <v>305</v>
      </c>
      <c r="BE317" s="97" t="s">
        <v>297</v>
      </c>
      <c r="BF317" s="23">
        <v>0.22390009244607495</v>
      </c>
      <c r="BG317" s="97" t="s">
        <v>297</v>
      </c>
      <c r="BH317" s="97">
        <v>160</v>
      </c>
      <c r="BI317" s="97" t="s">
        <v>297</v>
      </c>
      <c r="BJ317" s="23">
        <v>5.2982500829628527E-2</v>
      </c>
      <c r="BK317" s="97" t="s">
        <v>297</v>
      </c>
      <c r="BL317" s="97">
        <v>285</v>
      </c>
      <c r="BM317" s="97" t="s">
        <v>297</v>
      </c>
      <c r="BN317" s="23">
        <v>8.7404577000471495E-2</v>
      </c>
      <c r="BO317" s="97" t="s">
        <v>297</v>
      </c>
      <c r="BP317" s="97">
        <v>111</v>
      </c>
      <c r="BQ317" s="97" t="s">
        <v>297</v>
      </c>
      <c r="BR317" s="23">
        <v>6.3873416498188507E-2</v>
      </c>
      <c r="BS317" s="97" t="s">
        <v>297</v>
      </c>
      <c r="BT317" s="97">
        <v>157</v>
      </c>
      <c r="BU317" s="97" t="s">
        <v>297</v>
      </c>
      <c r="BV317" s="23">
        <v>0.13141921146827856</v>
      </c>
      <c r="BW317" s="97" t="s">
        <v>297</v>
      </c>
      <c r="BX317" s="97">
        <v>133</v>
      </c>
      <c r="BY317" s="97" t="s">
        <v>297</v>
      </c>
      <c r="BZ317" s="23">
        <v>0.16514229047092191</v>
      </c>
      <c r="CA317" s="97" t="s">
        <v>297</v>
      </c>
      <c r="CB317" s="97">
        <v>148</v>
      </c>
      <c r="CC317" s="97" t="s">
        <v>297</v>
      </c>
      <c r="CD317" s="97" t="s">
        <v>297</v>
      </c>
      <c r="CE317" s="23">
        <v>0.16523730611960408</v>
      </c>
      <c r="CF317" s="97" t="s">
        <v>297</v>
      </c>
      <c r="CG317" s="97">
        <v>68</v>
      </c>
    </row>
    <row r="318" spans="1:85" x14ac:dyDescent="0.35">
      <c r="A318" s="97" t="s">
        <v>85</v>
      </c>
      <c r="B318" s="23">
        <v>0.28170128034109165</v>
      </c>
      <c r="C318" s="97" t="s">
        <v>85</v>
      </c>
      <c r="D318" s="97">
        <v>95</v>
      </c>
      <c r="E318" s="97" t="s">
        <v>85</v>
      </c>
      <c r="F318" s="23">
        <v>6.3873263368293381E-2</v>
      </c>
      <c r="G318" s="97" t="s">
        <v>85</v>
      </c>
      <c r="H318" s="97">
        <v>240</v>
      </c>
      <c r="I318" s="97" t="s">
        <v>85</v>
      </c>
      <c r="J318" s="23">
        <v>0.38666743211533938</v>
      </c>
      <c r="K318" s="97" t="s">
        <v>85</v>
      </c>
      <c r="L318" s="97">
        <v>60</v>
      </c>
      <c r="M318" s="97" t="s">
        <v>85</v>
      </c>
      <c r="N318" s="23">
        <v>-180</v>
      </c>
      <c r="O318" s="97" t="s">
        <v>85</v>
      </c>
      <c r="P318" s="23">
        <v>23</v>
      </c>
      <c r="Q318" s="97" t="s">
        <v>85</v>
      </c>
      <c r="R318" s="23">
        <v>3.2385562198678514E-3</v>
      </c>
      <c r="S318" s="97" t="s">
        <v>85</v>
      </c>
      <c r="T318" s="97">
        <v>76</v>
      </c>
      <c r="U318" s="97" t="s">
        <v>85</v>
      </c>
      <c r="V318" s="23">
        <v>0.24250543087913179</v>
      </c>
      <c r="W318" s="97" t="s">
        <v>85</v>
      </c>
      <c r="X318" s="97">
        <v>86</v>
      </c>
      <c r="Y318" s="97" t="s">
        <v>85</v>
      </c>
      <c r="Z318" s="23">
        <v>5.4785878808320957E-3</v>
      </c>
      <c r="AA318" s="97" t="s">
        <v>85</v>
      </c>
      <c r="AB318" s="97">
        <v>83</v>
      </c>
      <c r="AC318" s="97" t="s">
        <v>85</v>
      </c>
      <c r="AD318" s="23">
        <v>1.7800469759416408E-2</v>
      </c>
      <c r="AE318" s="97" t="s">
        <v>85</v>
      </c>
      <c r="AF318" s="97">
        <v>102</v>
      </c>
      <c r="AG318" s="97" t="s">
        <v>85</v>
      </c>
      <c r="AH318" s="23">
        <v>0.10203776040663094</v>
      </c>
      <c r="AI318" s="97" t="s">
        <v>85</v>
      </c>
      <c r="AJ318" s="97">
        <v>120</v>
      </c>
      <c r="AK318" s="97" t="s">
        <v>85</v>
      </c>
      <c r="AL318" s="23">
        <v>3.0205014341784967E-2</v>
      </c>
      <c r="AM318" s="97" t="s">
        <v>85</v>
      </c>
      <c r="AN318" s="97">
        <v>109</v>
      </c>
      <c r="AO318" s="97" t="s">
        <v>85</v>
      </c>
      <c r="AP318" s="23">
        <v>1.5126055449724337E-2</v>
      </c>
      <c r="AQ318" s="97" t="s">
        <v>85</v>
      </c>
      <c r="AR318" s="97">
        <v>224</v>
      </c>
      <c r="AS318" s="97" t="s">
        <v>85</v>
      </c>
      <c r="AT318" s="23">
        <v>0.26291913016787499</v>
      </c>
      <c r="AU318" s="97" t="s">
        <v>85</v>
      </c>
      <c r="AV318" s="97">
        <v>9</v>
      </c>
      <c r="AW318" s="97" t="s">
        <v>85</v>
      </c>
      <c r="AX318" s="23">
        <v>0.10742701715756749</v>
      </c>
      <c r="AY318" s="97" t="s">
        <v>85</v>
      </c>
      <c r="AZ318" s="97">
        <v>99</v>
      </c>
      <c r="BA318" s="97" t="s">
        <v>85</v>
      </c>
      <c r="BB318" s="23">
        <v>7.4436734636507115E-2</v>
      </c>
      <c r="BC318" s="97" t="s">
        <v>85</v>
      </c>
      <c r="BD318" s="97">
        <v>119</v>
      </c>
      <c r="BE318" s="97" t="s">
        <v>85</v>
      </c>
      <c r="BF318" s="23">
        <v>0.23083383902645505</v>
      </c>
      <c r="BG318" s="97" t="s">
        <v>85</v>
      </c>
      <c r="BH318" s="97">
        <v>148</v>
      </c>
      <c r="BI318" s="97" t="s">
        <v>85</v>
      </c>
      <c r="BJ318" s="23">
        <v>0.11614852327697181</v>
      </c>
      <c r="BK318" s="97" t="s">
        <v>85</v>
      </c>
      <c r="BL318" s="97">
        <v>138</v>
      </c>
      <c r="BM318" s="97" t="s">
        <v>85</v>
      </c>
      <c r="BN318" s="23">
        <v>3.0731042583168763E-2</v>
      </c>
      <c r="BO318" s="97" t="s">
        <v>85</v>
      </c>
      <c r="BP318" s="97">
        <v>259</v>
      </c>
      <c r="BQ318" s="97" t="s">
        <v>85</v>
      </c>
      <c r="BR318" s="23">
        <v>0.18755447619749283</v>
      </c>
      <c r="BS318" s="97" t="s">
        <v>85</v>
      </c>
      <c r="BT318" s="97">
        <v>15</v>
      </c>
      <c r="BU318" s="97" t="s">
        <v>85</v>
      </c>
      <c r="BV318" s="23">
        <v>0.18998641833513541</v>
      </c>
      <c r="BW318" s="97" t="s">
        <v>85</v>
      </c>
      <c r="BX318" s="97">
        <v>71</v>
      </c>
      <c r="BY318" s="97" t="s">
        <v>85</v>
      </c>
      <c r="BZ318" s="23">
        <v>0.24171471580353207</v>
      </c>
      <c r="CA318" s="97" t="s">
        <v>85</v>
      </c>
      <c r="CB318" s="97">
        <v>62</v>
      </c>
      <c r="CC318" s="97" t="s">
        <v>85</v>
      </c>
      <c r="CD318" s="97" t="s">
        <v>85</v>
      </c>
      <c r="CE318" s="23">
        <v>0.11314391999318794</v>
      </c>
      <c r="CF318" s="97" t="s">
        <v>85</v>
      </c>
      <c r="CG318" s="97">
        <v>108</v>
      </c>
    </row>
    <row r="319" spans="1:85" x14ac:dyDescent="0.35">
      <c r="A319" s="97" t="s">
        <v>239</v>
      </c>
      <c r="B319" s="23">
        <v>0.26156793071809992</v>
      </c>
      <c r="C319" s="97" t="s">
        <v>239</v>
      </c>
      <c r="D319" s="97">
        <v>112</v>
      </c>
      <c r="E319" s="97" t="s">
        <v>239</v>
      </c>
      <c r="F319" s="23">
        <v>0.11615880086507231</v>
      </c>
      <c r="G319" s="97" t="s">
        <v>239</v>
      </c>
      <c r="H319" s="97">
        <v>120</v>
      </c>
      <c r="I319" s="97" t="s">
        <v>239</v>
      </c>
      <c r="J319" s="23">
        <v>0.30317128965985524</v>
      </c>
      <c r="K319" s="97" t="s">
        <v>239</v>
      </c>
      <c r="L319" s="97">
        <v>111</v>
      </c>
      <c r="M319" s="97" t="s">
        <v>239</v>
      </c>
      <c r="N319" s="23">
        <v>-9</v>
      </c>
      <c r="O319" s="97" t="s">
        <v>239</v>
      </c>
      <c r="P319" s="23">
        <v>153</v>
      </c>
      <c r="Q319" s="97" t="s">
        <v>239</v>
      </c>
      <c r="R319" s="23">
        <v>1.089350498987982E-3</v>
      </c>
      <c r="S319" s="97" t="s">
        <v>239</v>
      </c>
      <c r="T319" s="97">
        <v>182</v>
      </c>
      <c r="U319" s="97" t="s">
        <v>239</v>
      </c>
      <c r="V319" s="23">
        <v>0.21614504935549614</v>
      </c>
      <c r="W319" s="97" t="s">
        <v>239</v>
      </c>
      <c r="X319" s="97">
        <v>102</v>
      </c>
      <c r="Y319" s="97" t="s">
        <v>239</v>
      </c>
      <c r="Z319" s="23">
        <v>3.0864298466665393E-3</v>
      </c>
      <c r="AA319" s="97" t="s">
        <v>239</v>
      </c>
      <c r="AB319" s="97">
        <v>159</v>
      </c>
      <c r="AC319" s="97" t="s">
        <v>239</v>
      </c>
      <c r="AD319" s="23">
        <v>1.0941620671073396E-2</v>
      </c>
      <c r="AE319" s="97" t="s">
        <v>239</v>
      </c>
      <c r="AF319" s="97">
        <v>158</v>
      </c>
      <c r="AG319" s="97" t="s">
        <v>239</v>
      </c>
      <c r="AH319" s="23">
        <v>5.7118509379834051E-2</v>
      </c>
      <c r="AI319" s="97" t="s">
        <v>239</v>
      </c>
      <c r="AJ319" s="97">
        <v>272</v>
      </c>
      <c r="AK319" s="97" t="s">
        <v>239</v>
      </c>
      <c r="AL319" s="23">
        <v>1.7860408512383002E-2</v>
      </c>
      <c r="AM319" s="97" t="s">
        <v>239</v>
      </c>
      <c r="AN319" s="97">
        <v>219</v>
      </c>
      <c r="AO319" s="97" t="s">
        <v>239</v>
      </c>
      <c r="AP319" s="23">
        <v>0</v>
      </c>
      <c r="AQ319" s="97" t="s">
        <v>239</v>
      </c>
      <c r="AR319" s="97">
        <v>253</v>
      </c>
      <c r="AS319" s="97" t="s">
        <v>239</v>
      </c>
      <c r="AT319" s="23">
        <v>0.14924580890130487</v>
      </c>
      <c r="AU319" s="97" t="s">
        <v>239</v>
      </c>
      <c r="AV319" s="97">
        <v>47</v>
      </c>
      <c r="AW319" s="97" t="s">
        <v>239</v>
      </c>
      <c r="AX319" s="23">
        <v>5.2617564687687524E-2</v>
      </c>
      <c r="AY319" s="97" t="s">
        <v>239</v>
      </c>
      <c r="AZ319" s="97">
        <v>220</v>
      </c>
      <c r="BA319" s="97" t="s">
        <v>239</v>
      </c>
      <c r="BB319" s="23">
        <v>0.1841178942342182</v>
      </c>
      <c r="BC319" s="97" t="s">
        <v>239</v>
      </c>
      <c r="BD319" s="97">
        <v>39</v>
      </c>
      <c r="BE319" s="97" t="s">
        <v>239</v>
      </c>
      <c r="BF319" s="23">
        <v>0.20987783199070448</v>
      </c>
      <c r="BG319" s="97" t="s">
        <v>239</v>
      </c>
      <c r="BH319" s="97">
        <v>175</v>
      </c>
      <c r="BI319" s="97" t="s">
        <v>239</v>
      </c>
      <c r="BJ319" s="23">
        <v>0.2118226571617802</v>
      </c>
      <c r="BK319" s="97" t="s">
        <v>239</v>
      </c>
      <c r="BL319" s="97">
        <v>45</v>
      </c>
      <c r="BM319" s="97" t="s">
        <v>239</v>
      </c>
      <c r="BN319" s="23">
        <v>6.0876602181479632E-2</v>
      </c>
      <c r="BO319" s="97" t="s">
        <v>239</v>
      </c>
      <c r="BP319" s="97">
        <v>166</v>
      </c>
      <c r="BQ319" s="97" t="s">
        <v>239</v>
      </c>
      <c r="BR319" s="23">
        <v>5.6945564270345701E-2</v>
      </c>
      <c r="BS319" s="97" t="s">
        <v>239</v>
      </c>
      <c r="BT319" s="97">
        <v>181</v>
      </c>
      <c r="BU319" s="97" t="s">
        <v>239</v>
      </c>
      <c r="BV319" s="23">
        <v>0.1023821088241926</v>
      </c>
      <c r="BW319" s="97" t="s">
        <v>239</v>
      </c>
      <c r="BX319" s="97">
        <v>190</v>
      </c>
      <c r="BY319" s="97" t="s">
        <v>239</v>
      </c>
      <c r="BZ319" s="23">
        <v>0.1850801068274579</v>
      </c>
      <c r="CA319" s="97" t="s">
        <v>239</v>
      </c>
      <c r="CB319" s="97">
        <v>115</v>
      </c>
      <c r="CC319" s="97" t="s">
        <v>239</v>
      </c>
      <c r="CD319" s="97" t="s">
        <v>239</v>
      </c>
      <c r="CE319" s="23">
        <v>0.20814897962612608</v>
      </c>
      <c r="CF319" s="97" t="s">
        <v>239</v>
      </c>
      <c r="CG319" s="97">
        <v>49</v>
      </c>
    </row>
    <row r="320" spans="1:85" x14ac:dyDescent="0.35">
      <c r="A320" s="97" t="s">
        <v>68</v>
      </c>
      <c r="B320" s="23">
        <v>0.32719388248271625</v>
      </c>
      <c r="C320" s="97" t="s">
        <v>68</v>
      </c>
      <c r="D320" s="97">
        <v>73</v>
      </c>
      <c r="E320" s="97" t="s">
        <v>68</v>
      </c>
      <c r="F320" s="23">
        <v>0.29315436255012334</v>
      </c>
      <c r="G320" s="97" t="s">
        <v>68</v>
      </c>
      <c r="H320" s="97">
        <v>28</v>
      </c>
      <c r="I320" s="97" t="s">
        <v>68</v>
      </c>
      <c r="J320" s="23">
        <v>0.24116395395273232</v>
      </c>
      <c r="K320" s="97" t="s">
        <v>68</v>
      </c>
      <c r="L320" s="97">
        <v>190</v>
      </c>
      <c r="M320" s="97" t="s">
        <v>68</v>
      </c>
      <c r="N320" s="23">
        <v>162</v>
      </c>
      <c r="O320" s="97" t="s">
        <v>68</v>
      </c>
      <c r="P320" s="23">
        <v>298</v>
      </c>
      <c r="Q320" s="97" t="s">
        <v>68</v>
      </c>
      <c r="R320" s="23">
        <v>1.4247779093246352E-4</v>
      </c>
      <c r="S320" s="97" t="s">
        <v>68</v>
      </c>
      <c r="T320" s="97">
        <v>305</v>
      </c>
      <c r="U320" s="97" t="s">
        <v>68</v>
      </c>
      <c r="V320" s="23">
        <v>0.16391265157878748</v>
      </c>
      <c r="W320" s="97" t="s">
        <v>68</v>
      </c>
      <c r="X320" s="97">
        <v>137</v>
      </c>
      <c r="Y320" s="97" t="s">
        <v>68</v>
      </c>
      <c r="Z320" s="23">
        <v>1.6571593916189077E-3</v>
      </c>
      <c r="AA320" s="97" t="s">
        <v>68</v>
      </c>
      <c r="AB320" s="97">
        <v>253</v>
      </c>
      <c r="AC320" s="97" t="s">
        <v>68</v>
      </c>
      <c r="AD320" s="23">
        <v>8.3461201469762058E-3</v>
      </c>
      <c r="AE320" s="97" t="s">
        <v>68</v>
      </c>
      <c r="AF320" s="97">
        <v>194</v>
      </c>
      <c r="AG320" s="97" t="s">
        <v>68</v>
      </c>
      <c r="AH320" s="23">
        <v>8.0252327353758562E-2</v>
      </c>
      <c r="AI320" s="97" t="s">
        <v>68</v>
      </c>
      <c r="AJ320" s="97">
        <v>170</v>
      </c>
      <c r="AK320" s="97" t="s">
        <v>68</v>
      </c>
      <c r="AL320" s="23">
        <v>1.824690897788581E-2</v>
      </c>
      <c r="AM320" s="97" t="s">
        <v>68</v>
      </c>
      <c r="AN320" s="97">
        <v>213</v>
      </c>
      <c r="AO320" s="97" t="s">
        <v>68</v>
      </c>
      <c r="AP320" s="23">
        <v>7.0519032243446578E-2</v>
      </c>
      <c r="AQ320" s="97" t="s">
        <v>68</v>
      </c>
      <c r="AR320" s="97">
        <v>94</v>
      </c>
      <c r="AS320" s="97" t="s">
        <v>68</v>
      </c>
      <c r="AT320" s="23">
        <v>6.5671260998675499E-2</v>
      </c>
      <c r="AU320" s="97" t="s">
        <v>68</v>
      </c>
      <c r="AV320" s="97">
        <v>258</v>
      </c>
      <c r="AW320" s="97" t="s">
        <v>68</v>
      </c>
      <c r="AX320" s="23">
        <v>9.1840308662427109E-2</v>
      </c>
      <c r="AY320" s="97" t="s">
        <v>68</v>
      </c>
      <c r="AZ320" s="97">
        <v>121</v>
      </c>
      <c r="BA320" s="97" t="s">
        <v>68</v>
      </c>
      <c r="BB320" s="23">
        <v>4.7884899712705549E-2</v>
      </c>
      <c r="BC320" s="97" t="s">
        <v>68</v>
      </c>
      <c r="BD320" s="97">
        <v>171</v>
      </c>
      <c r="BE320" s="97" t="s">
        <v>68</v>
      </c>
      <c r="BF320" s="23">
        <v>0.31757400192027158</v>
      </c>
      <c r="BG320" s="97" t="s">
        <v>68</v>
      </c>
      <c r="BH320" s="97">
        <v>71</v>
      </c>
      <c r="BI320" s="97" t="s">
        <v>68</v>
      </c>
      <c r="BJ320" s="23">
        <v>0.11005634945301727</v>
      </c>
      <c r="BK320" s="97" t="s">
        <v>68</v>
      </c>
      <c r="BL320" s="97">
        <v>148</v>
      </c>
      <c r="BM320" s="97" t="s">
        <v>68</v>
      </c>
      <c r="BN320" s="23">
        <v>0.5217723715004835</v>
      </c>
      <c r="BO320" s="97" t="s">
        <v>68</v>
      </c>
      <c r="BP320" s="97">
        <v>6</v>
      </c>
      <c r="BQ320" s="97" t="s">
        <v>68</v>
      </c>
      <c r="BR320" s="23">
        <v>5.8554903803095019E-2</v>
      </c>
      <c r="BS320" s="97" t="s">
        <v>68</v>
      </c>
      <c r="BT320" s="97">
        <v>178</v>
      </c>
      <c r="BU320" s="97" t="s">
        <v>68</v>
      </c>
      <c r="BV320" s="23">
        <v>0.50344980108028348</v>
      </c>
      <c r="BW320" s="97" t="s">
        <v>68</v>
      </c>
      <c r="BX320" s="97">
        <v>8</v>
      </c>
      <c r="BY320" s="97" t="s">
        <v>68</v>
      </c>
      <c r="BZ320" s="23">
        <v>0.14435252555752567</v>
      </c>
      <c r="CA320" s="97" t="s">
        <v>68</v>
      </c>
      <c r="CB320" s="97">
        <v>170</v>
      </c>
      <c r="CC320" s="97" t="s">
        <v>68</v>
      </c>
      <c r="CD320" s="97" t="s">
        <v>68</v>
      </c>
      <c r="CE320" s="23">
        <v>3.0828832871477588E-2</v>
      </c>
      <c r="CF320" s="97" t="s">
        <v>68</v>
      </c>
      <c r="CG320" s="97">
        <v>272</v>
      </c>
    </row>
    <row r="321" spans="1:87" x14ac:dyDescent="0.35">
      <c r="A321" s="97" t="s">
        <v>168</v>
      </c>
      <c r="B321" s="23">
        <v>0.19465289208686246</v>
      </c>
      <c r="C321" s="97" t="s">
        <v>168</v>
      </c>
      <c r="D321" s="97">
        <v>193</v>
      </c>
      <c r="E321" s="97" t="s">
        <v>168</v>
      </c>
      <c r="F321" s="23">
        <v>0.13571302143680394</v>
      </c>
      <c r="G321" s="97" t="s">
        <v>168</v>
      </c>
      <c r="H321" s="97">
        <v>87</v>
      </c>
      <c r="I321" s="97" t="s">
        <v>168</v>
      </c>
      <c r="J321" s="23">
        <v>0.19387091265345319</v>
      </c>
      <c r="K321" s="97" t="s">
        <v>168</v>
      </c>
      <c r="L321" s="97">
        <v>261</v>
      </c>
      <c r="M321" s="97" t="s">
        <v>168</v>
      </c>
      <c r="N321" s="23">
        <v>174</v>
      </c>
      <c r="O321" s="97" t="s">
        <v>168</v>
      </c>
      <c r="P321" s="23">
        <v>302</v>
      </c>
      <c r="Q321" s="97" t="s">
        <v>168</v>
      </c>
      <c r="R321" s="23">
        <v>2.0496503055446595E-3</v>
      </c>
      <c r="S321" s="97" t="s">
        <v>168</v>
      </c>
      <c r="T321" s="97">
        <v>108</v>
      </c>
      <c r="U321" s="97" t="s">
        <v>168</v>
      </c>
      <c r="V321" s="23">
        <v>0.17205906113151981</v>
      </c>
      <c r="W321" s="97" t="s">
        <v>168</v>
      </c>
      <c r="X321" s="97">
        <v>135</v>
      </c>
      <c r="Y321" s="97" t="s">
        <v>168</v>
      </c>
      <c r="Z321" s="23">
        <v>3.6390407225425484E-3</v>
      </c>
      <c r="AA321" s="97" t="s">
        <v>168</v>
      </c>
      <c r="AB321" s="97">
        <v>136</v>
      </c>
      <c r="AC321" s="97" t="s">
        <v>168</v>
      </c>
      <c r="AD321" s="23">
        <v>2.5143010143871807E-2</v>
      </c>
      <c r="AE321" s="97" t="s">
        <v>168</v>
      </c>
      <c r="AF321" s="97">
        <v>73</v>
      </c>
      <c r="AG321" s="97" t="s">
        <v>168</v>
      </c>
      <c r="AH321" s="23">
        <v>6.6498819208222079E-2</v>
      </c>
      <c r="AI321" s="97" t="s">
        <v>168</v>
      </c>
      <c r="AJ321" s="97">
        <v>229</v>
      </c>
      <c r="AK321" s="97" t="s">
        <v>168</v>
      </c>
      <c r="AL321" s="23">
        <v>3.2880658605236132E-2</v>
      </c>
      <c r="AM321" s="97" t="s">
        <v>168</v>
      </c>
      <c r="AN321" s="97">
        <v>98</v>
      </c>
      <c r="AO321" s="97" t="s">
        <v>168</v>
      </c>
      <c r="AP321" s="23">
        <v>0</v>
      </c>
      <c r="AQ321" s="97" t="s">
        <v>168</v>
      </c>
      <c r="AR321" s="97">
        <v>253</v>
      </c>
      <c r="AS321" s="97" t="s">
        <v>168</v>
      </c>
      <c r="AT321" s="23">
        <v>0.10843418864570378</v>
      </c>
      <c r="AU321" s="97" t="s">
        <v>168</v>
      </c>
      <c r="AV321" s="97">
        <v>114</v>
      </c>
      <c r="AW321" s="97" t="s">
        <v>168</v>
      </c>
      <c r="AX321" s="23">
        <v>3.8229166885317793E-2</v>
      </c>
      <c r="AY321" s="97" t="s">
        <v>168</v>
      </c>
      <c r="AZ321" s="97">
        <v>263</v>
      </c>
      <c r="BA321" s="97" t="s">
        <v>168</v>
      </c>
      <c r="BB321" s="23">
        <v>0.129539416119511</v>
      </c>
      <c r="BC321" s="97" t="s">
        <v>168</v>
      </c>
      <c r="BD321" s="97">
        <v>66</v>
      </c>
      <c r="BE321" s="97" t="s">
        <v>168</v>
      </c>
      <c r="BF321" s="23">
        <v>0.14591057586654405</v>
      </c>
      <c r="BG321" s="97" t="s">
        <v>168</v>
      </c>
      <c r="BH321" s="97">
        <v>274</v>
      </c>
      <c r="BI321" s="97" t="s">
        <v>168</v>
      </c>
      <c r="BJ321" s="23">
        <v>0.14866527123419093</v>
      </c>
      <c r="BK321" s="97" t="s">
        <v>168</v>
      </c>
      <c r="BL321" s="97">
        <v>99</v>
      </c>
      <c r="BM321" s="97" t="s">
        <v>168</v>
      </c>
      <c r="BN321" s="23">
        <v>0.14356116451565096</v>
      </c>
      <c r="BO321" s="97" t="s">
        <v>168</v>
      </c>
      <c r="BP321" s="97">
        <v>55</v>
      </c>
      <c r="BQ321" s="97" t="s">
        <v>168</v>
      </c>
      <c r="BR321" s="23">
        <v>3.4455051988323153E-2</v>
      </c>
      <c r="BS321" s="97" t="s">
        <v>168</v>
      </c>
      <c r="BT321" s="97">
        <v>267</v>
      </c>
      <c r="BU321" s="97" t="s">
        <v>168</v>
      </c>
      <c r="BV321" s="23">
        <v>0.15449549462419768</v>
      </c>
      <c r="BW321" s="97" t="s">
        <v>168</v>
      </c>
      <c r="BX321" s="97">
        <v>105</v>
      </c>
      <c r="BY321" s="97" t="s">
        <v>168</v>
      </c>
      <c r="BZ321" s="23">
        <v>0.12514436427668363</v>
      </c>
      <c r="CA321" s="97" t="s">
        <v>168</v>
      </c>
      <c r="CB321" s="97">
        <v>211</v>
      </c>
      <c r="CC321" s="97" t="s">
        <v>168</v>
      </c>
      <c r="CD321" s="97" t="s">
        <v>168</v>
      </c>
      <c r="CE321" s="23">
        <v>3.9770792842507979E-2</v>
      </c>
      <c r="CF321" s="97" t="s">
        <v>168</v>
      </c>
      <c r="CG321" s="97">
        <v>252</v>
      </c>
    </row>
    <row r="322" spans="1:87" x14ac:dyDescent="0.35">
      <c r="A322" s="97" t="s">
        <v>287</v>
      </c>
      <c r="B322" s="23">
        <v>0.1522078964000719</v>
      </c>
      <c r="C322" s="97" t="s">
        <v>287</v>
      </c>
      <c r="D322" s="97">
        <v>278</v>
      </c>
      <c r="E322" s="97" t="s">
        <v>287</v>
      </c>
      <c r="F322" s="23">
        <v>6.4460240064012866E-2</v>
      </c>
      <c r="G322" s="97" t="s">
        <v>287</v>
      </c>
      <c r="H322" s="97">
        <v>236</v>
      </c>
      <c r="I322" s="97" t="s">
        <v>287</v>
      </c>
      <c r="J322" s="23">
        <v>0.16248362054942572</v>
      </c>
      <c r="K322" s="97" t="s">
        <v>287</v>
      </c>
      <c r="L322" s="97">
        <v>292</v>
      </c>
      <c r="M322" s="97" t="s">
        <v>287</v>
      </c>
      <c r="N322" s="23">
        <v>56</v>
      </c>
      <c r="O322" s="97" t="s">
        <v>287</v>
      </c>
      <c r="P322" s="23">
        <v>227</v>
      </c>
      <c r="Q322" s="97" t="s">
        <v>287</v>
      </c>
      <c r="R322" s="23">
        <v>5.0152593856337584E-4</v>
      </c>
      <c r="S322" s="97" t="s">
        <v>287</v>
      </c>
      <c r="T322" s="97">
        <v>256</v>
      </c>
      <c r="U322" s="97" t="s">
        <v>287</v>
      </c>
      <c r="V322" s="23">
        <v>6.4607363648452737E-2</v>
      </c>
      <c r="W322" s="97" t="s">
        <v>287</v>
      </c>
      <c r="X322" s="97">
        <v>270</v>
      </c>
      <c r="Y322" s="97" t="s">
        <v>287</v>
      </c>
      <c r="Z322" s="23">
        <v>1.0984150082305963E-3</v>
      </c>
      <c r="AA322" s="97" t="s">
        <v>287</v>
      </c>
      <c r="AB322" s="97">
        <v>288</v>
      </c>
      <c r="AC322" s="97" t="s">
        <v>287</v>
      </c>
      <c r="AD322" s="23">
        <v>3.2781796040605639E-2</v>
      </c>
      <c r="AE322" s="97" t="s">
        <v>287</v>
      </c>
      <c r="AF322" s="97">
        <v>61</v>
      </c>
      <c r="AG322" s="97" t="s">
        <v>287</v>
      </c>
      <c r="AH322" s="23">
        <v>5.6288531519348844E-2</v>
      </c>
      <c r="AI322" s="97" t="s">
        <v>287</v>
      </c>
      <c r="AJ322" s="97">
        <v>276</v>
      </c>
      <c r="AK322" s="97" t="s">
        <v>287</v>
      </c>
      <c r="AL322" s="23">
        <v>3.9037180189519197E-2</v>
      </c>
      <c r="AM322" s="97" t="s">
        <v>287</v>
      </c>
      <c r="AN322" s="97">
        <v>79</v>
      </c>
      <c r="AO322" s="97" t="s">
        <v>287</v>
      </c>
      <c r="AP322" s="23">
        <v>0</v>
      </c>
      <c r="AQ322" s="97" t="s">
        <v>287</v>
      </c>
      <c r="AR322" s="97">
        <v>253</v>
      </c>
      <c r="AS322" s="97" t="s">
        <v>287</v>
      </c>
      <c r="AT322" s="23">
        <v>6.6811193193998197E-2</v>
      </c>
      <c r="AU322" s="97" t="s">
        <v>287</v>
      </c>
      <c r="AV322" s="97">
        <v>248</v>
      </c>
      <c r="AW322" s="97" t="s">
        <v>287</v>
      </c>
      <c r="AX322" s="23">
        <v>2.3554713567008938E-2</v>
      </c>
      <c r="AY322" s="97" t="s">
        <v>287</v>
      </c>
      <c r="AZ322" s="97">
        <v>305</v>
      </c>
      <c r="BA322" s="97" t="s">
        <v>287</v>
      </c>
      <c r="BB322" s="23">
        <v>7.4399310484413991E-2</v>
      </c>
      <c r="BC322" s="97" t="s">
        <v>287</v>
      </c>
      <c r="BD322" s="97">
        <v>120</v>
      </c>
      <c r="BE322" s="97" t="s">
        <v>287</v>
      </c>
      <c r="BF322" s="23">
        <v>0.15366967373501236</v>
      </c>
      <c r="BG322" s="97" t="s">
        <v>287</v>
      </c>
      <c r="BH322" s="97">
        <v>256</v>
      </c>
      <c r="BI322" s="97" t="s">
        <v>287</v>
      </c>
      <c r="BJ322" s="23">
        <v>9.9986704669108861E-2</v>
      </c>
      <c r="BK322" s="97" t="s">
        <v>287</v>
      </c>
      <c r="BL322" s="97">
        <v>160</v>
      </c>
      <c r="BM322" s="97" t="s">
        <v>287</v>
      </c>
      <c r="BN322" s="23">
        <v>3.4949034011591426E-2</v>
      </c>
      <c r="BO322" s="97" t="s">
        <v>287</v>
      </c>
      <c r="BP322" s="97">
        <v>244</v>
      </c>
      <c r="BQ322" s="97" t="s">
        <v>287</v>
      </c>
      <c r="BR322" s="23">
        <v>7.6332838944352374E-2</v>
      </c>
      <c r="BS322" s="97" t="s">
        <v>287</v>
      </c>
      <c r="BT322" s="97">
        <v>114</v>
      </c>
      <c r="BU322" s="97" t="s">
        <v>287</v>
      </c>
      <c r="BV322" s="23">
        <v>9.6783040987534971E-2</v>
      </c>
      <c r="BW322" s="97" t="s">
        <v>287</v>
      </c>
      <c r="BX322" s="97">
        <v>203</v>
      </c>
      <c r="BY322" s="97" t="s">
        <v>287</v>
      </c>
      <c r="BZ322" s="23">
        <v>0.13592751147100893</v>
      </c>
      <c r="CA322" s="97" t="s">
        <v>287</v>
      </c>
      <c r="CB322" s="97">
        <v>193</v>
      </c>
      <c r="CC322" s="97" t="s">
        <v>287</v>
      </c>
      <c r="CD322" s="97" t="s">
        <v>287</v>
      </c>
      <c r="CE322" s="23">
        <v>2.6558225612060699E-2</v>
      </c>
      <c r="CF322" s="97" t="s">
        <v>287</v>
      </c>
      <c r="CG322" s="97">
        <v>286</v>
      </c>
    </row>
    <row r="323" spans="1:87" x14ac:dyDescent="0.35">
      <c r="A323" s="97" t="s">
        <v>275</v>
      </c>
      <c r="B323" s="23">
        <v>0.19637246855675392</v>
      </c>
      <c r="C323" s="97" t="s">
        <v>275</v>
      </c>
      <c r="D323" s="97">
        <v>189</v>
      </c>
      <c r="E323" s="97" t="s">
        <v>275</v>
      </c>
      <c r="F323" s="23">
        <v>6.8449947215801416E-2</v>
      </c>
      <c r="G323" s="97" t="s">
        <v>275</v>
      </c>
      <c r="H323" s="97">
        <v>226</v>
      </c>
      <c r="I323" s="97" t="s">
        <v>275</v>
      </c>
      <c r="J323" s="23">
        <v>0.26057020618611421</v>
      </c>
      <c r="K323" s="97" t="s">
        <v>275</v>
      </c>
      <c r="L323" s="97">
        <v>160</v>
      </c>
      <c r="M323" s="97" t="s">
        <v>275</v>
      </c>
      <c r="N323" s="23">
        <v>-66</v>
      </c>
      <c r="O323" s="97" t="s">
        <v>275</v>
      </c>
      <c r="P323" s="23">
        <v>86</v>
      </c>
      <c r="Q323" s="97" t="s">
        <v>275</v>
      </c>
      <c r="R323" s="23">
        <v>9.099490994080461E-4</v>
      </c>
      <c r="S323" s="97" t="s">
        <v>275</v>
      </c>
      <c r="T323" s="97">
        <v>208</v>
      </c>
      <c r="U323" s="97" t="s">
        <v>275</v>
      </c>
      <c r="V323" s="23">
        <v>0.18039269994538623</v>
      </c>
      <c r="W323" s="97" t="s">
        <v>275</v>
      </c>
      <c r="X323" s="97">
        <v>127</v>
      </c>
      <c r="Y323" s="97" t="s">
        <v>275</v>
      </c>
      <c r="Z323" s="23">
        <v>2.5766931934263675E-3</v>
      </c>
      <c r="AA323" s="97" t="s">
        <v>275</v>
      </c>
      <c r="AB323" s="97">
        <v>184</v>
      </c>
      <c r="AC323" s="97" t="s">
        <v>275</v>
      </c>
      <c r="AD323" s="23">
        <v>2.2584239666145561E-2</v>
      </c>
      <c r="AE323" s="97" t="s">
        <v>275</v>
      </c>
      <c r="AF323" s="97">
        <v>81</v>
      </c>
      <c r="AG323" s="97" t="s">
        <v>275</v>
      </c>
      <c r="AH323" s="23">
        <v>0.12572425300593087</v>
      </c>
      <c r="AI323" s="97" t="s">
        <v>275</v>
      </c>
      <c r="AJ323" s="97">
        <v>80</v>
      </c>
      <c r="AK323" s="97" t="s">
        <v>275</v>
      </c>
      <c r="AL323" s="23">
        <v>3.785163455333744E-2</v>
      </c>
      <c r="AM323" s="97" t="s">
        <v>275</v>
      </c>
      <c r="AN323" s="97">
        <v>83</v>
      </c>
      <c r="AO323" s="97" t="s">
        <v>275</v>
      </c>
      <c r="AP323" s="23">
        <v>0.10610963526161134</v>
      </c>
      <c r="AQ323" s="97" t="s">
        <v>275</v>
      </c>
      <c r="AR323" s="97">
        <v>53</v>
      </c>
      <c r="AS323" s="97" t="s">
        <v>275</v>
      </c>
      <c r="AT323" s="23">
        <v>9.4185131759400825E-2</v>
      </c>
      <c r="AU323" s="97" t="s">
        <v>275</v>
      </c>
      <c r="AV323" s="97">
        <v>154</v>
      </c>
      <c r="AW323" s="97" t="s">
        <v>275</v>
      </c>
      <c r="AX323" s="23">
        <v>0.13655928673387066</v>
      </c>
      <c r="AY323" s="97" t="s">
        <v>275</v>
      </c>
      <c r="AZ323" s="97">
        <v>61</v>
      </c>
      <c r="BA323" s="97" t="s">
        <v>275</v>
      </c>
      <c r="BB323" s="23">
        <v>1.2290413680634646E-2</v>
      </c>
      <c r="BC323" s="97" t="s">
        <v>275</v>
      </c>
      <c r="BD323" s="97">
        <v>284</v>
      </c>
      <c r="BE323" s="97" t="s">
        <v>275</v>
      </c>
      <c r="BF323" s="23">
        <v>0.22781394127493748</v>
      </c>
      <c r="BG323" s="97" t="s">
        <v>275</v>
      </c>
      <c r="BH323" s="97">
        <v>155</v>
      </c>
      <c r="BI323" s="97" t="s">
        <v>275</v>
      </c>
      <c r="BJ323" s="23">
        <v>5.8825841165141814E-2</v>
      </c>
      <c r="BK323" s="97" t="s">
        <v>275</v>
      </c>
      <c r="BL323" s="97">
        <v>269</v>
      </c>
      <c r="BM323" s="97" t="s">
        <v>275</v>
      </c>
      <c r="BN323" s="23">
        <v>9.5654843135908416E-3</v>
      </c>
      <c r="BO323" s="97" t="s">
        <v>275</v>
      </c>
      <c r="BP323" s="97">
        <v>311</v>
      </c>
      <c r="BQ323" s="97" t="s">
        <v>275</v>
      </c>
      <c r="BR323" s="23">
        <v>3.5433967744527381E-2</v>
      </c>
      <c r="BS323" s="97" t="s">
        <v>275</v>
      </c>
      <c r="BT323" s="97">
        <v>263</v>
      </c>
      <c r="BU323" s="97" t="s">
        <v>275</v>
      </c>
      <c r="BV323" s="23">
        <v>3.9153551036697772E-2</v>
      </c>
      <c r="BW323" s="97" t="s">
        <v>275</v>
      </c>
      <c r="BX323" s="97">
        <v>317</v>
      </c>
      <c r="BY323" s="97" t="s">
        <v>275</v>
      </c>
      <c r="BZ323" s="23">
        <v>0.24405283551322327</v>
      </c>
      <c r="CA323" s="97" t="s">
        <v>275</v>
      </c>
      <c r="CB323" s="97">
        <v>56</v>
      </c>
      <c r="CC323" s="97" t="s">
        <v>275</v>
      </c>
      <c r="CD323" s="97" t="s">
        <v>275</v>
      </c>
      <c r="CE323" s="23">
        <v>2.2839380082340408E-2</v>
      </c>
      <c r="CF323" s="97" t="s">
        <v>275</v>
      </c>
      <c r="CG323" s="97">
        <v>299</v>
      </c>
    </row>
    <row r="324" spans="1:87" x14ac:dyDescent="0.35">
      <c r="A324" s="97" t="s">
        <v>23</v>
      </c>
      <c r="B324" s="23">
        <v>0.66989870964471099</v>
      </c>
      <c r="C324" s="97" t="s">
        <v>23</v>
      </c>
      <c r="D324" s="97">
        <v>10</v>
      </c>
      <c r="E324" s="97" t="s">
        <v>23</v>
      </c>
      <c r="F324" s="23">
        <v>0.66347584791389691</v>
      </c>
      <c r="G324" s="97" t="s">
        <v>23</v>
      </c>
      <c r="H324" s="97">
        <v>5</v>
      </c>
      <c r="I324" s="97" t="s">
        <v>23</v>
      </c>
      <c r="J324" s="23">
        <v>0.25432975360082472</v>
      </c>
      <c r="K324" s="97" t="s">
        <v>23</v>
      </c>
      <c r="L324" s="97">
        <v>170</v>
      </c>
      <c r="M324" s="97" t="s">
        <v>23</v>
      </c>
      <c r="N324" s="23">
        <v>165</v>
      </c>
      <c r="O324" s="97" t="s">
        <v>23</v>
      </c>
      <c r="P324" s="23">
        <v>300</v>
      </c>
      <c r="Q324" s="97" t="s">
        <v>23</v>
      </c>
      <c r="R324" s="23">
        <v>1.1778158099443943E-2</v>
      </c>
      <c r="S324" s="97" t="s">
        <v>23</v>
      </c>
      <c r="T324" s="97">
        <v>18</v>
      </c>
      <c r="U324" s="97" t="s">
        <v>23</v>
      </c>
      <c r="V324" s="23">
        <v>0.13610216583968474</v>
      </c>
      <c r="W324" s="97" t="s">
        <v>23</v>
      </c>
      <c r="X324" s="97">
        <v>164</v>
      </c>
      <c r="Y324" s="97" t="s">
        <v>23</v>
      </c>
      <c r="Z324" s="23">
        <v>1.3032348706834904E-2</v>
      </c>
      <c r="AA324" s="97" t="s">
        <v>23</v>
      </c>
      <c r="AB324" s="97">
        <v>22</v>
      </c>
      <c r="AC324" s="97" t="s">
        <v>23</v>
      </c>
      <c r="AD324" s="23">
        <v>0.22229847946971917</v>
      </c>
      <c r="AE324" s="97" t="s">
        <v>23</v>
      </c>
      <c r="AF324" s="97">
        <v>9</v>
      </c>
      <c r="AG324" s="97" t="s">
        <v>23</v>
      </c>
      <c r="AH324" s="23">
        <v>0.14182423101716576</v>
      </c>
      <c r="AI324" s="97" t="s">
        <v>23</v>
      </c>
      <c r="AJ324" s="97">
        <v>59</v>
      </c>
      <c r="AK324" s="97" t="s">
        <v>23</v>
      </c>
      <c r="AL324" s="23">
        <v>0.23448511514779019</v>
      </c>
      <c r="AM324" s="97" t="s">
        <v>23</v>
      </c>
      <c r="AN324" s="97">
        <v>9</v>
      </c>
      <c r="AO324" s="97" t="s">
        <v>23</v>
      </c>
      <c r="AP324" s="23">
        <v>1</v>
      </c>
      <c r="AQ324" s="97" t="s">
        <v>23</v>
      </c>
      <c r="AR324" s="97">
        <v>1</v>
      </c>
      <c r="AS324" s="97" t="s">
        <v>23</v>
      </c>
      <c r="AT324" s="23">
        <v>7.3668710445638955E-2</v>
      </c>
      <c r="AU324" s="97" t="s">
        <v>23</v>
      </c>
      <c r="AV324" s="97">
        <v>222</v>
      </c>
      <c r="AW324" s="97" t="s">
        <v>23</v>
      </c>
      <c r="AX324" s="23">
        <v>1</v>
      </c>
      <c r="AY324" s="97" t="s">
        <v>23</v>
      </c>
      <c r="AZ324" s="97">
        <v>1</v>
      </c>
      <c r="BA324" s="97" t="s">
        <v>23</v>
      </c>
      <c r="BB324" s="23">
        <v>0.10147666692222446</v>
      </c>
      <c r="BC324" s="97" t="s">
        <v>23</v>
      </c>
      <c r="BD324" s="97">
        <v>93</v>
      </c>
      <c r="BE324" s="97" t="s">
        <v>23</v>
      </c>
      <c r="BF324" s="23">
        <v>0.17487609981074329</v>
      </c>
      <c r="BG324" s="97" t="s">
        <v>23</v>
      </c>
      <c r="BH324" s="97">
        <v>219</v>
      </c>
      <c r="BI324" s="97" t="s">
        <v>23</v>
      </c>
      <c r="BJ324" s="23">
        <v>0.12911962601356192</v>
      </c>
      <c r="BK324" s="97" t="s">
        <v>23</v>
      </c>
      <c r="BL324" s="97">
        <v>122</v>
      </c>
      <c r="BM324" s="97" t="s">
        <v>23</v>
      </c>
      <c r="BN324" s="23">
        <v>0.13252478147311714</v>
      </c>
      <c r="BO324" s="97" t="s">
        <v>23</v>
      </c>
      <c r="BP324" s="97">
        <v>66</v>
      </c>
      <c r="BQ324" s="97" t="s">
        <v>23</v>
      </c>
      <c r="BR324" s="23">
        <v>3.6066006219255244E-2</v>
      </c>
      <c r="BS324" s="97" t="s">
        <v>23</v>
      </c>
      <c r="BT324" s="97">
        <v>260</v>
      </c>
      <c r="BU324" s="97" t="s">
        <v>23</v>
      </c>
      <c r="BV324" s="23">
        <v>0.14632823832439304</v>
      </c>
      <c r="BW324" s="97" t="s">
        <v>23</v>
      </c>
      <c r="BX324" s="97">
        <v>113</v>
      </c>
      <c r="BY324" s="97" t="s">
        <v>23</v>
      </c>
      <c r="BZ324" s="23">
        <v>0.20739048047697095</v>
      </c>
      <c r="CA324" s="97" t="s">
        <v>23</v>
      </c>
      <c r="CB324" s="97">
        <v>86</v>
      </c>
      <c r="CC324" s="97" t="s">
        <v>23</v>
      </c>
      <c r="CD324" s="97" t="s">
        <v>23</v>
      </c>
      <c r="CE324" s="23">
        <v>0.13823115251928361</v>
      </c>
      <c r="CF324" s="97" t="s">
        <v>23</v>
      </c>
      <c r="CG324" s="97">
        <v>82</v>
      </c>
    </row>
    <row r="325" spans="1:87" x14ac:dyDescent="0.35">
      <c r="A325" s="97" t="s">
        <v>187</v>
      </c>
      <c r="B325" s="23">
        <v>0.19531282250742327</v>
      </c>
      <c r="C325" s="97" t="s">
        <v>187</v>
      </c>
      <c r="D325" s="97">
        <v>191</v>
      </c>
      <c r="E325" s="97" t="s">
        <v>187</v>
      </c>
      <c r="F325" s="23">
        <v>6.0899359638335454E-2</v>
      </c>
      <c r="G325" s="97" t="s">
        <v>187</v>
      </c>
      <c r="H325" s="97">
        <v>251</v>
      </c>
      <c r="I325" s="97" t="s">
        <v>187</v>
      </c>
      <c r="J325" s="23">
        <v>0.21383743522842405</v>
      </c>
      <c r="K325" s="97" t="s">
        <v>187</v>
      </c>
      <c r="L325" s="97">
        <v>225</v>
      </c>
      <c r="M325" s="97" t="s">
        <v>187</v>
      </c>
      <c r="N325" s="23">
        <v>-26</v>
      </c>
      <c r="O325" s="97" t="s">
        <v>187</v>
      </c>
      <c r="P325" s="23">
        <v>134</v>
      </c>
      <c r="Q325" s="97" t="s">
        <v>187</v>
      </c>
      <c r="R325" s="23">
        <v>8.6370514467555559E-3</v>
      </c>
      <c r="S325" s="97" t="s">
        <v>187</v>
      </c>
      <c r="T325" s="97">
        <v>27</v>
      </c>
      <c r="U325" s="97" t="s">
        <v>187</v>
      </c>
      <c r="V325" s="23">
        <v>5.1214489566985377E-2</v>
      </c>
      <c r="W325" s="97" t="s">
        <v>187</v>
      </c>
      <c r="X325" s="97">
        <v>287</v>
      </c>
      <c r="Y325" s="97" t="s">
        <v>187</v>
      </c>
      <c r="Z325" s="23">
        <v>9.1077340780484316E-3</v>
      </c>
      <c r="AA325" s="97" t="s">
        <v>187</v>
      </c>
      <c r="AB325" s="97">
        <v>37</v>
      </c>
      <c r="AC325" s="97" t="s">
        <v>187</v>
      </c>
      <c r="AD325" s="23">
        <v>4.7234676786043435E-2</v>
      </c>
      <c r="AE325" s="97" t="s">
        <v>187</v>
      </c>
      <c r="AF325" s="97">
        <v>36</v>
      </c>
      <c r="AG325" s="97" t="s">
        <v>187</v>
      </c>
      <c r="AH325" s="23">
        <v>5.3647871711759741E-2</v>
      </c>
      <c r="AI325" s="97" t="s">
        <v>187</v>
      </c>
      <c r="AJ325" s="97">
        <v>286</v>
      </c>
      <c r="AK325" s="97" t="s">
        <v>187</v>
      </c>
      <c r="AL325" s="23">
        <v>5.2787464518885947E-2</v>
      </c>
      <c r="AM325" s="97" t="s">
        <v>187</v>
      </c>
      <c r="AN325" s="97">
        <v>52</v>
      </c>
      <c r="AO325" s="97" t="s">
        <v>187</v>
      </c>
      <c r="AP325" s="23">
        <v>0</v>
      </c>
      <c r="AQ325" s="97" t="s">
        <v>187</v>
      </c>
      <c r="AR325" s="97">
        <v>253</v>
      </c>
      <c r="AS325" s="97" t="s">
        <v>187</v>
      </c>
      <c r="AT325" s="23">
        <v>9.7798624858955976E-2</v>
      </c>
      <c r="AU325" s="97" t="s">
        <v>187</v>
      </c>
      <c r="AV325" s="97">
        <v>140</v>
      </c>
      <c r="AW325" s="97" t="s">
        <v>187</v>
      </c>
      <c r="AX325" s="23">
        <v>3.4479530834168777E-2</v>
      </c>
      <c r="AY325" s="97" t="s">
        <v>187</v>
      </c>
      <c r="AZ325" s="97">
        <v>276</v>
      </c>
      <c r="BA325" s="97" t="s">
        <v>187</v>
      </c>
      <c r="BB325" s="23">
        <v>7.2495406959609029E-2</v>
      </c>
      <c r="BC325" s="97" t="s">
        <v>187</v>
      </c>
      <c r="BD325" s="97">
        <v>124</v>
      </c>
      <c r="BE325" s="97" t="s">
        <v>187</v>
      </c>
      <c r="BF325" s="23">
        <v>0.23359722933733329</v>
      </c>
      <c r="BG325" s="97" t="s">
        <v>187</v>
      </c>
      <c r="BH325" s="97">
        <v>143</v>
      </c>
      <c r="BI325" s="97" t="s">
        <v>187</v>
      </c>
      <c r="BJ325" s="23">
        <v>0.11495515487479908</v>
      </c>
      <c r="BK325" s="97" t="s">
        <v>187</v>
      </c>
      <c r="BL325" s="97">
        <v>139</v>
      </c>
      <c r="BM325" s="97" t="s">
        <v>187</v>
      </c>
      <c r="BN325" s="23">
        <v>6.3853439150366436E-3</v>
      </c>
      <c r="BO325" s="97" t="s">
        <v>187</v>
      </c>
      <c r="BP325" s="97">
        <v>318</v>
      </c>
      <c r="BQ325" s="97" t="s">
        <v>187</v>
      </c>
      <c r="BR325" s="23">
        <v>3.7380408159670905E-2</v>
      </c>
      <c r="BS325" s="97" t="s">
        <v>187</v>
      </c>
      <c r="BT325" s="97">
        <v>255</v>
      </c>
      <c r="BU325" s="97" t="s">
        <v>187</v>
      </c>
      <c r="BV325" s="23">
        <v>3.8091011169913973E-2</v>
      </c>
      <c r="BW325" s="97" t="s">
        <v>187</v>
      </c>
      <c r="BX325" s="97">
        <v>319</v>
      </c>
      <c r="BY325" s="97" t="s">
        <v>187</v>
      </c>
      <c r="BZ325" s="23">
        <v>0.26596596988051646</v>
      </c>
      <c r="CA325" s="97" t="s">
        <v>187</v>
      </c>
      <c r="CB325" s="97">
        <v>51</v>
      </c>
      <c r="CC325" s="97" t="s">
        <v>187</v>
      </c>
      <c r="CD325" s="97" t="s">
        <v>187</v>
      </c>
      <c r="CE325" s="23">
        <v>2.3964574973576947E-2</v>
      </c>
      <c r="CF325" s="97" t="s">
        <v>187</v>
      </c>
      <c r="CG325" s="97">
        <v>297</v>
      </c>
    </row>
    <row r="326" spans="1:87" x14ac:dyDescent="0.35">
      <c r="A326" s="97" t="s">
        <v>122</v>
      </c>
      <c r="B326" s="23">
        <v>0.31998562790119028</v>
      </c>
      <c r="C326" s="97" t="s">
        <v>122</v>
      </c>
      <c r="D326" s="97">
        <v>79</v>
      </c>
      <c r="E326" s="97" t="s">
        <v>122</v>
      </c>
      <c r="F326" s="23">
        <v>0.18422077819204888</v>
      </c>
      <c r="G326" s="97" t="s">
        <v>122</v>
      </c>
      <c r="H326" s="97">
        <v>58</v>
      </c>
      <c r="I326" s="97" t="s">
        <v>122</v>
      </c>
      <c r="J326" s="23">
        <v>0.34245227134671918</v>
      </c>
      <c r="K326" s="97" t="s">
        <v>122</v>
      </c>
      <c r="L326" s="97">
        <v>81</v>
      </c>
      <c r="M326" s="97" t="s">
        <v>122</v>
      </c>
      <c r="N326" s="23">
        <v>23</v>
      </c>
      <c r="O326" s="97" t="s">
        <v>122</v>
      </c>
      <c r="P326" s="23">
        <v>201</v>
      </c>
      <c r="Q326" s="97" t="s">
        <v>122</v>
      </c>
      <c r="R326" s="23">
        <v>1.4105527369443023E-3</v>
      </c>
      <c r="S326" s="97" t="s">
        <v>122</v>
      </c>
      <c r="T326" s="97">
        <v>144</v>
      </c>
      <c r="U326" s="97" t="s">
        <v>122</v>
      </c>
      <c r="V326" s="23">
        <v>0.30794389993636723</v>
      </c>
      <c r="W326" s="97" t="s">
        <v>122</v>
      </c>
      <c r="X326" s="97">
        <v>57</v>
      </c>
      <c r="Y326" s="97" t="s">
        <v>122</v>
      </c>
      <c r="Z326" s="23">
        <v>4.2558530718812453E-3</v>
      </c>
      <c r="AA326" s="97" t="s">
        <v>122</v>
      </c>
      <c r="AB326" s="97">
        <v>110</v>
      </c>
      <c r="AC326" s="97" t="s">
        <v>122</v>
      </c>
      <c r="AD326" s="23">
        <v>5.2284990169819091E-3</v>
      </c>
      <c r="AE326" s="97" t="s">
        <v>122</v>
      </c>
      <c r="AF326" s="97">
        <v>251</v>
      </c>
      <c r="AG326" s="97" t="s">
        <v>122</v>
      </c>
      <c r="AH326" s="23">
        <v>8.6689744846342939E-2</v>
      </c>
      <c r="AI326" s="97" t="s">
        <v>122</v>
      </c>
      <c r="AJ326" s="97">
        <v>152</v>
      </c>
      <c r="AK326" s="97" t="s">
        <v>122</v>
      </c>
      <c r="AL326" s="23">
        <v>1.6020373171427914E-2</v>
      </c>
      <c r="AM326" s="97" t="s">
        <v>122</v>
      </c>
      <c r="AN326" s="97">
        <v>255</v>
      </c>
      <c r="AO326" s="97" t="s">
        <v>122</v>
      </c>
      <c r="AP326" s="23">
        <v>2.537710184303249E-2</v>
      </c>
      <c r="AQ326" s="97" t="s">
        <v>122</v>
      </c>
      <c r="AR326" s="97">
        <v>189</v>
      </c>
      <c r="AS326" s="97" t="s">
        <v>122</v>
      </c>
      <c r="AT326" s="23">
        <v>9.3256209099774279E-2</v>
      </c>
      <c r="AU326" s="97" t="s">
        <v>122</v>
      </c>
      <c r="AV326" s="97">
        <v>156</v>
      </c>
      <c r="AW326" s="97" t="s">
        <v>122</v>
      </c>
      <c r="AX326" s="23">
        <v>5.7596071333316595E-2</v>
      </c>
      <c r="AY326" s="97" t="s">
        <v>122</v>
      </c>
      <c r="AZ326" s="97">
        <v>200</v>
      </c>
      <c r="BA326" s="97" t="s">
        <v>122</v>
      </c>
      <c r="BB326" s="23">
        <v>0.33240916917448887</v>
      </c>
      <c r="BC326" s="97" t="s">
        <v>122</v>
      </c>
      <c r="BD326" s="97">
        <v>15</v>
      </c>
      <c r="BE326" s="97" t="s">
        <v>122</v>
      </c>
      <c r="BF326" s="23">
        <v>0.25998047710459743</v>
      </c>
      <c r="BG326" s="97" t="s">
        <v>122</v>
      </c>
      <c r="BH326" s="97">
        <v>122</v>
      </c>
      <c r="BI326" s="97" t="s">
        <v>122</v>
      </c>
      <c r="BJ326" s="23">
        <v>0.35756955198369472</v>
      </c>
      <c r="BK326" s="97" t="s">
        <v>122</v>
      </c>
      <c r="BL326" s="97">
        <v>15</v>
      </c>
      <c r="BM326" s="97" t="s">
        <v>122</v>
      </c>
      <c r="BN326" s="23">
        <v>4.3201402893738423E-2</v>
      </c>
      <c r="BO326" s="97" t="s">
        <v>122</v>
      </c>
      <c r="BP326" s="97">
        <v>213</v>
      </c>
      <c r="BQ326" s="97" t="s">
        <v>122</v>
      </c>
      <c r="BR326" s="23">
        <v>9.046336586005041E-2</v>
      </c>
      <c r="BS326" s="97" t="s">
        <v>122</v>
      </c>
      <c r="BT326" s="97">
        <v>76</v>
      </c>
      <c r="BU326" s="97" t="s">
        <v>122</v>
      </c>
      <c r="BV326" s="23">
        <v>0.1162451224638638</v>
      </c>
      <c r="BW326" s="97" t="s">
        <v>122</v>
      </c>
      <c r="BX326" s="97">
        <v>166</v>
      </c>
      <c r="BY326" s="97" t="s">
        <v>122</v>
      </c>
      <c r="BZ326" s="23">
        <v>0.18758931192137432</v>
      </c>
      <c r="CA326" s="97" t="s">
        <v>122</v>
      </c>
      <c r="CB326" s="97">
        <v>112</v>
      </c>
      <c r="CC326" s="97" t="s">
        <v>122</v>
      </c>
      <c r="CD326" s="97" t="s">
        <v>122</v>
      </c>
      <c r="CE326" s="23">
        <v>0.19690308713931196</v>
      </c>
      <c r="CF326" s="97" t="s">
        <v>122</v>
      </c>
      <c r="CG326" s="97">
        <v>53</v>
      </c>
    </row>
    <row r="327" spans="1:87" x14ac:dyDescent="0.35">
      <c r="A327" s="97" t="s">
        <v>289</v>
      </c>
      <c r="B327" s="23">
        <v>0.19132244076310934</v>
      </c>
      <c r="C327" s="97" t="s">
        <v>289</v>
      </c>
      <c r="D327" s="97">
        <v>199</v>
      </c>
      <c r="E327" s="97" t="s">
        <v>289</v>
      </c>
      <c r="F327" s="23">
        <v>8.6829317599629849E-2</v>
      </c>
      <c r="G327" s="97" t="s">
        <v>289</v>
      </c>
      <c r="H327" s="97">
        <v>183</v>
      </c>
      <c r="I327" s="97" t="s">
        <v>289</v>
      </c>
      <c r="J327" s="23">
        <v>0.1960950906256978</v>
      </c>
      <c r="K327" s="97" t="s">
        <v>289</v>
      </c>
      <c r="L327" s="97">
        <v>256</v>
      </c>
      <c r="M327" s="97" t="s">
        <v>289</v>
      </c>
      <c r="N327" s="23">
        <v>73</v>
      </c>
      <c r="O327" s="97" t="s">
        <v>289</v>
      </c>
      <c r="P327" s="23">
        <v>237</v>
      </c>
      <c r="Q327" s="97" t="s">
        <v>289</v>
      </c>
      <c r="R327" s="23">
        <v>1.1089856648143622E-3</v>
      </c>
      <c r="S327" s="97" t="s">
        <v>289</v>
      </c>
      <c r="T327" s="97">
        <v>177</v>
      </c>
      <c r="U327" s="97" t="s">
        <v>289</v>
      </c>
      <c r="V327" s="23">
        <v>0.10706312163967928</v>
      </c>
      <c r="W327" s="97" t="s">
        <v>289</v>
      </c>
      <c r="X327" s="97">
        <v>200</v>
      </c>
      <c r="Y327" s="97" t="s">
        <v>289</v>
      </c>
      <c r="Z327" s="23">
        <v>2.0980279935716986E-3</v>
      </c>
      <c r="AA327" s="97" t="s">
        <v>289</v>
      </c>
      <c r="AB327" s="97">
        <v>219</v>
      </c>
      <c r="AC327" s="97" t="s">
        <v>289</v>
      </c>
      <c r="AD327" s="23">
        <v>6.3240854418501243E-3</v>
      </c>
      <c r="AE327" s="97" t="s">
        <v>289</v>
      </c>
      <c r="AF327" s="97">
        <v>230</v>
      </c>
      <c r="AG327" s="97" t="s">
        <v>289</v>
      </c>
      <c r="AH327" s="23">
        <v>4.8828146787235481E-2</v>
      </c>
      <c r="AI327" s="97" t="s">
        <v>289</v>
      </c>
      <c r="AJ327" s="97">
        <v>306</v>
      </c>
      <c r="AK327" s="97" t="s">
        <v>289</v>
      </c>
      <c r="AL327" s="23">
        <v>1.2316169092423663E-2</v>
      </c>
      <c r="AM327" s="97" t="s">
        <v>289</v>
      </c>
      <c r="AN327" s="97">
        <v>295</v>
      </c>
      <c r="AO327" s="97" t="s">
        <v>289</v>
      </c>
      <c r="AP327" s="23">
        <v>2.0956424244396608E-2</v>
      </c>
      <c r="AQ327" s="97" t="s">
        <v>289</v>
      </c>
      <c r="AR327" s="97">
        <v>208</v>
      </c>
      <c r="AS327" s="97" t="s">
        <v>289</v>
      </c>
      <c r="AT327" s="23">
        <v>0.11736876133602865</v>
      </c>
      <c r="AU327" s="97" t="s">
        <v>289</v>
      </c>
      <c r="AV327" s="97">
        <v>92</v>
      </c>
      <c r="AW327" s="97" t="s">
        <v>289</v>
      </c>
      <c r="AX327" s="23">
        <v>6.1791243776055813E-2</v>
      </c>
      <c r="AY327" s="97" t="s">
        <v>289</v>
      </c>
      <c r="AZ327" s="97">
        <v>189</v>
      </c>
      <c r="BA327" s="97" t="s">
        <v>289</v>
      </c>
      <c r="BB327" s="23">
        <v>7.2519155642558675E-2</v>
      </c>
      <c r="BC327" s="97" t="s">
        <v>289</v>
      </c>
      <c r="BD327" s="97">
        <v>122</v>
      </c>
      <c r="BE327" s="97" t="s">
        <v>289</v>
      </c>
      <c r="BF327" s="23">
        <v>0.12060898683170189</v>
      </c>
      <c r="BG327" s="97" t="s">
        <v>289</v>
      </c>
      <c r="BH327" s="97">
        <v>310</v>
      </c>
      <c r="BI327" s="97" t="s">
        <v>289</v>
      </c>
      <c r="BJ327" s="23">
        <v>9.1361736396312759E-2</v>
      </c>
      <c r="BK327" s="97" t="s">
        <v>289</v>
      </c>
      <c r="BL327" s="97">
        <v>184</v>
      </c>
      <c r="BM327" s="97" t="s">
        <v>289</v>
      </c>
      <c r="BN327" s="23">
        <v>9.1219244525210755E-2</v>
      </c>
      <c r="BO327" s="97" t="s">
        <v>289</v>
      </c>
      <c r="BP327" s="97">
        <v>107</v>
      </c>
      <c r="BQ327" s="97" t="s">
        <v>289</v>
      </c>
      <c r="BR327" s="23">
        <v>0.10150884782959813</v>
      </c>
      <c r="BS327" s="97" t="s">
        <v>289</v>
      </c>
      <c r="BT327" s="97">
        <v>61</v>
      </c>
      <c r="BU327" s="97" t="s">
        <v>289</v>
      </c>
      <c r="BV327" s="23">
        <v>0.16750315378490022</v>
      </c>
      <c r="BW327" s="97" t="s">
        <v>289</v>
      </c>
      <c r="BX327" s="97">
        <v>94</v>
      </c>
      <c r="BY327" s="97" t="s">
        <v>289</v>
      </c>
      <c r="BZ327" s="23">
        <v>0.14663621403093827</v>
      </c>
      <c r="CA327" s="97" t="s">
        <v>289</v>
      </c>
      <c r="CB327" s="97">
        <v>167</v>
      </c>
      <c r="CC327" s="97" t="s">
        <v>289</v>
      </c>
      <c r="CD327" s="97" t="s">
        <v>289</v>
      </c>
      <c r="CE327" s="23">
        <v>5.8200854135333997E-2</v>
      </c>
      <c r="CF327" s="97" t="s">
        <v>289</v>
      </c>
      <c r="CG327" s="97">
        <v>188</v>
      </c>
    </row>
    <row r="328" spans="1:87" x14ac:dyDescent="0.35">
      <c r="A328" s="97" t="s">
        <v>49</v>
      </c>
      <c r="B328" s="23">
        <v>0.28432273513193163</v>
      </c>
      <c r="C328" s="97" t="s">
        <v>49</v>
      </c>
      <c r="D328" s="97">
        <v>94</v>
      </c>
      <c r="E328" s="97" t="s">
        <v>49</v>
      </c>
      <c r="F328" s="23">
        <v>0.15111358819794879</v>
      </c>
      <c r="G328" s="97" t="s">
        <v>49</v>
      </c>
      <c r="H328" s="97">
        <v>74</v>
      </c>
      <c r="I328" s="97" t="s">
        <v>49</v>
      </c>
      <c r="J328" s="23">
        <v>0.35180946176675998</v>
      </c>
      <c r="K328" s="97" t="s">
        <v>49</v>
      </c>
      <c r="L328" s="97">
        <v>75</v>
      </c>
      <c r="M328" s="97" t="s">
        <v>49</v>
      </c>
      <c r="N328" s="23">
        <v>1</v>
      </c>
      <c r="O328" s="97" t="s">
        <v>49</v>
      </c>
      <c r="P328" s="23">
        <v>168</v>
      </c>
      <c r="Q328" s="97" t="s">
        <v>49</v>
      </c>
      <c r="R328" s="23">
        <v>1.1123597394610888E-3</v>
      </c>
      <c r="S328" s="97" t="s">
        <v>49</v>
      </c>
      <c r="T328" s="97">
        <v>176</v>
      </c>
      <c r="U328" s="97" t="s">
        <v>49</v>
      </c>
      <c r="V328" s="23">
        <v>6.9901659392546125E-2</v>
      </c>
      <c r="W328" s="97" t="s">
        <v>49</v>
      </c>
      <c r="X328" s="97">
        <v>265</v>
      </c>
      <c r="Y328" s="97" t="s">
        <v>49</v>
      </c>
      <c r="Z328" s="23">
        <v>1.7579902689518697E-3</v>
      </c>
      <c r="AA328" s="97" t="s">
        <v>49</v>
      </c>
      <c r="AB328" s="97">
        <v>245</v>
      </c>
      <c r="AC328" s="97" t="s">
        <v>49</v>
      </c>
      <c r="AD328" s="23">
        <v>2.9988148311148508E-3</v>
      </c>
      <c r="AE328" s="97" t="s">
        <v>49</v>
      </c>
      <c r="AF328" s="97">
        <v>289</v>
      </c>
      <c r="AG328" s="97" t="s">
        <v>49</v>
      </c>
      <c r="AH328" s="23">
        <v>7.0567053893170265E-2</v>
      </c>
      <c r="AI328" s="97" t="s">
        <v>49</v>
      </c>
      <c r="AJ328" s="97">
        <v>209</v>
      </c>
      <c r="AK328" s="97" t="s">
        <v>49</v>
      </c>
      <c r="AL328" s="23">
        <v>1.1815768393490042E-2</v>
      </c>
      <c r="AM328" s="97" t="s">
        <v>49</v>
      </c>
      <c r="AN328" s="97">
        <v>302</v>
      </c>
      <c r="AO328" s="97" t="s">
        <v>49</v>
      </c>
      <c r="AP328" s="23">
        <v>0.10683849308188605</v>
      </c>
      <c r="AQ328" s="97" t="s">
        <v>49</v>
      </c>
      <c r="AR328" s="97">
        <v>52</v>
      </c>
      <c r="AS328" s="97" t="s">
        <v>49</v>
      </c>
      <c r="AT328" s="23">
        <v>7.4545376636012822E-2</v>
      </c>
      <c r="AU328" s="97" t="s">
        <v>49</v>
      </c>
      <c r="AV328" s="97">
        <v>220</v>
      </c>
      <c r="AW328" s="97" t="s">
        <v>49</v>
      </c>
      <c r="AX328" s="23">
        <v>0.13034509307666076</v>
      </c>
      <c r="AY328" s="97" t="s">
        <v>49</v>
      </c>
      <c r="AZ328" s="97">
        <v>66</v>
      </c>
      <c r="BA328" s="97" t="s">
        <v>49</v>
      </c>
      <c r="BB328" s="23">
        <v>2.476602132377697E-2</v>
      </c>
      <c r="BC328" s="97" t="s">
        <v>49</v>
      </c>
      <c r="BD328" s="97">
        <v>242</v>
      </c>
      <c r="BE328" s="97" t="s">
        <v>49</v>
      </c>
      <c r="BF328" s="23">
        <v>0.72473574865935564</v>
      </c>
      <c r="BG328" s="97" t="s">
        <v>49</v>
      </c>
      <c r="BH328" s="97">
        <v>4</v>
      </c>
      <c r="BI328" s="97" t="s">
        <v>49</v>
      </c>
      <c r="BJ328" s="23">
        <v>0.17406545121256412</v>
      </c>
      <c r="BK328" s="97" t="s">
        <v>49</v>
      </c>
      <c r="BL328" s="97">
        <v>74</v>
      </c>
      <c r="BM328" s="97" t="s">
        <v>49</v>
      </c>
      <c r="BN328" s="23">
        <v>0.19865450403440907</v>
      </c>
      <c r="BO328" s="97" t="s">
        <v>49</v>
      </c>
      <c r="BP328" s="97">
        <v>31</v>
      </c>
      <c r="BQ328" s="97" t="s">
        <v>49</v>
      </c>
      <c r="BR328" s="23">
        <v>7.8250320934031559E-2</v>
      </c>
      <c r="BS328" s="97" t="s">
        <v>49</v>
      </c>
      <c r="BT328" s="97">
        <v>110</v>
      </c>
      <c r="BU328" s="97" t="s">
        <v>49</v>
      </c>
      <c r="BV328" s="23">
        <v>0.2404102763080673</v>
      </c>
      <c r="BW328" s="97" t="s">
        <v>49</v>
      </c>
      <c r="BX328" s="97">
        <v>42</v>
      </c>
      <c r="BY328" s="97" t="s">
        <v>49</v>
      </c>
      <c r="BZ328" s="23">
        <v>0.16890347972230493</v>
      </c>
      <c r="CA328" s="97" t="s">
        <v>49</v>
      </c>
      <c r="CB328" s="97">
        <v>140</v>
      </c>
      <c r="CC328" s="97" t="s">
        <v>49</v>
      </c>
      <c r="CD328" s="97" t="s">
        <v>49</v>
      </c>
      <c r="CE328" s="23">
        <v>6.933504460566528E-2</v>
      </c>
      <c r="CF328" s="97" t="s">
        <v>49</v>
      </c>
      <c r="CG328" s="97">
        <v>165</v>
      </c>
    </row>
    <row r="329" spans="1:87" x14ac:dyDescent="0.35">
      <c r="A329" s="97" t="s">
        <v>57</v>
      </c>
      <c r="B329" s="23">
        <v>0.41240902716460404</v>
      </c>
      <c r="C329" s="97" t="s">
        <v>57</v>
      </c>
      <c r="D329" s="97">
        <v>37</v>
      </c>
      <c r="E329" s="97" t="s">
        <v>57</v>
      </c>
      <c r="F329" s="23">
        <v>0.34016804575735732</v>
      </c>
      <c r="G329" s="97" t="s">
        <v>57</v>
      </c>
      <c r="H329" s="97">
        <v>15</v>
      </c>
      <c r="I329" s="97" t="s">
        <v>57</v>
      </c>
      <c r="J329" s="23">
        <v>0.2791646257046756</v>
      </c>
      <c r="K329" s="97" t="s">
        <v>57</v>
      </c>
      <c r="L329" s="97">
        <v>140</v>
      </c>
      <c r="M329" s="97" t="s">
        <v>57</v>
      </c>
      <c r="N329" s="23">
        <v>125</v>
      </c>
      <c r="O329" s="97" t="s">
        <v>57</v>
      </c>
      <c r="P329" s="23">
        <v>284</v>
      </c>
      <c r="Q329" s="97" t="s">
        <v>57</v>
      </c>
      <c r="R329" s="23">
        <v>2.1709890349824296E-3</v>
      </c>
      <c r="S329" s="97" t="s">
        <v>57</v>
      </c>
      <c r="T329" s="97">
        <v>104</v>
      </c>
      <c r="U329" s="97" t="s">
        <v>57</v>
      </c>
      <c r="V329" s="23">
        <v>0.23043743334827782</v>
      </c>
      <c r="W329" s="97" t="s">
        <v>57</v>
      </c>
      <c r="X329" s="97">
        <v>94</v>
      </c>
      <c r="Y329" s="97" t="s">
        <v>57</v>
      </c>
      <c r="Z329" s="23">
        <v>4.2998202561431911E-3</v>
      </c>
      <c r="AA329" s="97" t="s">
        <v>57</v>
      </c>
      <c r="AB329" s="97">
        <v>107</v>
      </c>
      <c r="AC329" s="97" t="s">
        <v>57</v>
      </c>
      <c r="AD329" s="23">
        <v>1.2158890980691631E-2</v>
      </c>
      <c r="AE329" s="97" t="s">
        <v>57</v>
      </c>
      <c r="AF329" s="97">
        <v>146</v>
      </c>
      <c r="AG329" s="97" t="s">
        <v>57</v>
      </c>
      <c r="AH329" s="23">
        <v>7.1820309249833403E-2</v>
      </c>
      <c r="AI329" s="97" t="s">
        <v>57</v>
      </c>
      <c r="AJ329" s="97">
        <v>204</v>
      </c>
      <c r="AK329" s="97" t="s">
        <v>57</v>
      </c>
      <c r="AL329" s="23">
        <v>2.089942569905354E-2</v>
      </c>
      <c r="AM329" s="97" t="s">
        <v>57</v>
      </c>
      <c r="AN329" s="97">
        <v>178</v>
      </c>
      <c r="AO329" s="97" t="s">
        <v>57</v>
      </c>
      <c r="AP329" s="23">
        <v>0.36664873519060431</v>
      </c>
      <c r="AQ329" s="97" t="s">
        <v>57</v>
      </c>
      <c r="AR329" s="97">
        <v>5</v>
      </c>
      <c r="AS329" s="97" t="s">
        <v>57</v>
      </c>
      <c r="AT329" s="23">
        <v>0.10839835110162209</v>
      </c>
      <c r="AU329" s="97" t="s">
        <v>57</v>
      </c>
      <c r="AV329" s="97">
        <v>115</v>
      </c>
      <c r="AW329" s="97" t="s">
        <v>57</v>
      </c>
      <c r="AX329" s="23">
        <v>0.39534252882435256</v>
      </c>
      <c r="AY329" s="97" t="s">
        <v>57</v>
      </c>
      <c r="AZ329" s="97">
        <v>7</v>
      </c>
      <c r="BA329" s="97" t="s">
        <v>57</v>
      </c>
      <c r="BB329" s="23">
        <v>0.26476285434772767</v>
      </c>
      <c r="BC329" s="97" t="s">
        <v>57</v>
      </c>
      <c r="BD329" s="97">
        <v>21</v>
      </c>
      <c r="BE329" s="97" t="s">
        <v>57</v>
      </c>
      <c r="BF329" s="23">
        <v>0.20285111804658404</v>
      </c>
      <c r="BG329" s="97" t="s">
        <v>57</v>
      </c>
      <c r="BH329" s="97">
        <v>187</v>
      </c>
      <c r="BI329" s="97" t="s">
        <v>57</v>
      </c>
      <c r="BJ329" s="23">
        <v>0.28392049475670444</v>
      </c>
      <c r="BK329" s="97" t="s">
        <v>57</v>
      </c>
      <c r="BL329" s="97">
        <v>23</v>
      </c>
      <c r="BM329" s="97" t="s">
        <v>57</v>
      </c>
      <c r="BN329" s="23">
        <v>0.10695096844798188</v>
      </c>
      <c r="BO329" s="97" t="s">
        <v>57</v>
      </c>
      <c r="BP329" s="97">
        <v>86</v>
      </c>
      <c r="BQ329" s="97" t="s">
        <v>57</v>
      </c>
      <c r="BR329" s="23">
        <v>9.9000404181129931E-2</v>
      </c>
      <c r="BS329" s="97" t="s">
        <v>57</v>
      </c>
      <c r="BT329" s="97">
        <v>67</v>
      </c>
      <c r="BU329" s="97" t="s">
        <v>57</v>
      </c>
      <c r="BV329" s="23">
        <v>0.17896037069098122</v>
      </c>
      <c r="BW329" s="97" t="s">
        <v>57</v>
      </c>
      <c r="BX329" s="97">
        <v>82</v>
      </c>
      <c r="BY329" s="97" t="s">
        <v>57</v>
      </c>
      <c r="BZ329" s="23">
        <v>0.14703874380599163</v>
      </c>
      <c r="CA329" s="97" t="s">
        <v>57</v>
      </c>
      <c r="CB329" s="97">
        <v>166</v>
      </c>
      <c r="CC329" s="97" t="s">
        <v>57</v>
      </c>
      <c r="CD329" s="97" t="s">
        <v>57</v>
      </c>
      <c r="CE329" s="23">
        <v>0.13729266844281959</v>
      </c>
      <c r="CF329" s="97" t="s">
        <v>57</v>
      </c>
      <c r="CG329" s="97">
        <v>83</v>
      </c>
    </row>
    <row r="330" spans="1:87" x14ac:dyDescent="0.35">
      <c r="A330" s="97" t="s">
        <v>164</v>
      </c>
      <c r="B330" s="23">
        <v>0.27844231354223387</v>
      </c>
      <c r="C330" s="97" t="s">
        <v>164</v>
      </c>
      <c r="D330" s="97">
        <v>97</v>
      </c>
      <c r="E330" s="97" t="s">
        <v>164</v>
      </c>
      <c r="F330" s="23">
        <v>5.6783104179793084E-2</v>
      </c>
      <c r="G330" s="97" t="s">
        <v>164</v>
      </c>
      <c r="H330" s="97">
        <v>261</v>
      </c>
      <c r="I330" s="97" t="s">
        <v>164</v>
      </c>
      <c r="J330" s="23">
        <v>0.35873167159074476</v>
      </c>
      <c r="K330" s="97" t="s">
        <v>164</v>
      </c>
      <c r="L330" s="97">
        <v>67</v>
      </c>
      <c r="M330" s="97" t="s">
        <v>164</v>
      </c>
      <c r="N330" s="23">
        <v>-194</v>
      </c>
      <c r="O330" s="97" t="s">
        <v>164</v>
      </c>
      <c r="P330" s="23">
        <v>14</v>
      </c>
      <c r="Q330" s="97" t="s">
        <v>164</v>
      </c>
      <c r="R330" s="23">
        <v>1.1893944192657431E-3</v>
      </c>
      <c r="S330" s="97" t="s">
        <v>164</v>
      </c>
      <c r="T330" s="97">
        <v>171</v>
      </c>
      <c r="U330" s="97" t="s">
        <v>164</v>
      </c>
      <c r="V330" s="23">
        <v>0.13072071156829645</v>
      </c>
      <c r="W330" s="97" t="s">
        <v>164</v>
      </c>
      <c r="X330" s="97">
        <v>173</v>
      </c>
      <c r="Y330" s="97" t="s">
        <v>164</v>
      </c>
      <c r="Z330" s="23">
        <v>2.3970334889783017E-3</v>
      </c>
      <c r="AA330" s="97" t="s">
        <v>164</v>
      </c>
      <c r="AB330" s="97">
        <v>196</v>
      </c>
      <c r="AC330" s="97" t="s">
        <v>164</v>
      </c>
      <c r="AD330" s="23">
        <v>3.9632605752312214E-2</v>
      </c>
      <c r="AE330" s="97" t="s">
        <v>164</v>
      </c>
      <c r="AF330" s="97">
        <v>47</v>
      </c>
      <c r="AG330" s="97" t="s">
        <v>164</v>
      </c>
      <c r="AH330" s="23">
        <v>0.23419834241114315</v>
      </c>
      <c r="AI330" s="97" t="s">
        <v>164</v>
      </c>
      <c r="AJ330" s="97">
        <v>23</v>
      </c>
      <c r="AK330" s="97" t="s">
        <v>164</v>
      </c>
      <c r="AL330" s="23">
        <v>6.8134969501650294E-2</v>
      </c>
      <c r="AM330" s="97" t="s">
        <v>164</v>
      </c>
      <c r="AN330" s="97">
        <v>40</v>
      </c>
      <c r="AO330" s="97" t="s">
        <v>164</v>
      </c>
      <c r="AP330" s="23">
        <v>3.3234855360418529E-2</v>
      </c>
      <c r="AQ330" s="97" t="s">
        <v>164</v>
      </c>
      <c r="AR330" s="97">
        <v>164</v>
      </c>
      <c r="AS330" s="97" t="s">
        <v>164</v>
      </c>
      <c r="AT330" s="23">
        <v>9.2866456299622091E-2</v>
      </c>
      <c r="AU330" s="97" t="s">
        <v>164</v>
      </c>
      <c r="AV330" s="97">
        <v>159</v>
      </c>
      <c r="AW330" s="97" t="s">
        <v>164</v>
      </c>
      <c r="AX330" s="23">
        <v>6.5112330485535108E-2</v>
      </c>
      <c r="AY330" s="97" t="s">
        <v>164</v>
      </c>
      <c r="AZ330" s="97">
        <v>178</v>
      </c>
      <c r="BA330" s="97" t="s">
        <v>164</v>
      </c>
      <c r="BB330" s="23">
        <v>9.9440422216577999E-3</v>
      </c>
      <c r="BC330" s="97" t="s">
        <v>164</v>
      </c>
      <c r="BD330" s="97">
        <v>294</v>
      </c>
      <c r="BE330" s="97" t="s">
        <v>164</v>
      </c>
      <c r="BF330" s="23">
        <v>0.18688118982314378</v>
      </c>
      <c r="BG330" s="97" t="s">
        <v>164</v>
      </c>
      <c r="BH330" s="97">
        <v>204</v>
      </c>
      <c r="BI330" s="97" t="s">
        <v>164</v>
      </c>
      <c r="BJ330" s="23">
        <v>4.8130278716968254E-2</v>
      </c>
      <c r="BK330" s="97" t="s">
        <v>164</v>
      </c>
      <c r="BL330" s="97">
        <v>297</v>
      </c>
      <c r="BM330" s="97" t="s">
        <v>164</v>
      </c>
      <c r="BN330" s="23">
        <v>4.1643511400802337E-2</v>
      </c>
      <c r="BO330" s="97" t="s">
        <v>164</v>
      </c>
      <c r="BP330" s="97">
        <v>219</v>
      </c>
      <c r="BQ330" s="97" t="s">
        <v>164</v>
      </c>
      <c r="BR330" s="23">
        <v>9.7540371518086644E-2</v>
      </c>
      <c r="BS330" s="97" t="s">
        <v>164</v>
      </c>
      <c r="BT330" s="97">
        <v>69</v>
      </c>
      <c r="BU330" s="97" t="s">
        <v>164</v>
      </c>
      <c r="BV330" s="23">
        <v>0.1210574381527635</v>
      </c>
      <c r="BW330" s="97" t="s">
        <v>164</v>
      </c>
      <c r="BX330" s="97">
        <v>153</v>
      </c>
      <c r="BY330" s="97" t="s">
        <v>164</v>
      </c>
      <c r="BZ330" s="23">
        <v>0.28057494712448872</v>
      </c>
      <c r="CA330" s="97" t="s">
        <v>164</v>
      </c>
      <c r="CB330" s="97">
        <v>49</v>
      </c>
      <c r="CC330" s="97" t="s">
        <v>164</v>
      </c>
      <c r="CD330" s="97" t="s">
        <v>164</v>
      </c>
      <c r="CE330" s="23">
        <v>0.25817444191675165</v>
      </c>
      <c r="CF330" s="97" t="s">
        <v>164</v>
      </c>
      <c r="CG330" s="97">
        <v>35</v>
      </c>
      <c r="CI330" s="2"/>
    </row>
  </sheetData>
  <sheetProtection algorithmName="SHA-512" hashValue="kAEMCHqMLNP0Ww1+IMjkFbSQMz4JGaei2FhRcmr/+ecjkRJLqVHijR/xMMrIdGQOSiWiWCJxHGd8lFa6obS1bg==" saltValue="lB6RlS//qtsqlWxfKW4HSg==" spinCount="100000" sheet="1" objects="1" scenarios="1"/>
  <sortState xmlns:xlrd2="http://schemas.microsoft.com/office/spreadsheetml/2017/richdata2" ref="A5:CG330">
    <sortCondition ref="A5"/>
  </sortState>
  <mergeCells count="2">
    <mergeCell ref="B4:C4"/>
    <mergeCell ref="P4:Q4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CS330"/>
  <sheetViews>
    <sheetView topLeftCell="BX1" zoomScale="55" zoomScaleNormal="55" workbookViewId="0">
      <selection activeCell="CP14" sqref="CP14"/>
    </sheetView>
  </sheetViews>
  <sheetFormatPr defaultColWidth="11.26953125" defaultRowHeight="14.5" x14ac:dyDescent="0.35"/>
  <cols>
    <col min="5" max="5" width="13" customWidth="1"/>
    <col min="80" max="80" width="11.26953125" customWidth="1"/>
  </cols>
  <sheetData>
    <row r="1" spans="1:97" s="162" customFormat="1" x14ac:dyDescent="0.35">
      <c r="A1" s="122"/>
      <c r="B1" s="90" t="s">
        <v>0</v>
      </c>
      <c r="C1" s="122"/>
      <c r="D1" s="90"/>
      <c r="E1" s="122" t="s">
        <v>344</v>
      </c>
      <c r="F1" s="28" t="s">
        <v>1</v>
      </c>
      <c r="G1" s="122"/>
      <c r="H1" s="28"/>
      <c r="I1" s="122"/>
      <c r="J1" s="29" t="s">
        <v>2</v>
      </c>
      <c r="K1" s="122"/>
      <c r="L1" s="29"/>
      <c r="M1" s="122"/>
      <c r="N1" s="30" t="s">
        <v>3</v>
      </c>
      <c r="O1" s="122"/>
      <c r="P1" s="143"/>
      <c r="Q1" s="122"/>
      <c r="R1" s="26" t="s">
        <v>4</v>
      </c>
      <c r="S1" s="122"/>
      <c r="T1" s="26"/>
      <c r="U1" s="122"/>
      <c r="V1" s="144"/>
      <c r="W1" s="122"/>
      <c r="X1" s="144"/>
      <c r="Y1" s="122"/>
      <c r="Z1" s="145"/>
      <c r="AA1" s="122"/>
      <c r="AB1" s="145"/>
      <c r="AC1" s="122"/>
      <c r="AD1" s="27" t="s">
        <v>5</v>
      </c>
      <c r="AE1" s="122"/>
      <c r="AF1" s="146"/>
      <c r="AG1" s="122"/>
      <c r="AH1" s="147"/>
      <c r="AI1" s="122"/>
      <c r="AJ1" s="147"/>
      <c r="AK1" s="122"/>
      <c r="AL1" s="148"/>
      <c r="AM1" s="122"/>
      <c r="AN1" s="149"/>
      <c r="AO1" s="122"/>
      <c r="AP1" s="91" t="s">
        <v>6</v>
      </c>
      <c r="AQ1" s="122"/>
      <c r="AR1" s="150"/>
      <c r="AS1" s="122"/>
      <c r="AT1" s="151"/>
      <c r="AU1" s="122"/>
      <c r="AV1" s="151"/>
      <c r="AW1" s="122"/>
      <c r="AX1" s="152"/>
      <c r="AY1" s="122"/>
      <c r="AZ1" s="152"/>
      <c r="BA1" s="122"/>
      <c r="BB1" s="92" t="s">
        <v>7</v>
      </c>
      <c r="BC1" s="122"/>
      <c r="BD1" s="153"/>
      <c r="BE1" s="122"/>
      <c r="BF1" s="154"/>
      <c r="BG1" s="122"/>
      <c r="BH1" s="155"/>
      <c r="BI1" s="122"/>
      <c r="BJ1" s="156"/>
      <c r="BK1" s="122"/>
      <c r="BL1" s="156"/>
      <c r="BM1" s="122"/>
      <c r="BN1" s="93" t="s">
        <v>8</v>
      </c>
      <c r="BO1" s="122"/>
      <c r="BP1" s="157"/>
      <c r="BQ1" s="122"/>
      <c r="BR1" s="94"/>
      <c r="BS1" s="122"/>
      <c r="BT1" s="158"/>
      <c r="BU1" s="122"/>
      <c r="BV1" s="159"/>
      <c r="BW1" s="122"/>
      <c r="BX1" s="159"/>
      <c r="BY1" s="122"/>
      <c r="BZ1" s="95" t="s">
        <v>9</v>
      </c>
      <c r="CA1" s="122"/>
      <c r="CB1" s="160"/>
      <c r="CC1" s="122"/>
      <c r="CD1" s="96" t="s">
        <v>10</v>
      </c>
      <c r="CE1" s="122"/>
      <c r="CF1" s="161"/>
      <c r="CP1" s="90"/>
      <c r="CS1" s="90"/>
    </row>
    <row r="2" spans="1:97" ht="15" customHeight="1" x14ac:dyDescent="0.35">
      <c r="A2" s="23"/>
      <c r="B2" s="23"/>
      <c r="C2" s="76"/>
      <c r="D2" s="76"/>
      <c r="E2" s="163" t="s">
        <v>532</v>
      </c>
      <c r="F2" s="5"/>
      <c r="G2" s="5"/>
      <c r="H2" s="5"/>
      <c r="I2" s="5"/>
      <c r="J2" s="6"/>
      <c r="K2" s="6"/>
      <c r="L2" s="6"/>
      <c r="M2" s="6"/>
      <c r="O2" s="78"/>
      <c r="P2" s="78"/>
      <c r="Q2" s="72"/>
      <c r="R2" s="7" t="s">
        <v>13</v>
      </c>
      <c r="S2" s="7"/>
      <c r="T2" s="7"/>
      <c r="U2" s="7"/>
      <c r="V2" s="8" t="s">
        <v>14</v>
      </c>
      <c r="W2" s="8"/>
      <c r="X2" s="8"/>
      <c r="Y2" s="8"/>
      <c r="Z2" s="9" t="s">
        <v>15</v>
      </c>
      <c r="AA2" s="9"/>
      <c r="AB2" s="9"/>
      <c r="AC2" s="9"/>
      <c r="AD2" s="10" t="s">
        <v>13</v>
      </c>
      <c r="AE2" s="10"/>
      <c r="AF2" s="10"/>
      <c r="AG2" s="10"/>
      <c r="AH2" s="11" t="s">
        <v>14</v>
      </c>
      <c r="AI2" s="11"/>
      <c r="AJ2" s="11"/>
      <c r="AK2" s="11"/>
      <c r="AL2" s="12" t="s">
        <v>15</v>
      </c>
      <c r="AM2" s="12"/>
      <c r="AN2" s="13"/>
      <c r="AO2" s="13"/>
      <c r="AP2" s="79" t="s">
        <v>13</v>
      </c>
      <c r="AQ2" s="79"/>
      <c r="AR2" s="79"/>
      <c r="AS2" s="79"/>
      <c r="AT2" s="80" t="s">
        <v>14</v>
      </c>
      <c r="AU2" s="80"/>
      <c r="AV2" s="80"/>
      <c r="AW2" s="80"/>
      <c r="AX2" s="81" t="s">
        <v>15</v>
      </c>
      <c r="AY2" s="81"/>
      <c r="AZ2" s="81"/>
      <c r="BA2" s="81"/>
      <c r="BB2" s="82" t="s">
        <v>13</v>
      </c>
      <c r="BC2" s="82"/>
      <c r="BD2" s="82"/>
      <c r="BE2" s="82"/>
      <c r="BF2" s="18" t="s">
        <v>14</v>
      </c>
      <c r="BG2" s="18"/>
      <c r="BH2" s="18"/>
      <c r="BI2" s="18"/>
      <c r="BJ2" s="19" t="s">
        <v>15</v>
      </c>
      <c r="BK2" s="19"/>
      <c r="BL2" s="19"/>
      <c r="BM2" s="19"/>
      <c r="BN2" s="83" t="s">
        <v>13</v>
      </c>
      <c r="BO2" s="83"/>
      <c r="BP2" s="83"/>
      <c r="BQ2" s="83"/>
      <c r="BR2" s="84" t="s">
        <v>14</v>
      </c>
      <c r="BS2" s="84"/>
      <c r="BT2" s="84"/>
      <c r="BU2" s="84"/>
      <c r="BV2" s="85" t="s">
        <v>15</v>
      </c>
      <c r="BW2" s="85"/>
      <c r="BX2" s="86"/>
      <c r="BY2" s="86"/>
      <c r="BZ2" s="87" t="s">
        <v>16</v>
      </c>
      <c r="CA2" s="87"/>
      <c r="CB2" s="87"/>
      <c r="CC2" s="87"/>
      <c r="CD2" s="88" t="s">
        <v>16</v>
      </c>
      <c r="CE2" s="88"/>
      <c r="CF2" s="89"/>
      <c r="CG2" s="1"/>
      <c r="CH2" s="1"/>
      <c r="CI2" s="1"/>
      <c r="CP2" s="33"/>
      <c r="CS2" s="33"/>
    </row>
    <row r="3" spans="1:97" ht="14.25" customHeight="1" x14ac:dyDescent="0.35">
      <c r="A3" s="98" t="s">
        <v>343</v>
      </c>
      <c r="B3" s="76"/>
      <c r="C3" s="76"/>
      <c r="D3" s="76"/>
      <c r="E3" s="71"/>
      <c r="F3" s="165" t="s">
        <v>533</v>
      </c>
      <c r="G3" s="5"/>
      <c r="H3" s="5"/>
      <c r="I3" s="5"/>
      <c r="J3" s="6"/>
      <c r="K3" s="6"/>
      <c r="L3" s="6"/>
      <c r="M3" s="6"/>
      <c r="N3" s="78"/>
      <c r="O3" s="78"/>
      <c r="P3" s="78"/>
      <c r="Q3" s="72"/>
      <c r="R3" s="7"/>
      <c r="S3" s="7"/>
      <c r="T3" s="7"/>
      <c r="U3" s="7"/>
      <c r="V3" s="8"/>
      <c r="W3" s="8"/>
      <c r="X3" s="8"/>
      <c r="Y3" s="8"/>
      <c r="Z3" s="9"/>
      <c r="AA3" s="9"/>
      <c r="AB3" s="9"/>
      <c r="AC3" s="9"/>
      <c r="AD3" s="10"/>
      <c r="AE3" s="10"/>
      <c r="AF3" s="10"/>
      <c r="AG3" s="10"/>
      <c r="AH3" s="11"/>
      <c r="AI3" s="11"/>
      <c r="AJ3" s="11"/>
      <c r="AK3" s="11"/>
      <c r="AL3" s="12"/>
      <c r="AM3" s="12"/>
      <c r="AN3" s="13"/>
      <c r="AO3" s="13"/>
      <c r="AP3" s="79"/>
      <c r="AQ3" s="79"/>
      <c r="AR3" s="79"/>
      <c r="AS3" s="79"/>
      <c r="AT3" s="80"/>
      <c r="AU3" s="80"/>
      <c r="AV3" s="80"/>
      <c r="AW3" s="80"/>
      <c r="AX3" s="81"/>
      <c r="AY3" s="81"/>
      <c r="AZ3" s="81"/>
      <c r="BA3" s="81"/>
      <c r="BB3" s="82"/>
      <c r="BC3" s="82"/>
      <c r="BD3" s="82"/>
      <c r="BE3" s="82"/>
      <c r="BF3" s="18"/>
      <c r="BG3" s="18"/>
      <c r="BH3" s="18"/>
      <c r="BI3" s="18"/>
      <c r="BJ3" s="19"/>
      <c r="BK3" s="19"/>
      <c r="BL3" s="19"/>
      <c r="BM3" s="19"/>
      <c r="BN3" s="83"/>
      <c r="BO3" s="83"/>
      <c r="BP3" s="83"/>
      <c r="BQ3" s="83"/>
      <c r="BR3" s="84"/>
      <c r="BS3" s="84"/>
      <c r="BT3" s="84"/>
      <c r="BU3" s="84"/>
      <c r="BV3" s="85"/>
      <c r="BW3" s="85"/>
      <c r="BX3" s="86"/>
      <c r="BY3" s="86"/>
      <c r="BZ3" s="87"/>
      <c r="CA3" s="87"/>
      <c r="CB3" s="87"/>
      <c r="CC3" s="87"/>
      <c r="CD3" s="88"/>
      <c r="CE3" s="88"/>
      <c r="CF3" s="89"/>
      <c r="CG3" s="168">
        <f>'Change the weightings'!E6</f>
        <v>0</v>
      </c>
      <c r="CH3" s="168">
        <f>'Change the weightings'!E7</f>
        <v>1</v>
      </c>
      <c r="CI3" s="168">
        <f>'Change the weightings'!E8</f>
        <v>0</v>
      </c>
      <c r="CJ3" s="168">
        <f>'Change the weightings'!E9</f>
        <v>0</v>
      </c>
      <c r="CK3" s="168">
        <f>'Change the weightings'!E10</f>
        <v>0</v>
      </c>
      <c r="CL3" s="168">
        <f>'Change the weightings'!E11</f>
        <v>0</v>
      </c>
      <c r="CM3" s="168">
        <f>'Change the weightings'!E12</f>
        <v>0</v>
      </c>
      <c r="CP3" s="33"/>
      <c r="CS3" s="33"/>
    </row>
    <row r="4" spans="1:97" s="24" customFormat="1" ht="52.5" customHeight="1" x14ac:dyDescent="0.25">
      <c r="A4" s="98"/>
      <c r="B4" s="527" t="s">
        <v>11</v>
      </c>
      <c r="C4" s="527"/>
      <c r="D4" s="76" t="s">
        <v>527</v>
      </c>
      <c r="E4" s="71"/>
      <c r="F4" s="77" t="s">
        <v>526</v>
      </c>
      <c r="G4" s="5"/>
      <c r="H4" s="5" t="s">
        <v>527</v>
      </c>
      <c r="I4" s="5"/>
      <c r="J4" s="164" t="s">
        <v>526</v>
      </c>
      <c r="K4" s="6"/>
      <c r="L4" s="6" t="s">
        <v>527</v>
      </c>
      <c r="M4" s="6"/>
      <c r="N4" s="78"/>
      <c r="O4" s="78"/>
      <c r="P4" s="548" t="s">
        <v>12</v>
      </c>
      <c r="Q4" s="548"/>
      <c r="R4" s="99" t="s">
        <v>526</v>
      </c>
      <c r="S4" s="99"/>
      <c r="T4" s="99" t="s">
        <v>527</v>
      </c>
      <c r="U4" s="99"/>
      <c r="V4" s="100" t="s">
        <v>526</v>
      </c>
      <c r="W4" s="100"/>
      <c r="X4" s="100" t="s">
        <v>527</v>
      </c>
      <c r="Y4" s="100"/>
      <c r="Z4" s="101" t="s">
        <v>526</v>
      </c>
      <c r="AA4" s="101"/>
      <c r="AB4" s="101" t="s">
        <v>527</v>
      </c>
      <c r="AC4" s="101"/>
      <c r="AD4" s="102" t="s">
        <v>526</v>
      </c>
      <c r="AE4" s="102"/>
      <c r="AF4" s="102" t="s">
        <v>527</v>
      </c>
      <c r="AG4" s="102"/>
      <c r="AH4" s="103" t="s">
        <v>526</v>
      </c>
      <c r="AI4" s="103"/>
      <c r="AJ4" s="103" t="s">
        <v>527</v>
      </c>
      <c r="AK4" s="103"/>
      <c r="AL4" s="104" t="s">
        <v>526</v>
      </c>
      <c r="AM4" s="104"/>
      <c r="AN4" s="105" t="s">
        <v>527</v>
      </c>
      <c r="AO4" s="105"/>
      <c r="AP4" s="106" t="s">
        <v>526</v>
      </c>
      <c r="AQ4" s="106"/>
      <c r="AR4" s="106" t="s">
        <v>527</v>
      </c>
      <c r="AS4" s="106"/>
      <c r="AT4" s="107" t="s">
        <v>526</v>
      </c>
      <c r="AU4" s="107"/>
      <c r="AV4" s="107" t="s">
        <v>527</v>
      </c>
      <c r="AW4" s="107"/>
      <c r="AX4" s="108" t="s">
        <v>526</v>
      </c>
      <c r="AY4" s="108"/>
      <c r="AZ4" s="108" t="s">
        <v>527</v>
      </c>
      <c r="BA4" s="108"/>
      <c r="BB4" s="109" t="s">
        <v>526</v>
      </c>
      <c r="BC4" s="109"/>
      <c r="BD4" s="109" t="s">
        <v>527</v>
      </c>
      <c r="BE4" s="109"/>
      <c r="BF4" s="110" t="s">
        <v>526</v>
      </c>
      <c r="BG4" s="110"/>
      <c r="BH4" s="110" t="s">
        <v>527</v>
      </c>
      <c r="BI4" s="110"/>
      <c r="BJ4" s="111" t="s">
        <v>526</v>
      </c>
      <c r="BK4" s="111"/>
      <c r="BL4" s="111" t="s">
        <v>527</v>
      </c>
      <c r="BM4" s="111"/>
      <c r="BN4" s="112" t="s">
        <v>526</v>
      </c>
      <c r="BO4" s="112"/>
      <c r="BP4" s="112" t="s">
        <v>527</v>
      </c>
      <c r="BQ4" s="112"/>
      <c r="BR4" s="113" t="s">
        <v>526</v>
      </c>
      <c r="BS4" s="113"/>
      <c r="BT4" s="113" t="s">
        <v>527</v>
      </c>
      <c r="BU4" s="113"/>
      <c r="BV4" s="114" t="s">
        <v>526</v>
      </c>
      <c r="BW4" s="114"/>
      <c r="BX4" s="115" t="s">
        <v>527</v>
      </c>
      <c r="BY4" s="115"/>
      <c r="BZ4" s="116" t="s">
        <v>526</v>
      </c>
      <c r="CA4" s="116"/>
      <c r="CB4" s="116" t="s">
        <v>527</v>
      </c>
      <c r="CC4" s="116"/>
      <c r="CD4" s="117" t="s">
        <v>526</v>
      </c>
      <c r="CE4" s="117"/>
      <c r="CF4" s="118" t="s">
        <v>527</v>
      </c>
      <c r="CG4" s="24">
        <v>0.15</v>
      </c>
      <c r="CH4" s="24">
        <v>0.15</v>
      </c>
      <c r="CI4" s="24">
        <v>0.15</v>
      </c>
      <c r="CJ4" s="24">
        <v>0.15</v>
      </c>
      <c r="CK4" s="24">
        <v>0.15</v>
      </c>
      <c r="CL4" s="24">
        <v>0.15</v>
      </c>
      <c r="CM4" s="24">
        <v>0.1</v>
      </c>
      <c r="CN4" s="24" t="s">
        <v>535</v>
      </c>
      <c r="CO4" s="24" t="s">
        <v>536</v>
      </c>
      <c r="CP4" s="167"/>
      <c r="CQ4" s="24" t="s">
        <v>538</v>
      </c>
      <c r="CR4" s="24" t="s">
        <v>537</v>
      </c>
      <c r="CS4" s="167"/>
    </row>
    <row r="5" spans="1:97" x14ac:dyDescent="0.35">
      <c r="A5" s="97" t="s">
        <v>254</v>
      </c>
      <c r="B5" s="23">
        <v>0.18065416756305674</v>
      </c>
      <c r="C5" s="97" t="s">
        <v>254</v>
      </c>
      <c r="D5" s="97">
        <v>224</v>
      </c>
      <c r="E5" s="97" t="s">
        <v>254</v>
      </c>
      <c r="F5" s="23">
        <v>7.6026076587825453E-2</v>
      </c>
      <c r="G5" s="97" t="s">
        <v>254</v>
      </c>
      <c r="H5" s="97">
        <v>207</v>
      </c>
      <c r="I5" s="97" t="s">
        <v>254</v>
      </c>
      <c r="J5" s="23">
        <v>0.22706557245505971</v>
      </c>
      <c r="K5" s="97" t="s">
        <v>254</v>
      </c>
      <c r="L5" s="97">
        <v>212</v>
      </c>
      <c r="M5" s="97" t="s">
        <v>254</v>
      </c>
      <c r="N5" s="23">
        <v>5</v>
      </c>
      <c r="O5" s="97" t="s">
        <v>254</v>
      </c>
      <c r="P5" s="23">
        <v>175</v>
      </c>
      <c r="Q5" s="97" t="s">
        <v>254</v>
      </c>
      <c r="R5" s="23">
        <v>6.0332163400573452E-3</v>
      </c>
      <c r="S5" s="97" t="s">
        <v>254</v>
      </c>
      <c r="T5" s="97">
        <v>45</v>
      </c>
      <c r="U5" s="97" t="s">
        <v>254</v>
      </c>
      <c r="V5" s="23">
        <v>0.15024174304750387</v>
      </c>
      <c r="W5" s="97" t="s">
        <v>254</v>
      </c>
      <c r="X5" s="97">
        <v>148</v>
      </c>
      <c r="Y5" s="97" t="s">
        <v>254</v>
      </c>
      <c r="Z5" s="23">
        <v>7.4197960545445418E-3</v>
      </c>
      <c r="AA5" s="97" t="s">
        <v>254</v>
      </c>
      <c r="AB5" s="97">
        <v>56</v>
      </c>
      <c r="AC5" s="97" t="s">
        <v>254</v>
      </c>
      <c r="AD5" s="23">
        <v>3.3687217658861193E-2</v>
      </c>
      <c r="AE5" s="97" t="s">
        <v>254</v>
      </c>
      <c r="AF5" s="97">
        <v>56</v>
      </c>
      <c r="AG5" s="97" t="s">
        <v>254</v>
      </c>
      <c r="AH5" s="23">
        <v>8.574438280465628E-2</v>
      </c>
      <c r="AI5" s="97" t="s">
        <v>254</v>
      </c>
      <c r="AJ5" s="97">
        <v>154</v>
      </c>
      <c r="AK5" s="97" t="s">
        <v>254</v>
      </c>
      <c r="AL5" s="23">
        <v>4.3631804773216848E-2</v>
      </c>
      <c r="AM5" s="97" t="s">
        <v>254</v>
      </c>
      <c r="AN5" s="97">
        <v>65</v>
      </c>
      <c r="AO5" s="97" t="s">
        <v>254</v>
      </c>
      <c r="AP5" s="23">
        <v>0</v>
      </c>
      <c r="AQ5" s="97" t="s">
        <v>254</v>
      </c>
      <c r="AR5" s="97">
        <v>253</v>
      </c>
      <c r="AS5" s="97" t="s">
        <v>254</v>
      </c>
      <c r="AT5" s="23">
        <v>0.11980246877553576</v>
      </c>
      <c r="AU5" s="97" t="s">
        <v>254</v>
      </c>
      <c r="AV5" s="97">
        <v>86</v>
      </c>
      <c r="AW5" s="97" t="s">
        <v>254</v>
      </c>
      <c r="AX5" s="23">
        <v>4.2237126770574951E-2</v>
      </c>
      <c r="AY5" s="97" t="s">
        <v>254</v>
      </c>
      <c r="AZ5" s="97">
        <v>248</v>
      </c>
      <c r="BA5" s="97" t="s">
        <v>254</v>
      </c>
      <c r="BB5" s="23">
        <v>0.10314037476149189</v>
      </c>
      <c r="BC5" s="97" t="s">
        <v>254</v>
      </c>
      <c r="BD5" s="97">
        <v>91</v>
      </c>
      <c r="BE5" s="97" t="s">
        <v>254</v>
      </c>
      <c r="BF5" s="23">
        <v>0.19728411542161178</v>
      </c>
      <c r="BG5" s="97" t="s">
        <v>254</v>
      </c>
      <c r="BH5" s="97">
        <v>193</v>
      </c>
      <c r="BI5" s="97" t="s">
        <v>254</v>
      </c>
      <c r="BJ5" s="23">
        <v>0.13532068642686973</v>
      </c>
      <c r="BK5" s="97" t="s">
        <v>254</v>
      </c>
      <c r="BL5" s="97">
        <v>116</v>
      </c>
      <c r="BM5" s="97" t="s">
        <v>254</v>
      </c>
      <c r="BN5" s="23">
        <v>2.5362672699204364E-2</v>
      </c>
      <c r="BO5" s="97" t="s">
        <v>254</v>
      </c>
      <c r="BP5" s="97">
        <v>268</v>
      </c>
      <c r="BQ5" s="97" t="s">
        <v>254</v>
      </c>
      <c r="BR5" s="23">
        <v>6.0633699852422986E-2</v>
      </c>
      <c r="BS5" s="97" t="s">
        <v>254</v>
      </c>
      <c r="BT5" s="97">
        <v>169</v>
      </c>
      <c r="BU5" s="97" t="s">
        <v>254</v>
      </c>
      <c r="BV5" s="23">
        <v>7.4798109494843876E-2</v>
      </c>
      <c r="BW5" s="97" t="s">
        <v>254</v>
      </c>
      <c r="BX5" s="97">
        <v>257</v>
      </c>
      <c r="BY5" s="97" t="s">
        <v>254</v>
      </c>
      <c r="BZ5" s="23">
        <v>0.17003185912507193</v>
      </c>
      <c r="CA5" s="97" t="s">
        <v>254</v>
      </c>
      <c r="CB5" s="97">
        <v>139</v>
      </c>
      <c r="CC5" s="97" t="s">
        <v>254</v>
      </c>
      <c r="CD5" s="23">
        <v>2.706583628214802E-2</v>
      </c>
      <c r="CE5" s="97" t="s">
        <v>254</v>
      </c>
      <c r="CF5" s="97">
        <v>284</v>
      </c>
      <c r="CG5" s="2">
        <f t="shared" ref="CG5:CG68" si="0">Z5</f>
        <v>7.4197960545445418E-3</v>
      </c>
      <c r="CH5">
        <f t="shared" ref="CH5:CH68" si="1">AL5</f>
        <v>4.3631804773216848E-2</v>
      </c>
      <c r="CI5">
        <f t="shared" ref="CI5:CI68" si="2">AX5</f>
        <v>4.2237126770574951E-2</v>
      </c>
      <c r="CJ5">
        <f t="shared" ref="CJ5:CJ68" si="3">BJ5</f>
        <v>0.13532068642686973</v>
      </c>
      <c r="CK5">
        <f t="shared" ref="CK5:CK68" si="4">BV5</f>
        <v>7.4798109494843876E-2</v>
      </c>
      <c r="CL5">
        <f t="shared" ref="CL5:CL68" si="5">BZ5</f>
        <v>0.17003185912507193</v>
      </c>
      <c r="CM5">
        <f>CD5</f>
        <v>2.706583628214802E-2</v>
      </c>
      <c r="CN5">
        <f>SUMPRODUCT(CG5:CM5,CG$4:CM$4)</f>
        <v>7.3722491024983072E-2</v>
      </c>
      <c r="CO5">
        <f>SUMPRODUCT(CG5:CM5,CG$3:CM$3)</f>
        <v>4.3631804773216848E-2</v>
      </c>
      <c r="CP5" s="97" t="s">
        <v>254</v>
      </c>
      <c r="CQ5">
        <f>RANK(CN5,CN$5:CN$330)</f>
        <v>224</v>
      </c>
      <c r="CR5">
        <f>RANK(CO5,CO$5:CO$330)</f>
        <v>65</v>
      </c>
      <c r="CS5" s="97" t="s">
        <v>254</v>
      </c>
    </row>
    <row r="6" spans="1:97" x14ac:dyDescent="0.35">
      <c r="A6" s="97" t="s">
        <v>160</v>
      </c>
      <c r="B6" s="23">
        <v>0.34041124857190463</v>
      </c>
      <c r="C6" s="97" t="s">
        <v>160</v>
      </c>
      <c r="D6" s="97">
        <v>63</v>
      </c>
      <c r="E6" s="97" t="s">
        <v>160</v>
      </c>
      <c r="F6" s="23">
        <v>0.12532619999385336</v>
      </c>
      <c r="G6" s="97" t="s">
        <v>160</v>
      </c>
      <c r="H6" s="97">
        <v>108</v>
      </c>
      <c r="I6" s="97" t="s">
        <v>160</v>
      </c>
      <c r="J6" s="23">
        <v>0.41594236454527861</v>
      </c>
      <c r="K6" s="97" t="s">
        <v>160</v>
      </c>
      <c r="L6" s="97">
        <v>48</v>
      </c>
      <c r="M6" s="97" t="s">
        <v>160</v>
      </c>
      <c r="N6" s="23">
        <v>-60</v>
      </c>
      <c r="O6" s="97" t="s">
        <v>160</v>
      </c>
      <c r="P6" s="23">
        <v>91</v>
      </c>
      <c r="Q6" s="97" t="s">
        <v>160</v>
      </c>
      <c r="R6" s="23">
        <v>1.4018593372470951E-3</v>
      </c>
      <c r="S6" s="97" t="s">
        <v>160</v>
      </c>
      <c r="T6" s="97">
        <v>146</v>
      </c>
      <c r="U6" s="97" t="s">
        <v>160</v>
      </c>
      <c r="V6" s="23">
        <v>0.22453507103607739</v>
      </c>
      <c r="W6" s="97" t="s">
        <v>160</v>
      </c>
      <c r="X6" s="97">
        <v>97</v>
      </c>
      <c r="Y6" s="97" t="s">
        <v>160</v>
      </c>
      <c r="Z6" s="23">
        <v>3.4763774475541436E-3</v>
      </c>
      <c r="AA6" s="97" t="s">
        <v>160</v>
      </c>
      <c r="AB6" s="97">
        <v>144</v>
      </c>
      <c r="AC6" s="97" t="s">
        <v>160</v>
      </c>
      <c r="AD6" s="23">
        <v>2.4016195285662175E-3</v>
      </c>
      <c r="AE6" s="97" t="s">
        <v>160</v>
      </c>
      <c r="AF6" s="97">
        <v>301</v>
      </c>
      <c r="AG6" s="97" t="s">
        <v>160</v>
      </c>
      <c r="AH6" s="23">
        <v>0.15946419338847254</v>
      </c>
      <c r="AI6" s="97" t="s">
        <v>160</v>
      </c>
      <c r="AJ6" s="97">
        <v>48</v>
      </c>
      <c r="AK6" s="97" t="s">
        <v>160</v>
      </c>
      <c r="AL6" s="23">
        <v>2.2437704341739518E-2</v>
      </c>
      <c r="AM6" s="97" t="s">
        <v>160</v>
      </c>
      <c r="AN6" s="97">
        <v>159</v>
      </c>
      <c r="AO6" s="97" t="s">
        <v>160</v>
      </c>
      <c r="AP6" s="23">
        <v>1.9542080469795536E-2</v>
      </c>
      <c r="AQ6" s="97" t="s">
        <v>160</v>
      </c>
      <c r="AR6" s="97">
        <v>213</v>
      </c>
      <c r="AS6" s="97" t="s">
        <v>160</v>
      </c>
      <c r="AT6" s="23">
        <v>0.14905365695245817</v>
      </c>
      <c r="AU6" s="97" t="s">
        <v>160</v>
      </c>
      <c r="AV6" s="97">
        <v>48</v>
      </c>
      <c r="AW6" s="97" t="s">
        <v>160</v>
      </c>
      <c r="AX6" s="23">
        <v>7.1584346513637515E-2</v>
      </c>
      <c r="AY6" s="97" t="s">
        <v>160</v>
      </c>
      <c r="AZ6" s="97">
        <v>162</v>
      </c>
      <c r="BA6" s="97" t="s">
        <v>160</v>
      </c>
      <c r="BB6" s="23">
        <v>0.11032456565726341</v>
      </c>
      <c r="BC6" s="97" t="s">
        <v>160</v>
      </c>
      <c r="BD6" s="97">
        <v>86</v>
      </c>
      <c r="BE6" s="97" t="s">
        <v>160</v>
      </c>
      <c r="BF6" s="23">
        <v>0.22796126665685168</v>
      </c>
      <c r="BG6" s="97" t="s">
        <v>160</v>
      </c>
      <c r="BH6" s="97">
        <v>154</v>
      </c>
      <c r="BI6" s="97" t="s">
        <v>160</v>
      </c>
      <c r="BJ6" s="23">
        <v>0.14828596559209664</v>
      </c>
      <c r="BK6" s="97" t="s">
        <v>160</v>
      </c>
      <c r="BL6" s="97">
        <v>100</v>
      </c>
      <c r="BM6" s="97" t="s">
        <v>160</v>
      </c>
      <c r="BN6" s="23">
        <v>0.14364011679916699</v>
      </c>
      <c r="BO6" s="97" t="s">
        <v>160</v>
      </c>
      <c r="BP6" s="97">
        <v>54</v>
      </c>
      <c r="BQ6" s="97" t="s">
        <v>160</v>
      </c>
      <c r="BR6" s="23">
        <v>0.11080496358119692</v>
      </c>
      <c r="BS6" s="97" t="s">
        <v>160</v>
      </c>
      <c r="BT6" s="97">
        <v>56</v>
      </c>
      <c r="BU6" s="97" t="s">
        <v>160</v>
      </c>
      <c r="BV6" s="23">
        <v>0.22105578378616422</v>
      </c>
      <c r="BW6" s="97" t="s">
        <v>160</v>
      </c>
      <c r="BX6" s="97">
        <v>51</v>
      </c>
      <c r="BY6" s="97" t="s">
        <v>160</v>
      </c>
      <c r="BZ6" s="23">
        <v>0.15097313675958693</v>
      </c>
      <c r="CA6" s="97" t="s">
        <v>160</v>
      </c>
      <c r="CB6" s="97">
        <v>163</v>
      </c>
      <c r="CC6" s="97" t="s">
        <v>160</v>
      </c>
      <c r="CD6" s="23">
        <v>0.46245170127495988</v>
      </c>
      <c r="CE6" s="97" t="s">
        <v>160</v>
      </c>
      <c r="CF6" s="97">
        <v>22</v>
      </c>
      <c r="CG6" s="2">
        <f t="shared" si="0"/>
        <v>3.4763774475541436E-3</v>
      </c>
      <c r="CH6">
        <f t="shared" si="1"/>
        <v>2.2437704341739518E-2</v>
      </c>
      <c r="CI6">
        <f t="shared" si="2"/>
        <v>7.1584346513637515E-2</v>
      </c>
      <c r="CJ6">
        <f t="shared" si="3"/>
        <v>0.14828596559209664</v>
      </c>
      <c r="CK6">
        <f t="shared" si="4"/>
        <v>0.22105578378616422</v>
      </c>
      <c r="CL6">
        <f t="shared" si="5"/>
        <v>0.15097313675958693</v>
      </c>
      <c r="CM6">
        <f t="shared" ref="CM6:CM69" si="6">CD6</f>
        <v>0.46245170127495988</v>
      </c>
      <c r="CN6">
        <f t="shared" ref="CN6:CN69" si="7">SUMPRODUCT(CG6:CM6,CG$4:CM$4)</f>
        <v>0.13891716729361284</v>
      </c>
      <c r="CO6">
        <f t="shared" ref="CO6:CO69" si="8">SUMPRODUCT(CG6:CM6,CG$3:CM$3)</f>
        <v>2.2437704341739518E-2</v>
      </c>
      <c r="CP6" s="97" t="s">
        <v>160</v>
      </c>
      <c r="CQ6">
        <f t="shared" ref="CQ6:CQ69" si="9">RANK(CN6,CN$5:CN$330)</f>
        <v>63</v>
      </c>
      <c r="CR6">
        <f t="shared" ref="CR6:CR69" si="10">RANK(CO6,CO$5:CO$330)</f>
        <v>159</v>
      </c>
      <c r="CS6" s="97" t="s">
        <v>160</v>
      </c>
    </row>
    <row r="7" spans="1:97" x14ac:dyDescent="0.35">
      <c r="A7" s="97" t="s">
        <v>221</v>
      </c>
      <c r="B7" s="23">
        <v>0.20992576447062808</v>
      </c>
      <c r="C7" s="97" t="s">
        <v>221</v>
      </c>
      <c r="D7" s="97">
        <v>172</v>
      </c>
      <c r="E7" s="97" t="s">
        <v>221</v>
      </c>
      <c r="F7" s="23">
        <v>0.12710333467643403</v>
      </c>
      <c r="G7" s="97" t="s">
        <v>221</v>
      </c>
      <c r="H7" s="97">
        <v>104</v>
      </c>
      <c r="I7" s="97" t="s">
        <v>221</v>
      </c>
      <c r="J7" s="23">
        <v>0.20230327339816093</v>
      </c>
      <c r="K7" s="97" t="s">
        <v>221</v>
      </c>
      <c r="L7" s="97">
        <v>248</v>
      </c>
      <c r="M7" s="97" t="s">
        <v>221</v>
      </c>
      <c r="N7" s="23">
        <v>144</v>
      </c>
      <c r="O7" s="97" t="s">
        <v>221</v>
      </c>
      <c r="P7" s="23">
        <v>291</v>
      </c>
      <c r="Q7" s="97" t="s">
        <v>221</v>
      </c>
      <c r="R7" s="23">
        <v>1.3756077427513193E-3</v>
      </c>
      <c r="S7" s="97" t="s">
        <v>221</v>
      </c>
      <c r="T7" s="97">
        <v>150</v>
      </c>
      <c r="U7" s="97" t="s">
        <v>221</v>
      </c>
      <c r="V7" s="23">
        <v>0.1584956428589091</v>
      </c>
      <c r="W7" s="97" t="s">
        <v>221</v>
      </c>
      <c r="X7" s="97">
        <v>142</v>
      </c>
      <c r="Y7" s="97" t="s">
        <v>221</v>
      </c>
      <c r="Z7" s="23">
        <v>2.8398603324644939E-3</v>
      </c>
      <c r="AA7" s="97" t="s">
        <v>221</v>
      </c>
      <c r="AB7" s="97">
        <v>174</v>
      </c>
      <c r="AC7" s="97" t="s">
        <v>221</v>
      </c>
      <c r="AD7" s="23">
        <v>1.0822028565712471E-2</v>
      </c>
      <c r="AE7" s="97" t="s">
        <v>221</v>
      </c>
      <c r="AF7" s="97">
        <v>160</v>
      </c>
      <c r="AG7" s="97" t="s">
        <v>221</v>
      </c>
      <c r="AH7" s="23">
        <v>7.2642765937823817E-2</v>
      </c>
      <c r="AI7" s="97" t="s">
        <v>221</v>
      </c>
      <c r="AJ7" s="97">
        <v>202</v>
      </c>
      <c r="AK7" s="97" t="s">
        <v>221</v>
      </c>
      <c r="AL7" s="23">
        <v>1.9700423650714154E-2</v>
      </c>
      <c r="AM7" s="97" t="s">
        <v>221</v>
      </c>
      <c r="AN7" s="97">
        <v>191</v>
      </c>
      <c r="AO7" s="97" t="s">
        <v>221</v>
      </c>
      <c r="AP7" s="23">
        <v>0.14003813187534017</v>
      </c>
      <c r="AQ7" s="97" t="s">
        <v>221</v>
      </c>
      <c r="AR7" s="97">
        <v>34</v>
      </c>
      <c r="AS7" s="97" t="s">
        <v>221</v>
      </c>
      <c r="AT7" s="23">
        <v>8.1332444656462305E-2</v>
      </c>
      <c r="AU7" s="97" t="s">
        <v>221</v>
      </c>
      <c r="AV7" s="97">
        <v>193</v>
      </c>
      <c r="AW7" s="97" t="s">
        <v>221</v>
      </c>
      <c r="AX7" s="23">
        <v>0.16507528264578725</v>
      </c>
      <c r="AY7" s="97" t="s">
        <v>221</v>
      </c>
      <c r="AZ7" s="97">
        <v>40</v>
      </c>
      <c r="BA7" s="97" t="s">
        <v>221</v>
      </c>
      <c r="BB7" s="23">
        <v>0.1014074288040962</v>
      </c>
      <c r="BC7" s="97" t="s">
        <v>221</v>
      </c>
      <c r="BD7" s="97">
        <v>94</v>
      </c>
      <c r="BE7" s="97" t="s">
        <v>221</v>
      </c>
      <c r="BF7" s="23">
        <v>0.1334055931747675</v>
      </c>
      <c r="BG7" s="97" t="s">
        <v>221</v>
      </c>
      <c r="BH7" s="97">
        <v>292</v>
      </c>
      <c r="BI7" s="97" t="s">
        <v>221</v>
      </c>
      <c r="BJ7" s="23">
        <v>0.12038893110702467</v>
      </c>
      <c r="BK7" s="97" t="s">
        <v>221</v>
      </c>
      <c r="BL7" s="97">
        <v>130</v>
      </c>
      <c r="BM7" s="97" t="s">
        <v>221</v>
      </c>
      <c r="BN7" s="23">
        <v>2.7599324315906205E-2</v>
      </c>
      <c r="BO7" s="97" t="s">
        <v>221</v>
      </c>
      <c r="BP7" s="97">
        <v>264</v>
      </c>
      <c r="BQ7" s="97" t="s">
        <v>221</v>
      </c>
      <c r="BR7" s="23">
        <v>8.7776594689772766E-2</v>
      </c>
      <c r="BS7" s="97" t="s">
        <v>221</v>
      </c>
      <c r="BT7" s="97">
        <v>85</v>
      </c>
      <c r="BU7" s="97" t="s">
        <v>221</v>
      </c>
      <c r="BV7" s="23">
        <v>0.1003759043405969</v>
      </c>
      <c r="BW7" s="97" t="s">
        <v>221</v>
      </c>
      <c r="BX7" s="97">
        <v>194</v>
      </c>
      <c r="BY7" s="97" t="s">
        <v>221</v>
      </c>
      <c r="BZ7" s="23">
        <v>0.11075531756429818</v>
      </c>
      <c r="CA7" s="97" t="s">
        <v>221</v>
      </c>
      <c r="CB7" s="97">
        <v>242</v>
      </c>
      <c r="CC7" s="97" t="s">
        <v>221</v>
      </c>
      <c r="CD7" s="23">
        <v>7.7974707891032446E-2</v>
      </c>
      <c r="CE7" s="97" t="s">
        <v>221</v>
      </c>
      <c r="CF7" s="97">
        <v>147</v>
      </c>
      <c r="CG7" s="2">
        <f t="shared" si="0"/>
        <v>2.8398603324644939E-3</v>
      </c>
      <c r="CH7">
        <f t="shared" si="1"/>
        <v>1.9700423650714154E-2</v>
      </c>
      <c r="CI7">
        <f t="shared" si="2"/>
        <v>0.16507528264578725</v>
      </c>
      <c r="CJ7">
        <f t="shared" si="3"/>
        <v>0.12038893110702467</v>
      </c>
      <c r="CK7">
        <f t="shared" si="4"/>
        <v>0.1003759043405969</v>
      </c>
      <c r="CL7">
        <f t="shared" si="5"/>
        <v>0.11075531756429818</v>
      </c>
      <c r="CM7">
        <f t="shared" si="6"/>
        <v>7.7974707891032446E-2</v>
      </c>
      <c r="CN7">
        <f t="shared" si="7"/>
        <v>8.5667828735236096E-2</v>
      </c>
      <c r="CO7">
        <f t="shared" si="8"/>
        <v>1.9700423650714154E-2</v>
      </c>
      <c r="CP7" s="97" t="s">
        <v>221</v>
      </c>
      <c r="CQ7">
        <f t="shared" si="9"/>
        <v>172</v>
      </c>
      <c r="CR7">
        <f t="shared" si="10"/>
        <v>191</v>
      </c>
      <c r="CS7" s="97" t="s">
        <v>221</v>
      </c>
    </row>
    <row r="8" spans="1:97" x14ac:dyDescent="0.35">
      <c r="A8" s="97" t="s">
        <v>72</v>
      </c>
      <c r="B8" s="23">
        <v>0.19931697711439089</v>
      </c>
      <c r="C8" s="97" t="s">
        <v>72</v>
      </c>
      <c r="D8" s="97">
        <v>182</v>
      </c>
      <c r="E8" s="97" t="s">
        <v>72</v>
      </c>
      <c r="F8" s="23">
        <v>6.4047815967293351E-2</v>
      </c>
      <c r="G8" s="97" t="s">
        <v>72</v>
      </c>
      <c r="H8" s="97">
        <v>238</v>
      </c>
      <c r="I8" s="97" t="s">
        <v>72</v>
      </c>
      <c r="J8" s="23">
        <v>0.40968596010113967</v>
      </c>
      <c r="K8" s="97" t="s">
        <v>72</v>
      </c>
      <c r="L8" s="97">
        <v>52</v>
      </c>
      <c r="M8" s="97" t="s">
        <v>72</v>
      </c>
      <c r="N8" s="23">
        <v>-186</v>
      </c>
      <c r="O8" s="97" t="s">
        <v>72</v>
      </c>
      <c r="P8" s="23">
        <v>17</v>
      </c>
      <c r="Q8" s="97" t="s">
        <v>72</v>
      </c>
      <c r="R8" s="23">
        <v>3.0458791794455323E-3</v>
      </c>
      <c r="S8" s="97" t="s">
        <v>72</v>
      </c>
      <c r="T8" s="97">
        <v>81</v>
      </c>
      <c r="U8" s="97" t="s">
        <v>72</v>
      </c>
      <c r="V8" s="23">
        <v>0.75758227157807767</v>
      </c>
      <c r="W8" s="97" t="s">
        <v>72</v>
      </c>
      <c r="X8" s="97">
        <v>7</v>
      </c>
      <c r="Y8" s="97" t="s">
        <v>72</v>
      </c>
      <c r="Z8" s="23">
        <v>1.0045817520077091E-2</v>
      </c>
      <c r="AA8" s="97" t="s">
        <v>72</v>
      </c>
      <c r="AB8" s="97">
        <v>32</v>
      </c>
      <c r="AC8" s="97" t="s">
        <v>72</v>
      </c>
      <c r="AD8" s="23">
        <v>1.4178752034705824E-2</v>
      </c>
      <c r="AE8" s="97" t="s">
        <v>72</v>
      </c>
      <c r="AF8" s="97">
        <v>126</v>
      </c>
      <c r="AG8" s="97" t="s">
        <v>72</v>
      </c>
      <c r="AH8" s="23">
        <v>8.5588064070853551E-2</v>
      </c>
      <c r="AI8" s="97" t="s">
        <v>72</v>
      </c>
      <c r="AJ8" s="97">
        <v>155</v>
      </c>
      <c r="AK8" s="97" t="s">
        <v>72</v>
      </c>
      <c r="AL8" s="23">
        <v>2.4602779414200832E-2</v>
      </c>
      <c r="AM8" s="97" t="s">
        <v>72</v>
      </c>
      <c r="AN8" s="97">
        <v>144</v>
      </c>
      <c r="AO8" s="97" t="s">
        <v>72</v>
      </c>
      <c r="AP8" s="23">
        <v>1.7528291512824139E-2</v>
      </c>
      <c r="AQ8" s="97" t="s">
        <v>72</v>
      </c>
      <c r="AR8" s="97">
        <v>219</v>
      </c>
      <c r="AS8" s="97" t="s">
        <v>72</v>
      </c>
      <c r="AT8" s="23">
        <v>6.0339836422256793E-2</v>
      </c>
      <c r="AU8" s="97" t="s">
        <v>72</v>
      </c>
      <c r="AV8" s="97">
        <v>270</v>
      </c>
      <c r="AW8" s="97" t="s">
        <v>72</v>
      </c>
      <c r="AX8" s="23">
        <v>3.8346235488418021E-2</v>
      </c>
      <c r="AY8" s="97" t="s">
        <v>72</v>
      </c>
      <c r="AZ8" s="97">
        <v>262</v>
      </c>
      <c r="BA8" s="97" t="s">
        <v>72</v>
      </c>
      <c r="BB8" s="23">
        <v>6.1467995130539167E-2</v>
      </c>
      <c r="BC8" s="97" t="s">
        <v>72</v>
      </c>
      <c r="BD8" s="97">
        <v>138</v>
      </c>
      <c r="BE8" s="97" t="s">
        <v>72</v>
      </c>
      <c r="BF8" s="23">
        <v>0.15225217690539394</v>
      </c>
      <c r="BG8" s="97" t="s">
        <v>72</v>
      </c>
      <c r="BH8" s="97">
        <v>261</v>
      </c>
      <c r="BI8" s="97" t="s">
        <v>72</v>
      </c>
      <c r="BJ8" s="23">
        <v>8.7894154967971219E-2</v>
      </c>
      <c r="BK8" s="97" t="s">
        <v>72</v>
      </c>
      <c r="BL8" s="97">
        <v>193</v>
      </c>
      <c r="BM8" s="97" t="s">
        <v>72</v>
      </c>
      <c r="BN8" s="23">
        <v>4.5498174662750406E-2</v>
      </c>
      <c r="BO8" s="97" t="s">
        <v>72</v>
      </c>
      <c r="BP8" s="97">
        <v>205</v>
      </c>
      <c r="BQ8" s="97" t="s">
        <v>72</v>
      </c>
      <c r="BR8" s="23">
        <v>0.12225525895099783</v>
      </c>
      <c r="BS8" s="97" t="s">
        <v>72</v>
      </c>
      <c r="BT8" s="97">
        <v>46</v>
      </c>
      <c r="BU8" s="97" t="s">
        <v>72</v>
      </c>
      <c r="BV8" s="23">
        <v>0.14592378321645236</v>
      </c>
      <c r="BW8" s="97" t="s">
        <v>72</v>
      </c>
      <c r="BX8" s="97">
        <v>115</v>
      </c>
      <c r="BY8" s="97" t="s">
        <v>72</v>
      </c>
      <c r="BZ8" s="23">
        <v>0.13656013116377477</v>
      </c>
      <c r="CA8" s="97" t="s">
        <v>72</v>
      </c>
      <c r="CB8" s="97">
        <v>191</v>
      </c>
      <c r="CC8" s="97" t="s">
        <v>72</v>
      </c>
      <c r="CD8" s="23">
        <v>0.14832592677893625</v>
      </c>
      <c r="CE8" s="97" t="s">
        <v>72</v>
      </c>
      <c r="CF8" s="97">
        <v>78</v>
      </c>
      <c r="CG8" s="2">
        <f t="shared" si="0"/>
        <v>1.0045817520077091E-2</v>
      </c>
      <c r="CH8">
        <f t="shared" si="1"/>
        <v>2.4602779414200832E-2</v>
      </c>
      <c r="CI8">
        <f t="shared" si="2"/>
        <v>3.8346235488418021E-2</v>
      </c>
      <c r="CJ8">
        <f t="shared" si="3"/>
        <v>8.7894154967971219E-2</v>
      </c>
      <c r="CK8">
        <f t="shared" si="4"/>
        <v>0.14592378321645236</v>
      </c>
      <c r="CL8">
        <f t="shared" si="5"/>
        <v>0.13656013116377477</v>
      </c>
      <c r="CM8">
        <f t="shared" si="6"/>
        <v>0.14832592677893625</v>
      </c>
      <c r="CN8">
        <f t="shared" si="7"/>
        <v>8.1338527943527764E-2</v>
      </c>
      <c r="CO8">
        <f t="shared" si="8"/>
        <v>2.4602779414200832E-2</v>
      </c>
      <c r="CP8" s="97" t="s">
        <v>72</v>
      </c>
      <c r="CQ8">
        <f t="shared" si="9"/>
        <v>182</v>
      </c>
      <c r="CR8">
        <f t="shared" si="10"/>
        <v>144</v>
      </c>
      <c r="CS8" s="97" t="s">
        <v>72</v>
      </c>
    </row>
    <row r="9" spans="1:97" x14ac:dyDescent="0.35">
      <c r="A9" s="97" t="s">
        <v>316</v>
      </c>
      <c r="B9" s="23">
        <v>0.12952662491957995</v>
      </c>
      <c r="C9" s="97" t="s">
        <v>316</v>
      </c>
      <c r="D9" s="97">
        <v>305</v>
      </c>
      <c r="E9" s="97" t="s">
        <v>316</v>
      </c>
      <c r="F9" s="23">
        <v>6.5611033900060164E-2</v>
      </c>
      <c r="G9" s="97" t="s">
        <v>316</v>
      </c>
      <c r="H9" s="97">
        <v>230</v>
      </c>
      <c r="I9" s="97" t="s">
        <v>316</v>
      </c>
      <c r="J9" s="23">
        <v>0.15170763449782773</v>
      </c>
      <c r="K9" s="97" t="s">
        <v>316</v>
      </c>
      <c r="L9" s="97">
        <v>301</v>
      </c>
      <c r="M9" s="97" t="s">
        <v>316</v>
      </c>
      <c r="N9" s="23">
        <v>71</v>
      </c>
      <c r="O9" s="97" t="s">
        <v>316</v>
      </c>
      <c r="P9" s="23">
        <v>236</v>
      </c>
      <c r="Q9" s="97" t="s">
        <v>316</v>
      </c>
      <c r="R9" s="23">
        <v>1.9930169737483587E-4</v>
      </c>
      <c r="S9" s="97" t="s">
        <v>316</v>
      </c>
      <c r="T9" s="97">
        <v>294</v>
      </c>
      <c r="U9" s="97" t="s">
        <v>316</v>
      </c>
      <c r="V9" s="23">
        <v>8.0101907540235745E-2</v>
      </c>
      <c r="W9" s="97" t="s">
        <v>316</v>
      </c>
      <c r="X9" s="97">
        <v>245</v>
      </c>
      <c r="Y9" s="97" t="s">
        <v>316</v>
      </c>
      <c r="Z9" s="23">
        <v>9.3946728891647704E-4</v>
      </c>
      <c r="AA9" s="97" t="s">
        <v>316</v>
      </c>
      <c r="AB9" s="97">
        <v>310</v>
      </c>
      <c r="AC9" s="97" t="s">
        <v>316</v>
      </c>
      <c r="AD9" s="23">
        <v>6.2681093796400388E-4</v>
      </c>
      <c r="AE9" s="97" t="s">
        <v>316</v>
      </c>
      <c r="AF9" s="97">
        <v>325</v>
      </c>
      <c r="AG9" s="97" t="s">
        <v>316</v>
      </c>
      <c r="AH9" s="23">
        <v>5.239124607406774E-2</v>
      </c>
      <c r="AI9" s="97" t="s">
        <v>316</v>
      </c>
      <c r="AJ9" s="97">
        <v>291</v>
      </c>
      <c r="AK9" s="97" t="s">
        <v>316</v>
      </c>
      <c r="AL9" s="23">
        <v>7.2137276168139555E-3</v>
      </c>
      <c r="AM9" s="97" t="s">
        <v>316</v>
      </c>
      <c r="AN9" s="97">
        <v>324</v>
      </c>
      <c r="AO9" s="97" t="s">
        <v>316</v>
      </c>
      <c r="AP9" s="23">
        <v>0</v>
      </c>
      <c r="AQ9" s="97" t="s">
        <v>316</v>
      </c>
      <c r="AR9" s="97">
        <v>253</v>
      </c>
      <c r="AS9" s="97" t="s">
        <v>316</v>
      </c>
      <c r="AT9" s="23">
        <v>8.8573616700131391E-2</v>
      </c>
      <c r="AU9" s="97" t="s">
        <v>316</v>
      </c>
      <c r="AV9" s="97">
        <v>173</v>
      </c>
      <c r="AW9" s="97" t="s">
        <v>316</v>
      </c>
      <c r="AX9" s="23">
        <v>3.1227195193290657E-2</v>
      </c>
      <c r="AY9" s="97" t="s">
        <v>316</v>
      </c>
      <c r="AZ9" s="97">
        <v>284</v>
      </c>
      <c r="BA9" s="97" t="s">
        <v>316</v>
      </c>
      <c r="BB9" s="23">
        <v>9.5036983863968624E-2</v>
      </c>
      <c r="BC9" s="97" t="s">
        <v>316</v>
      </c>
      <c r="BD9" s="97">
        <v>101</v>
      </c>
      <c r="BE9" s="97" t="s">
        <v>316</v>
      </c>
      <c r="BF9" s="23">
        <v>0.15449650783921731</v>
      </c>
      <c r="BG9" s="97" t="s">
        <v>316</v>
      </c>
      <c r="BH9" s="97">
        <v>255</v>
      </c>
      <c r="BI9" s="97" t="s">
        <v>316</v>
      </c>
      <c r="BJ9" s="23">
        <v>0.11898574558368331</v>
      </c>
      <c r="BK9" s="97" t="s">
        <v>316</v>
      </c>
      <c r="BL9" s="97">
        <v>132</v>
      </c>
      <c r="BM9" s="97" t="s">
        <v>316</v>
      </c>
      <c r="BN9" s="23">
        <v>4.9314940303401965E-2</v>
      </c>
      <c r="BO9" s="97" t="s">
        <v>316</v>
      </c>
      <c r="BP9" s="97">
        <v>194</v>
      </c>
      <c r="BQ9" s="97" t="s">
        <v>316</v>
      </c>
      <c r="BR9" s="23">
        <v>3.8173691519518486E-2</v>
      </c>
      <c r="BS9" s="97" t="s">
        <v>316</v>
      </c>
      <c r="BT9" s="97">
        <v>250</v>
      </c>
      <c r="BU9" s="97" t="s">
        <v>316</v>
      </c>
      <c r="BV9" s="23">
        <v>7.6008302892233259E-2</v>
      </c>
      <c r="BW9" s="97" t="s">
        <v>316</v>
      </c>
      <c r="BX9" s="97">
        <v>251</v>
      </c>
      <c r="BY9" s="97" t="s">
        <v>316</v>
      </c>
      <c r="BZ9" s="23">
        <v>9.8078398853243612E-2</v>
      </c>
      <c r="CA9" s="97" t="s">
        <v>316</v>
      </c>
      <c r="CB9" s="97">
        <v>275</v>
      </c>
      <c r="CC9" s="97" t="s">
        <v>316</v>
      </c>
      <c r="CD9" s="23">
        <v>2.9901156473840375E-2</v>
      </c>
      <c r="CE9" s="97" t="s">
        <v>316</v>
      </c>
      <c r="CF9" s="97">
        <v>274</v>
      </c>
      <c r="CG9" s="2">
        <f t="shared" si="0"/>
        <v>9.3946728891647704E-4</v>
      </c>
      <c r="CH9">
        <f t="shared" si="1"/>
        <v>7.2137276168139555E-3</v>
      </c>
      <c r="CI9">
        <f t="shared" si="2"/>
        <v>3.1227195193290657E-2</v>
      </c>
      <c r="CJ9">
        <f t="shared" si="3"/>
        <v>0.11898574558368331</v>
      </c>
      <c r="CK9">
        <f t="shared" si="4"/>
        <v>7.6008302892233259E-2</v>
      </c>
      <c r="CL9">
        <f t="shared" si="5"/>
        <v>9.8078398853243612E-2</v>
      </c>
      <c r="CM9">
        <f t="shared" si="6"/>
        <v>2.9901156473840375E-2</v>
      </c>
      <c r="CN9">
        <f t="shared" si="7"/>
        <v>5.2858041261611227E-2</v>
      </c>
      <c r="CO9">
        <f t="shared" si="8"/>
        <v>7.2137276168139555E-3</v>
      </c>
      <c r="CP9" s="97" t="s">
        <v>316</v>
      </c>
      <c r="CQ9">
        <f t="shared" si="9"/>
        <v>305</v>
      </c>
      <c r="CR9">
        <f t="shared" si="10"/>
        <v>324</v>
      </c>
      <c r="CS9" s="97" t="s">
        <v>316</v>
      </c>
    </row>
    <row r="10" spans="1:97" x14ac:dyDescent="0.35">
      <c r="A10" s="97" t="s">
        <v>320</v>
      </c>
      <c r="B10" s="23">
        <v>0.17615694602451884</v>
      </c>
      <c r="C10" s="97" t="s">
        <v>320</v>
      </c>
      <c r="D10" s="97">
        <v>232</v>
      </c>
      <c r="E10" s="97" t="s">
        <v>320</v>
      </c>
      <c r="F10" s="23">
        <v>8.4814113506675406E-2</v>
      </c>
      <c r="G10" s="97" t="s">
        <v>320</v>
      </c>
      <c r="H10" s="97">
        <v>189</v>
      </c>
      <c r="I10" s="97" t="s">
        <v>320</v>
      </c>
      <c r="J10" s="23">
        <v>0.19656802613697527</v>
      </c>
      <c r="K10" s="97" t="s">
        <v>320</v>
      </c>
      <c r="L10" s="97">
        <v>255</v>
      </c>
      <c r="M10" s="97" t="s">
        <v>320</v>
      </c>
      <c r="N10" s="23">
        <v>66</v>
      </c>
      <c r="O10" s="97" t="s">
        <v>320</v>
      </c>
      <c r="P10" s="23">
        <v>234</v>
      </c>
      <c r="Q10" s="97" t="s">
        <v>320</v>
      </c>
      <c r="R10" s="23">
        <v>1.3675714350405161E-3</v>
      </c>
      <c r="S10" s="97" t="s">
        <v>320</v>
      </c>
      <c r="T10" s="97">
        <v>151</v>
      </c>
      <c r="U10" s="97" t="s">
        <v>320</v>
      </c>
      <c r="V10" s="23">
        <v>0.13901156262043518</v>
      </c>
      <c r="W10" s="97" t="s">
        <v>320</v>
      </c>
      <c r="X10" s="97">
        <v>160</v>
      </c>
      <c r="Y10" s="97" t="s">
        <v>320</v>
      </c>
      <c r="Z10" s="23">
        <v>2.6517731532225996E-3</v>
      </c>
      <c r="AA10" s="97" t="s">
        <v>320</v>
      </c>
      <c r="AB10" s="97">
        <v>178</v>
      </c>
      <c r="AC10" s="97" t="s">
        <v>320</v>
      </c>
      <c r="AD10" s="23">
        <v>8.0807570064875631E-3</v>
      </c>
      <c r="AE10" s="97" t="s">
        <v>320</v>
      </c>
      <c r="AF10" s="97">
        <v>200</v>
      </c>
      <c r="AG10" s="97" t="s">
        <v>320</v>
      </c>
      <c r="AH10" s="23">
        <v>4.0591735331818486E-2</v>
      </c>
      <c r="AI10" s="97" t="s">
        <v>320</v>
      </c>
      <c r="AJ10" s="97">
        <v>319</v>
      </c>
      <c r="AK10" s="97" t="s">
        <v>320</v>
      </c>
      <c r="AL10" s="23">
        <v>1.2989846290180886E-2</v>
      </c>
      <c r="AM10" s="97" t="s">
        <v>320</v>
      </c>
      <c r="AN10" s="97">
        <v>289</v>
      </c>
      <c r="AO10" s="97" t="s">
        <v>320</v>
      </c>
      <c r="AP10" s="23">
        <v>5.8555592797058451E-2</v>
      </c>
      <c r="AQ10" s="97" t="s">
        <v>320</v>
      </c>
      <c r="AR10" s="97">
        <v>113</v>
      </c>
      <c r="AS10" s="97" t="s">
        <v>320</v>
      </c>
      <c r="AT10" s="23">
        <v>0.10116360660852211</v>
      </c>
      <c r="AU10" s="97" t="s">
        <v>320</v>
      </c>
      <c r="AV10" s="97">
        <v>128</v>
      </c>
      <c r="AW10" s="97" t="s">
        <v>320</v>
      </c>
      <c r="AX10" s="23">
        <v>9.2700641650737256E-2</v>
      </c>
      <c r="AY10" s="97" t="s">
        <v>320</v>
      </c>
      <c r="AZ10" s="97">
        <v>118</v>
      </c>
      <c r="BA10" s="97" t="s">
        <v>320</v>
      </c>
      <c r="BB10" s="23">
        <v>5.0283164159936306E-2</v>
      </c>
      <c r="BC10" s="97" t="s">
        <v>320</v>
      </c>
      <c r="BD10" s="97">
        <v>164</v>
      </c>
      <c r="BE10" s="97" t="s">
        <v>320</v>
      </c>
      <c r="BF10" s="23">
        <v>0.15529974289229623</v>
      </c>
      <c r="BG10" s="97" t="s">
        <v>320</v>
      </c>
      <c r="BH10" s="97">
        <v>250</v>
      </c>
      <c r="BI10" s="97" t="s">
        <v>320</v>
      </c>
      <c r="BJ10" s="23">
        <v>7.8328013738459157E-2</v>
      </c>
      <c r="BK10" s="97" t="s">
        <v>320</v>
      </c>
      <c r="BL10" s="97">
        <v>224</v>
      </c>
      <c r="BM10" s="97" t="s">
        <v>320</v>
      </c>
      <c r="BN10" s="23">
        <v>6.9381752602367217E-2</v>
      </c>
      <c r="BO10" s="97" t="s">
        <v>320</v>
      </c>
      <c r="BP10" s="97">
        <v>149</v>
      </c>
      <c r="BQ10" s="97" t="s">
        <v>320</v>
      </c>
      <c r="BR10" s="23">
        <v>7.553245671870755E-2</v>
      </c>
      <c r="BS10" s="97" t="s">
        <v>320</v>
      </c>
      <c r="BT10" s="97">
        <v>117</v>
      </c>
      <c r="BU10" s="97" t="s">
        <v>320</v>
      </c>
      <c r="BV10" s="23">
        <v>0.12594436216185448</v>
      </c>
      <c r="BW10" s="97" t="s">
        <v>320</v>
      </c>
      <c r="BX10" s="97">
        <v>145</v>
      </c>
      <c r="BY10" s="97" t="s">
        <v>320</v>
      </c>
      <c r="BZ10" s="23">
        <v>0.11929165320579904</v>
      </c>
      <c r="CA10" s="97" t="s">
        <v>320</v>
      </c>
      <c r="CB10" s="97">
        <v>225</v>
      </c>
      <c r="CC10" s="97" t="s">
        <v>320</v>
      </c>
      <c r="CD10" s="23">
        <v>7.1012929919096024E-2</v>
      </c>
      <c r="CE10" s="97" t="s">
        <v>320</v>
      </c>
      <c r="CF10" s="97">
        <v>163</v>
      </c>
      <c r="CG10" s="2">
        <f t="shared" si="0"/>
        <v>2.6517731532225996E-3</v>
      </c>
      <c r="CH10">
        <f t="shared" si="1"/>
        <v>1.2989846290180886E-2</v>
      </c>
      <c r="CI10">
        <f t="shared" si="2"/>
        <v>9.2700641650737256E-2</v>
      </c>
      <c r="CJ10">
        <f t="shared" si="3"/>
        <v>7.8328013738459157E-2</v>
      </c>
      <c r="CK10">
        <f t="shared" si="4"/>
        <v>0.12594436216185448</v>
      </c>
      <c r="CL10">
        <f t="shared" si="5"/>
        <v>0.11929165320579904</v>
      </c>
      <c r="CM10">
        <f t="shared" si="6"/>
        <v>7.1012929919096024E-2</v>
      </c>
      <c r="CN10">
        <f t="shared" si="7"/>
        <v>7.1887236521947617E-2</v>
      </c>
      <c r="CO10">
        <f t="shared" si="8"/>
        <v>1.2989846290180886E-2</v>
      </c>
      <c r="CP10" s="97" t="s">
        <v>320</v>
      </c>
      <c r="CQ10">
        <f t="shared" si="9"/>
        <v>232</v>
      </c>
      <c r="CR10">
        <f t="shared" si="10"/>
        <v>289</v>
      </c>
      <c r="CS10" s="97" t="s">
        <v>320</v>
      </c>
    </row>
    <row r="11" spans="1:97" x14ac:dyDescent="0.35">
      <c r="A11" s="97" t="s">
        <v>156</v>
      </c>
      <c r="B11" s="23">
        <v>0.12593463959594506</v>
      </c>
      <c r="C11" s="97" t="s">
        <v>156</v>
      </c>
      <c r="D11" s="97">
        <v>307</v>
      </c>
      <c r="E11" s="97" t="s">
        <v>156</v>
      </c>
      <c r="F11" s="23">
        <v>3.1048029506267248E-2</v>
      </c>
      <c r="G11" s="97" t="s">
        <v>156</v>
      </c>
      <c r="H11" s="97">
        <v>313</v>
      </c>
      <c r="I11" s="97" t="s">
        <v>156</v>
      </c>
      <c r="J11" s="23">
        <v>0.274223817716165</v>
      </c>
      <c r="K11" s="97" t="s">
        <v>156</v>
      </c>
      <c r="L11" s="97">
        <v>148</v>
      </c>
      <c r="M11" s="97" t="s">
        <v>156</v>
      </c>
      <c r="N11" s="23">
        <v>-165</v>
      </c>
      <c r="O11" s="97" t="s">
        <v>156</v>
      </c>
      <c r="P11" s="23">
        <v>31</v>
      </c>
      <c r="Q11" s="97" t="s">
        <v>156</v>
      </c>
      <c r="R11" s="23">
        <v>1.1326690087929015E-3</v>
      </c>
      <c r="S11" s="97" t="s">
        <v>156</v>
      </c>
      <c r="T11" s="97">
        <v>173</v>
      </c>
      <c r="U11" s="97" t="s">
        <v>156</v>
      </c>
      <c r="V11" s="23">
        <v>0.48122264273753002</v>
      </c>
      <c r="W11" s="97" t="s">
        <v>156</v>
      </c>
      <c r="X11" s="97">
        <v>22</v>
      </c>
      <c r="Y11" s="97" t="s">
        <v>156</v>
      </c>
      <c r="Z11" s="23">
        <v>5.5793296171673928E-3</v>
      </c>
      <c r="AA11" s="97" t="s">
        <v>156</v>
      </c>
      <c r="AB11" s="97">
        <v>82</v>
      </c>
      <c r="AC11" s="97" t="s">
        <v>156</v>
      </c>
      <c r="AD11" s="23">
        <v>5.831407847933995E-3</v>
      </c>
      <c r="AE11" s="97" t="s">
        <v>156</v>
      </c>
      <c r="AF11" s="97">
        <v>234</v>
      </c>
      <c r="AG11" s="97" t="s">
        <v>156</v>
      </c>
      <c r="AH11" s="23">
        <v>6.276225948225396E-2</v>
      </c>
      <c r="AI11" s="97" t="s">
        <v>156</v>
      </c>
      <c r="AJ11" s="97">
        <v>245</v>
      </c>
      <c r="AK11" s="97" t="s">
        <v>156</v>
      </c>
      <c r="AL11" s="23">
        <v>1.3592236040292985E-2</v>
      </c>
      <c r="AM11" s="97" t="s">
        <v>156</v>
      </c>
      <c r="AN11" s="97">
        <v>282</v>
      </c>
      <c r="AO11" s="97" t="s">
        <v>156</v>
      </c>
      <c r="AP11" s="23">
        <v>1.773351710901239E-2</v>
      </c>
      <c r="AQ11" s="97" t="s">
        <v>156</v>
      </c>
      <c r="AR11" s="97">
        <v>218</v>
      </c>
      <c r="AS11" s="97" t="s">
        <v>156</v>
      </c>
      <c r="AT11" s="23">
        <v>4.3204442525487996E-2</v>
      </c>
      <c r="AU11" s="97" t="s">
        <v>156</v>
      </c>
      <c r="AV11" s="97">
        <v>311</v>
      </c>
      <c r="AW11" s="97" t="s">
        <v>156</v>
      </c>
      <c r="AX11" s="23">
        <v>3.2504938151098159E-2</v>
      </c>
      <c r="AY11" s="97" t="s">
        <v>156</v>
      </c>
      <c r="AZ11" s="97">
        <v>282</v>
      </c>
      <c r="BA11" s="97" t="s">
        <v>156</v>
      </c>
      <c r="BB11" s="23">
        <v>2.5839743473505174E-2</v>
      </c>
      <c r="BC11" s="97" t="s">
        <v>156</v>
      </c>
      <c r="BD11" s="97">
        <v>237</v>
      </c>
      <c r="BE11" s="97" t="s">
        <v>156</v>
      </c>
      <c r="BF11" s="23">
        <v>0.13716006199549846</v>
      </c>
      <c r="BG11" s="97" t="s">
        <v>156</v>
      </c>
      <c r="BH11" s="97">
        <v>285</v>
      </c>
      <c r="BI11" s="97" t="s">
        <v>156</v>
      </c>
      <c r="BJ11" s="23">
        <v>5.2238802283739338E-2</v>
      </c>
      <c r="BK11" s="97" t="s">
        <v>156</v>
      </c>
      <c r="BL11" s="97">
        <v>287</v>
      </c>
      <c r="BM11" s="97" t="s">
        <v>156</v>
      </c>
      <c r="BN11" s="23">
        <v>1.8162875046026882E-2</v>
      </c>
      <c r="BO11" s="97" t="s">
        <v>156</v>
      </c>
      <c r="BP11" s="97">
        <v>288</v>
      </c>
      <c r="BQ11" s="97" t="s">
        <v>156</v>
      </c>
      <c r="BR11" s="23">
        <v>6.0300773441634134E-2</v>
      </c>
      <c r="BS11" s="97" t="s">
        <v>156</v>
      </c>
      <c r="BT11" s="97">
        <v>171</v>
      </c>
      <c r="BU11" s="97" t="s">
        <v>156</v>
      </c>
      <c r="BV11" s="23">
        <v>6.8264859139148634E-2</v>
      </c>
      <c r="BW11" s="97" t="s">
        <v>156</v>
      </c>
      <c r="BX11" s="97">
        <v>278</v>
      </c>
      <c r="BY11" s="97" t="s">
        <v>156</v>
      </c>
      <c r="BZ11" s="23">
        <v>0.12221103638583471</v>
      </c>
      <c r="CA11" s="97" t="s">
        <v>156</v>
      </c>
      <c r="CB11" s="97">
        <v>219</v>
      </c>
      <c r="CC11" s="97" t="s">
        <v>156</v>
      </c>
      <c r="CD11" s="23">
        <v>7.2335210145745663E-2</v>
      </c>
      <c r="CE11" s="97" t="s">
        <v>156</v>
      </c>
      <c r="CF11" s="97">
        <v>160</v>
      </c>
      <c r="CG11" s="2">
        <f t="shared" si="0"/>
        <v>5.5793296171673928E-3</v>
      </c>
      <c r="CH11">
        <f t="shared" si="1"/>
        <v>1.3592236040292985E-2</v>
      </c>
      <c r="CI11">
        <f t="shared" si="2"/>
        <v>3.2504938151098159E-2</v>
      </c>
      <c r="CJ11">
        <f t="shared" si="3"/>
        <v>5.2238802283739338E-2</v>
      </c>
      <c r="CK11">
        <f t="shared" si="4"/>
        <v>6.8264859139148634E-2</v>
      </c>
      <c r="CL11">
        <f t="shared" si="5"/>
        <v>0.12221103638583471</v>
      </c>
      <c r="CM11">
        <f t="shared" si="6"/>
        <v>7.2335210145745663E-2</v>
      </c>
      <c r="CN11">
        <f t="shared" si="7"/>
        <v>5.1392201257166745E-2</v>
      </c>
      <c r="CO11">
        <f t="shared" si="8"/>
        <v>1.3592236040292985E-2</v>
      </c>
      <c r="CP11" s="97" t="s">
        <v>156</v>
      </c>
      <c r="CQ11">
        <f t="shared" si="9"/>
        <v>307</v>
      </c>
      <c r="CR11">
        <f t="shared" si="10"/>
        <v>282</v>
      </c>
      <c r="CS11" s="97" t="s">
        <v>156</v>
      </c>
    </row>
    <row r="12" spans="1:97" x14ac:dyDescent="0.35">
      <c r="A12" s="97" t="s">
        <v>203</v>
      </c>
      <c r="B12" s="23">
        <v>0.16700417557199829</v>
      </c>
      <c r="C12" s="97" t="s">
        <v>203</v>
      </c>
      <c r="D12" s="97">
        <v>249</v>
      </c>
      <c r="E12" s="97" t="s">
        <v>203</v>
      </c>
      <c r="F12" s="23">
        <v>6.1537779722865914E-2</v>
      </c>
      <c r="G12" s="97" t="s">
        <v>203</v>
      </c>
      <c r="H12" s="97">
        <v>248</v>
      </c>
      <c r="I12" s="97" t="s">
        <v>203</v>
      </c>
      <c r="J12" s="23">
        <v>0.24049588281710305</v>
      </c>
      <c r="K12" s="97" t="s">
        <v>203</v>
      </c>
      <c r="L12" s="97">
        <v>192</v>
      </c>
      <c r="M12" s="97" t="s">
        <v>203</v>
      </c>
      <c r="N12" s="23">
        <v>-56</v>
      </c>
      <c r="O12" s="97" t="s">
        <v>203</v>
      </c>
      <c r="P12" s="23">
        <v>95</v>
      </c>
      <c r="Q12" s="97" t="s">
        <v>203</v>
      </c>
      <c r="R12" s="23">
        <v>7.7668876393300708E-3</v>
      </c>
      <c r="S12" s="97" t="s">
        <v>203</v>
      </c>
      <c r="T12" s="97">
        <v>31</v>
      </c>
      <c r="U12" s="97" t="s">
        <v>203</v>
      </c>
      <c r="V12" s="23">
        <v>0.24802967244202803</v>
      </c>
      <c r="W12" s="97" t="s">
        <v>203</v>
      </c>
      <c r="X12" s="97">
        <v>83</v>
      </c>
      <c r="Y12" s="97" t="s">
        <v>203</v>
      </c>
      <c r="Z12" s="23">
        <v>1.005660967370102E-2</v>
      </c>
      <c r="AA12" s="97" t="s">
        <v>203</v>
      </c>
      <c r="AB12" s="97">
        <v>31</v>
      </c>
      <c r="AC12" s="97" t="s">
        <v>203</v>
      </c>
      <c r="AD12" s="23">
        <v>1.3315287747066484E-2</v>
      </c>
      <c r="AE12" s="97" t="s">
        <v>203</v>
      </c>
      <c r="AF12" s="97">
        <v>134</v>
      </c>
      <c r="AG12" s="97" t="s">
        <v>203</v>
      </c>
      <c r="AH12" s="23">
        <v>5.239124607406774E-2</v>
      </c>
      <c r="AI12" s="97" t="s">
        <v>203</v>
      </c>
      <c r="AJ12" s="97">
        <v>291</v>
      </c>
      <c r="AK12" s="97" t="s">
        <v>203</v>
      </c>
      <c r="AL12" s="23">
        <v>1.9577558509565916E-2</v>
      </c>
      <c r="AM12" s="97" t="s">
        <v>203</v>
      </c>
      <c r="AN12" s="97">
        <v>194</v>
      </c>
      <c r="AO12" s="97" t="s">
        <v>203</v>
      </c>
      <c r="AP12" s="23">
        <v>2.2500229230346891E-2</v>
      </c>
      <c r="AQ12" s="97" t="s">
        <v>203</v>
      </c>
      <c r="AR12" s="97">
        <v>199</v>
      </c>
      <c r="AS12" s="97" t="s">
        <v>203</v>
      </c>
      <c r="AT12" s="23">
        <v>9.7282231460251473E-2</v>
      </c>
      <c r="AU12" s="97" t="s">
        <v>203</v>
      </c>
      <c r="AV12" s="97">
        <v>143</v>
      </c>
      <c r="AW12" s="97" t="s">
        <v>203</v>
      </c>
      <c r="AX12" s="23">
        <v>5.6213317873937754E-2</v>
      </c>
      <c r="AY12" s="97" t="s">
        <v>203</v>
      </c>
      <c r="AZ12" s="97">
        <v>205</v>
      </c>
      <c r="BA12" s="97" t="s">
        <v>203</v>
      </c>
      <c r="BB12" s="23">
        <v>4.1459227775720066E-2</v>
      </c>
      <c r="BC12" s="97" t="s">
        <v>203</v>
      </c>
      <c r="BD12" s="97">
        <v>189</v>
      </c>
      <c r="BE12" s="97" t="s">
        <v>203</v>
      </c>
      <c r="BF12" s="23">
        <v>0.15982325274013098</v>
      </c>
      <c r="BG12" s="97" t="s">
        <v>203</v>
      </c>
      <c r="BH12" s="97">
        <v>240</v>
      </c>
      <c r="BI12" s="97" t="s">
        <v>203</v>
      </c>
      <c r="BJ12" s="23">
        <v>7.1224021986377728E-2</v>
      </c>
      <c r="BK12" s="97" t="s">
        <v>203</v>
      </c>
      <c r="BL12" s="97">
        <v>241</v>
      </c>
      <c r="BM12" s="97" t="s">
        <v>203</v>
      </c>
      <c r="BN12" s="23">
        <v>5.112348372156654E-2</v>
      </c>
      <c r="BO12" s="97" t="s">
        <v>203</v>
      </c>
      <c r="BP12" s="97">
        <v>189</v>
      </c>
      <c r="BQ12" s="97" t="s">
        <v>203</v>
      </c>
      <c r="BR12" s="23">
        <v>7.0159059163036025E-2</v>
      </c>
      <c r="BS12" s="97" t="s">
        <v>203</v>
      </c>
      <c r="BT12" s="97">
        <v>133</v>
      </c>
      <c r="BU12" s="97" t="s">
        <v>203</v>
      </c>
      <c r="BV12" s="23">
        <v>0.10543208969029953</v>
      </c>
      <c r="BW12" s="97" t="s">
        <v>203</v>
      </c>
      <c r="BX12" s="97">
        <v>184</v>
      </c>
      <c r="BY12" s="97" t="s">
        <v>203</v>
      </c>
      <c r="BZ12" s="23">
        <v>0.11338053521449225</v>
      </c>
      <c r="CA12" s="97" t="s">
        <v>203</v>
      </c>
      <c r="CB12" s="97">
        <v>238</v>
      </c>
      <c r="CC12" s="97" t="s">
        <v>203</v>
      </c>
      <c r="CD12" s="23">
        <v>0.11769496340607305</v>
      </c>
      <c r="CE12" s="97" t="s">
        <v>203</v>
      </c>
      <c r="CF12" s="97">
        <v>103</v>
      </c>
      <c r="CG12" s="2">
        <f t="shared" si="0"/>
        <v>1.005660967370102E-2</v>
      </c>
      <c r="CH12">
        <f t="shared" si="1"/>
        <v>1.9577558509565916E-2</v>
      </c>
      <c r="CI12">
        <f t="shared" si="2"/>
        <v>5.6213317873937754E-2</v>
      </c>
      <c r="CJ12">
        <f t="shared" si="3"/>
        <v>7.1224021986377728E-2</v>
      </c>
      <c r="CK12">
        <f t="shared" si="4"/>
        <v>0.10543208969029953</v>
      </c>
      <c r="CL12">
        <f t="shared" si="5"/>
        <v>0.11338053521449225</v>
      </c>
      <c r="CM12">
        <f t="shared" si="6"/>
        <v>0.11769496340607305</v>
      </c>
      <c r="CN12">
        <f t="shared" si="7"/>
        <v>6.815211628286344E-2</v>
      </c>
      <c r="CO12">
        <f t="shared" si="8"/>
        <v>1.9577558509565916E-2</v>
      </c>
      <c r="CP12" s="97" t="s">
        <v>203</v>
      </c>
      <c r="CQ12">
        <f t="shared" si="9"/>
        <v>249</v>
      </c>
      <c r="CR12">
        <f t="shared" si="10"/>
        <v>194</v>
      </c>
      <c r="CS12" s="97" t="s">
        <v>203</v>
      </c>
    </row>
    <row r="13" spans="1:97" x14ac:dyDescent="0.35">
      <c r="A13" s="97" t="s">
        <v>125</v>
      </c>
      <c r="B13" s="23">
        <v>0.21016332837771817</v>
      </c>
      <c r="C13" s="97" t="s">
        <v>125</v>
      </c>
      <c r="D13" s="97">
        <v>170</v>
      </c>
      <c r="E13" s="97" t="s">
        <v>125</v>
      </c>
      <c r="F13" s="23">
        <v>0.15795653671922025</v>
      </c>
      <c r="G13" s="97" t="s">
        <v>125</v>
      </c>
      <c r="H13" s="97">
        <v>69</v>
      </c>
      <c r="I13" s="97" t="s">
        <v>125</v>
      </c>
      <c r="J13" s="23">
        <v>0.17225441329568997</v>
      </c>
      <c r="K13" s="97" t="s">
        <v>125</v>
      </c>
      <c r="L13" s="97">
        <v>281</v>
      </c>
      <c r="M13" s="97" t="s">
        <v>125</v>
      </c>
      <c r="N13" s="23">
        <v>212</v>
      </c>
      <c r="O13" s="97" t="s">
        <v>125</v>
      </c>
      <c r="P13" s="23">
        <v>310</v>
      </c>
      <c r="Q13" s="97" t="s">
        <v>125</v>
      </c>
      <c r="R13" s="23">
        <v>4.2470619774756101E-4</v>
      </c>
      <c r="S13" s="97" t="s">
        <v>125</v>
      </c>
      <c r="T13" s="97">
        <v>261</v>
      </c>
      <c r="U13" s="97" t="s">
        <v>125</v>
      </c>
      <c r="V13" s="23">
        <v>6.184141704667722E-2</v>
      </c>
      <c r="W13" s="97" t="s">
        <v>125</v>
      </c>
      <c r="X13" s="97">
        <v>276</v>
      </c>
      <c r="Y13" s="97" t="s">
        <v>125</v>
      </c>
      <c r="Z13" s="23">
        <v>9.9605808847221498E-4</v>
      </c>
      <c r="AA13" s="97" t="s">
        <v>125</v>
      </c>
      <c r="AB13" s="97">
        <v>300</v>
      </c>
      <c r="AC13" s="97" t="s">
        <v>125</v>
      </c>
      <c r="AD13" s="23">
        <v>8.946904649061993E-2</v>
      </c>
      <c r="AE13" s="97" t="s">
        <v>125</v>
      </c>
      <c r="AF13" s="97">
        <v>24</v>
      </c>
      <c r="AG13" s="97" t="s">
        <v>125</v>
      </c>
      <c r="AH13" s="23">
        <v>6.9919341840187763E-2</v>
      </c>
      <c r="AI13" s="97" t="s">
        <v>125</v>
      </c>
      <c r="AJ13" s="97">
        <v>213</v>
      </c>
      <c r="AK13" s="97" t="s">
        <v>125</v>
      </c>
      <c r="AL13" s="23">
        <v>9.5991950389635275E-2</v>
      </c>
      <c r="AM13" s="97" t="s">
        <v>125</v>
      </c>
      <c r="AN13" s="97">
        <v>27</v>
      </c>
      <c r="AO13" s="97" t="s">
        <v>125</v>
      </c>
      <c r="AP13" s="23">
        <v>0</v>
      </c>
      <c r="AQ13" s="97" t="s">
        <v>125</v>
      </c>
      <c r="AR13" s="97">
        <v>253</v>
      </c>
      <c r="AS13" s="97" t="s">
        <v>125</v>
      </c>
      <c r="AT13" s="23">
        <v>5.6996045937286001E-2</v>
      </c>
      <c r="AU13" s="97" t="s">
        <v>125</v>
      </c>
      <c r="AV13" s="97">
        <v>281</v>
      </c>
      <c r="AW13" s="97" t="s">
        <v>125</v>
      </c>
      <c r="AX13" s="23">
        <v>2.009432061191593E-2</v>
      </c>
      <c r="AY13" s="97" t="s">
        <v>125</v>
      </c>
      <c r="AZ13" s="97">
        <v>310</v>
      </c>
      <c r="BA13" s="97" t="s">
        <v>125</v>
      </c>
      <c r="BB13" s="23">
        <v>0.19849856229897872</v>
      </c>
      <c r="BC13" s="97" t="s">
        <v>125</v>
      </c>
      <c r="BD13" s="97">
        <v>34</v>
      </c>
      <c r="BE13" s="97" t="s">
        <v>125</v>
      </c>
      <c r="BF13" s="23">
        <v>0.22964976322178304</v>
      </c>
      <c r="BG13" s="97" t="s">
        <v>125</v>
      </c>
      <c r="BH13" s="97">
        <v>151</v>
      </c>
      <c r="BI13" s="97" t="s">
        <v>125</v>
      </c>
      <c r="BJ13" s="23">
        <v>0.22907350904368012</v>
      </c>
      <c r="BK13" s="97" t="s">
        <v>125</v>
      </c>
      <c r="BL13" s="97">
        <v>39</v>
      </c>
      <c r="BM13" s="97" t="s">
        <v>125</v>
      </c>
      <c r="BN13" s="23">
        <v>6.1119322582359192E-2</v>
      </c>
      <c r="BO13" s="97" t="s">
        <v>125</v>
      </c>
      <c r="BP13" s="97">
        <v>164</v>
      </c>
      <c r="BQ13" s="97" t="s">
        <v>125</v>
      </c>
      <c r="BR13" s="23">
        <v>2.5225441755388652E-2</v>
      </c>
      <c r="BS13" s="97" t="s">
        <v>125</v>
      </c>
      <c r="BT13" s="97">
        <v>308</v>
      </c>
      <c r="BU13" s="97" t="s">
        <v>125</v>
      </c>
      <c r="BV13" s="23">
        <v>7.4968074560102432E-2</v>
      </c>
      <c r="BW13" s="97" t="s">
        <v>125</v>
      </c>
      <c r="BX13" s="97">
        <v>256</v>
      </c>
      <c r="BY13" s="97" t="s">
        <v>125</v>
      </c>
      <c r="BZ13" s="23">
        <v>0.10901815923404576</v>
      </c>
      <c r="CA13" s="97" t="s">
        <v>125</v>
      </c>
      <c r="CB13" s="97">
        <v>248</v>
      </c>
      <c r="CC13" s="97" t="s">
        <v>125</v>
      </c>
      <c r="CD13" s="23">
        <v>6.2434645221853165E-2</v>
      </c>
      <c r="CE13" s="97" t="s">
        <v>125</v>
      </c>
      <c r="CF13" s="97">
        <v>183</v>
      </c>
      <c r="CG13" s="2">
        <f t="shared" si="0"/>
        <v>9.9605808847221498E-4</v>
      </c>
      <c r="CH13">
        <f t="shared" si="1"/>
        <v>9.5991950389635275E-2</v>
      </c>
      <c r="CI13">
        <f t="shared" si="2"/>
        <v>2.009432061191593E-2</v>
      </c>
      <c r="CJ13">
        <f t="shared" si="3"/>
        <v>0.22907350904368012</v>
      </c>
      <c r="CK13">
        <f t="shared" si="4"/>
        <v>7.4968074560102432E-2</v>
      </c>
      <c r="CL13">
        <f t="shared" si="5"/>
        <v>0.10901815923404576</v>
      </c>
      <c r="CM13">
        <f t="shared" si="6"/>
        <v>6.2434645221853165E-2</v>
      </c>
      <c r="CN13">
        <f t="shared" si="7"/>
        <v>8.5764775311363076E-2</v>
      </c>
      <c r="CO13">
        <f t="shared" si="8"/>
        <v>9.5991950389635275E-2</v>
      </c>
      <c r="CP13" s="97" t="s">
        <v>125</v>
      </c>
      <c r="CQ13">
        <f t="shared" si="9"/>
        <v>170</v>
      </c>
      <c r="CR13">
        <f t="shared" si="10"/>
        <v>27</v>
      </c>
      <c r="CS13" s="97" t="s">
        <v>125</v>
      </c>
    </row>
    <row r="14" spans="1:97" x14ac:dyDescent="0.35">
      <c r="A14" s="97" t="s">
        <v>248</v>
      </c>
      <c r="B14" s="23">
        <v>0.17799431438441765</v>
      </c>
      <c r="C14" s="97" t="s">
        <v>248</v>
      </c>
      <c r="D14" s="97">
        <v>226</v>
      </c>
      <c r="E14" s="97" t="s">
        <v>248</v>
      </c>
      <c r="F14" s="23">
        <v>7.584937891022088E-2</v>
      </c>
      <c r="G14" s="97" t="s">
        <v>248</v>
      </c>
      <c r="H14" s="97">
        <v>208</v>
      </c>
      <c r="I14" s="97" t="s">
        <v>248</v>
      </c>
      <c r="J14" s="23">
        <v>0.20563994199349206</v>
      </c>
      <c r="K14" s="97" t="s">
        <v>248</v>
      </c>
      <c r="L14" s="97">
        <v>242</v>
      </c>
      <c r="M14" s="97" t="s">
        <v>248</v>
      </c>
      <c r="N14" s="23">
        <v>34</v>
      </c>
      <c r="O14" s="97" t="s">
        <v>248</v>
      </c>
      <c r="P14" s="23">
        <v>210</v>
      </c>
      <c r="Q14" s="97" t="s">
        <v>248</v>
      </c>
      <c r="R14" s="23">
        <v>3.709148117377621E-4</v>
      </c>
      <c r="S14" s="97" t="s">
        <v>248</v>
      </c>
      <c r="T14" s="97">
        <v>265</v>
      </c>
      <c r="U14" s="97" t="s">
        <v>248</v>
      </c>
      <c r="V14" s="23">
        <v>4.3636796773929856E-2</v>
      </c>
      <c r="W14" s="97" t="s">
        <v>248</v>
      </c>
      <c r="X14" s="97">
        <v>306</v>
      </c>
      <c r="Y14" s="97" t="s">
        <v>248</v>
      </c>
      <c r="Z14" s="23">
        <v>7.7405311507770694E-4</v>
      </c>
      <c r="AA14" s="97" t="s">
        <v>248</v>
      </c>
      <c r="AB14" s="97">
        <v>318</v>
      </c>
      <c r="AC14" s="97" t="s">
        <v>248</v>
      </c>
      <c r="AD14" s="23">
        <v>2.024956267637483E-2</v>
      </c>
      <c r="AE14" s="97" t="s">
        <v>248</v>
      </c>
      <c r="AF14" s="97">
        <v>88</v>
      </c>
      <c r="AG14" s="97" t="s">
        <v>248</v>
      </c>
      <c r="AH14" s="23">
        <v>5.3582432691424806E-2</v>
      </c>
      <c r="AI14" s="97" t="s">
        <v>248</v>
      </c>
      <c r="AJ14" s="97">
        <v>287</v>
      </c>
      <c r="AK14" s="97" t="s">
        <v>248</v>
      </c>
      <c r="AL14" s="23">
        <v>2.6484541065851627E-2</v>
      </c>
      <c r="AM14" s="97" t="s">
        <v>248</v>
      </c>
      <c r="AN14" s="97">
        <v>130</v>
      </c>
      <c r="AO14" s="97" t="s">
        <v>248</v>
      </c>
      <c r="AP14" s="23">
        <v>0</v>
      </c>
      <c r="AQ14" s="97" t="s">
        <v>248</v>
      </c>
      <c r="AR14" s="97">
        <v>253</v>
      </c>
      <c r="AS14" s="97" t="s">
        <v>248</v>
      </c>
      <c r="AT14" s="23">
        <v>0.15568808316371771</v>
      </c>
      <c r="AU14" s="97" t="s">
        <v>248</v>
      </c>
      <c r="AV14" s="97">
        <v>42</v>
      </c>
      <c r="AW14" s="97" t="s">
        <v>248</v>
      </c>
      <c r="AX14" s="23">
        <v>5.4888829691601269E-2</v>
      </c>
      <c r="AY14" s="97" t="s">
        <v>248</v>
      </c>
      <c r="AZ14" s="97">
        <v>212</v>
      </c>
      <c r="BA14" s="97" t="s">
        <v>248</v>
      </c>
      <c r="BB14" s="23">
        <v>4.0859222513273029E-2</v>
      </c>
      <c r="BC14" s="97" t="s">
        <v>248</v>
      </c>
      <c r="BD14" s="97">
        <v>190</v>
      </c>
      <c r="BE14" s="97" t="s">
        <v>248</v>
      </c>
      <c r="BF14" s="23">
        <v>0.22964590221829312</v>
      </c>
      <c r="BG14" s="97" t="s">
        <v>248</v>
      </c>
      <c r="BH14" s="97">
        <v>152</v>
      </c>
      <c r="BI14" s="97" t="s">
        <v>248</v>
      </c>
      <c r="BJ14" s="23">
        <v>8.5269948821575584E-2</v>
      </c>
      <c r="BK14" s="97" t="s">
        <v>248</v>
      </c>
      <c r="BL14" s="97">
        <v>204</v>
      </c>
      <c r="BM14" s="97" t="s">
        <v>248</v>
      </c>
      <c r="BN14" s="23">
        <v>0.10635280115480483</v>
      </c>
      <c r="BO14" s="97" t="s">
        <v>248</v>
      </c>
      <c r="BP14" s="97">
        <v>88</v>
      </c>
      <c r="BQ14" s="97" t="s">
        <v>248</v>
      </c>
      <c r="BR14" s="23">
        <v>2.9304070042205293E-2</v>
      </c>
      <c r="BS14" s="97" t="s">
        <v>248</v>
      </c>
      <c r="BT14" s="97">
        <v>294</v>
      </c>
      <c r="BU14" s="97" t="s">
        <v>248</v>
      </c>
      <c r="BV14" s="23">
        <v>0.11774433004159028</v>
      </c>
      <c r="BW14" s="97" t="s">
        <v>248</v>
      </c>
      <c r="BX14" s="97">
        <v>163</v>
      </c>
      <c r="BY14" s="97" t="s">
        <v>248</v>
      </c>
      <c r="BZ14" s="23">
        <v>0.15237505140328031</v>
      </c>
      <c r="CA14" s="97" t="s">
        <v>248</v>
      </c>
      <c r="CB14" s="97">
        <v>161</v>
      </c>
      <c r="CC14" s="97" t="s">
        <v>248</v>
      </c>
      <c r="CD14" s="23">
        <v>7.0065282589101371E-2</v>
      </c>
      <c r="CE14" s="97" t="s">
        <v>248</v>
      </c>
      <c r="CF14" s="97">
        <v>164</v>
      </c>
      <c r="CG14" s="2">
        <f t="shared" si="0"/>
        <v>7.7405311507770694E-4</v>
      </c>
      <c r="CH14">
        <f t="shared" si="1"/>
        <v>2.6484541065851627E-2</v>
      </c>
      <c r="CI14">
        <f t="shared" si="2"/>
        <v>5.4888829691601269E-2</v>
      </c>
      <c r="CJ14">
        <f t="shared" si="3"/>
        <v>8.5269948821575584E-2</v>
      </c>
      <c r="CK14">
        <f t="shared" si="4"/>
        <v>0.11774433004159028</v>
      </c>
      <c r="CL14">
        <f t="shared" si="5"/>
        <v>0.15237505140328031</v>
      </c>
      <c r="CM14">
        <f t="shared" si="6"/>
        <v>7.0065282589101371E-2</v>
      </c>
      <c r="CN14">
        <f t="shared" si="7"/>
        <v>7.2637041379756656E-2</v>
      </c>
      <c r="CO14">
        <f t="shared" si="8"/>
        <v>2.6484541065851627E-2</v>
      </c>
      <c r="CP14" s="97" t="s">
        <v>248</v>
      </c>
      <c r="CQ14">
        <f t="shared" si="9"/>
        <v>226</v>
      </c>
      <c r="CR14">
        <f t="shared" si="10"/>
        <v>130</v>
      </c>
      <c r="CS14" s="97" t="s">
        <v>248</v>
      </c>
    </row>
    <row r="15" spans="1:97" x14ac:dyDescent="0.35">
      <c r="A15" s="97" t="s">
        <v>319</v>
      </c>
      <c r="B15" s="23">
        <v>0.15710890406589498</v>
      </c>
      <c r="C15" s="97" t="s">
        <v>319</v>
      </c>
      <c r="D15" s="97">
        <v>272</v>
      </c>
      <c r="E15" s="97" t="s">
        <v>319</v>
      </c>
      <c r="F15" s="23">
        <v>6.4368330524027434E-2</v>
      </c>
      <c r="G15" s="97" t="s">
        <v>319</v>
      </c>
      <c r="H15" s="97">
        <v>237</v>
      </c>
      <c r="I15" s="97" t="s">
        <v>319</v>
      </c>
      <c r="J15" s="23">
        <v>0.22374496077504658</v>
      </c>
      <c r="K15" s="97" t="s">
        <v>319</v>
      </c>
      <c r="L15" s="97">
        <v>216</v>
      </c>
      <c r="M15" s="97" t="s">
        <v>319</v>
      </c>
      <c r="N15" s="23">
        <v>-21</v>
      </c>
      <c r="O15" s="97" t="s">
        <v>319</v>
      </c>
      <c r="P15" s="23">
        <v>138</v>
      </c>
      <c r="Q15" s="97" t="s">
        <v>319</v>
      </c>
      <c r="R15" s="23">
        <v>9.0156212839842846E-5</v>
      </c>
      <c r="S15" s="97" t="s">
        <v>319</v>
      </c>
      <c r="T15" s="97">
        <v>317</v>
      </c>
      <c r="U15" s="97" t="s">
        <v>319</v>
      </c>
      <c r="V15" s="23">
        <v>0.10473517940357549</v>
      </c>
      <c r="W15" s="97" t="s">
        <v>319</v>
      </c>
      <c r="X15" s="97">
        <v>202</v>
      </c>
      <c r="Y15" s="97" t="s">
        <v>319</v>
      </c>
      <c r="Z15" s="23">
        <v>1.0579917709606511E-3</v>
      </c>
      <c r="AA15" s="97" t="s">
        <v>319</v>
      </c>
      <c r="AB15" s="97">
        <v>294</v>
      </c>
      <c r="AC15" s="97" t="s">
        <v>319</v>
      </c>
      <c r="AD15" s="23">
        <v>4.2733457008025813E-3</v>
      </c>
      <c r="AE15" s="97" t="s">
        <v>319</v>
      </c>
      <c r="AF15" s="97">
        <v>266</v>
      </c>
      <c r="AG15" s="97" t="s">
        <v>319</v>
      </c>
      <c r="AH15" s="23">
        <v>0.1154782207883544</v>
      </c>
      <c r="AI15" s="97" t="s">
        <v>319</v>
      </c>
      <c r="AJ15" s="97">
        <v>99</v>
      </c>
      <c r="AK15" s="97" t="s">
        <v>319</v>
      </c>
      <c r="AL15" s="23">
        <v>1.8717916875161861E-2</v>
      </c>
      <c r="AM15" s="97" t="s">
        <v>319</v>
      </c>
      <c r="AN15" s="97">
        <v>207</v>
      </c>
      <c r="AO15" s="97" t="s">
        <v>319</v>
      </c>
      <c r="AP15" s="23">
        <v>5.3340716558757717E-2</v>
      </c>
      <c r="AQ15" s="97" t="s">
        <v>319</v>
      </c>
      <c r="AR15" s="97">
        <v>119</v>
      </c>
      <c r="AS15" s="97" t="s">
        <v>319</v>
      </c>
      <c r="AT15" s="23">
        <v>4.7978225026191555E-2</v>
      </c>
      <c r="AU15" s="97" t="s">
        <v>319</v>
      </c>
      <c r="AV15" s="97">
        <v>304</v>
      </c>
      <c r="AW15" s="97" t="s">
        <v>319</v>
      </c>
      <c r="AX15" s="23">
        <v>6.8870361618536893E-2</v>
      </c>
      <c r="AY15" s="97" t="s">
        <v>319</v>
      </c>
      <c r="AZ15" s="97">
        <v>163</v>
      </c>
      <c r="BA15" s="97" t="s">
        <v>319</v>
      </c>
      <c r="BB15" s="23">
        <v>3.5109168567102014E-2</v>
      </c>
      <c r="BC15" s="97" t="s">
        <v>319</v>
      </c>
      <c r="BD15" s="97">
        <v>205</v>
      </c>
      <c r="BE15" s="97" t="s">
        <v>319</v>
      </c>
      <c r="BF15" s="23">
        <v>0.29192296969851744</v>
      </c>
      <c r="BG15" s="97" t="s">
        <v>319</v>
      </c>
      <c r="BH15" s="97">
        <v>91</v>
      </c>
      <c r="BI15" s="97" t="s">
        <v>319</v>
      </c>
      <c r="BJ15" s="23">
        <v>9.3040803051627985E-2</v>
      </c>
      <c r="BK15" s="97" t="s">
        <v>319</v>
      </c>
      <c r="BL15" s="97">
        <v>178</v>
      </c>
      <c r="BM15" s="97" t="s">
        <v>319</v>
      </c>
      <c r="BN15" s="23">
        <v>4.9614910493203726E-2</v>
      </c>
      <c r="BO15" s="97" t="s">
        <v>319</v>
      </c>
      <c r="BP15" s="97">
        <v>192</v>
      </c>
      <c r="BQ15" s="97" t="s">
        <v>319</v>
      </c>
      <c r="BR15" s="23">
        <v>5.1349308083503291E-2</v>
      </c>
      <c r="BS15" s="97" t="s">
        <v>319</v>
      </c>
      <c r="BT15" s="97">
        <v>199</v>
      </c>
      <c r="BU15" s="97" t="s">
        <v>319</v>
      </c>
      <c r="BV15" s="23">
        <v>8.7742840278805065E-2</v>
      </c>
      <c r="BW15" s="97" t="s">
        <v>319</v>
      </c>
      <c r="BX15" s="97">
        <v>223</v>
      </c>
      <c r="BY15" s="97" t="s">
        <v>319</v>
      </c>
      <c r="BZ15" s="23">
        <v>9.9024117685216878E-2</v>
      </c>
      <c r="CA15" s="97" t="s">
        <v>319</v>
      </c>
      <c r="CB15" s="97">
        <v>271</v>
      </c>
      <c r="CC15" s="97" t="s">
        <v>319</v>
      </c>
      <c r="CD15" s="23">
        <v>8.8458868431892823E-2</v>
      </c>
      <c r="CE15" s="97" t="s">
        <v>319</v>
      </c>
      <c r="CF15" s="97">
        <v>134</v>
      </c>
      <c r="CG15" s="2">
        <f t="shared" si="0"/>
        <v>1.0579917709606511E-3</v>
      </c>
      <c r="CH15">
        <f t="shared" si="1"/>
        <v>1.8717916875161861E-2</v>
      </c>
      <c r="CI15">
        <f t="shared" si="2"/>
        <v>6.8870361618536893E-2</v>
      </c>
      <c r="CJ15">
        <f t="shared" si="3"/>
        <v>9.3040803051627985E-2</v>
      </c>
      <c r="CK15">
        <f t="shared" si="4"/>
        <v>8.7742840278805065E-2</v>
      </c>
      <c r="CL15">
        <f t="shared" si="5"/>
        <v>9.9024117685216878E-2</v>
      </c>
      <c r="CM15">
        <f t="shared" si="6"/>
        <v>8.8458868431892823E-2</v>
      </c>
      <c r="CN15">
        <f t="shared" si="7"/>
        <v>6.4113991535235684E-2</v>
      </c>
      <c r="CO15">
        <f t="shared" si="8"/>
        <v>1.8717916875161861E-2</v>
      </c>
      <c r="CP15" s="97" t="s">
        <v>319</v>
      </c>
      <c r="CQ15">
        <f t="shared" si="9"/>
        <v>272</v>
      </c>
      <c r="CR15">
        <f t="shared" si="10"/>
        <v>207</v>
      </c>
      <c r="CS15" s="97" t="s">
        <v>319</v>
      </c>
    </row>
    <row r="16" spans="1:97" x14ac:dyDescent="0.35">
      <c r="A16" s="97" t="s">
        <v>26</v>
      </c>
      <c r="B16" s="23">
        <v>0.58824937357046891</v>
      </c>
      <c r="C16" s="97" t="s">
        <v>26</v>
      </c>
      <c r="D16" s="97">
        <v>15</v>
      </c>
      <c r="E16" s="97" t="s">
        <v>26</v>
      </c>
      <c r="F16" s="23">
        <v>0.62437934151511576</v>
      </c>
      <c r="G16" s="97" t="s">
        <v>26</v>
      </c>
      <c r="H16" s="97">
        <v>7</v>
      </c>
      <c r="I16" s="97" t="s">
        <v>26</v>
      </c>
      <c r="J16" s="23">
        <v>0.19973975990963172</v>
      </c>
      <c r="K16" s="97" t="s">
        <v>26</v>
      </c>
      <c r="L16" s="97">
        <v>251</v>
      </c>
      <c r="M16" s="97" t="s">
        <v>26</v>
      </c>
      <c r="N16" s="23">
        <v>244</v>
      </c>
      <c r="O16" s="97" t="s">
        <v>26</v>
      </c>
      <c r="P16" s="23">
        <v>316</v>
      </c>
      <c r="Q16" s="97" t="s">
        <v>26</v>
      </c>
      <c r="R16" s="23">
        <v>3.4563687154324104E-3</v>
      </c>
      <c r="S16" s="97" t="s">
        <v>26</v>
      </c>
      <c r="T16" s="97">
        <v>70</v>
      </c>
      <c r="U16" s="97" t="s">
        <v>26</v>
      </c>
      <c r="V16" s="23">
        <v>7.1608432701939895E-2</v>
      </c>
      <c r="W16" s="97" t="s">
        <v>26</v>
      </c>
      <c r="X16" s="97">
        <v>262</v>
      </c>
      <c r="Y16" s="97" t="s">
        <v>26</v>
      </c>
      <c r="Z16" s="23">
        <v>4.1170679481515515E-3</v>
      </c>
      <c r="AA16" s="97" t="s">
        <v>26</v>
      </c>
      <c r="AB16" s="97">
        <v>115</v>
      </c>
      <c r="AC16" s="97" t="s">
        <v>26</v>
      </c>
      <c r="AD16" s="23">
        <v>4.0671053612052512E-2</v>
      </c>
      <c r="AE16" s="97" t="s">
        <v>26</v>
      </c>
      <c r="AF16" s="97">
        <v>45</v>
      </c>
      <c r="AG16" s="97" t="s">
        <v>26</v>
      </c>
      <c r="AH16" s="23">
        <v>6.8146002034084954E-2</v>
      </c>
      <c r="AI16" s="97" t="s">
        <v>26</v>
      </c>
      <c r="AJ16" s="97">
        <v>223</v>
      </c>
      <c r="AK16" s="97" t="s">
        <v>26</v>
      </c>
      <c r="AL16" s="23">
        <v>4.8219000467378675E-2</v>
      </c>
      <c r="AM16" s="97" t="s">
        <v>26</v>
      </c>
      <c r="AN16" s="97">
        <v>58</v>
      </c>
      <c r="AO16" s="97" t="s">
        <v>26</v>
      </c>
      <c r="AP16" s="23">
        <v>0.33532689307517793</v>
      </c>
      <c r="AQ16" s="97" t="s">
        <v>26</v>
      </c>
      <c r="AR16" s="97">
        <v>7</v>
      </c>
      <c r="AS16" s="97" t="s">
        <v>26</v>
      </c>
      <c r="AT16" s="23">
        <v>6.4974352894972165E-2</v>
      </c>
      <c r="AU16" s="97" t="s">
        <v>26</v>
      </c>
      <c r="AV16" s="97">
        <v>259</v>
      </c>
      <c r="AW16" s="97" t="s">
        <v>26</v>
      </c>
      <c r="AX16" s="23">
        <v>0.349524780981533</v>
      </c>
      <c r="AY16" s="97" t="s">
        <v>26</v>
      </c>
      <c r="AZ16" s="97">
        <v>10</v>
      </c>
      <c r="BA16" s="97" t="s">
        <v>26</v>
      </c>
      <c r="BB16" s="23">
        <v>2.1146316650931369E-3</v>
      </c>
      <c r="BC16" s="97" t="s">
        <v>26</v>
      </c>
      <c r="BD16" s="97">
        <v>322</v>
      </c>
      <c r="BE16" s="97" t="s">
        <v>26</v>
      </c>
      <c r="BF16" s="23">
        <v>0.17633212191550007</v>
      </c>
      <c r="BG16" s="97" t="s">
        <v>26</v>
      </c>
      <c r="BH16" s="97">
        <v>217</v>
      </c>
      <c r="BI16" s="97" t="s">
        <v>26</v>
      </c>
      <c r="BJ16" s="23">
        <v>3.8783278808511359E-2</v>
      </c>
      <c r="BK16" s="97" t="s">
        <v>26</v>
      </c>
      <c r="BL16" s="97">
        <v>317</v>
      </c>
      <c r="BM16" s="97" t="s">
        <v>26</v>
      </c>
      <c r="BN16" s="23">
        <v>1</v>
      </c>
      <c r="BO16" s="97" t="s">
        <v>26</v>
      </c>
      <c r="BP16" s="97">
        <v>1</v>
      </c>
      <c r="BQ16" s="97" t="s">
        <v>26</v>
      </c>
      <c r="BR16" s="23">
        <v>6.1421941066444725E-2</v>
      </c>
      <c r="BS16" s="97" t="s">
        <v>26</v>
      </c>
      <c r="BT16" s="97">
        <v>162</v>
      </c>
      <c r="BU16" s="97" t="s">
        <v>26</v>
      </c>
      <c r="BV16" s="23">
        <v>0.92064213664029904</v>
      </c>
      <c r="BW16" s="97" t="s">
        <v>26</v>
      </c>
      <c r="BX16" s="97">
        <v>3</v>
      </c>
      <c r="BY16" s="97" t="s">
        <v>26</v>
      </c>
      <c r="BZ16" s="23">
        <v>0.1757785441010046</v>
      </c>
      <c r="CA16" s="97" t="s">
        <v>26</v>
      </c>
      <c r="CB16" s="97">
        <v>131</v>
      </c>
      <c r="CC16" s="97" t="s">
        <v>26</v>
      </c>
      <c r="CD16" s="23">
        <v>9.4967896618654304E-2</v>
      </c>
      <c r="CE16" s="97" t="s">
        <v>26</v>
      </c>
      <c r="CF16" s="97">
        <v>128</v>
      </c>
      <c r="CG16" s="2">
        <f t="shared" si="0"/>
        <v>4.1170679481515515E-3</v>
      </c>
      <c r="CH16">
        <f t="shared" si="1"/>
        <v>4.8219000467378675E-2</v>
      </c>
      <c r="CI16">
        <f t="shared" si="2"/>
        <v>0.349524780981533</v>
      </c>
      <c r="CJ16">
        <f t="shared" si="3"/>
        <v>3.8783278808511359E-2</v>
      </c>
      <c r="CK16">
        <f t="shared" si="4"/>
        <v>0.92064213664029904</v>
      </c>
      <c r="CL16">
        <f t="shared" si="5"/>
        <v>0.1757785441010046</v>
      </c>
      <c r="CM16">
        <f t="shared" si="6"/>
        <v>9.4967896618654304E-2</v>
      </c>
      <c r="CN16">
        <f t="shared" si="7"/>
        <v>0.24005651100389713</v>
      </c>
      <c r="CO16">
        <f t="shared" si="8"/>
        <v>4.8219000467378675E-2</v>
      </c>
      <c r="CP16" s="97" t="s">
        <v>26</v>
      </c>
      <c r="CQ16">
        <f t="shared" si="9"/>
        <v>15</v>
      </c>
      <c r="CR16">
        <f t="shared" si="10"/>
        <v>58</v>
      </c>
      <c r="CS16" s="97" t="s">
        <v>26</v>
      </c>
    </row>
    <row r="17" spans="1:97" x14ac:dyDescent="0.35">
      <c r="A17" s="97" t="s">
        <v>330</v>
      </c>
      <c r="B17" s="23">
        <v>0.1161450586078938</v>
      </c>
      <c r="C17" s="97" t="s">
        <v>330</v>
      </c>
      <c r="D17" s="97">
        <v>317</v>
      </c>
      <c r="E17" s="97" t="s">
        <v>330</v>
      </c>
      <c r="F17" s="23">
        <v>4.8749922467034759E-2</v>
      </c>
      <c r="G17" s="97" t="s">
        <v>330</v>
      </c>
      <c r="H17" s="97">
        <v>283</v>
      </c>
      <c r="I17" s="97" t="s">
        <v>330</v>
      </c>
      <c r="J17" s="23">
        <v>0.13462282376557386</v>
      </c>
      <c r="K17" s="97" t="s">
        <v>330</v>
      </c>
      <c r="L17" s="97">
        <v>319</v>
      </c>
      <c r="M17" s="97" t="s">
        <v>330</v>
      </c>
      <c r="N17" s="23">
        <v>36</v>
      </c>
      <c r="O17" s="97" t="s">
        <v>330</v>
      </c>
      <c r="P17" s="23">
        <v>215</v>
      </c>
      <c r="Q17" s="97" t="s">
        <v>330</v>
      </c>
      <c r="R17" s="23">
        <v>1.2167767123569792E-4</v>
      </c>
      <c r="S17" s="97" t="s">
        <v>330</v>
      </c>
      <c r="T17" s="97">
        <v>311</v>
      </c>
      <c r="U17" s="97" t="s">
        <v>330</v>
      </c>
      <c r="V17" s="23">
        <v>5.1633682595582785E-2</v>
      </c>
      <c r="W17" s="97" t="s">
        <v>330</v>
      </c>
      <c r="X17" s="97">
        <v>285</v>
      </c>
      <c r="Y17" s="97" t="s">
        <v>330</v>
      </c>
      <c r="Z17" s="23">
        <v>5.9879038581938954E-4</v>
      </c>
      <c r="AA17" s="97" t="s">
        <v>330</v>
      </c>
      <c r="AB17" s="97">
        <v>322</v>
      </c>
      <c r="AC17" s="97" t="s">
        <v>330</v>
      </c>
      <c r="AD17" s="23">
        <v>5.3089976803781394E-3</v>
      </c>
      <c r="AE17" s="97" t="s">
        <v>330</v>
      </c>
      <c r="AF17" s="97">
        <v>250</v>
      </c>
      <c r="AG17" s="97" t="s">
        <v>330</v>
      </c>
      <c r="AH17" s="23">
        <v>4.0725029127643378E-2</v>
      </c>
      <c r="AI17" s="97" t="s">
        <v>330</v>
      </c>
      <c r="AJ17" s="97">
        <v>318</v>
      </c>
      <c r="AK17" s="97" t="s">
        <v>330</v>
      </c>
      <c r="AL17" s="23">
        <v>1.0305804115647401E-2</v>
      </c>
      <c r="AM17" s="97" t="s">
        <v>330</v>
      </c>
      <c r="AN17" s="97">
        <v>313</v>
      </c>
      <c r="AO17" s="97" t="s">
        <v>330</v>
      </c>
      <c r="AP17" s="23">
        <v>0</v>
      </c>
      <c r="AQ17" s="97" t="s">
        <v>330</v>
      </c>
      <c r="AR17" s="97">
        <v>253</v>
      </c>
      <c r="AS17" s="97" t="s">
        <v>330</v>
      </c>
      <c r="AT17" s="23">
        <v>3.5176524549754777E-2</v>
      </c>
      <c r="AU17" s="97" t="s">
        <v>330</v>
      </c>
      <c r="AV17" s="97">
        <v>318</v>
      </c>
      <c r="AW17" s="97" t="s">
        <v>330</v>
      </c>
      <c r="AX17" s="23">
        <v>1.2401708762279137E-2</v>
      </c>
      <c r="AY17" s="97" t="s">
        <v>330</v>
      </c>
      <c r="AZ17" s="97">
        <v>322</v>
      </c>
      <c r="BA17" s="97" t="s">
        <v>330</v>
      </c>
      <c r="BB17" s="23">
        <v>6.6206988198222322E-2</v>
      </c>
      <c r="BC17" s="97" t="s">
        <v>330</v>
      </c>
      <c r="BD17" s="97">
        <v>133</v>
      </c>
      <c r="BE17" s="97" t="s">
        <v>330</v>
      </c>
      <c r="BF17" s="23">
        <v>0.1641539100370043</v>
      </c>
      <c r="BG17" s="97" t="s">
        <v>330</v>
      </c>
      <c r="BH17" s="97">
        <v>238</v>
      </c>
      <c r="BI17" s="97" t="s">
        <v>330</v>
      </c>
      <c r="BJ17" s="23">
        <v>9.4704708230148094E-2</v>
      </c>
      <c r="BK17" s="97" t="s">
        <v>330</v>
      </c>
      <c r="BL17" s="97">
        <v>173</v>
      </c>
      <c r="BM17" s="97" t="s">
        <v>330</v>
      </c>
      <c r="BN17" s="23">
        <v>3.6231662954435161E-2</v>
      </c>
      <c r="BO17" s="97" t="s">
        <v>330</v>
      </c>
      <c r="BP17" s="97">
        <v>241</v>
      </c>
      <c r="BQ17" s="97" t="s">
        <v>330</v>
      </c>
      <c r="BR17" s="23">
        <v>6.8096842289876364E-2</v>
      </c>
      <c r="BS17" s="97" t="s">
        <v>330</v>
      </c>
      <c r="BT17" s="97">
        <v>140</v>
      </c>
      <c r="BU17" s="97" t="s">
        <v>330</v>
      </c>
      <c r="BV17" s="23">
        <v>9.0722685814667664E-2</v>
      </c>
      <c r="BW17" s="97" t="s">
        <v>330</v>
      </c>
      <c r="BX17" s="97">
        <v>217</v>
      </c>
      <c r="BY17" s="97" t="s">
        <v>330</v>
      </c>
      <c r="BZ17" s="23">
        <v>7.9894619925940047E-2</v>
      </c>
      <c r="CA17" s="97" t="s">
        <v>330</v>
      </c>
      <c r="CB17" s="97">
        <v>304</v>
      </c>
      <c r="CC17" s="97" t="s">
        <v>330</v>
      </c>
      <c r="CD17" s="23">
        <v>4.1029597769403674E-2</v>
      </c>
      <c r="CE17" s="97" t="s">
        <v>330</v>
      </c>
      <c r="CF17" s="97">
        <v>248</v>
      </c>
      <c r="CG17" s="2">
        <f t="shared" si="0"/>
        <v>5.9879038581938954E-4</v>
      </c>
      <c r="CH17">
        <f t="shared" si="1"/>
        <v>1.0305804115647401E-2</v>
      </c>
      <c r="CI17">
        <f t="shared" si="2"/>
        <v>1.2401708762279137E-2</v>
      </c>
      <c r="CJ17">
        <f t="shared" si="3"/>
        <v>9.4704708230148094E-2</v>
      </c>
      <c r="CK17">
        <f t="shared" si="4"/>
        <v>9.0722685814667664E-2</v>
      </c>
      <c r="CL17">
        <f t="shared" si="5"/>
        <v>7.9894619925940047E-2</v>
      </c>
      <c r="CM17">
        <f t="shared" si="6"/>
        <v>4.1029597769403674E-2</v>
      </c>
      <c r="CN17">
        <f t="shared" si="7"/>
        <v>4.7397207362115626E-2</v>
      </c>
      <c r="CO17">
        <f t="shared" si="8"/>
        <v>1.0305804115647401E-2</v>
      </c>
      <c r="CP17" s="97" t="s">
        <v>330</v>
      </c>
      <c r="CQ17">
        <f t="shared" si="9"/>
        <v>317</v>
      </c>
      <c r="CR17">
        <f t="shared" si="10"/>
        <v>313</v>
      </c>
      <c r="CS17" s="97" t="s">
        <v>330</v>
      </c>
    </row>
    <row r="18" spans="1:97" x14ac:dyDescent="0.35">
      <c r="A18" s="97" t="s">
        <v>335</v>
      </c>
      <c r="B18" s="23">
        <v>0.11533736058433947</v>
      </c>
      <c r="C18" s="97" t="s">
        <v>335</v>
      </c>
      <c r="D18" s="97">
        <v>319</v>
      </c>
      <c r="E18" s="97" t="s">
        <v>335</v>
      </c>
      <c r="F18" s="23">
        <v>3.7590432830034354E-2</v>
      </c>
      <c r="G18" s="97" t="s">
        <v>335</v>
      </c>
      <c r="H18" s="97">
        <v>304</v>
      </c>
      <c r="I18" s="97" t="s">
        <v>335</v>
      </c>
      <c r="J18" s="23">
        <v>0.18792412494801572</v>
      </c>
      <c r="K18" s="97" t="s">
        <v>335</v>
      </c>
      <c r="L18" s="97">
        <v>266</v>
      </c>
      <c r="M18" s="97" t="s">
        <v>335</v>
      </c>
      <c r="N18" s="23">
        <v>-38</v>
      </c>
      <c r="O18" s="97" t="s">
        <v>335</v>
      </c>
      <c r="P18" s="23">
        <v>118</v>
      </c>
      <c r="Q18" s="97" t="s">
        <v>335</v>
      </c>
      <c r="R18" s="23">
        <v>5.813449612365614E-4</v>
      </c>
      <c r="S18" s="97" t="s">
        <v>335</v>
      </c>
      <c r="T18" s="97">
        <v>244</v>
      </c>
      <c r="U18" s="97" t="s">
        <v>335</v>
      </c>
      <c r="V18" s="23">
        <v>0.18621282835290592</v>
      </c>
      <c r="W18" s="97" t="s">
        <v>335</v>
      </c>
      <c r="X18" s="97">
        <v>120</v>
      </c>
      <c r="Y18" s="97" t="s">
        <v>335</v>
      </c>
      <c r="Z18" s="23">
        <v>2.3019717766926029E-3</v>
      </c>
      <c r="AA18" s="97" t="s">
        <v>335</v>
      </c>
      <c r="AB18" s="97">
        <v>203</v>
      </c>
      <c r="AC18" s="97" t="s">
        <v>335</v>
      </c>
      <c r="AD18" s="23">
        <v>3.7905469571660275E-3</v>
      </c>
      <c r="AE18" s="97" t="s">
        <v>335</v>
      </c>
      <c r="AF18" s="97">
        <v>277</v>
      </c>
      <c r="AG18" s="97" t="s">
        <v>335</v>
      </c>
      <c r="AH18" s="23">
        <v>4.5371734969086829E-2</v>
      </c>
      <c r="AI18" s="97" t="s">
        <v>335</v>
      </c>
      <c r="AJ18" s="97">
        <v>313</v>
      </c>
      <c r="AK18" s="97" t="s">
        <v>335</v>
      </c>
      <c r="AL18" s="23">
        <v>9.4118362148451901E-3</v>
      </c>
      <c r="AM18" s="97" t="s">
        <v>335</v>
      </c>
      <c r="AN18" s="97">
        <v>319</v>
      </c>
      <c r="AO18" s="97" t="s">
        <v>335</v>
      </c>
      <c r="AP18" s="23">
        <v>5.4276822935116122E-3</v>
      </c>
      <c r="AQ18" s="97" t="s">
        <v>335</v>
      </c>
      <c r="AR18" s="97">
        <v>244</v>
      </c>
      <c r="AS18" s="97" t="s">
        <v>335</v>
      </c>
      <c r="AT18" s="23">
        <v>8.8942137796033285E-2</v>
      </c>
      <c r="AU18" s="97" t="s">
        <v>335</v>
      </c>
      <c r="AV18" s="97">
        <v>172</v>
      </c>
      <c r="AW18" s="97" t="s">
        <v>335</v>
      </c>
      <c r="AX18" s="23">
        <v>3.6643832155991041E-2</v>
      </c>
      <c r="AY18" s="97" t="s">
        <v>335</v>
      </c>
      <c r="AZ18" s="97">
        <v>268</v>
      </c>
      <c r="BA18" s="97" t="s">
        <v>335</v>
      </c>
      <c r="BB18" s="23">
        <v>2.0211972225316118E-2</v>
      </c>
      <c r="BC18" s="97" t="s">
        <v>335</v>
      </c>
      <c r="BD18" s="97">
        <v>259</v>
      </c>
      <c r="BE18" s="97" t="s">
        <v>335</v>
      </c>
      <c r="BF18" s="23">
        <v>0.16579462559584549</v>
      </c>
      <c r="BG18" s="97" t="s">
        <v>335</v>
      </c>
      <c r="BH18" s="97">
        <v>232</v>
      </c>
      <c r="BI18" s="97" t="s">
        <v>335</v>
      </c>
      <c r="BJ18" s="23">
        <v>5.3089761920506157E-2</v>
      </c>
      <c r="BK18" s="97" t="s">
        <v>335</v>
      </c>
      <c r="BL18" s="97">
        <v>284</v>
      </c>
      <c r="BM18" s="97" t="s">
        <v>335</v>
      </c>
      <c r="BN18" s="23">
        <v>5.3165091948641843E-2</v>
      </c>
      <c r="BO18" s="97" t="s">
        <v>335</v>
      </c>
      <c r="BP18" s="97">
        <v>183</v>
      </c>
      <c r="BQ18" s="97" t="s">
        <v>335</v>
      </c>
      <c r="BR18" s="23">
        <v>7.0637210409711201E-2</v>
      </c>
      <c r="BS18" s="97" t="s">
        <v>335</v>
      </c>
      <c r="BT18" s="97">
        <v>131</v>
      </c>
      <c r="BU18" s="97" t="s">
        <v>335</v>
      </c>
      <c r="BV18" s="23">
        <v>0.10761888564835762</v>
      </c>
      <c r="BW18" s="97" t="s">
        <v>335</v>
      </c>
      <c r="BX18" s="97">
        <v>180</v>
      </c>
      <c r="BY18" s="97" t="s">
        <v>335</v>
      </c>
      <c r="BZ18" s="23">
        <v>8.5993933576203496E-2</v>
      </c>
      <c r="CA18" s="97" t="s">
        <v>335</v>
      </c>
      <c r="CB18" s="97">
        <v>293</v>
      </c>
      <c r="CC18" s="97" t="s">
        <v>335</v>
      </c>
      <c r="CD18" s="23">
        <v>2.808563669361876E-2</v>
      </c>
      <c r="CE18" s="97" t="s">
        <v>335</v>
      </c>
      <c r="CF18" s="97">
        <v>282</v>
      </c>
      <c r="CG18" s="2">
        <f t="shared" si="0"/>
        <v>2.3019717766926029E-3</v>
      </c>
      <c r="CH18">
        <f t="shared" si="1"/>
        <v>9.4118362148451901E-3</v>
      </c>
      <c r="CI18">
        <f t="shared" si="2"/>
        <v>3.6643832155991041E-2</v>
      </c>
      <c r="CJ18">
        <f t="shared" si="3"/>
        <v>5.3089761920506157E-2</v>
      </c>
      <c r="CK18">
        <f t="shared" si="4"/>
        <v>0.10761888564835762</v>
      </c>
      <c r="CL18">
        <f t="shared" si="5"/>
        <v>8.5993933576203496E-2</v>
      </c>
      <c r="CM18">
        <f t="shared" si="6"/>
        <v>2.808563669361876E-2</v>
      </c>
      <c r="CN18">
        <f t="shared" si="7"/>
        <v>4.7067596863251286E-2</v>
      </c>
      <c r="CO18">
        <f t="shared" si="8"/>
        <v>9.4118362148451901E-3</v>
      </c>
      <c r="CP18" s="97" t="s">
        <v>335</v>
      </c>
      <c r="CQ18">
        <f t="shared" si="9"/>
        <v>319</v>
      </c>
      <c r="CR18">
        <f t="shared" si="10"/>
        <v>319</v>
      </c>
      <c r="CS18" s="97" t="s">
        <v>335</v>
      </c>
    </row>
    <row r="19" spans="1:97" x14ac:dyDescent="0.35">
      <c r="A19" s="97" t="s">
        <v>190</v>
      </c>
      <c r="B19" s="23">
        <v>0.21781244489750934</v>
      </c>
      <c r="C19" s="97" t="s">
        <v>190</v>
      </c>
      <c r="D19" s="97">
        <v>157</v>
      </c>
      <c r="E19" s="97" t="s">
        <v>190</v>
      </c>
      <c r="F19" s="23">
        <v>0.11520249528706754</v>
      </c>
      <c r="G19" s="97" t="s">
        <v>190</v>
      </c>
      <c r="H19" s="97">
        <v>126</v>
      </c>
      <c r="I19" s="97" t="s">
        <v>190</v>
      </c>
      <c r="J19" s="23">
        <v>0.31603596138215784</v>
      </c>
      <c r="K19" s="97" t="s">
        <v>190</v>
      </c>
      <c r="L19" s="97">
        <v>104</v>
      </c>
      <c r="M19" s="97" t="s">
        <v>190</v>
      </c>
      <c r="N19" s="23">
        <v>-22</v>
      </c>
      <c r="O19" s="97" t="s">
        <v>190</v>
      </c>
      <c r="P19" s="23">
        <v>137</v>
      </c>
      <c r="Q19" s="97" t="s">
        <v>190</v>
      </c>
      <c r="R19" s="23">
        <v>5.6294553906793496E-4</v>
      </c>
      <c r="S19" s="97" t="s">
        <v>190</v>
      </c>
      <c r="T19" s="97">
        <v>247</v>
      </c>
      <c r="U19" s="97" t="s">
        <v>190</v>
      </c>
      <c r="V19" s="23">
        <v>0.43930791557770826</v>
      </c>
      <c r="W19" s="97" t="s">
        <v>190</v>
      </c>
      <c r="X19" s="97">
        <v>28</v>
      </c>
      <c r="Y19" s="97" t="s">
        <v>190</v>
      </c>
      <c r="Z19" s="23">
        <v>4.6224412508536076E-3</v>
      </c>
      <c r="AA19" s="97" t="s">
        <v>190</v>
      </c>
      <c r="AB19" s="97">
        <v>100</v>
      </c>
      <c r="AC19" s="97" t="s">
        <v>190</v>
      </c>
      <c r="AD19" s="23">
        <v>1.074743312110997E-2</v>
      </c>
      <c r="AE19" s="97" t="s">
        <v>190</v>
      </c>
      <c r="AF19" s="97">
        <v>161</v>
      </c>
      <c r="AG19" s="97" t="s">
        <v>190</v>
      </c>
      <c r="AH19" s="23">
        <v>5.8005259678275377E-2</v>
      </c>
      <c r="AI19" s="97" t="s">
        <v>190</v>
      </c>
      <c r="AJ19" s="97">
        <v>267</v>
      </c>
      <c r="AK19" s="97" t="s">
        <v>190</v>
      </c>
      <c r="AL19" s="23">
        <v>1.7782948009247082E-2</v>
      </c>
      <c r="AM19" s="97" t="s">
        <v>190</v>
      </c>
      <c r="AN19" s="97">
        <v>222</v>
      </c>
      <c r="AO19" s="97" t="s">
        <v>190</v>
      </c>
      <c r="AP19" s="23">
        <v>5.8171778463503215E-2</v>
      </c>
      <c r="AQ19" s="97" t="s">
        <v>190</v>
      </c>
      <c r="AR19" s="97">
        <v>114</v>
      </c>
      <c r="AS19" s="97" t="s">
        <v>190</v>
      </c>
      <c r="AT19" s="23">
        <v>4.4921974016406886E-2</v>
      </c>
      <c r="AU19" s="97" t="s">
        <v>190</v>
      </c>
      <c r="AV19" s="97">
        <v>309</v>
      </c>
      <c r="AW19" s="97" t="s">
        <v>190</v>
      </c>
      <c r="AX19" s="23">
        <v>7.2498448526116963E-2</v>
      </c>
      <c r="AY19" s="97" t="s">
        <v>190</v>
      </c>
      <c r="AZ19" s="97">
        <v>160</v>
      </c>
      <c r="BA19" s="97" t="s">
        <v>190</v>
      </c>
      <c r="BB19" s="23">
        <v>0.15953109519784486</v>
      </c>
      <c r="BC19" s="97" t="s">
        <v>190</v>
      </c>
      <c r="BD19" s="97">
        <v>50</v>
      </c>
      <c r="BE19" s="97" t="s">
        <v>190</v>
      </c>
      <c r="BF19" s="23">
        <v>0.26947227528003342</v>
      </c>
      <c r="BG19" s="97" t="s">
        <v>190</v>
      </c>
      <c r="BH19" s="97">
        <v>117</v>
      </c>
      <c r="BI19" s="97" t="s">
        <v>190</v>
      </c>
      <c r="BJ19" s="23">
        <v>0.20184945564845044</v>
      </c>
      <c r="BK19" s="97" t="s">
        <v>190</v>
      </c>
      <c r="BL19" s="97">
        <v>51</v>
      </c>
      <c r="BM19" s="97" t="s">
        <v>190</v>
      </c>
      <c r="BN19" s="23">
        <v>2.5896190593601043E-2</v>
      </c>
      <c r="BO19" s="97" t="s">
        <v>190</v>
      </c>
      <c r="BP19" s="97">
        <v>266</v>
      </c>
      <c r="BQ19" s="97" t="s">
        <v>190</v>
      </c>
      <c r="BR19" s="23">
        <v>0.11549677356019294</v>
      </c>
      <c r="BS19" s="97" t="s">
        <v>190</v>
      </c>
      <c r="BT19" s="97">
        <v>52</v>
      </c>
      <c r="BU19" s="97" t="s">
        <v>190</v>
      </c>
      <c r="BV19" s="23">
        <v>0.12304005782488449</v>
      </c>
      <c r="BW19" s="97" t="s">
        <v>190</v>
      </c>
      <c r="BX19" s="97">
        <v>151</v>
      </c>
      <c r="BY19" s="97" t="s">
        <v>190</v>
      </c>
      <c r="BZ19" s="23">
        <v>0.11575598767368117</v>
      </c>
      <c r="CA19" s="97" t="s">
        <v>190</v>
      </c>
      <c r="CB19" s="97">
        <v>229</v>
      </c>
      <c r="CC19" s="97" t="s">
        <v>190</v>
      </c>
      <c r="CD19" s="23">
        <v>8.5538741388712758E-2</v>
      </c>
      <c r="CE19" s="97" t="s">
        <v>190</v>
      </c>
      <c r="CF19" s="97">
        <v>142</v>
      </c>
      <c r="CG19" s="2">
        <f t="shared" si="0"/>
        <v>4.6224412508536076E-3</v>
      </c>
      <c r="CH19">
        <f t="shared" si="1"/>
        <v>1.7782948009247082E-2</v>
      </c>
      <c r="CI19">
        <f t="shared" si="2"/>
        <v>7.2498448526116963E-2</v>
      </c>
      <c r="CJ19">
        <f t="shared" si="3"/>
        <v>0.20184945564845044</v>
      </c>
      <c r="CK19">
        <f t="shared" si="4"/>
        <v>0.12304005782488449</v>
      </c>
      <c r="CL19">
        <f t="shared" si="5"/>
        <v>0.11575598767368117</v>
      </c>
      <c r="CM19">
        <f t="shared" si="6"/>
        <v>8.5538741388712758E-2</v>
      </c>
      <c r="CN19">
        <f t="shared" si="7"/>
        <v>8.8886274978856344E-2</v>
      </c>
      <c r="CO19">
        <f t="shared" si="8"/>
        <v>1.7782948009247082E-2</v>
      </c>
      <c r="CP19" s="97" t="s">
        <v>190</v>
      </c>
      <c r="CQ19">
        <f t="shared" si="9"/>
        <v>157</v>
      </c>
      <c r="CR19">
        <f t="shared" si="10"/>
        <v>222</v>
      </c>
      <c r="CS19" s="97" t="s">
        <v>190</v>
      </c>
    </row>
    <row r="20" spans="1:97" x14ac:dyDescent="0.35">
      <c r="A20" s="97" t="s">
        <v>60</v>
      </c>
      <c r="B20" s="23">
        <v>0.40845522528639383</v>
      </c>
      <c r="C20" s="97" t="s">
        <v>60</v>
      </c>
      <c r="D20" s="97">
        <v>38</v>
      </c>
      <c r="E20" s="97" t="s">
        <v>60</v>
      </c>
      <c r="F20" s="23">
        <v>8.4985181950933117E-2</v>
      </c>
      <c r="G20" s="97" t="s">
        <v>60</v>
      </c>
      <c r="H20" s="97">
        <v>188</v>
      </c>
      <c r="I20" s="97" t="s">
        <v>60</v>
      </c>
      <c r="J20" s="23">
        <v>0.57132039268325352</v>
      </c>
      <c r="K20" s="97" t="s">
        <v>60</v>
      </c>
      <c r="L20" s="97">
        <v>17</v>
      </c>
      <c r="M20" s="97" t="s">
        <v>60</v>
      </c>
      <c r="N20" s="23">
        <v>-171</v>
      </c>
      <c r="O20" s="97" t="s">
        <v>60</v>
      </c>
      <c r="P20" s="23">
        <v>26</v>
      </c>
      <c r="Q20" s="97" t="s">
        <v>60</v>
      </c>
      <c r="R20" s="23">
        <v>1.4777596932605969E-3</v>
      </c>
      <c r="S20" s="97" t="s">
        <v>60</v>
      </c>
      <c r="T20" s="97">
        <v>139</v>
      </c>
      <c r="U20" s="97" t="s">
        <v>60</v>
      </c>
      <c r="V20" s="23">
        <v>0.33819349283999522</v>
      </c>
      <c r="W20" s="97" t="s">
        <v>60</v>
      </c>
      <c r="X20" s="97">
        <v>48</v>
      </c>
      <c r="Y20" s="97" t="s">
        <v>60</v>
      </c>
      <c r="Z20" s="23">
        <v>4.6025777358016792E-3</v>
      </c>
      <c r="AA20" s="97" t="s">
        <v>60</v>
      </c>
      <c r="AB20" s="97">
        <v>101</v>
      </c>
      <c r="AC20" s="97" t="s">
        <v>60</v>
      </c>
      <c r="AD20" s="23">
        <v>1.8144659158504474E-2</v>
      </c>
      <c r="AE20" s="97" t="s">
        <v>60</v>
      </c>
      <c r="AF20" s="97">
        <v>99</v>
      </c>
      <c r="AG20" s="97" t="s">
        <v>60</v>
      </c>
      <c r="AH20" s="23">
        <v>0.19317532871680698</v>
      </c>
      <c r="AI20" s="97" t="s">
        <v>60</v>
      </c>
      <c r="AJ20" s="97">
        <v>35</v>
      </c>
      <c r="AK20" s="97" t="s">
        <v>60</v>
      </c>
      <c r="AL20" s="23">
        <v>4.2026613728003342E-2</v>
      </c>
      <c r="AM20" s="97" t="s">
        <v>60</v>
      </c>
      <c r="AN20" s="97">
        <v>70</v>
      </c>
      <c r="AO20" s="97" t="s">
        <v>60</v>
      </c>
      <c r="AP20" s="23">
        <v>2.5841124011407587E-2</v>
      </c>
      <c r="AQ20" s="97" t="s">
        <v>60</v>
      </c>
      <c r="AR20" s="97">
        <v>186</v>
      </c>
      <c r="AS20" s="97" t="s">
        <v>60</v>
      </c>
      <c r="AT20" s="23">
        <v>9.8634169152235121E-2</v>
      </c>
      <c r="AU20" s="97" t="s">
        <v>60</v>
      </c>
      <c r="AV20" s="97">
        <v>137</v>
      </c>
      <c r="AW20" s="97" t="s">
        <v>60</v>
      </c>
      <c r="AX20" s="23">
        <v>5.9944075964393932E-2</v>
      </c>
      <c r="AY20" s="97" t="s">
        <v>60</v>
      </c>
      <c r="AZ20" s="97">
        <v>193</v>
      </c>
      <c r="BA20" s="97" t="s">
        <v>60</v>
      </c>
      <c r="BB20" s="23">
        <v>8.0361632739167854E-2</v>
      </c>
      <c r="BC20" s="97" t="s">
        <v>60</v>
      </c>
      <c r="BD20" s="97">
        <v>112</v>
      </c>
      <c r="BE20" s="97" t="s">
        <v>60</v>
      </c>
      <c r="BF20" s="23">
        <v>0.3506809973520682</v>
      </c>
      <c r="BG20" s="97" t="s">
        <v>60</v>
      </c>
      <c r="BH20" s="97">
        <v>60</v>
      </c>
      <c r="BI20" s="97" t="s">
        <v>60</v>
      </c>
      <c r="BJ20" s="23">
        <v>0.14660200004755825</v>
      </c>
      <c r="BK20" s="97" t="s">
        <v>60</v>
      </c>
      <c r="BL20" s="97">
        <v>102</v>
      </c>
      <c r="BM20" s="97" t="s">
        <v>60</v>
      </c>
      <c r="BN20" s="23">
        <v>6.2222186854269244E-2</v>
      </c>
      <c r="BO20" s="97" t="s">
        <v>60</v>
      </c>
      <c r="BP20" s="97">
        <v>161</v>
      </c>
      <c r="BQ20" s="97" t="s">
        <v>60</v>
      </c>
      <c r="BR20" s="23">
        <v>4.756947008861228E-2</v>
      </c>
      <c r="BS20" s="97" t="s">
        <v>60</v>
      </c>
      <c r="BT20" s="97">
        <v>217</v>
      </c>
      <c r="BU20" s="97" t="s">
        <v>60</v>
      </c>
      <c r="BV20" s="23">
        <v>9.5383454425118031E-2</v>
      </c>
      <c r="BW20" s="97" t="s">
        <v>60</v>
      </c>
      <c r="BX20" s="97">
        <v>207</v>
      </c>
      <c r="BY20" s="97" t="s">
        <v>60</v>
      </c>
      <c r="BZ20" s="23">
        <v>0.2643969324298947</v>
      </c>
      <c r="CA20" s="97" t="s">
        <v>60</v>
      </c>
      <c r="CB20" s="97">
        <v>53</v>
      </c>
      <c r="CC20" s="97" t="s">
        <v>60</v>
      </c>
      <c r="CD20" s="23">
        <v>0.74741633915760886</v>
      </c>
      <c r="CE20" s="97" t="s">
        <v>60</v>
      </c>
      <c r="CF20" s="97">
        <v>5</v>
      </c>
      <c r="CG20" s="2">
        <f t="shared" si="0"/>
        <v>4.6025777358016792E-3</v>
      </c>
      <c r="CH20">
        <f t="shared" si="1"/>
        <v>4.2026613728003342E-2</v>
      </c>
      <c r="CI20">
        <f t="shared" si="2"/>
        <v>5.9944075964393932E-2</v>
      </c>
      <c r="CJ20">
        <f t="shared" si="3"/>
        <v>0.14660200004755825</v>
      </c>
      <c r="CK20">
        <f t="shared" si="4"/>
        <v>9.5383454425118031E-2</v>
      </c>
      <c r="CL20">
        <f t="shared" si="5"/>
        <v>0.2643969324298947</v>
      </c>
      <c r="CM20">
        <f t="shared" si="6"/>
        <v>0.74741633915760886</v>
      </c>
      <c r="CN20">
        <f t="shared" si="7"/>
        <v>0.16668498206537638</v>
      </c>
      <c r="CO20">
        <f t="shared" si="8"/>
        <v>4.2026613728003342E-2</v>
      </c>
      <c r="CP20" s="97" t="s">
        <v>60</v>
      </c>
      <c r="CQ20">
        <f t="shared" si="9"/>
        <v>38</v>
      </c>
      <c r="CR20">
        <f t="shared" si="10"/>
        <v>70</v>
      </c>
      <c r="CS20" s="97" t="s">
        <v>60</v>
      </c>
    </row>
    <row r="21" spans="1:97" x14ac:dyDescent="0.35">
      <c r="A21" s="97" t="s">
        <v>237</v>
      </c>
      <c r="B21" s="23">
        <v>0.14026353898440094</v>
      </c>
      <c r="C21" s="97" t="s">
        <v>237</v>
      </c>
      <c r="D21" s="97">
        <v>291</v>
      </c>
      <c r="E21" s="97" t="s">
        <v>237</v>
      </c>
      <c r="F21" s="23">
        <v>3.5101828231778744E-2</v>
      </c>
      <c r="G21" s="97" t="s">
        <v>237</v>
      </c>
      <c r="H21" s="97">
        <v>307</v>
      </c>
      <c r="I21" s="97" t="s">
        <v>237</v>
      </c>
      <c r="J21" s="23">
        <v>0.27455262720294726</v>
      </c>
      <c r="K21" s="97" t="s">
        <v>237</v>
      </c>
      <c r="L21" s="97">
        <v>147</v>
      </c>
      <c r="M21" s="97" t="s">
        <v>237</v>
      </c>
      <c r="N21" s="23">
        <v>-160</v>
      </c>
      <c r="O21" s="97" t="s">
        <v>237</v>
      </c>
      <c r="P21" s="23">
        <v>34</v>
      </c>
      <c r="Q21" s="97" t="s">
        <v>237</v>
      </c>
      <c r="R21" s="23">
        <v>1.0650587257460796E-3</v>
      </c>
      <c r="S21" s="97" t="s">
        <v>237</v>
      </c>
      <c r="T21" s="97">
        <v>185</v>
      </c>
      <c r="U21" s="97" t="s">
        <v>237</v>
      </c>
      <c r="V21" s="23">
        <v>0.25761218391470303</v>
      </c>
      <c r="W21" s="97" t="s">
        <v>237</v>
      </c>
      <c r="X21" s="97">
        <v>76</v>
      </c>
      <c r="Y21" s="97" t="s">
        <v>237</v>
      </c>
      <c r="Z21" s="23">
        <v>3.4453450685474072E-3</v>
      </c>
      <c r="AA21" s="97" t="s">
        <v>237</v>
      </c>
      <c r="AB21" s="97">
        <v>146</v>
      </c>
      <c r="AC21" s="97" t="s">
        <v>237</v>
      </c>
      <c r="AD21" s="23">
        <v>6.6062003861956991E-3</v>
      </c>
      <c r="AE21" s="97" t="s">
        <v>237</v>
      </c>
      <c r="AF21" s="97">
        <v>227</v>
      </c>
      <c r="AG21" s="97" t="s">
        <v>237</v>
      </c>
      <c r="AH21" s="23">
        <v>0.18218775714401886</v>
      </c>
      <c r="AI21" s="97" t="s">
        <v>237</v>
      </c>
      <c r="AJ21" s="97">
        <v>39</v>
      </c>
      <c r="AK21" s="97" t="s">
        <v>237</v>
      </c>
      <c r="AL21" s="23">
        <v>2.9398595076259467E-2</v>
      </c>
      <c r="AM21" s="97" t="s">
        <v>237</v>
      </c>
      <c r="AN21" s="97">
        <v>112</v>
      </c>
      <c r="AO21" s="97" t="s">
        <v>237</v>
      </c>
      <c r="AP21" s="23">
        <v>2.0639300411056244E-2</v>
      </c>
      <c r="AQ21" s="97" t="s">
        <v>237</v>
      </c>
      <c r="AR21" s="97">
        <v>210</v>
      </c>
      <c r="AS21" s="97" t="s">
        <v>237</v>
      </c>
      <c r="AT21" s="23">
        <v>7.663861809738047E-2</v>
      </c>
      <c r="AU21" s="97" t="s">
        <v>237</v>
      </c>
      <c r="AV21" s="97">
        <v>207</v>
      </c>
      <c r="AW21" s="97" t="s">
        <v>237</v>
      </c>
      <c r="AX21" s="23">
        <v>4.7122683843065907E-2</v>
      </c>
      <c r="AY21" s="97" t="s">
        <v>237</v>
      </c>
      <c r="AZ21" s="97">
        <v>236</v>
      </c>
      <c r="BA21" s="97" t="s">
        <v>237</v>
      </c>
      <c r="BB21" s="23">
        <v>2.9910429524424992E-2</v>
      </c>
      <c r="BC21" s="97" t="s">
        <v>237</v>
      </c>
      <c r="BD21" s="97">
        <v>226</v>
      </c>
      <c r="BE21" s="97" t="s">
        <v>237</v>
      </c>
      <c r="BF21" s="23">
        <v>0.22398175651883942</v>
      </c>
      <c r="BG21" s="97" t="s">
        <v>237</v>
      </c>
      <c r="BH21" s="97">
        <v>159</v>
      </c>
      <c r="BI21" s="97" t="s">
        <v>237</v>
      </c>
      <c r="BJ21" s="23">
        <v>7.4098338273675901E-2</v>
      </c>
      <c r="BK21" s="97" t="s">
        <v>237</v>
      </c>
      <c r="BL21" s="97">
        <v>234</v>
      </c>
      <c r="BM21" s="97" t="s">
        <v>237</v>
      </c>
      <c r="BN21" s="23">
        <v>1.9449094899705376E-2</v>
      </c>
      <c r="BO21" s="97" t="s">
        <v>237</v>
      </c>
      <c r="BP21" s="97">
        <v>286</v>
      </c>
      <c r="BQ21" s="97" t="s">
        <v>237</v>
      </c>
      <c r="BR21" s="23">
        <v>8.509693498367138E-2</v>
      </c>
      <c r="BS21" s="97" t="s">
        <v>237</v>
      </c>
      <c r="BT21" s="97">
        <v>92</v>
      </c>
      <c r="BU21" s="97" t="s">
        <v>237</v>
      </c>
      <c r="BV21" s="23">
        <v>9.0974756609701349E-2</v>
      </c>
      <c r="BW21" s="97" t="s">
        <v>237</v>
      </c>
      <c r="BX21" s="97">
        <v>216</v>
      </c>
      <c r="BY21" s="97" t="s">
        <v>237</v>
      </c>
      <c r="BZ21" s="23">
        <v>9.9966846354802283E-2</v>
      </c>
      <c r="CA21" s="97" t="s">
        <v>237</v>
      </c>
      <c r="CB21" s="97">
        <v>267</v>
      </c>
      <c r="CC21" s="97" t="s">
        <v>237</v>
      </c>
      <c r="CD21" s="23">
        <v>5.4886440239939598E-2</v>
      </c>
      <c r="CE21" s="97" t="s">
        <v>237</v>
      </c>
      <c r="CF21" s="97">
        <v>199</v>
      </c>
      <c r="CG21" s="2">
        <f t="shared" si="0"/>
        <v>3.4453450685474072E-3</v>
      </c>
      <c r="CH21">
        <f t="shared" si="1"/>
        <v>2.9398595076259467E-2</v>
      </c>
      <c r="CI21">
        <f t="shared" si="2"/>
        <v>4.7122683843065907E-2</v>
      </c>
      <c r="CJ21">
        <f t="shared" si="3"/>
        <v>7.4098338273675901E-2</v>
      </c>
      <c r="CK21">
        <f t="shared" si="4"/>
        <v>9.0974756609701349E-2</v>
      </c>
      <c r="CL21">
        <f t="shared" si="5"/>
        <v>9.9966846354802283E-2</v>
      </c>
      <c r="CM21">
        <f t="shared" si="6"/>
        <v>5.4886440239939598E-2</v>
      </c>
      <c r="CN21">
        <f t="shared" si="7"/>
        <v>5.7239628807901802E-2</v>
      </c>
      <c r="CO21">
        <f t="shared" si="8"/>
        <v>2.9398595076259467E-2</v>
      </c>
      <c r="CP21" s="97" t="s">
        <v>237</v>
      </c>
      <c r="CQ21">
        <f t="shared" si="9"/>
        <v>291</v>
      </c>
      <c r="CR21">
        <f t="shared" si="10"/>
        <v>112</v>
      </c>
      <c r="CS21" s="97" t="s">
        <v>237</v>
      </c>
    </row>
    <row r="22" spans="1:97" x14ac:dyDescent="0.35">
      <c r="A22" s="97" t="s">
        <v>270</v>
      </c>
      <c r="B22" s="23">
        <v>0.12382548320921574</v>
      </c>
      <c r="C22" s="97" t="s">
        <v>270</v>
      </c>
      <c r="D22" s="97">
        <v>309</v>
      </c>
      <c r="E22" s="97" t="s">
        <v>270</v>
      </c>
      <c r="F22" s="23">
        <v>3.7693372109292661E-2</v>
      </c>
      <c r="G22" s="97" t="s">
        <v>270</v>
      </c>
      <c r="H22" s="97">
        <v>303</v>
      </c>
      <c r="I22" s="97" t="s">
        <v>270</v>
      </c>
      <c r="J22" s="23">
        <v>0.19808811159846351</v>
      </c>
      <c r="K22" s="97" t="s">
        <v>270</v>
      </c>
      <c r="L22" s="97">
        <v>253</v>
      </c>
      <c r="M22" s="97" t="s">
        <v>270</v>
      </c>
      <c r="N22" s="23">
        <v>-50</v>
      </c>
      <c r="O22" s="97" t="s">
        <v>270</v>
      </c>
      <c r="P22" s="23">
        <v>104</v>
      </c>
      <c r="Q22" s="97" t="s">
        <v>270</v>
      </c>
      <c r="R22" s="23">
        <v>1.5826608619600858E-3</v>
      </c>
      <c r="S22" s="97" t="s">
        <v>270</v>
      </c>
      <c r="T22" s="97">
        <v>131</v>
      </c>
      <c r="U22" s="97" t="s">
        <v>270</v>
      </c>
      <c r="V22" s="23">
        <v>3.9028208005605233E-2</v>
      </c>
      <c r="W22" s="97" t="s">
        <v>270</v>
      </c>
      <c r="X22" s="97">
        <v>312</v>
      </c>
      <c r="Y22" s="97" t="s">
        <v>270</v>
      </c>
      <c r="Z22" s="23">
        <v>1.9428472197924448E-3</v>
      </c>
      <c r="AA22" s="97" t="s">
        <v>270</v>
      </c>
      <c r="AB22" s="97">
        <v>232</v>
      </c>
      <c r="AC22" s="97" t="s">
        <v>270</v>
      </c>
      <c r="AD22" s="23">
        <v>3.3603210755905534E-2</v>
      </c>
      <c r="AE22" s="97" t="s">
        <v>270</v>
      </c>
      <c r="AF22" s="97">
        <v>57</v>
      </c>
      <c r="AG22" s="97" t="s">
        <v>270</v>
      </c>
      <c r="AH22" s="23">
        <v>5.7586850735366506E-2</v>
      </c>
      <c r="AI22" s="97" t="s">
        <v>270</v>
      </c>
      <c r="AJ22" s="97">
        <v>269</v>
      </c>
      <c r="AK22" s="97" t="s">
        <v>270</v>
      </c>
      <c r="AL22" s="23">
        <v>4.0001207570193514E-2</v>
      </c>
      <c r="AM22" s="97" t="s">
        <v>270</v>
      </c>
      <c r="AN22" s="97">
        <v>74</v>
      </c>
      <c r="AO22" s="97" t="s">
        <v>270</v>
      </c>
      <c r="AP22" s="23">
        <v>0</v>
      </c>
      <c r="AQ22" s="97" t="s">
        <v>270</v>
      </c>
      <c r="AR22" s="97">
        <v>253</v>
      </c>
      <c r="AS22" s="97" t="s">
        <v>270</v>
      </c>
      <c r="AT22" s="23">
        <v>7.4993807968627729E-2</v>
      </c>
      <c r="AU22" s="97" t="s">
        <v>270</v>
      </c>
      <c r="AV22" s="97">
        <v>217</v>
      </c>
      <c r="AW22" s="97" t="s">
        <v>270</v>
      </c>
      <c r="AX22" s="23">
        <v>2.6439546751860485E-2</v>
      </c>
      <c r="AY22" s="97" t="s">
        <v>270</v>
      </c>
      <c r="AZ22" s="97">
        <v>298</v>
      </c>
      <c r="BA22" s="97" t="s">
        <v>270</v>
      </c>
      <c r="BB22" s="23">
        <v>1.420793269134546E-2</v>
      </c>
      <c r="BC22" s="97" t="s">
        <v>270</v>
      </c>
      <c r="BD22" s="97">
        <v>279</v>
      </c>
      <c r="BE22" s="97" t="s">
        <v>270</v>
      </c>
      <c r="BF22" s="23">
        <v>0.37626634692432415</v>
      </c>
      <c r="BG22" s="97" t="s">
        <v>270</v>
      </c>
      <c r="BH22" s="97">
        <v>51</v>
      </c>
      <c r="BI22" s="97" t="s">
        <v>270</v>
      </c>
      <c r="BJ22" s="23">
        <v>9.1602314688134956E-2</v>
      </c>
      <c r="BK22" s="97" t="s">
        <v>270</v>
      </c>
      <c r="BL22" s="97">
        <v>181</v>
      </c>
      <c r="BM22" s="97" t="s">
        <v>270</v>
      </c>
      <c r="BN22" s="23">
        <v>3.4010608607624442E-2</v>
      </c>
      <c r="BO22" s="97" t="s">
        <v>270</v>
      </c>
      <c r="BP22" s="97">
        <v>246</v>
      </c>
      <c r="BQ22" s="97" t="s">
        <v>270</v>
      </c>
      <c r="BR22" s="23">
        <v>2.0812251197160261E-2</v>
      </c>
      <c r="BS22" s="97" t="s">
        <v>270</v>
      </c>
      <c r="BT22" s="97">
        <v>318</v>
      </c>
      <c r="BU22" s="97" t="s">
        <v>270</v>
      </c>
      <c r="BV22" s="23">
        <v>4.7617359102051747E-2</v>
      </c>
      <c r="BW22" s="97" t="s">
        <v>270</v>
      </c>
      <c r="BX22" s="97">
        <v>305</v>
      </c>
      <c r="BY22" s="97" t="s">
        <v>270</v>
      </c>
      <c r="BZ22" s="23">
        <v>0.11053157728566178</v>
      </c>
      <c r="CA22" s="97" t="s">
        <v>270</v>
      </c>
      <c r="CB22" s="97">
        <v>243</v>
      </c>
      <c r="CC22" s="97" t="s">
        <v>270</v>
      </c>
      <c r="CD22" s="23">
        <v>2.8112555361421022E-2</v>
      </c>
      <c r="CE22" s="97" t="s">
        <v>270</v>
      </c>
      <c r="CF22" s="97">
        <v>281</v>
      </c>
      <c r="CG22" s="2">
        <f t="shared" si="0"/>
        <v>1.9428472197924448E-3</v>
      </c>
      <c r="CH22">
        <f t="shared" si="1"/>
        <v>4.0001207570193514E-2</v>
      </c>
      <c r="CI22">
        <f t="shared" si="2"/>
        <v>2.6439546751860485E-2</v>
      </c>
      <c r="CJ22">
        <f t="shared" si="3"/>
        <v>9.1602314688134956E-2</v>
      </c>
      <c r="CK22">
        <f t="shared" si="4"/>
        <v>4.7617359102051747E-2</v>
      </c>
      <c r="CL22">
        <f t="shared" si="5"/>
        <v>0.11053157728566178</v>
      </c>
      <c r="CM22">
        <f t="shared" si="6"/>
        <v>2.8112555361421022E-2</v>
      </c>
      <c r="CN22">
        <f t="shared" si="7"/>
        <v>5.0531483428796341E-2</v>
      </c>
      <c r="CO22">
        <f t="shared" si="8"/>
        <v>4.0001207570193514E-2</v>
      </c>
      <c r="CP22" s="97" t="s">
        <v>270</v>
      </c>
      <c r="CQ22">
        <f t="shared" si="9"/>
        <v>309</v>
      </c>
      <c r="CR22">
        <f t="shared" si="10"/>
        <v>74</v>
      </c>
      <c r="CS22" s="97" t="s">
        <v>270</v>
      </c>
    </row>
    <row r="23" spans="1:97" x14ac:dyDescent="0.35">
      <c r="A23" s="97" t="s">
        <v>318</v>
      </c>
      <c r="B23" s="23">
        <v>0.17472722396148593</v>
      </c>
      <c r="C23" s="97" t="s">
        <v>318</v>
      </c>
      <c r="D23" s="97">
        <v>236</v>
      </c>
      <c r="E23" s="97" t="s">
        <v>318</v>
      </c>
      <c r="F23" s="23">
        <v>7.2898522827338302E-2</v>
      </c>
      <c r="G23" s="97" t="s">
        <v>318</v>
      </c>
      <c r="H23" s="97">
        <v>217</v>
      </c>
      <c r="I23" s="97" t="s">
        <v>318</v>
      </c>
      <c r="J23" s="23">
        <v>0.20968649456591848</v>
      </c>
      <c r="K23" s="97" t="s">
        <v>318</v>
      </c>
      <c r="L23" s="97">
        <v>233</v>
      </c>
      <c r="M23" s="97" t="s">
        <v>318</v>
      </c>
      <c r="N23" s="23">
        <v>16</v>
      </c>
      <c r="O23" s="97" t="s">
        <v>318</v>
      </c>
      <c r="P23" s="23">
        <v>194</v>
      </c>
      <c r="Q23" s="97" t="s">
        <v>318</v>
      </c>
      <c r="R23" s="23">
        <v>2.3940687102598994E-5</v>
      </c>
      <c r="S23" s="97" t="s">
        <v>318</v>
      </c>
      <c r="T23" s="97">
        <v>325</v>
      </c>
      <c r="U23" s="97" t="s">
        <v>318</v>
      </c>
      <c r="V23" s="23">
        <v>7.8522129729162254E-2</v>
      </c>
      <c r="W23" s="97" t="s">
        <v>318</v>
      </c>
      <c r="X23" s="97">
        <v>250</v>
      </c>
      <c r="Y23" s="97" t="s">
        <v>318</v>
      </c>
      <c r="Z23" s="23">
        <v>7.4956012212505261E-4</v>
      </c>
      <c r="AA23" s="97" t="s">
        <v>318</v>
      </c>
      <c r="AB23" s="97">
        <v>320</v>
      </c>
      <c r="AC23" s="97" t="s">
        <v>318</v>
      </c>
      <c r="AD23" s="23">
        <v>4.1875220739837297E-3</v>
      </c>
      <c r="AE23" s="97" t="s">
        <v>318</v>
      </c>
      <c r="AF23" s="97">
        <v>270</v>
      </c>
      <c r="AG23" s="97" t="s">
        <v>318</v>
      </c>
      <c r="AH23" s="23">
        <v>0.10553775659335966</v>
      </c>
      <c r="AI23" s="97" t="s">
        <v>318</v>
      </c>
      <c r="AJ23" s="97">
        <v>113</v>
      </c>
      <c r="AK23" s="97" t="s">
        <v>318</v>
      </c>
      <c r="AL23" s="23">
        <v>1.7381476206644056E-2</v>
      </c>
      <c r="AM23" s="97" t="s">
        <v>318</v>
      </c>
      <c r="AN23" s="97">
        <v>232</v>
      </c>
      <c r="AO23" s="97" t="s">
        <v>318</v>
      </c>
      <c r="AP23" s="23">
        <v>3.9013519898202835E-2</v>
      </c>
      <c r="AQ23" s="97" t="s">
        <v>318</v>
      </c>
      <c r="AR23" s="97">
        <v>149</v>
      </c>
      <c r="AS23" s="97" t="s">
        <v>318</v>
      </c>
      <c r="AT23" s="23">
        <v>7.6088991580870138E-2</v>
      </c>
      <c r="AU23" s="97" t="s">
        <v>318</v>
      </c>
      <c r="AV23" s="97">
        <v>212</v>
      </c>
      <c r="AW23" s="97" t="s">
        <v>318</v>
      </c>
      <c r="AX23" s="23">
        <v>6.4825906864247107E-2</v>
      </c>
      <c r="AY23" s="97" t="s">
        <v>318</v>
      </c>
      <c r="AZ23" s="97">
        <v>180</v>
      </c>
      <c r="BA23" s="97" t="s">
        <v>318</v>
      </c>
      <c r="BB23" s="23">
        <v>3.147405837215219E-2</v>
      </c>
      <c r="BC23" s="97" t="s">
        <v>318</v>
      </c>
      <c r="BD23" s="97">
        <v>220</v>
      </c>
      <c r="BE23" s="97" t="s">
        <v>318</v>
      </c>
      <c r="BF23" s="23">
        <v>0.23413169746812035</v>
      </c>
      <c r="BG23" s="97" t="s">
        <v>318</v>
      </c>
      <c r="BH23" s="97">
        <v>142</v>
      </c>
      <c r="BI23" s="97" t="s">
        <v>318</v>
      </c>
      <c r="BJ23" s="23">
        <v>7.7646107812485779E-2</v>
      </c>
      <c r="BK23" s="97" t="s">
        <v>318</v>
      </c>
      <c r="BL23" s="97">
        <v>226</v>
      </c>
      <c r="BM23" s="97" t="s">
        <v>318</v>
      </c>
      <c r="BN23" s="23">
        <v>8.6604078288566338E-2</v>
      </c>
      <c r="BO23" s="97" t="s">
        <v>318</v>
      </c>
      <c r="BP23" s="97">
        <v>112</v>
      </c>
      <c r="BQ23" s="97" t="s">
        <v>318</v>
      </c>
      <c r="BR23" s="23">
        <v>1.3113360328199599E-2</v>
      </c>
      <c r="BS23" s="97" t="s">
        <v>318</v>
      </c>
      <c r="BT23" s="97">
        <v>324</v>
      </c>
      <c r="BU23" s="97" t="s">
        <v>318</v>
      </c>
      <c r="BV23" s="23">
        <v>8.6518997949062162E-2</v>
      </c>
      <c r="BW23" s="97" t="s">
        <v>318</v>
      </c>
      <c r="BX23" s="97">
        <v>227</v>
      </c>
      <c r="BY23" s="97" t="s">
        <v>318</v>
      </c>
      <c r="BZ23" s="23">
        <v>0.20200341607464831</v>
      </c>
      <c r="CA23" s="97" t="s">
        <v>318</v>
      </c>
      <c r="CB23" s="97">
        <v>90</v>
      </c>
      <c r="CC23" s="97" t="s">
        <v>318</v>
      </c>
      <c r="CD23" s="23">
        <v>3.9349667792150871E-2</v>
      </c>
      <c r="CE23" s="97" t="s">
        <v>318</v>
      </c>
      <c r="CF23" s="97">
        <v>253</v>
      </c>
      <c r="CG23" s="2">
        <f t="shared" si="0"/>
        <v>7.4956012212505261E-4</v>
      </c>
      <c r="CH23">
        <f t="shared" si="1"/>
        <v>1.7381476206644056E-2</v>
      </c>
      <c r="CI23">
        <f t="shared" si="2"/>
        <v>6.4825906864247107E-2</v>
      </c>
      <c r="CJ23">
        <f t="shared" si="3"/>
        <v>7.7646107812485779E-2</v>
      </c>
      <c r="CK23">
        <f t="shared" si="4"/>
        <v>8.6518997949062162E-2</v>
      </c>
      <c r="CL23">
        <f t="shared" si="5"/>
        <v>0.20200341607464831</v>
      </c>
      <c r="CM23">
        <f t="shared" si="6"/>
        <v>3.9349667792150871E-2</v>
      </c>
      <c r="CN23">
        <f t="shared" si="7"/>
        <v>7.1303786533596952E-2</v>
      </c>
      <c r="CO23">
        <f t="shared" si="8"/>
        <v>1.7381476206644056E-2</v>
      </c>
      <c r="CP23" s="97" t="s">
        <v>318</v>
      </c>
      <c r="CQ23">
        <f t="shared" si="9"/>
        <v>236</v>
      </c>
      <c r="CR23">
        <f t="shared" si="10"/>
        <v>232</v>
      </c>
      <c r="CS23" s="97" t="s">
        <v>318</v>
      </c>
    </row>
    <row r="24" spans="1:97" x14ac:dyDescent="0.35">
      <c r="A24" s="97" t="s">
        <v>301</v>
      </c>
      <c r="B24" s="23">
        <v>0.11578106340311466</v>
      </c>
      <c r="C24" s="97" t="s">
        <v>301</v>
      </c>
      <c r="D24" s="97">
        <v>318</v>
      </c>
      <c r="E24" s="97" t="s">
        <v>301</v>
      </c>
      <c r="F24" s="23">
        <v>3.7326648471711889E-2</v>
      </c>
      <c r="G24" s="97" t="s">
        <v>301</v>
      </c>
      <c r="H24" s="97">
        <v>305</v>
      </c>
      <c r="I24" s="97" t="s">
        <v>301</v>
      </c>
      <c r="J24" s="23">
        <v>0.1509739213906211</v>
      </c>
      <c r="K24" s="97" t="s">
        <v>301</v>
      </c>
      <c r="L24" s="97">
        <v>302</v>
      </c>
      <c r="M24" s="97" t="s">
        <v>301</v>
      </c>
      <c r="N24" s="23">
        <v>-3</v>
      </c>
      <c r="O24" s="97" t="s">
        <v>301</v>
      </c>
      <c r="P24" s="23">
        <v>160</v>
      </c>
      <c r="Q24" s="97" t="s">
        <v>301</v>
      </c>
      <c r="R24" s="23">
        <v>1.0588753119143051E-3</v>
      </c>
      <c r="S24" s="97" t="s">
        <v>301</v>
      </c>
      <c r="T24" s="97">
        <v>186</v>
      </c>
      <c r="U24" s="97" t="s">
        <v>301</v>
      </c>
      <c r="V24" s="23">
        <v>8.6540827022851777E-2</v>
      </c>
      <c r="W24" s="97" t="s">
        <v>301</v>
      </c>
      <c r="X24" s="97">
        <v>232</v>
      </c>
      <c r="Y24" s="97" t="s">
        <v>301</v>
      </c>
      <c r="Z24" s="23">
        <v>1.8582852127506455E-3</v>
      </c>
      <c r="AA24" s="97" t="s">
        <v>301</v>
      </c>
      <c r="AB24" s="97">
        <v>237</v>
      </c>
      <c r="AC24" s="97" t="s">
        <v>301</v>
      </c>
      <c r="AD24" s="23">
        <v>2.6252899106020067E-2</v>
      </c>
      <c r="AE24" s="97" t="s">
        <v>301</v>
      </c>
      <c r="AF24" s="97">
        <v>72</v>
      </c>
      <c r="AG24" s="97" t="s">
        <v>301</v>
      </c>
      <c r="AH24" s="23">
        <v>6.9796634292773746E-2</v>
      </c>
      <c r="AI24" s="97" t="s">
        <v>301</v>
      </c>
      <c r="AJ24" s="97">
        <v>215</v>
      </c>
      <c r="AK24" s="97" t="s">
        <v>301</v>
      </c>
      <c r="AL24" s="23">
        <v>3.4377779089124261E-2</v>
      </c>
      <c r="AM24" s="97" t="s">
        <v>301</v>
      </c>
      <c r="AN24" s="97">
        <v>94</v>
      </c>
      <c r="AO24" s="97" t="s">
        <v>301</v>
      </c>
      <c r="AP24" s="23">
        <v>2.2397899477834975E-2</v>
      </c>
      <c r="AQ24" s="97" t="s">
        <v>301</v>
      </c>
      <c r="AR24" s="97">
        <v>200</v>
      </c>
      <c r="AS24" s="97" t="s">
        <v>301</v>
      </c>
      <c r="AT24" s="23">
        <v>5.7876201104797173E-2</v>
      </c>
      <c r="AU24" s="97" t="s">
        <v>301</v>
      </c>
      <c r="AV24" s="97">
        <v>277</v>
      </c>
      <c r="AW24" s="97" t="s">
        <v>301</v>
      </c>
      <c r="AX24" s="23">
        <v>4.2220797776953083E-2</v>
      </c>
      <c r="AY24" s="97" t="s">
        <v>301</v>
      </c>
      <c r="AZ24" s="97">
        <v>249</v>
      </c>
      <c r="BA24" s="97" t="s">
        <v>301</v>
      </c>
      <c r="BB24" s="23">
        <v>1.2404152146043779E-2</v>
      </c>
      <c r="BC24" s="97" t="s">
        <v>301</v>
      </c>
      <c r="BD24" s="97">
        <v>283</v>
      </c>
      <c r="BE24" s="97" t="s">
        <v>301</v>
      </c>
      <c r="BF24" s="23">
        <v>0.13836964145240044</v>
      </c>
      <c r="BG24" s="97" t="s">
        <v>301</v>
      </c>
      <c r="BH24" s="97">
        <v>284</v>
      </c>
      <c r="BI24" s="97" t="s">
        <v>301</v>
      </c>
      <c r="BJ24" s="23">
        <v>4.0235310270582206E-2</v>
      </c>
      <c r="BK24" s="97" t="s">
        <v>301</v>
      </c>
      <c r="BL24" s="97">
        <v>315</v>
      </c>
      <c r="BM24" s="97" t="s">
        <v>301</v>
      </c>
      <c r="BN24" s="23">
        <v>2.0479134675774606E-2</v>
      </c>
      <c r="BO24" s="97" t="s">
        <v>301</v>
      </c>
      <c r="BP24" s="97">
        <v>284</v>
      </c>
      <c r="BQ24" s="97" t="s">
        <v>301</v>
      </c>
      <c r="BR24" s="23">
        <v>5.5424030985373351E-2</v>
      </c>
      <c r="BS24" s="97" t="s">
        <v>301</v>
      </c>
      <c r="BT24" s="97">
        <v>188</v>
      </c>
      <c r="BU24" s="97" t="s">
        <v>301</v>
      </c>
      <c r="BV24" s="23">
        <v>6.6026334406948356E-2</v>
      </c>
      <c r="BW24" s="97" t="s">
        <v>301</v>
      </c>
      <c r="BX24" s="97">
        <v>284</v>
      </c>
      <c r="BY24" s="97" t="s">
        <v>301</v>
      </c>
      <c r="BZ24" s="23">
        <v>0.12863929247671549</v>
      </c>
      <c r="CA24" s="97" t="s">
        <v>301</v>
      </c>
      <c r="CB24" s="97">
        <v>206</v>
      </c>
      <c r="CC24" s="97" t="s">
        <v>301</v>
      </c>
      <c r="CD24" s="23">
        <v>2.4499602040622347E-3</v>
      </c>
      <c r="CE24" s="97" t="s">
        <v>301</v>
      </c>
      <c r="CF24" s="97">
        <v>324</v>
      </c>
      <c r="CG24" s="2">
        <f t="shared" si="0"/>
        <v>1.8582852127506455E-3</v>
      </c>
      <c r="CH24">
        <f t="shared" si="1"/>
        <v>3.4377779089124261E-2</v>
      </c>
      <c r="CI24">
        <f t="shared" si="2"/>
        <v>4.2220797776953083E-2</v>
      </c>
      <c r="CJ24">
        <f t="shared" si="3"/>
        <v>4.0235310270582206E-2</v>
      </c>
      <c r="CK24">
        <f t="shared" si="4"/>
        <v>6.6026334406948356E-2</v>
      </c>
      <c r="CL24">
        <f t="shared" si="5"/>
        <v>0.12863929247671549</v>
      </c>
      <c r="CM24">
        <f t="shared" si="6"/>
        <v>2.4499602040622347E-3</v>
      </c>
      <c r="CN24">
        <f t="shared" si="7"/>
        <v>4.7248665905367325E-2</v>
      </c>
      <c r="CO24">
        <f t="shared" si="8"/>
        <v>3.4377779089124261E-2</v>
      </c>
      <c r="CP24" s="97" t="s">
        <v>301</v>
      </c>
      <c r="CQ24">
        <f t="shared" si="9"/>
        <v>318</v>
      </c>
      <c r="CR24">
        <f t="shared" si="10"/>
        <v>94</v>
      </c>
      <c r="CS24" s="97" t="s">
        <v>301</v>
      </c>
    </row>
    <row r="25" spans="1:97" x14ac:dyDescent="0.35">
      <c r="A25" s="97" t="s">
        <v>206</v>
      </c>
      <c r="B25" s="23">
        <v>0.22602678515580762</v>
      </c>
      <c r="C25" s="97" t="s">
        <v>206</v>
      </c>
      <c r="D25" s="97">
        <v>148</v>
      </c>
      <c r="E25" s="97" t="s">
        <v>206</v>
      </c>
      <c r="F25" s="23">
        <v>6.2958967987669159E-2</v>
      </c>
      <c r="G25" s="97" t="s">
        <v>206</v>
      </c>
      <c r="H25" s="97">
        <v>244</v>
      </c>
      <c r="I25" s="97" t="s">
        <v>206</v>
      </c>
      <c r="J25" s="23">
        <v>0.33892133800521423</v>
      </c>
      <c r="K25" s="97" t="s">
        <v>206</v>
      </c>
      <c r="L25" s="97">
        <v>84</v>
      </c>
      <c r="M25" s="97" t="s">
        <v>206</v>
      </c>
      <c r="N25" s="23">
        <v>-160</v>
      </c>
      <c r="O25" s="97" t="s">
        <v>206</v>
      </c>
      <c r="P25" s="23">
        <v>34</v>
      </c>
      <c r="Q25" s="97" t="s">
        <v>206</v>
      </c>
      <c r="R25" s="23">
        <v>1.2614107027711285E-3</v>
      </c>
      <c r="S25" s="97" t="s">
        <v>206</v>
      </c>
      <c r="T25" s="97">
        <v>164</v>
      </c>
      <c r="U25" s="97" t="s">
        <v>206</v>
      </c>
      <c r="V25" s="23">
        <v>0.20392318211231705</v>
      </c>
      <c r="W25" s="97" t="s">
        <v>206</v>
      </c>
      <c r="X25" s="97">
        <v>109</v>
      </c>
      <c r="Y25" s="97" t="s">
        <v>206</v>
      </c>
      <c r="Z25" s="23">
        <v>3.1454955594383909E-3</v>
      </c>
      <c r="AA25" s="97" t="s">
        <v>206</v>
      </c>
      <c r="AB25" s="97">
        <v>157</v>
      </c>
      <c r="AC25" s="97" t="s">
        <v>206</v>
      </c>
      <c r="AD25" s="23">
        <v>7.2085441620634502E-3</v>
      </c>
      <c r="AE25" s="97" t="s">
        <v>206</v>
      </c>
      <c r="AF25" s="97">
        <v>218</v>
      </c>
      <c r="AG25" s="97" t="s">
        <v>206</v>
      </c>
      <c r="AH25" s="23">
        <v>8.2388388490443373E-2</v>
      </c>
      <c r="AI25" s="97" t="s">
        <v>206</v>
      </c>
      <c r="AJ25" s="97">
        <v>163</v>
      </c>
      <c r="AK25" s="97" t="s">
        <v>206</v>
      </c>
      <c r="AL25" s="23">
        <v>1.7407650150939386E-2</v>
      </c>
      <c r="AM25" s="97" t="s">
        <v>206</v>
      </c>
      <c r="AN25" s="97">
        <v>231</v>
      </c>
      <c r="AO25" s="97" t="s">
        <v>206</v>
      </c>
      <c r="AP25" s="23">
        <v>3.1755634054910463E-2</v>
      </c>
      <c r="AQ25" s="97" t="s">
        <v>206</v>
      </c>
      <c r="AR25" s="97">
        <v>168</v>
      </c>
      <c r="AS25" s="97" t="s">
        <v>206</v>
      </c>
      <c r="AT25" s="23">
        <v>0.17092813379389163</v>
      </c>
      <c r="AU25" s="97" t="s">
        <v>206</v>
      </c>
      <c r="AV25" s="97">
        <v>31</v>
      </c>
      <c r="AW25" s="97" t="s">
        <v>206</v>
      </c>
      <c r="AX25" s="23">
        <v>9.1192671849681134E-2</v>
      </c>
      <c r="AY25" s="97" t="s">
        <v>206</v>
      </c>
      <c r="AZ25" s="97">
        <v>123</v>
      </c>
      <c r="BA25" s="97" t="s">
        <v>206</v>
      </c>
      <c r="BB25" s="23">
        <v>7.4014276648904781E-2</v>
      </c>
      <c r="BC25" s="97" t="s">
        <v>206</v>
      </c>
      <c r="BD25" s="97">
        <v>121</v>
      </c>
      <c r="BE25" s="97" t="s">
        <v>206</v>
      </c>
      <c r="BF25" s="23">
        <v>0.40375165882766634</v>
      </c>
      <c r="BG25" s="97" t="s">
        <v>206</v>
      </c>
      <c r="BH25" s="97">
        <v>44</v>
      </c>
      <c r="BI25" s="97" t="s">
        <v>206</v>
      </c>
      <c r="BJ25" s="23">
        <v>0.15190379669454065</v>
      </c>
      <c r="BK25" s="97" t="s">
        <v>206</v>
      </c>
      <c r="BL25" s="97">
        <v>95</v>
      </c>
      <c r="BM25" s="97" t="s">
        <v>206</v>
      </c>
      <c r="BN25" s="23">
        <v>2.5069924694631741E-2</v>
      </c>
      <c r="BO25" s="97" t="s">
        <v>206</v>
      </c>
      <c r="BP25" s="97">
        <v>270</v>
      </c>
      <c r="BQ25" s="97" t="s">
        <v>206</v>
      </c>
      <c r="BR25" s="23">
        <v>2.8254378996180458E-2</v>
      </c>
      <c r="BS25" s="97" t="s">
        <v>206</v>
      </c>
      <c r="BT25" s="97">
        <v>298</v>
      </c>
      <c r="BU25" s="97" t="s">
        <v>206</v>
      </c>
      <c r="BV25" s="23">
        <v>4.6345658857330281E-2</v>
      </c>
      <c r="BW25" s="97" t="s">
        <v>206</v>
      </c>
      <c r="BX25" s="97">
        <v>307</v>
      </c>
      <c r="BY25" s="97" t="s">
        <v>206</v>
      </c>
      <c r="BZ25" s="23">
        <v>0.27283863003322534</v>
      </c>
      <c r="CA25" s="97" t="s">
        <v>206</v>
      </c>
      <c r="CB25" s="97">
        <v>50</v>
      </c>
      <c r="CC25" s="97" t="s">
        <v>206</v>
      </c>
      <c r="CD25" s="23">
        <v>4.813349239335999E-2</v>
      </c>
      <c r="CE25" s="97" t="s">
        <v>206</v>
      </c>
      <c r="CF25" s="97">
        <v>222</v>
      </c>
      <c r="CG25" s="2">
        <f t="shared" si="0"/>
        <v>3.1454955594383909E-3</v>
      </c>
      <c r="CH25">
        <f t="shared" si="1"/>
        <v>1.7407650150939386E-2</v>
      </c>
      <c r="CI25">
        <f t="shared" si="2"/>
        <v>9.1192671849681134E-2</v>
      </c>
      <c r="CJ25">
        <f t="shared" si="3"/>
        <v>0.15190379669454065</v>
      </c>
      <c r="CK25">
        <f t="shared" si="4"/>
        <v>4.6345658857330281E-2</v>
      </c>
      <c r="CL25">
        <f t="shared" si="5"/>
        <v>0.27283863003322534</v>
      </c>
      <c r="CM25">
        <f t="shared" si="6"/>
        <v>4.813349239335999E-2</v>
      </c>
      <c r="CN25">
        <f t="shared" si="7"/>
        <v>9.2238434711109277E-2</v>
      </c>
      <c r="CO25">
        <f t="shared" si="8"/>
        <v>1.7407650150939386E-2</v>
      </c>
      <c r="CP25" s="97" t="s">
        <v>206</v>
      </c>
      <c r="CQ25">
        <f t="shared" si="9"/>
        <v>148</v>
      </c>
      <c r="CR25">
        <f t="shared" si="10"/>
        <v>231</v>
      </c>
      <c r="CS25" s="97" t="s">
        <v>206</v>
      </c>
    </row>
    <row r="26" spans="1:97" x14ac:dyDescent="0.35">
      <c r="A26" s="97" t="s">
        <v>47</v>
      </c>
      <c r="B26" s="23">
        <v>0.47442469028536777</v>
      </c>
      <c r="C26" s="97" t="s">
        <v>47</v>
      </c>
      <c r="D26" s="97">
        <v>28</v>
      </c>
      <c r="E26" s="97" t="s">
        <v>47</v>
      </c>
      <c r="F26" s="23">
        <v>0.20643156927773451</v>
      </c>
      <c r="G26" s="97" t="s">
        <v>47</v>
      </c>
      <c r="H26" s="97">
        <v>53</v>
      </c>
      <c r="I26" s="97" t="s">
        <v>47</v>
      </c>
      <c r="J26" s="23">
        <v>0.54990331846947027</v>
      </c>
      <c r="K26" s="97" t="s">
        <v>47</v>
      </c>
      <c r="L26" s="97">
        <v>18</v>
      </c>
      <c r="M26" s="97" t="s">
        <v>47</v>
      </c>
      <c r="N26" s="23">
        <v>-35</v>
      </c>
      <c r="O26" s="97" t="s">
        <v>47</v>
      </c>
      <c r="P26" s="23">
        <v>125</v>
      </c>
      <c r="Q26" s="97" t="s">
        <v>47</v>
      </c>
      <c r="R26" s="23">
        <v>3.6565457872866507E-4</v>
      </c>
      <c r="S26" s="97" t="s">
        <v>47</v>
      </c>
      <c r="T26" s="97">
        <v>267</v>
      </c>
      <c r="U26" s="97" t="s">
        <v>47</v>
      </c>
      <c r="V26" s="23">
        <v>0.19583177444166225</v>
      </c>
      <c r="W26" s="97" t="s">
        <v>47</v>
      </c>
      <c r="X26" s="97">
        <v>114</v>
      </c>
      <c r="Y26" s="97" t="s">
        <v>47</v>
      </c>
      <c r="Z26" s="23">
        <v>2.1752352684786783E-3</v>
      </c>
      <c r="AA26" s="97" t="s">
        <v>47</v>
      </c>
      <c r="AB26" s="97">
        <v>212</v>
      </c>
      <c r="AC26" s="97" t="s">
        <v>47</v>
      </c>
      <c r="AD26" s="23">
        <v>2.0559416560635209E-2</v>
      </c>
      <c r="AE26" s="97" t="s">
        <v>47</v>
      </c>
      <c r="AF26" s="97">
        <v>86</v>
      </c>
      <c r="AG26" s="97" t="s">
        <v>47</v>
      </c>
      <c r="AH26" s="23">
        <v>0.57647628822087627</v>
      </c>
      <c r="AI26" s="97" t="s">
        <v>47</v>
      </c>
      <c r="AJ26" s="97">
        <v>4</v>
      </c>
      <c r="AK26" s="97" t="s">
        <v>47</v>
      </c>
      <c r="AL26" s="23">
        <v>9.2687632506124773E-2</v>
      </c>
      <c r="AM26" s="97" t="s">
        <v>47</v>
      </c>
      <c r="AN26" s="97">
        <v>29</v>
      </c>
      <c r="AO26" s="97" t="s">
        <v>47</v>
      </c>
      <c r="AP26" s="23">
        <v>0.35990123077007535</v>
      </c>
      <c r="AQ26" s="97" t="s">
        <v>47</v>
      </c>
      <c r="AR26" s="97">
        <v>6</v>
      </c>
      <c r="AS26" s="97" t="s">
        <v>47</v>
      </c>
      <c r="AT26" s="23">
        <v>7.046948720106723E-2</v>
      </c>
      <c r="AU26" s="97" t="s">
        <v>47</v>
      </c>
      <c r="AV26" s="97">
        <v>237</v>
      </c>
      <c r="AW26" s="97" t="s">
        <v>47</v>
      </c>
      <c r="AX26" s="23">
        <v>0.37539820951216663</v>
      </c>
      <c r="AY26" s="97" t="s">
        <v>47</v>
      </c>
      <c r="AZ26" s="97">
        <v>8</v>
      </c>
      <c r="BA26" s="97" t="s">
        <v>47</v>
      </c>
      <c r="BB26" s="23">
        <v>4.2566761738462376E-2</v>
      </c>
      <c r="BC26" s="97" t="s">
        <v>47</v>
      </c>
      <c r="BD26" s="97">
        <v>184</v>
      </c>
      <c r="BE26" s="97" t="s">
        <v>47</v>
      </c>
      <c r="BF26" s="23">
        <v>0.16475202962873439</v>
      </c>
      <c r="BG26" s="97" t="s">
        <v>47</v>
      </c>
      <c r="BH26" s="97">
        <v>234</v>
      </c>
      <c r="BI26" s="97" t="s">
        <v>47</v>
      </c>
      <c r="BJ26" s="23">
        <v>7.3264481530712772E-2</v>
      </c>
      <c r="BK26" s="97" t="s">
        <v>47</v>
      </c>
      <c r="BL26" s="97">
        <v>237</v>
      </c>
      <c r="BM26" s="97" t="s">
        <v>47</v>
      </c>
      <c r="BN26" s="23">
        <v>3.3379649421881673E-2</v>
      </c>
      <c r="BO26" s="97" t="s">
        <v>47</v>
      </c>
      <c r="BP26" s="97">
        <v>248</v>
      </c>
      <c r="BQ26" s="97" t="s">
        <v>47</v>
      </c>
      <c r="BR26" s="23">
        <v>7.4180450420339286E-2</v>
      </c>
      <c r="BS26" s="97" t="s">
        <v>47</v>
      </c>
      <c r="BT26" s="97">
        <v>120</v>
      </c>
      <c r="BU26" s="97" t="s">
        <v>47</v>
      </c>
      <c r="BV26" s="23">
        <v>9.3547669679411291E-2</v>
      </c>
      <c r="BW26" s="97" t="s">
        <v>47</v>
      </c>
      <c r="BX26" s="97">
        <v>209</v>
      </c>
      <c r="BY26" s="97" t="s">
        <v>47</v>
      </c>
      <c r="BZ26" s="23">
        <v>0.19714312302869422</v>
      </c>
      <c r="CA26" s="97" t="s">
        <v>47</v>
      </c>
      <c r="CB26" s="97">
        <v>98</v>
      </c>
      <c r="CC26" s="97" t="s">
        <v>47</v>
      </c>
      <c r="CD26" s="23">
        <v>0.68473764295660888</v>
      </c>
      <c r="CE26" s="97" t="s">
        <v>47</v>
      </c>
      <c r="CF26" s="97">
        <v>9</v>
      </c>
      <c r="CG26" s="2">
        <f t="shared" si="0"/>
        <v>2.1752352684786783E-3</v>
      </c>
      <c r="CH26">
        <f t="shared" si="1"/>
        <v>9.2687632506124773E-2</v>
      </c>
      <c r="CI26">
        <f t="shared" si="2"/>
        <v>0.37539820951216663</v>
      </c>
      <c r="CJ26">
        <f t="shared" si="3"/>
        <v>7.3264481530712772E-2</v>
      </c>
      <c r="CK26">
        <f t="shared" si="4"/>
        <v>9.3547669679411291E-2</v>
      </c>
      <c r="CL26">
        <f t="shared" si="5"/>
        <v>0.19714312302869422</v>
      </c>
      <c r="CM26">
        <f t="shared" si="6"/>
        <v>0.68473764295660888</v>
      </c>
      <c r="CN26">
        <f t="shared" si="7"/>
        <v>0.19360621702449915</v>
      </c>
      <c r="CO26">
        <f t="shared" si="8"/>
        <v>9.2687632506124773E-2</v>
      </c>
      <c r="CP26" s="97" t="s">
        <v>47</v>
      </c>
      <c r="CQ26">
        <f t="shared" si="9"/>
        <v>28</v>
      </c>
      <c r="CR26">
        <f t="shared" si="10"/>
        <v>29</v>
      </c>
      <c r="CS26" s="97" t="s">
        <v>47</v>
      </c>
    </row>
    <row r="27" spans="1:97" x14ac:dyDescent="0.35">
      <c r="A27" s="97" t="s">
        <v>155</v>
      </c>
      <c r="B27" s="23">
        <v>0.17059038180542227</v>
      </c>
      <c r="C27" s="97" t="s">
        <v>155</v>
      </c>
      <c r="D27" s="97">
        <v>240</v>
      </c>
      <c r="E27" s="97" t="s">
        <v>155</v>
      </c>
      <c r="F27" s="23">
        <v>0.11571386801721584</v>
      </c>
      <c r="G27" s="97" t="s">
        <v>155</v>
      </c>
      <c r="H27" s="97">
        <v>122</v>
      </c>
      <c r="I27" s="97" t="s">
        <v>155</v>
      </c>
      <c r="J27" s="23">
        <v>0.15208381583048811</v>
      </c>
      <c r="K27" s="97" t="s">
        <v>155</v>
      </c>
      <c r="L27" s="97">
        <v>300</v>
      </c>
      <c r="M27" s="97" t="s">
        <v>155</v>
      </c>
      <c r="N27" s="23">
        <v>178</v>
      </c>
      <c r="O27" s="97" t="s">
        <v>155</v>
      </c>
      <c r="P27" s="23">
        <v>304</v>
      </c>
      <c r="Q27" s="97" t="s">
        <v>155</v>
      </c>
      <c r="R27" s="23">
        <v>1.665921909725779E-3</v>
      </c>
      <c r="S27" s="97" t="s">
        <v>155</v>
      </c>
      <c r="T27" s="97">
        <v>126</v>
      </c>
      <c r="U27" s="97" t="s">
        <v>155</v>
      </c>
      <c r="V27" s="23">
        <v>7.8959361279973453E-2</v>
      </c>
      <c r="W27" s="97" t="s">
        <v>155</v>
      </c>
      <c r="X27" s="97">
        <v>249</v>
      </c>
      <c r="Y27" s="97" t="s">
        <v>155</v>
      </c>
      <c r="Z27" s="23">
        <v>2.3950889016142222E-3</v>
      </c>
      <c r="AA27" s="97" t="s">
        <v>155</v>
      </c>
      <c r="AB27" s="97">
        <v>197</v>
      </c>
      <c r="AC27" s="97" t="s">
        <v>155</v>
      </c>
      <c r="AD27" s="23">
        <v>1.1831541859545645E-3</v>
      </c>
      <c r="AE27" s="97" t="s">
        <v>155</v>
      </c>
      <c r="AF27" s="97">
        <v>320</v>
      </c>
      <c r="AG27" s="97" t="s">
        <v>155</v>
      </c>
      <c r="AH27" s="23">
        <v>7.8827438447898815E-2</v>
      </c>
      <c r="AI27" s="97" t="s">
        <v>155</v>
      </c>
      <c r="AJ27" s="97">
        <v>178</v>
      </c>
      <c r="AK27" s="97" t="s">
        <v>155</v>
      </c>
      <c r="AL27" s="23">
        <v>1.1087632771883051E-2</v>
      </c>
      <c r="AM27" s="97" t="s">
        <v>155</v>
      </c>
      <c r="AN27" s="97">
        <v>310</v>
      </c>
      <c r="AO27" s="97" t="s">
        <v>155</v>
      </c>
      <c r="AP27" s="23">
        <v>1.8514297622389472E-3</v>
      </c>
      <c r="AQ27" s="97" t="s">
        <v>155</v>
      </c>
      <c r="AR27" s="97">
        <v>250</v>
      </c>
      <c r="AS27" s="97" t="s">
        <v>155</v>
      </c>
      <c r="AT27" s="23">
        <v>6.7239655309204768E-2</v>
      </c>
      <c r="AU27" s="97" t="s">
        <v>155</v>
      </c>
      <c r="AV27" s="97">
        <v>245</v>
      </c>
      <c r="AW27" s="97" t="s">
        <v>155</v>
      </c>
      <c r="AX27" s="23">
        <v>2.5509114360597867E-2</v>
      </c>
      <c r="AY27" s="97" t="s">
        <v>155</v>
      </c>
      <c r="AZ27" s="97">
        <v>301</v>
      </c>
      <c r="BA27" s="97" t="s">
        <v>155</v>
      </c>
      <c r="BB27" s="23">
        <v>0.22770872898770256</v>
      </c>
      <c r="BC27" s="97" t="s">
        <v>155</v>
      </c>
      <c r="BD27" s="97">
        <v>25</v>
      </c>
      <c r="BE27" s="97" t="s">
        <v>155</v>
      </c>
      <c r="BF27" s="23">
        <v>0.11312040408865431</v>
      </c>
      <c r="BG27" s="97" t="s">
        <v>155</v>
      </c>
      <c r="BH27" s="97">
        <v>315</v>
      </c>
      <c r="BI27" s="97" t="s">
        <v>155</v>
      </c>
      <c r="BJ27" s="23">
        <v>0.23136459866857703</v>
      </c>
      <c r="BK27" s="97" t="s">
        <v>155</v>
      </c>
      <c r="BL27" s="97">
        <v>37</v>
      </c>
      <c r="BM27" s="97" t="s">
        <v>155</v>
      </c>
      <c r="BN27" s="23">
        <v>2.3631726422812301E-2</v>
      </c>
      <c r="BO27" s="97" t="s">
        <v>155</v>
      </c>
      <c r="BP27" s="97">
        <v>278</v>
      </c>
      <c r="BQ27" s="97" t="s">
        <v>155</v>
      </c>
      <c r="BR27" s="23">
        <v>5.6500568818127907E-2</v>
      </c>
      <c r="BS27" s="97" t="s">
        <v>155</v>
      </c>
      <c r="BT27" s="97">
        <v>182</v>
      </c>
      <c r="BU27" s="97" t="s">
        <v>155</v>
      </c>
      <c r="BV27" s="23">
        <v>6.9697645231859978E-2</v>
      </c>
      <c r="BW27" s="97" t="s">
        <v>155</v>
      </c>
      <c r="BX27" s="97">
        <v>275</v>
      </c>
      <c r="BY27" s="97" t="s">
        <v>155</v>
      </c>
      <c r="BZ27" s="23">
        <v>7.5324993310179722E-2</v>
      </c>
      <c r="CA27" s="97" t="s">
        <v>155</v>
      </c>
      <c r="CB27" s="97">
        <v>311</v>
      </c>
      <c r="CC27" s="97" t="s">
        <v>155</v>
      </c>
      <c r="CD27" s="23">
        <v>7.3087369330530616E-2</v>
      </c>
      <c r="CE27" s="97" t="s">
        <v>155</v>
      </c>
      <c r="CF27" s="97">
        <v>156</v>
      </c>
      <c r="CG27" s="2">
        <f t="shared" si="0"/>
        <v>2.3950889016142222E-3</v>
      </c>
      <c r="CH27">
        <f t="shared" si="1"/>
        <v>1.1087632771883051E-2</v>
      </c>
      <c r="CI27">
        <f t="shared" si="2"/>
        <v>2.5509114360597867E-2</v>
      </c>
      <c r="CJ27">
        <f t="shared" si="3"/>
        <v>0.23136459866857703</v>
      </c>
      <c r="CK27">
        <f t="shared" si="4"/>
        <v>6.9697645231859978E-2</v>
      </c>
      <c r="CL27">
        <f t="shared" si="5"/>
        <v>7.5324993310179722E-2</v>
      </c>
      <c r="CM27">
        <f t="shared" si="6"/>
        <v>7.3087369330530616E-2</v>
      </c>
      <c r="CN27">
        <f t="shared" si="7"/>
        <v>6.9615597919759839E-2</v>
      </c>
      <c r="CO27">
        <f t="shared" si="8"/>
        <v>1.1087632771883051E-2</v>
      </c>
      <c r="CP27" s="97" t="s">
        <v>155</v>
      </c>
      <c r="CQ27">
        <f t="shared" si="9"/>
        <v>240</v>
      </c>
      <c r="CR27">
        <f t="shared" si="10"/>
        <v>310</v>
      </c>
      <c r="CS27" s="97" t="s">
        <v>155</v>
      </c>
    </row>
    <row r="28" spans="1:97" x14ac:dyDescent="0.35">
      <c r="A28" s="97" t="s">
        <v>244</v>
      </c>
      <c r="B28" s="23">
        <v>0.17772806453051271</v>
      </c>
      <c r="C28" s="97" t="s">
        <v>244</v>
      </c>
      <c r="D28" s="97">
        <v>228</v>
      </c>
      <c r="E28" s="97" t="s">
        <v>244</v>
      </c>
      <c r="F28" s="23">
        <v>0.10773592292063618</v>
      </c>
      <c r="G28" s="97" t="s">
        <v>244</v>
      </c>
      <c r="H28" s="97">
        <v>145</v>
      </c>
      <c r="I28" s="97" t="s">
        <v>244</v>
      </c>
      <c r="J28" s="23">
        <v>0.18617654099034811</v>
      </c>
      <c r="K28" s="97" t="s">
        <v>244</v>
      </c>
      <c r="L28" s="97">
        <v>270</v>
      </c>
      <c r="M28" s="97" t="s">
        <v>244</v>
      </c>
      <c r="N28" s="23">
        <v>125</v>
      </c>
      <c r="O28" s="97" t="s">
        <v>244</v>
      </c>
      <c r="P28" s="23">
        <v>284</v>
      </c>
      <c r="Q28" s="97" t="s">
        <v>244</v>
      </c>
      <c r="R28" s="23">
        <v>1.3066741220972496E-4</v>
      </c>
      <c r="S28" s="97" t="s">
        <v>244</v>
      </c>
      <c r="T28" s="97">
        <v>307</v>
      </c>
      <c r="U28" s="97" t="s">
        <v>244</v>
      </c>
      <c r="V28" s="23">
        <v>8.5645655709888427E-2</v>
      </c>
      <c r="W28" s="97" t="s">
        <v>244</v>
      </c>
      <c r="X28" s="97">
        <v>234</v>
      </c>
      <c r="Y28" s="97" t="s">
        <v>244</v>
      </c>
      <c r="Z28" s="23">
        <v>9.2208364014364141E-4</v>
      </c>
      <c r="AA28" s="97" t="s">
        <v>244</v>
      </c>
      <c r="AB28" s="97">
        <v>312</v>
      </c>
      <c r="AC28" s="97" t="s">
        <v>244</v>
      </c>
      <c r="AD28" s="23">
        <v>1.231704970377513E-2</v>
      </c>
      <c r="AE28" s="97" t="s">
        <v>244</v>
      </c>
      <c r="AF28" s="97">
        <v>143</v>
      </c>
      <c r="AG28" s="97" t="s">
        <v>244</v>
      </c>
      <c r="AH28" s="23">
        <v>0.12207170577495612</v>
      </c>
      <c r="AI28" s="97" t="s">
        <v>244</v>
      </c>
      <c r="AJ28" s="97">
        <v>83</v>
      </c>
      <c r="AK28" s="97" t="s">
        <v>244</v>
      </c>
      <c r="AL28" s="23">
        <v>2.7386803254246844E-2</v>
      </c>
      <c r="AM28" s="97" t="s">
        <v>244</v>
      </c>
      <c r="AN28" s="97">
        <v>122</v>
      </c>
      <c r="AO28" s="97" t="s">
        <v>244</v>
      </c>
      <c r="AP28" s="23">
        <v>5.1125408228400691E-2</v>
      </c>
      <c r="AQ28" s="97" t="s">
        <v>244</v>
      </c>
      <c r="AR28" s="97">
        <v>124</v>
      </c>
      <c r="AS28" s="97" t="s">
        <v>244</v>
      </c>
      <c r="AT28" s="23">
        <v>7.6196136956304367E-2</v>
      </c>
      <c r="AU28" s="97" t="s">
        <v>244</v>
      </c>
      <c r="AV28" s="97">
        <v>210</v>
      </c>
      <c r="AW28" s="97" t="s">
        <v>244</v>
      </c>
      <c r="AX28" s="23">
        <v>7.6660995474583549E-2</v>
      </c>
      <c r="AY28" s="97" t="s">
        <v>244</v>
      </c>
      <c r="AZ28" s="97">
        <v>152</v>
      </c>
      <c r="BA28" s="97" t="s">
        <v>244</v>
      </c>
      <c r="BB28" s="23">
        <v>0.13966680180748922</v>
      </c>
      <c r="BC28" s="97" t="s">
        <v>244</v>
      </c>
      <c r="BD28" s="97">
        <v>58</v>
      </c>
      <c r="BE28" s="97" t="s">
        <v>244</v>
      </c>
      <c r="BF28" s="23">
        <v>0.18332028074724613</v>
      </c>
      <c r="BG28" s="97" t="s">
        <v>244</v>
      </c>
      <c r="BH28" s="97">
        <v>211</v>
      </c>
      <c r="BI28" s="97" t="s">
        <v>244</v>
      </c>
      <c r="BJ28" s="23">
        <v>0.16572254601113881</v>
      </c>
      <c r="BK28" s="97" t="s">
        <v>244</v>
      </c>
      <c r="BL28" s="97">
        <v>82</v>
      </c>
      <c r="BM28" s="97" t="s">
        <v>244</v>
      </c>
      <c r="BN28" s="23">
        <v>3.514817394969378E-2</v>
      </c>
      <c r="BO28" s="97" t="s">
        <v>244</v>
      </c>
      <c r="BP28" s="97">
        <v>243</v>
      </c>
      <c r="BQ28" s="97" t="s">
        <v>244</v>
      </c>
      <c r="BR28" s="23">
        <v>5.2154397182626135E-2</v>
      </c>
      <c r="BS28" s="97" t="s">
        <v>244</v>
      </c>
      <c r="BT28" s="97">
        <v>195</v>
      </c>
      <c r="BU28" s="97" t="s">
        <v>244</v>
      </c>
      <c r="BV28" s="23">
        <v>7.5899136022947691E-2</v>
      </c>
      <c r="BW28" s="97" t="s">
        <v>244</v>
      </c>
      <c r="BX28" s="97">
        <v>252</v>
      </c>
      <c r="BY28" s="97" t="s">
        <v>244</v>
      </c>
      <c r="BZ28" s="23">
        <v>0.11997373431545555</v>
      </c>
      <c r="CA28" s="97" t="s">
        <v>244</v>
      </c>
      <c r="CB28" s="97">
        <v>222</v>
      </c>
      <c r="CC28" s="97" t="s">
        <v>244</v>
      </c>
      <c r="CD28" s="23">
        <v>2.5435936539220886E-2</v>
      </c>
      <c r="CE28" s="97" t="s">
        <v>244</v>
      </c>
      <c r="CF28" s="97">
        <v>289</v>
      </c>
      <c r="CG28" s="2">
        <f t="shared" si="0"/>
        <v>9.2208364014364141E-4</v>
      </c>
      <c r="CH28">
        <f t="shared" si="1"/>
        <v>2.7386803254246844E-2</v>
      </c>
      <c r="CI28">
        <f t="shared" si="2"/>
        <v>7.6660995474583549E-2</v>
      </c>
      <c r="CJ28">
        <f t="shared" si="3"/>
        <v>0.16572254601113881</v>
      </c>
      <c r="CK28">
        <f t="shared" si="4"/>
        <v>7.5899136022947691E-2</v>
      </c>
      <c r="CL28">
        <f t="shared" si="5"/>
        <v>0.11997373431545555</v>
      </c>
      <c r="CM28">
        <f t="shared" si="6"/>
        <v>2.5435936539220886E-2</v>
      </c>
      <c r="CN28">
        <f t="shared" si="7"/>
        <v>7.2528388461699511E-2</v>
      </c>
      <c r="CO28">
        <f t="shared" si="8"/>
        <v>2.7386803254246844E-2</v>
      </c>
      <c r="CP28" s="97" t="s">
        <v>244</v>
      </c>
      <c r="CQ28">
        <f t="shared" si="9"/>
        <v>228</v>
      </c>
      <c r="CR28">
        <f t="shared" si="10"/>
        <v>122</v>
      </c>
      <c r="CS28" s="97" t="s">
        <v>244</v>
      </c>
    </row>
    <row r="29" spans="1:97" x14ac:dyDescent="0.35">
      <c r="A29" s="97" t="s">
        <v>263</v>
      </c>
      <c r="B29" s="23">
        <v>0.22941793213689418</v>
      </c>
      <c r="C29" s="97" t="s">
        <v>263</v>
      </c>
      <c r="D29" s="97">
        <v>142</v>
      </c>
      <c r="E29" s="97" t="s">
        <v>263</v>
      </c>
      <c r="F29" s="23">
        <v>9.7437002186520752E-2</v>
      </c>
      <c r="G29" s="97" t="s">
        <v>263</v>
      </c>
      <c r="H29" s="97">
        <v>162</v>
      </c>
      <c r="I29" s="97" t="s">
        <v>263</v>
      </c>
      <c r="J29" s="23">
        <v>0.24999438163924792</v>
      </c>
      <c r="K29" s="97" t="s">
        <v>263</v>
      </c>
      <c r="L29" s="97">
        <v>174</v>
      </c>
      <c r="M29" s="97" t="s">
        <v>263</v>
      </c>
      <c r="N29" s="23">
        <v>12</v>
      </c>
      <c r="O29" s="97" t="s">
        <v>263</v>
      </c>
      <c r="P29" s="23">
        <v>188</v>
      </c>
      <c r="Q29" s="97" t="s">
        <v>263</v>
      </c>
      <c r="R29" s="23">
        <v>1.5007350828558034E-3</v>
      </c>
      <c r="S29" s="97" t="s">
        <v>263</v>
      </c>
      <c r="T29" s="97">
        <v>137</v>
      </c>
      <c r="U29" s="97" t="s">
        <v>263</v>
      </c>
      <c r="V29" s="23">
        <v>0.18249551483300908</v>
      </c>
      <c r="W29" s="97" t="s">
        <v>263</v>
      </c>
      <c r="X29" s="97">
        <v>123</v>
      </c>
      <c r="Y29" s="97" t="s">
        <v>263</v>
      </c>
      <c r="Z29" s="23">
        <v>3.1867340332455306E-3</v>
      </c>
      <c r="AA29" s="97" t="s">
        <v>263</v>
      </c>
      <c r="AB29" s="97">
        <v>155</v>
      </c>
      <c r="AC29" s="97" t="s">
        <v>263</v>
      </c>
      <c r="AD29" s="23">
        <v>4.3582519889540641E-3</v>
      </c>
      <c r="AE29" s="97" t="s">
        <v>263</v>
      </c>
      <c r="AF29" s="97">
        <v>263</v>
      </c>
      <c r="AG29" s="97" t="s">
        <v>263</v>
      </c>
      <c r="AH29" s="23">
        <v>5.8727339970441841E-2</v>
      </c>
      <c r="AI29" s="97" t="s">
        <v>263</v>
      </c>
      <c r="AJ29" s="97">
        <v>261</v>
      </c>
      <c r="AK29" s="97" t="s">
        <v>263</v>
      </c>
      <c r="AL29" s="23">
        <v>1.1648244691675066E-2</v>
      </c>
      <c r="AM29" s="97" t="s">
        <v>263</v>
      </c>
      <c r="AN29" s="97">
        <v>303</v>
      </c>
      <c r="AO29" s="97" t="s">
        <v>263</v>
      </c>
      <c r="AP29" s="23">
        <v>2.5490614018235613E-2</v>
      </c>
      <c r="AQ29" s="97" t="s">
        <v>263</v>
      </c>
      <c r="AR29" s="97">
        <v>188</v>
      </c>
      <c r="AS29" s="97" t="s">
        <v>263</v>
      </c>
      <c r="AT29" s="23">
        <v>0.10395687940598372</v>
      </c>
      <c r="AU29" s="97" t="s">
        <v>263</v>
      </c>
      <c r="AV29" s="97">
        <v>123</v>
      </c>
      <c r="AW29" s="97" t="s">
        <v>263</v>
      </c>
      <c r="AX29" s="23">
        <v>6.1479225098808522E-2</v>
      </c>
      <c r="AY29" s="97" t="s">
        <v>263</v>
      </c>
      <c r="AZ29" s="97">
        <v>190</v>
      </c>
      <c r="BA29" s="97" t="s">
        <v>263</v>
      </c>
      <c r="BB29" s="23">
        <v>2.5623550281695221E-2</v>
      </c>
      <c r="BC29" s="97" t="s">
        <v>263</v>
      </c>
      <c r="BD29" s="97">
        <v>239</v>
      </c>
      <c r="BE29" s="97" t="s">
        <v>263</v>
      </c>
      <c r="BF29" s="23">
        <v>0.1357787336811698</v>
      </c>
      <c r="BG29" s="97" t="s">
        <v>263</v>
      </c>
      <c r="BH29" s="97">
        <v>287</v>
      </c>
      <c r="BI29" s="97" t="s">
        <v>263</v>
      </c>
      <c r="BJ29" s="23">
        <v>5.1752880947082101E-2</v>
      </c>
      <c r="BK29" s="97" t="s">
        <v>263</v>
      </c>
      <c r="BL29" s="97">
        <v>291</v>
      </c>
      <c r="BM29" s="97" t="s">
        <v>263</v>
      </c>
      <c r="BN29" s="23">
        <v>0.15862644900839315</v>
      </c>
      <c r="BO29" s="97" t="s">
        <v>263</v>
      </c>
      <c r="BP29" s="97">
        <v>47</v>
      </c>
      <c r="BQ29" s="97" t="s">
        <v>263</v>
      </c>
      <c r="BR29" s="23">
        <v>8.5461662874346589E-2</v>
      </c>
      <c r="BS29" s="97" t="s">
        <v>263</v>
      </c>
      <c r="BT29" s="97">
        <v>91</v>
      </c>
      <c r="BU29" s="97" t="s">
        <v>263</v>
      </c>
      <c r="BV29" s="23">
        <v>0.21198014915089133</v>
      </c>
      <c r="BW29" s="97" t="s">
        <v>263</v>
      </c>
      <c r="BX29" s="97">
        <v>54</v>
      </c>
      <c r="BY29" s="97" t="s">
        <v>263</v>
      </c>
      <c r="BZ29" s="23">
        <v>0.1997886036362212</v>
      </c>
      <c r="CA29" s="97" t="s">
        <v>263</v>
      </c>
      <c r="CB29" s="97">
        <v>94</v>
      </c>
      <c r="CC29" s="97" t="s">
        <v>263</v>
      </c>
      <c r="CD29" s="23">
        <v>0.12646939705529051</v>
      </c>
      <c r="CE29" s="97" t="s">
        <v>263</v>
      </c>
      <c r="CF29" s="97">
        <v>97</v>
      </c>
      <c r="CG29" s="2">
        <f t="shared" si="0"/>
        <v>3.1867340332455306E-3</v>
      </c>
      <c r="CH29">
        <f t="shared" si="1"/>
        <v>1.1648244691675066E-2</v>
      </c>
      <c r="CI29">
        <f t="shared" si="2"/>
        <v>6.1479225098808522E-2</v>
      </c>
      <c r="CJ29">
        <f t="shared" si="3"/>
        <v>5.1752880947082101E-2</v>
      </c>
      <c r="CK29">
        <f t="shared" si="4"/>
        <v>0.21198014915089133</v>
      </c>
      <c r="CL29">
        <f t="shared" si="5"/>
        <v>0.1997886036362212</v>
      </c>
      <c r="CM29">
        <f t="shared" si="6"/>
        <v>0.12646939705529051</v>
      </c>
      <c r="CN29">
        <f t="shared" si="7"/>
        <v>9.362231533921761E-2</v>
      </c>
      <c r="CO29">
        <f t="shared" si="8"/>
        <v>1.1648244691675066E-2</v>
      </c>
      <c r="CP29" s="97" t="s">
        <v>263</v>
      </c>
      <c r="CQ29">
        <f t="shared" si="9"/>
        <v>142</v>
      </c>
      <c r="CR29">
        <f t="shared" si="10"/>
        <v>303</v>
      </c>
      <c r="CS29" s="97" t="s">
        <v>263</v>
      </c>
    </row>
    <row r="30" spans="1:97" x14ac:dyDescent="0.35">
      <c r="A30" s="97" t="s">
        <v>214</v>
      </c>
      <c r="B30" s="23">
        <v>0.25832790154624929</v>
      </c>
      <c r="C30" s="97" t="s">
        <v>214</v>
      </c>
      <c r="D30" s="97">
        <v>113</v>
      </c>
      <c r="E30" s="97" t="s">
        <v>214</v>
      </c>
      <c r="F30" s="23">
        <v>0.1166961170441039</v>
      </c>
      <c r="G30" s="97" t="s">
        <v>214</v>
      </c>
      <c r="H30" s="97">
        <v>119</v>
      </c>
      <c r="I30" s="97" t="s">
        <v>214</v>
      </c>
      <c r="J30" s="23">
        <v>0.28884437527535162</v>
      </c>
      <c r="K30" s="97" t="s">
        <v>214</v>
      </c>
      <c r="L30" s="97">
        <v>127</v>
      </c>
      <c r="M30" s="97" t="s">
        <v>214</v>
      </c>
      <c r="N30" s="23">
        <v>8</v>
      </c>
      <c r="O30" s="97" t="s">
        <v>214</v>
      </c>
      <c r="P30" s="23">
        <v>182</v>
      </c>
      <c r="Q30" s="97" t="s">
        <v>214</v>
      </c>
      <c r="R30" s="23">
        <v>4.1731142838309625E-3</v>
      </c>
      <c r="S30" s="97" t="s">
        <v>214</v>
      </c>
      <c r="T30" s="97">
        <v>59</v>
      </c>
      <c r="U30" s="97" t="s">
        <v>214</v>
      </c>
      <c r="V30" s="23">
        <v>7.1995024229495691E-2</v>
      </c>
      <c r="W30" s="97" t="s">
        <v>214</v>
      </c>
      <c r="X30" s="97">
        <v>260</v>
      </c>
      <c r="Y30" s="97" t="s">
        <v>214</v>
      </c>
      <c r="Z30" s="23">
        <v>4.8371708608453204E-3</v>
      </c>
      <c r="AA30" s="97" t="s">
        <v>214</v>
      </c>
      <c r="AB30" s="97">
        <v>98</v>
      </c>
      <c r="AC30" s="97" t="s">
        <v>214</v>
      </c>
      <c r="AD30" s="23">
        <v>1.1908898074698887E-2</v>
      </c>
      <c r="AE30" s="97" t="s">
        <v>214</v>
      </c>
      <c r="AF30" s="97">
        <v>147</v>
      </c>
      <c r="AG30" s="97" t="s">
        <v>214</v>
      </c>
      <c r="AH30" s="23">
        <v>8.7264674474234957E-2</v>
      </c>
      <c r="AI30" s="97" t="s">
        <v>214</v>
      </c>
      <c r="AJ30" s="97">
        <v>150</v>
      </c>
      <c r="AK30" s="97" t="s">
        <v>214</v>
      </c>
      <c r="AL30" s="23">
        <v>2.2602307621649477E-2</v>
      </c>
      <c r="AM30" s="97" t="s">
        <v>214</v>
      </c>
      <c r="AN30" s="97">
        <v>156</v>
      </c>
      <c r="AO30" s="97" t="s">
        <v>214</v>
      </c>
      <c r="AP30" s="23">
        <v>0.13566733437202458</v>
      </c>
      <c r="AQ30" s="97" t="s">
        <v>214</v>
      </c>
      <c r="AR30" s="97">
        <v>37</v>
      </c>
      <c r="AS30" s="97" t="s">
        <v>214</v>
      </c>
      <c r="AT30" s="23">
        <v>5.7725911668563001E-2</v>
      </c>
      <c r="AU30" s="97" t="s">
        <v>214</v>
      </c>
      <c r="AV30" s="97">
        <v>278</v>
      </c>
      <c r="AW30" s="97" t="s">
        <v>214</v>
      </c>
      <c r="AX30" s="23">
        <v>0.15249537091363466</v>
      </c>
      <c r="AY30" s="97" t="s">
        <v>214</v>
      </c>
      <c r="AZ30" s="97">
        <v>48</v>
      </c>
      <c r="BA30" s="97" t="s">
        <v>214</v>
      </c>
      <c r="BB30" s="23">
        <v>1.0901288310816812E-2</v>
      </c>
      <c r="BC30" s="97" t="s">
        <v>214</v>
      </c>
      <c r="BD30" s="97">
        <v>290</v>
      </c>
      <c r="BE30" s="97" t="s">
        <v>214</v>
      </c>
      <c r="BF30" s="23">
        <v>0.36634894384044281</v>
      </c>
      <c r="BG30" s="97" t="s">
        <v>214</v>
      </c>
      <c r="BH30" s="97">
        <v>56</v>
      </c>
      <c r="BI30" s="97" t="s">
        <v>214</v>
      </c>
      <c r="BJ30" s="23">
        <v>8.6513122046611879E-2</v>
      </c>
      <c r="BK30" s="97" t="s">
        <v>214</v>
      </c>
      <c r="BL30" s="97">
        <v>200</v>
      </c>
      <c r="BM30" s="97" t="s">
        <v>214</v>
      </c>
      <c r="BN30" s="23">
        <v>9.5563756165572833E-2</v>
      </c>
      <c r="BO30" s="97" t="s">
        <v>214</v>
      </c>
      <c r="BP30" s="97">
        <v>102</v>
      </c>
      <c r="BQ30" s="97" t="s">
        <v>214</v>
      </c>
      <c r="BR30" s="23">
        <v>3.5901832946096092E-2</v>
      </c>
      <c r="BS30" s="97" t="s">
        <v>214</v>
      </c>
      <c r="BT30" s="97">
        <v>261</v>
      </c>
      <c r="BU30" s="97" t="s">
        <v>214</v>
      </c>
      <c r="BV30" s="23">
        <v>0.11413447909330779</v>
      </c>
      <c r="BW30" s="97" t="s">
        <v>214</v>
      </c>
      <c r="BX30" s="97">
        <v>168</v>
      </c>
      <c r="BY30" s="97" t="s">
        <v>214</v>
      </c>
      <c r="BZ30" s="23">
        <v>0.14232016314473567</v>
      </c>
      <c r="CA30" s="97" t="s">
        <v>214</v>
      </c>
      <c r="CB30" s="97">
        <v>174</v>
      </c>
      <c r="CC30" s="97" t="s">
        <v>214</v>
      </c>
      <c r="CD30" s="23">
        <v>0.26984685769218053</v>
      </c>
      <c r="CE30" s="97" t="s">
        <v>214</v>
      </c>
      <c r="CF30" s="97">
        <v>32</v>
      </c>
      <c r="CG30" s="2">
        <f t="shared" si="0"/>
        <v>4.8371708608453204E-3</v>
      </c>
      <c r="CH30">
        <f t="shared" si="1"/>
        <v>2.2602307621649477E-2</v>
      </c>
      <c r="CI30">
        <f t="shared" si="2"/>
        <v>0.15249537091363466</v>
      </c>
      <c r="CJ30">
        <f t="shared" si="3"/>
        <v>8.6513122046611879E-2</v>
      </c>
      <c r="CK30">
        <f t="shared" si="4"/>
        <v>0.11413447909330779</v>
      </c>
      <c r="CL30">
        <f t="shared" si="5"/>
        <v>0.14232016314473567</v>
      </c>
      <c r="CM30">
        <f t="shared" si="6"/>
        <v>0.26984685769218053</v>
      </c>
      <c r="CN30">
        <f t="shared" si="7"/>
        <v>0.10542007782133578</v>
      </c>
      <c r="CO30">
        <f t="shared" si="8"/>
        <v>2.2602307621649477E-2</v>
      </c>
      <c r="CP30" s="97" t="s">
        <v>214</v>
      </c>
      <c r="CQ30">
        <f t="shared" si="9"/>
        <v>113</v>
      </c>
      <c r="CR30">
        <f t="shared" si="10"/>
        <v>156</v>
      </c>
      <c r="CS30" s="97" t="s">
        <v>214</v>
      </c>
    </row>
    <row r="31" spans="1:97" x14ac:dyDescent="0.35">
      <c r="A31" s="97" t="s">
        <v>152</v>
      </c>
      <c r="B31" s="23">
        <v>0.15523837447630889</v>
      </c>
      <c r="C31" s="97" t="s">
        <v>152</v>
      </c>
      <c r="D31" s="97">
        <v>276</v>
      </c>
      <c r="E31" s="97" t="s">
        <v>152</v>
      </c>
      <c r="F31" s="23">
        <v>8.8774067660921968E-2</v>
      </c>
      <c r="G31" s="97" t="s">
        <v>152</v>
      </c>
      <c r="H31" s="97">
        <v>177</v>
      </c>
      <c r="I31" s="97" t="s">
        <v>152</v>
      </c>
      <c r="J31" s="23">
        <v>0.22940232660648743</v>
      </c>
      <c r="K31" s="97" t="s">
        <v>152</v>
      </c>
      <c r="L31" s="97">
        <v>210</v>
      </c>
      <c r="M31" s="97" t="s">
        <v>152</v>
      </c>
      <c r="N31" s="23">
        <v>33</v>
      </c>
      <c r="O31" s="97" t="s">
        <v>152</v>
      </c>
      <c r="P31" s="23">
        <v>209</v>
      </c>
      <c r="Q31" s="97" t="s">
        <v>152</v>
      </c>
      <c r="R31" s="23">
        <v>7.4727222283354708E-4</v>
      </c>
      <c r="S31" s="97" t="s">
        <v>152</v>
      </c>
      <c r="T31" s="97">
        <v>224</v>
      </c>
      <c r="U31" s="97" t="s">
        <v>152</v>
      </c>
      <c r="V31" s="23">
        <v>0.11383407608172857</v>
      </c>
      <c r="W31" s="97" t="s">
        <v>152</v>
      </c>
      <c r="X31" s="97">
        <v>195</v>
      </c>
      <c r="Y31" s="97" t="s">
        <v>152</v>
      </c>
      <c r="Z31" s="23">
        <v>1.7989938396207402E-3</v>
      </c>
      <c r="AA31" s="97" t="s">
        <v>152</v>
      </c>
      <c r="AB31" s="97">
        <v>241</v>
      </c>
      <c r="AC31" s="97" t="s">
        <v>152</v>
      </c>
      <c r="AD31" s="23">
        <v>2.6547350111591366E-3</v>
      </c>
      <c r="AE31" s="97" t="s">
        <v>152</v>
      </c>
      <c r="AF31" s="97">
        <v>300</v>
      </c>
      <c r="AG31" s="97" t="s">
        <v>152</v>
      </c>
      <c r="AH31" s="23">
        <v>0.23421382282980943</v>
      </c>
      <c r="AI31" s="97" t="s">
        <v>152</v>
      </c>
      <c r="AJ31" s="97">
        <v>21</v>
      </c>
      <c r="AK31" s="97" t="s">
        <v>152</v>
      </c>
      <c r="AL31" s="23">
        <v>3.2105161354224886E-2</v>
      </c>
      <c r="AM31" s="97" t="s">
        <v>152</v>
      </c>
      <c r="AN31" s="97">
        <v>100</v>
      </c>
      <c r="AO31" s="97" t="s">
        <v>152</v>
      </c>
      <c r="AP31" s="23">
        <v>4.6366332681254049E-2</v>
      </c>
      <c r="AQ31" s="97" t="s">
        <v>152</v>
      </c>
      <c r="AR31" s="97">
        <v>134</v>
      </c>
      <c r="AS31" s="97" t="s">
        <v>152</v>
      </c>
      <c r="AT31" s="23">
        <v>5.4622412961912455E-2</v>
      </c>
      <c r="AU31" s="97" t="s">
        <v>152</v>
      </c>
      <c r="AV31" s="97">
        <v>289</v>
      </c>
      <c r="AW31" s="97" t="s">
        <v>152</v>
      </c>
      <c r="AX31" s="23">
        <v>6.4419570016618688E-2</v>
      </c>
      <c r="AY31" s="97" t="s">
        <v>152</v>
      </c>
      <c r="AZ31" s="97">
        <v>181</v>
      </c>
      <c r="BA31" s="97" t="s">
        <v>152</v>
      </c>
      <c r="BB31" s="23">
        <v>6.8807120006335085E-2</v>
      </c>
      <c r="BC31" s="97" t="s">
        <v>152</v>
      </c>
      <c r="BD31" s="97">
        <v>127</v>
      </c>
      <c r="BE31" s="97" t="s">
        <v>152</v>
      </c>
      <c r="BF31" s="23">
        <v>0.2638456250458675</v>
      </c>
      <c r="BG31" s="97" t="s">
        <v>152</v>
      </c>
      <c r="BH31" s="97">
        <v>119</v>
      </c>
      <c r="BI31" s="97" t="s">
        <v>152</v>
      </c>
      <c r="BJ31" s="23">
        <v>0.11791266173642473</v>
      </c>
      <c r="BK31" s="97" t="s">
        <v>152</v>
      </c>
      <c r="BL31" s="97">
        <v>135</v>
      </c>
      <c r="BM31" s="97" t="s">
        <v>152</v>
      </c>
      <c r="BN31" s="23">
        <v>7.7855598940176629E-2</v>
      </c>
      <c r="BO31" s="97" t="s">
        <v>152</v>
      </c>
      <c r="BP31" s="97">
        <v>131</v>
      </c>
      <c r="BQ31" s="97" t="s">
        <v>152</v>
      </c>
      <c r="BR31" s="23">
        <v>3.5747231032069289E-2</v>
      </c>
      <c r="BS31" s="97" t="s">
        <v>152</v>
      </c>
      <c r="BT31" s="97">
        <v>262</v>
      </c>
      <c r="BU31" s="97" t="s">
        <v>152</v>
      </c>
      <c r="BV31" s="23">
        <v>9.8644195815203076E-2</v>
      </c>
      <c r="BW31" s="97" t="s">
        <v>152</v>
      </c>
      <c r="BX31" s="97">
        <v>199</v>
      </c>
      <c r="BY31" s="97" t="s">
        <v>152</v>
      </c>
      <c r="BZ31" s="23">
        <v>8.8601327999559554E-2</v>
      </c>
      <c r="CA31" s="97" t="s">
        <v>152</v>
      </c>
      <c r="CB31" s="97">
        <v>290</v>
      </c>
      <c r="CC31" s="97" t="s">
        <v>152</v>
      </c>
      <c r="CD31" s="23">
        <v>2.8283674196148013E-2</v>
      </c>
      <c r="CE31" s="97" t="s">
        <v>152</v>
      </c>
      <c r="CF31" s="97">
        <v>280</v>
      </c>
      <c r="CG31" s="2">
        <f t="shared" si="0"/>
        <v>1.7989938396207402E-3</v>
      </c>
      <c r="CH31">
        <f t="shared" si="1"/>
        <v>3.2105161354224886E-2</v>
      </c>
      <c r="CI31">
        <f t="shared" si="2"/>
        <v>6.4419570016618688E-2</v>
      </c>
      <c r="CJ31">
        <f t="shared" si="3"/>
        <v>0.11791266173642473</v>
      </c>
      <c r="CK31">
        <f t="shared" si="4"/>
        <v>9.8644195815203076E-2</v>
      </c>
      <c r="CL31">
        <f t="shared" si="5"/>
        <v>8.8601327999559554E-2</v>
      </c>
      <c r="CM31">
        <f t="shared" si="6"/>
        <v>2.8283674196148013E-2</v>
      </c>
      <c r="CN31">
        <f t="shared" si="7"/>
        <v>6.3350654033862558E-2</v>
      </c>
      <c r="CO31">
        <f t="shared" si="8"/>
        <v>3.2105161354224886E-2</v>
      </c>
      <c r="CP31" s="97" t="s">
        <v>152</v>
      </c>
      <c r="CQ31">
        <f t="shared" si="9"/>
        <v>276</v>
      </c>
      <c r="CR31">
        <f t="shared" si="10"/>
        <v>100</v>
      </c>
      <c r="CS31" s="97" t="s">
        <v>152</v>
      </c>
    </row>
    <row r="32" spans="1:97" x14ac:dyDescent="0.35">
      <c r="A32" s="97" t="s">
        <v>331</v>
      </c>
      <c r="B32" s="23">
        <v>0.15925557208605917</v>
      </c>
      <c r="C32" s="97" t="s">
        <v>331</v>
      </c>
      <c r="D32" s="97">
        <v>269</v>
      </c>
      <c r="E32" s="97" t="s">
        <v>331</v>
      </c>
      <c r="F32" s="23">
        <v>6.0063672456643076E-2</v>
      </c>
      <c r="G32" s="97" t="s">
        <v>331</v>
      </c>
      <c r="H32" s="97">
        <v>254</v>
      </c>
      <c r="I32" s="97" t="s">
        <v>331</v>
      </c>
      <c r="J32" s="23">
        <v>0.21359958671034804</v>
      </c>
      <c r="K32" s="97" t="s">
        <v>331</v>
      </c>
      <c r="L32" s="97">
        <v>227</v>
      </c>
      <c r="M32" s="97" t="s">
        <v>331</v>
      </c>
      <c r="N32" s="23">
        <v>-27</v>
      </c>
      <c r="O32" s="97" t="s">
        <v>331</v>
      </c>
      <c r="P32" s="23">
        <v>133</v>
      </c>
      <c r="Q32" s="97" t="s">
        <v>331</v>
      </c>
      <c r="R32" s="23">
        <v>1.7726997625031149E-4</v>
      </c>
      <c r="S32" s="97" t="s">
        <v>331</v>
      </c>
      <c r="T32" s="97">
        <v>298</v>
      </c>
      <c r="U32" s="97" t="s">
        <v>331</v>
      </c>
      <c r="V32" s="23">
        <v>9.3220055045055844E-2</v>
      </c>
      <c r="W32" s="97" t="s">
        <v>331</v>
      </c>
      <c r="X32" s="97">
        <v>223</v>
      </c>
      <c r="Y32" s="97" t="s">
        <v>331</v>
      </c>
      <c r="Z32" s="23">
        <v>1.0386675877308161E-3</v>
      </c>
      <c r="AA32" s="97" t="s">
        <v>331</v>
      </c>
      <c r="AB32" s="97">
        <v>297</v>
      </c>
      <c r="AC32" s="97" t="s">
        <v>331</v>
      </c>
      <c r="AD32" s="23">
        <v>4.6715356355016046E-3</v>
      </c>
      <c r="AE32" s="97" t="s">
        <v>331</v>
      </c>
      <c r="AF32" s="97">
        <v>259</v>
      </c>
      <c r="AG32" s="97" t="s">
        <v>331</v>
      </c>
      <c r="AH32" s="23">
        <v>6.6871681097021782E-2</v>
      </c>
      <c r="AI32" s="97" t="s">
        <v>331</v>
      </c>
      <c r="AJ32" s="97">
        <v>228</v>
      </c>
      <c r="AK32" s="97" t="s">
        <v>331</v>
      </c>
      <c r="AL32" s="23">
        <v>1.2979957294119283E-2</v>
      </c>
      <c r="AM32" s="97" t="s">
        <v>331</v>
      </c>
      <c r="AN32" s="97">
        <v>290</v>
      </c>
      <c r="AO32" s="97" t="s">
        <v>331</v>
      </c>
      <c r="AP32" s="23">
        <v>4.8054313195351882E-2</v>
      </c>
      <c r="AQ32" s="97" t="s">
        <v>331</v>
      </c>
      <c r="AR32" s="97">
        <v>130</v>
      </c>
      <c r="AS32" s="97" t="s">
        <v>331</v>
      </c>
      <c r="AT32" s="23">
        <v>0.10989419104137454</v>
      </c>
      <c r="AU32" s="97" t="s">
        <v>331</v>
      </c>
      <c r="AV32" s="97">
        <v>110</v>
      </c>
      <c r="AW32" s="97" t="s">
        <v>331</v>
      </c>
      <c r="AX32" s="23">
        <v>8.5550128615674723E-2</v>
      </c>
      <c r="AY32" s="97" t="s">
        <v>331</v>
      </c>
      <c r="AZ32" s="97">
        <v>135</v>
      </c>
      <c r="BA32" s="97" t="s">
        <v>331</v>
      </c>
      <c r="BB32" s="23">
        <v>6.1922664798540299E-3</v>
      </c>
      <c r="BC32" s="97" t="s">
        <v>331</v>
      </c>
      <c r="BD32" s="97">
        <v>310</v>
      </c>
      <c r="BE32" s="97" t="s">
        <v>331</v>
      </c>
      <c r="BF32" s="23">
        <v>0.27259972445456854</v>
      </c>
      <c r="BG32" s="97" t="s">
        <v>331</v>
      </c>
      <c r="BH32" s="97">
        <v>110</v>
      </c>
      <c r="BI32" s="97" t="s">
        <v>331</v>
      </c>
      <c r="BJ32" s="23">
        <v>6.2623393560711491E-2</v>
      </c>
      <c r="BK32" s="97" t="s">
        <v>331</v>
      </c>
      <c r="BL32" s="97">
        <v>256</v>
      </c>
      <c r="BM32" s="97" t="s">
        <v>331</v>
      </c>
      <c r="BN32" s="23">
        <v>7.3807962398413973E-2</v>
      </c>
      <c r="BO32" s="97" t="s">
        <v>331</v>
      </c>
      <c r="BP32" s="97">
        <v>140</v>
      </c>
      <c r="BQ32" s="97" t="s">
        <v>331</v>
      </c>
      <c r="BR32" s="23">
        <v>2.3807737126345471E-2</v>
      </c>
      <c r="BS32" s="97" t="s">
        <v>331</v>
      </c>
      <c r="BT32" s="97">
        <v>312</v>
      </c>
      <c r="BU32" s="97" t="s">
        <v>331</v>
      </c>
      <c r="BV32" s="23">
        <v>8.4736384438951859E-2</v>
      </c>
      <c r="BW32" s="97" t="s">
        <v>331</v>
      </c>
      <c r="BX32" s="97">
        <v>231</v>
      </c>
      <c r="BY32" s="97" t="s">
        <v>331</v>
      </c>
      <c r="BZ32" s="23">
        <v>0.16636180854567534</v>
      </c>
      <c r="CA32" s="97" t="s">
        <v>331</v>
      </c>
      <c r="CB32" s="97">
        <v>143</v>
      </c>
      <c r="CC32" s="97" t="s">
        <v>331</v>
      </c>
      <c r="CD32" s="23">
        <v>2.9964663409144415E-2</v>
      </c>
      <c r="CE32" s="97" t="s">
        <v>331</v>
      </c>
      <c r="CF32" s="97">
        <v>273</v>
      </c>
      <c r="CG32" s="2">
        <f t="shared" si="0"/>
        <v>1.0386675877308161E-3</v>
      </c>
      <c r="CH32">
        <f t="shared" si="1"/>
        <v>1.2979957294119283E-2</v>
      </c>
      <c r="CI32">
        <f t="shared" si="2"/>
        <v>8.5550128615674723E-2</v>
      </c>
      <c r="CJ32">
        <f t="shared" si="3"/>
        <v>6.2623393560711491E-2</v>
      </c>
      <c r="CK32">
        <f t="shared" si="4"/>
        <v>8.4736384438951859E-2</v>
      </c>
      <c r="CL32">
        <f t="shared" si="5"/>
        <v>0.16636180854567534</v>
      </c>
      <c r="CM32">
        <f t="shared" si="6"/>
        <v>2.9964663409144415E-2</v>
      </c>
      <c r="CN32">
        <f t="shared" si="7"/>
        <v>6.499001734734397E-2</v>
      </c>
      <c r="CO32">
        <f t="shared" si="8"/>
        <v>1.2979957294119283E-2</v>
      </c>
      <c r="CP32" s="97" t="s">
        <v>331</v>
      </c>
      <c r="CQ32">
        <f t="shared" si="9"/>
        <v>269</v>
      </c>
      <c r="CR32">
        <f t="shared" si="10"/>
        <v>290</v>
      </c>
      <c r="CS32" s="97" t="s">
        <v>331</v>
      </c>
    </row>
    <row r="33" spans="1:97" x14ac:dyDescent="0.35">
      <c r="A33" s="97" t="s">
        <v>266</v>
      </c>
      <c r="B33" s="23">
        <v>0.11949808184972206</v>
      </c>
      <c r="C33" s="97" t="s">
        <v>266</v>
      </c>
      <c r="D33" s="97">
        <v>312</v>
      </c>
      <c r="E33" s="97" t="s">
        <v>266</v>
      </c>
      <c r="F33" s="23">
        <v>3.4883502091245001E-2</v>
      </c>
      <c r="G33" s="97" t="s">
        <v>266</v>
      </c>
      <c r="H33" s="97">
        <v>308</v>
      </c>
      <c r="I33" s="97" t="s">
        <v>266</v>
      </c>
      <c r="J33" s="23">
        <v>0.18189759110360224</v>
      </c>
      <c r="K33" s="97" t="s">
        <v>266</v>
      </c>
      <c r="L33" s="97">
        <v>275</v>
      </c>
      <c r="M33" s="97" t="s">
        <v>266</v>
      </c>
      <c r="N33" s="23">
        <v>-33</v>
      </c>
      <c r="O33" s="97" t="s">
        <v>266</v>
      </c>
      <c r="P33" s="23">
        <v>126</v>
      </c>
      <c r="Q33" s="97" t="s">
        <v>266</v>
      </c>
      <c r="R33" s="23">
        <v>1.5232563012064341E-3</v>
      </c>
      <c r="S33" s="97" t="s">
        <v>266</v>
      </c>
      <c r="T33" s="97">
        <v>135</v>
      </c>
      <c r="U33" s="97" t="s">
        <v>266</v>
      </c>
      <c r="V33" s="23">
        <v>0.10932572939132068</v>
      </c>
      <c r="W33" s="97" t="s">
        <v>266</v>
      </c>
      <c r="X33" s="97">
        <v>198</v>
      </c>
      <c r="Y33" s="97" t="s">
        <v>266</v>
      </c>
      <c r="Z33" s="23">
        <v>2.5330831291770785E-3</v>
      </c>
      <c r="AA33" s="97" t="s">
        <v>266</v>
      </c>
      <c r="AB33" s="97">
        <v>187</v>
      </c>
      <c r="AC33" s="97" t="s">
        <v>266</v>
      </c>
      <c r="AD33" s="23">
        <v>3.938669275067099E-3</v>
      </c>
      <c r="AE33" s="97" t="s">
        <v>266</v>
      </c>
      <c r="AF33" s="97">
        <v>274</v>
      </c>
      <c r="AG33" s="97" t="s">
        <v>266</v>
      </c>
      <c r="AH33" s="23">
        <v>6.5749969711660791E-2</v>
      </c>
      <c r="AI33" s="97" t="s">
        <v>266</v>
      </c>
      <c r="AJ33" s="97">
        <v>234</v>
      </c>
      <c r="AK33" s="97" t="s">
        <v>266</v>
      </c>
      <c r="AL33" s="23">
        <v>1.2124470853172371E-2</v>
      </c>
      <c r="AM33" s="97" t="s">
        <v>266</v>
      </c>
      <c r="AN33" s="97">
        <v>299</v>
      </c>
      <c r="AO33" s="97" t="s">
        <v>266</v>
      </c>
      <c r="AP33" s="23">
        <v>3.8890110525065552E-2</v>
      </c>
      <c r="AQ33" s="97" t="s">
        <v>266</v>
      </c>
      <c r="AR33" s="97">
        <v>150</v>
      </c>
      <c r="AS33" s="97" t="s">
        <v>266</v>
      </c>
      <c r="AT33" s="23">
        <v>0.14769699356432253</v>
      </c>
      <c r="AU33" s="97" t="s">
        <v>266</v>
      </c>
      <c r="AV33" s="97">
        <v>49</v>
      </c>
      <c r="AW33" s="97" t="s">
        <v>266</v>
      </c>
      <c r="AX33" s="23">
        <v>8.9951561917657727E-2</v>
      </c>
      <c r="AY33" s="97" t="s">
        <v>266</v>
      </c>
      <c r="AZ33" s="97">
        <v>126</v>
      </c>
      <c r="BA33" s="97" t="s">
        <v>266</v>
      </c>
      <c r="BB33" s="23">
        <v>2.2846701496623465E-2</v>
      </c>
      <c r="BC33" s="97" t="s">
        <v>266</v>
      </c>
      <c r="BD33" s="97">
        <v>249</v>
      </c>
      <c r="BE33" s="97" t="s">
        <v>266</v>
      </c>
      <c r="BF33" s="23">
        <v>0.14922629092810655</v>
      </c>
      <c r="BG33" s="97" t="s">
        <v>266</v>
      </c>
      <c r="BH33" s="97">
        <v>268</v>
      </c>
      <c r="BI33" s="97" t="s">
        <v>266</v>
      </c>
      <c r="BJ33" s="23">
        <v>5.2030370156443531E-2</v>
      </c>
      <c r="BK33" s="97" t="s">
        <v>266</v>
      </c>
      <c r="BL33" s="97">
        <v>289</v>
      </c>
      <c r="BM33" s="97" t="s">
        <v>266</v>
      </c>
      <c r="BN33" s="23">
        <v>9.9882544272540258E-3</v>
      </c>
      <c r="BO33" s="97" t="s">
        <v>266</v>
      </c>
      <c r="BP33" s="97">
        <v>309</v>
      </c>
      <c r="BQ33" s="97" t="s">
        <v>266</v>
      </c>
      <c r="BR33" s="23">
        <v>6.7794946574312717E-2</v>
      </c>
      <c r="BS33" s="97" t="s">
        <v>266</v>
      </c>
      <c r="BT33" s="97">
        <v>142</v>
      </c>
      <c r="BU33" s="97" t="s">
        <v>266</v>
      </c>
      <c r="BV33" s="23">
        <v>6.7702776697681294E-2</v>
      </c>
      <c r="BW33" s="97" t="s">
        <v>266</v>
      </c>
      <c r="BX33" s="97">
        <v>279</v>
      </c>
      <c r="BY33" s="97" t="s">
        <v>266</v>
      </c>
      <c r="BZ33" s="23">
        <v>8.2834468585727405E-2</v>
      </c>
      <c r="CA33" s="97" t="s">
        <v>266</v>
      </c>
      <c r="CB33" s="97">
        <v>301</v>
      </c>
      <c r="CC33" s="97" t="s">
        <v>266</v>
      </c>
      <c r="CD33" s="23">
        <v>2.689020513505801E-2</v>
      </c>
      <c r="CE33" s="97" t="s">
        <v>266</v>
      </c>
      <c r="CF33" s="97">
        <v>285</v>
      </c>
      <c r="CG33" s="2">
        <f t="shared" si="0"/>
        <v>2.5330831291770785E-3</v>
      </c>
      <c r="CH33">
        <f t="shared" si="1"/>
        <v>1.2124470853172371E-2</v>
      </c>
      <c r="CI33">
        <f t="shared" si="2"/>
        <v>8.9951561917657727E-2</v>
      </c>
      <c r="CJ33">
        <f t="shared" si="3"/>
        <v>5.2030370156443531E-2</v>
      </c>
      <c r="CK33">
        <f t="shared" si="4"/>
        <v>6.7702776697681294E-2</v>
      </c>
      <c r="CL33">
        <f t="shared" si="5"/>
        <v>8.2834468585727405E-2</v>
      </c>
      <c r="CM33">
        <f t="shared" si="6"/>
        <v>2.689020513505801E-2</v>
      </c>
      <c r="CN33">
        <f t="shared" si="7"/>
        <v>4.8765530214484709E-2</v>
      </c>
      <c r="CO33">
        <f t="shared" si="8"/>
        <v>1.2124470853172371E-2</v>
      </c>
      <c r="CP33" s="97" t="s">
        <v>266</v>
      </c>
      <c r="CQ33">
        <f t="shared" si="9"/>
        <v>312</v>
      </c>
      <c r="CR33">
        <f t="shared" si="10"/>
        <v>299</v>
      </c>
      <c r="CS33" s="97" t="s">
        <v>266</v>
      </c>
    </row>
    <row r="34" spans="1:97" x14ac:dyDescent="0.35">
      <c r="A34" s="97" t="s">
        <v>279</v>
      </c>
      <c r="B34" s="23">
        <v>0.19244000353992918</v>
      </c>
      <c r="C34" s="97" t="s">
        <v>279</v>
      </c>
      <c r="D34" s="97">
        <v>195</v>
      </c>
      <c r="E34" s="97" t="s">
        <v>279</v>
      </c>
      <c r="F34" s="23">
        <v>5.986822539007397E-2</v>
      </c>
      <c r="G34" s="97" t="s">
        <v>279</v>
      </c>
      <c r="H34" s="97">
        <v>255</v>
      </c>
      <c r="I34" s="97" t="s">
        <v>279</v>
      </c>
      <c r="J34" s="23">
        <v>0.27584797774676384</v>
      </c>
      <c r="K34" s="97" t="s">
        <v>279</v>
      </c>
      <c r="L34" s="97">
        <v>144</v>
      </c>
      <c r="M34" s="97" t="s">
        <v>279</v>
      </c>
      <c r="N34" s="23">
        <v>-111</v>
      </c>
      <c r="O34" s="97" t="s">
        <v>279</v>
      </c>
      <c r="P34" s="23">
        <v>59</v>
      </c>
      <c r="Q34" s="97" t="s">
        <v>279</v>
      </c>
      <c r="R34" s="23">
        <v>7.181639084211294E-4</v>
      </c>
      <c r="S34" s="97" t="s">
        <v>279</v>
      </c>
      <c r="T34" s="97">
        <v>226</v>
      </c>
      <c r="U34" s="97" t="s">
        <v>279</v>
      </c>
      <c r="V34" s="23">
        <v>0.23026428342876168</v>
      </c>
      <c r="W34" s="97" t="s">
        <v>279</v>
      </c>
      <c r="X34" s="97">
        <v>95</v>
      </c>
      <c r="Y34" s="97" t="s">
        <v>279</v>
      </c>
      <c r="Z34" s="23">
        <v>2.8458311789006838E-3</v>
      </c>
      <c r="AA34" s="97" t="s">
        <v>279</v>
      </c>
      <c r="AB34" s="97">
        <v>173</v>
      </c>
      <c r="AC34" s="97" t="s">
        <v>279</v>
      </c>
      <c r="AD34" s="23">
        <v>6.2728995431192104E-3</v>
      </c>
      <c r="AE34" s="97" t="s">
        <v>279</v>
      </c>
      <c r="AF34" s="97">
        <v>231</v>
      </c>
      <c r="AG34" s="97" t="s">
        <v>279</v>
      </c>
      <c r="AH34" s="23">
        <v>0.12766713409411753</v>
      </c>
      <c r="AI34" s="97" t="s">
        <v>279</v>
      </c>
      <c r="AJ34" s="97">
        <v>77</v>
      </c>
      <c r="AK34" s="97" t="s">
        <v>279</v>
      </c>
      <c r="AL34" s="23">
        <v>2.2202498985379824E-2</v>
      </c>
      <c r="AM34" s="97" t="s">
        <v>279</v>
      </c>
      <c r="AN34" s="97">
        <v>160</v>
      </c>
      <c r="AO34" s="97" t="s">
        <v>279</v>
      </c>
      <c r="AP34" s="23">
        <v>3.4165100586120468E-2</v>
      </c>
      <c r="AQ34" s="97" t="s">
        <v>279</v>
      </c>
      <c r="AR34" s="97">
        <v>161</v>
      </c>
      <c r="AS34" s="97" t="s">
        <v>279</v>
      </c>
      <c r="AT34" s="23">
        <v>7.0931514043461402E-2</v>
      </c>
      <c r="AU34" s="97" t="s">
        <v>279</v>
      </c>
      <c r="AV34" s="97">
        <v>233</v>
      </c>
      <c r="AW34" s="97" t="s">
        <v>279</v>
      </c>
      <c r="AX34" s="23">
        <v>5.8285110818014178E-2</v>
      </c>
      <c r="AY34" s="97" t="s">
        <v>279</v>
      </c>
      <c r="AZ34" s="97">
        <v>197</v>
      </c>
      <c r="BA34" s="97" t="s">
        <v>279</v>
      </c>
      <c r="BB34" s="23">
        <v>8.8488488829162014E-3</v>
      </c>
      <c r="BC34" s="97" t="s">
        <v>279</v>
      </c>
      <c r="BD34" s="97">
        <v>298</v>
      </c>
      <c r="BE34" s="97" t="s">
        <v>279</v>
      </c>
      <c r="BF34" s="23">
        <v>0.17798058431687988</v>
      </c>
      <c r="BG34" s="97" t="s">
        <v>279</v>
      </c>
      <c r="BH34" s="97">
        <v>214</v>
      </c>
      <c r="BI34" s="97" t="s">
        <v>279</v>
      </c>
      <c r="BJ34" s="23">
        <v>4.5270945452160163E-2</v>
      </c>
      <c r="BK34" s="97" t="s">
        <v>279</v>
      </c>
      <c r="BL34" s="97">
        <v>304</v>
      </c>
      <c r="BM34" s="97" t="s">
        <v>279</v>
      </c>
      <c r="BN34" s="23">
        <v>8.2465867544927934E-2</v>
      </c>
      <c r="BO34" s="97" t="s">
        <v>279</v>
      </c>
      <c r="BP34" s="97">
        <v>122</v>
      </c>
      <c r="BQ34" s="97" t="s">
        <v>279</v>
      </c>
      <c r="BR34" s="23">
        <v>0.11126360063091661</v>
      </c>
      <c r="BS34" s="97" t="s">
        <v>279</v>
      </c>
      <c r="BT34" s="97">
        <v>55</v>
      </c>
      <c r="BU34" s="97" t="s">
        <v>279</v>
      </c>
      <c r="BV34" s="23">
        <v>0.16840790226389887</v>
      </c>
      <c r="BW34" s="97" t="s">
        <v>279</v>
      </c>
      <c r="BX34" s="97">
        <v>91</v>
      </c>
      <c r="BY34" s="97" t="s">
        <v>279</v>
      </c>
      <c r="BZ34" s="23">
        <v>0.14582802039441034</v>
      </c>
      <c r="CA34" s="97" t="s">
        <v>279</v>
      </c>
      <c r="CB34" s="97">
        <v>168</v>
      </c>
      <c r="CC34" s="97" t="s">
        <v>279</v>
      </c>
      <c r="CD34" s="23">
        <v>0.12106082870624961</v>
      </c>
      <c r="CE34" s="97" t="s">
        <v>279</v>
      </c>
      <c r="CF34" s="97">
        <v>100</v>
      </c>
      <c r="CG34" s="2">
        <f t="shared" si="0"/>
        <v>2.8458311789006838E-3</v>
      </c>
      <c r="CH34">
        <f t="shared" si="1"/>
        <v>2.2202498985379824E-2</v>
      </c>
      <c r="CI34">
        <f t="shared" si="2"/>
        <v>5.8285110818014178E-2</v>
      </c>
      <c r="CJ34">
        <f t="shared" si="3"/>
        <v>4.5270945452160163E-2</v>
      </c>
      <c r="CK34">
        <f t="shared" si="4"/>
        <v>0.16840790226389887</v>
      </c>
      <c r="CL34">
        <f t="shared" si="5"/>
        <v>0.14582802039441034</v>
      </c>
      <c r="CM34">
        <f t="shared" si="6"/>
        <v>0.12106082870624961</v>
      </c>
      <c r="CN34">
        <f t="shared" si="7"/>
        <v>7.8532129234539574E-2</v>
      </c>
      <c r="CO34">
        <f t="shared" si="8"/>
        <v>2.2202498985379824E-2</v>
      </c>
      <c r="CP34" s="97" t="s">
        <v>279</v>
      </c>
      <c r="CQ34">
        <f t="shared" si="9"/>
        <v>195</v>
      </c>
      <c r="CR34">
        <f t="shared" si="10"/>
        <v>160</v>
      </c>
      <c r="CS34" s="97" t="s">
        <v>279</v>
      </c>
    </row>
    <row r="35" spans="1:97" x14ac:dyDescent="0.35">
      <c r="A35" s="97" t="s">
        <v>161</v>
      </c>
      <c r="B35" s="23">
        <v>0.16080996876980655</v>
      </c>
      <c r="C35" s="97" t="s">
        <v>161</v>
      </c>
      <c r="D35" s="97">
        <v>266</v>
      </c>
      <c r="E35" s="97" t="s">
        <v>161</v>
      </c>
      <c r="F35" s="23">
        <v>0.11387200733988956</v>
      </c>
      <c r="G35" s="97" t="s">
        <v>161</v>
      </c>
      <c r="H35" s="97">
        <v>130</v>
      </c>
      <c r="I35" s="97" t="s">
        <v>161</v>
      </c>
      <c r="J35" s="23">
        <v>0.14812013685118169</v>
      </c>
      <c r="K35" s="97" t="s">
        <v>161</v>
      </c>
      <c r="L35" s="97">
        <v>306</v>
      </c>
      <c r="M35" s="97" t="s">
        <v>161</v>
      </c>
      <c r="N35" s="23">
        <v>176</v>
      </c>
      <c r="O35" s="97" t="s">
        <v>161</v>
      </c>
      <c r="P35" s="23">
        <v>303</v>
      </c>
      <c r="Q35" s="97" t="s">
        <v>161</v>
      </c>
      <c r="R35" s="23">
        <v>1.7230393021729039E-3</v>
      </c>
      <c r="S35" s="97" t="s">
        <v>161</v>
      </c>
      <c r="T35" s="97">
        <v>123</v>
      </c>
      <c r="U35" s="97" t="s">
        <v>161</v>
      </c>
      <c r="V35" s="23">
        <v>5.0007208638455695E-2</v>
      </c>
      <c r="W35" s="97" t="s">
        <v>161</v>
      </c>
      <c r="X35" s="97">
        <v>292</v>
      </c>
      <c r="Y35" s="97" t="s">
        <v>161</v>
      </c>
      <c r="Z35" s="23">
        <v>2.1846409697877851E-3</v>
      </c>
      <c r="AA35" s="97" t="s">
        <v>161</v>
      </c>
      <c r="AB35" s="97">
        <v>210</v>
      </c>
      <c r="AC35" s="97" t="s">
        <v>161</v>
      </c>
      <c r="AD35" s="23">
        <v>3.2431709664328928E-2</v>
      </c>
      <c r="AE35" s="97" t="s">
        <v>161</v>
      </c>
      <c r="AF35" s="97">
        <v>62</v>
      </c>
      <c r="AG35" s="97" t="s">
        <v>161</v>
      </c>
      <c r="AH35" s="23">
        <v>5.8653312481051621E-2</v>
      </c>
      <c r="AI35" s="97" t="s">
        <v>161</v>
      </c>
      <c r="AJ35" s="97">
        <v>262</v>
      </c>
      <c r="AK35" s="97" t="s">
        <v>161</v>
      </c>
      <c r="AL35" s="23">
        <v>3.8994088284738625E-2</v>
      </c>
      <c r="AM35" s="97" t="s">
        <v>161</v>
      </c>
      <c r="AN35" s="97">
        <v>80</v>
      </c>
      <c r="AO35" s="97" t="s">
        <v>161</v>
      </c>
      <c r="AP35" s="23">
        <v>5.2497259301346987E-2</v>
      </c>
      <c r="AQ35" s="97" t="s">
        <v>161</v>
      </c>
      <c r="AR35" s="97">
        <v>121</v>
      </c>
      <c r="AS35" s="97" t="s">
        <v>161</v>
      </c>
      <c r="AT35" s="23">
        <v>9.4392170177268642E-2</v>
      </c>
      <c r="AU35" s="97" t="s">
        <v>161</v>
      </c>
      <c r="AV35" s="97">
        <v>152</v>
      </c>
      <c r="AW35" s="97" t="s">
        <v>161</v>
      </c>
      <c r="AX35" s="23">
        <v>8.4412344233054784E-2</v>
      </c>
      <c r="AY35" s="97" t="s">
        <v>161</v>
      </c>
      <c r="AZ35" s="97">
        <v>138</v>
      </c>
      <c r="BA35" s="97" t="s">
        <v>161</v>
      </c>
      <c r="BB35" s="23">
        <v>0.11851352030500226</v>
      </c>
      <c r="BC35" s="97" t="s">
        <v>161</v>
      </c>
      <c r="BD35" s="97">
        <v>80</v>
      </c>
      <c r="BE35" s="97" t="s">
        <v>161</v>
      </c>
      <c r="BF35" s="23">
        <v>0.18410968170783026</v>
      </c>
      <c r="BG35" s="97" t="s">
        <v>161</v>
      </c>
      <c r="BH35" s="97">
        <v>210</v>
      </c>
      <c r="BI35" s="97" t="s">
        <v>161</v>
      </c>
      <c r="BJ35" s="23">
        <v>0.14659095465363317</v>
      </c>
      <c r="BK35" s="97" t="s">
        <v>161</v>
      </c>
      <c r="BL35" s="97">
        <v>103</v>
      </c>
      <c r="BM35" s="97" t="s">
        <v>161</v>
      </c>
      <c r="BN35" s="23">
        <v>4.6799933479923027E-2</v>
      </c>
      <c r="BO35" s="97" t="s">
        <v>161</v>
      </c>
      <c r="BP35" s="97">
        <v>200</v>
      </c>
      <c r="BQ35" s="97" t="s">
        <v>161</v>
      </c>
      <c r="BR35" s="23">
        <v>1.7895130906078093E-2</v>
      </c>
      <c r="BS35" s="97" t="s">
        <v>161</v>
      </c>
      <c r="BT35" s="97">
        <v>320</v>
      </c>
      <c r="BU35" s="97" t="s">
        <v>161</v>
      </c>
      <c r="BV35" s="23">
        <v>5.6167162783834101E-2</v>
      </c>
      <c r="BW35" s="97" t="s">
        <v>161</v>
      </c>
      <c r="BX35" s="97">
        <v>295</v>
      </c>
      <c r="BY35" s="97" t="s">
        <v>161</v>
      </c>
      <c r="BZ35" s="23">
        <v>7.9741713201434083E-2</v>
      </c>
      <c r="CA35" s="97" t="s">
        <v>161</v>
      </c>
      <c r="CB35" s="97">
        <v>305</v>
      </c>
      <c r="CC35" s="97" t="s">
        <v>161</v>
      </c>
      <c r="CD35" s="23">
        <v>4.4107097215347127E-2</v>
      </c>
      <c r="CE35" s="97" t="s">
        <v>161</v>
      </c>
      <c r="CF35" s="97">
        <v>235</v>
      </c>
      <c r="CG35" s="2">
        <f t="shared" si="0"/>
        <v>2.1846409697877851E-3</v>
      </c>
      <c r="CH35">
        <f t="shared" si="1"/>
        <v>3.8994088284738625E-2</v>
      </c>
      <c r="CI35">
        <f t="shared" si="2"/>
        <v>8.4412344233054784E-2</v>
      </c>
      <c r="CJ35">
        <f t="shared" si="3"/>
        <v>0.14659095465363317</v>
      </c>
      <c r="CK35">
        <f t="shared" si="4"/>
        <v>5.6167162783834101E-2</v>
      </c>
      <c r="CL35">
        <f t="shared" si="5"/>
        <v>7.9741713201434083E-2</v>
      </c>
      <c r="CM35">
        <f t="shared" si="6"/>
        <v>4.4107097215347127E-2</v>
      </c>
      <c r="CN35">
        <f t="shared" si="7"/>
        <v>6.5624345340507095E-2</v>
      </c>
      <c r="CO35">
        <f t="shared" si="8"/>
        <v>3.8994088284738625E-2</v>
      </c>
      <c r="CP35" s="97" t="s">
        <v>161</v>
      </c>
      <c r="CQ35">
        <f t="shared" si="9"/>
        <v>266</v>
      </c>
      <c r="CR35">
        <f t="shared" si="10"/>
        <v>80</v>
      </c>
      <c r="CS35" s="97" t="s">
        <v>161</v>
      </c>
    </row>
    <row r="36" spans="1:97" x14ac:dyDescent="0.35">
      <c r="A36" s="97" t="s">
        <v>133</v>
      </c>
      <c r="B36" s="23">
        <v>0.17223920098490633</v>
      </c>
      <c r="C36" s="97" t="s">
        <v>133</v>
      </c>
      <c r="D36" s="97">
        <v>238</v>
      </c>
      <c r="E36" s="97" t="s">
        <v>133</v>
      </c>
      <c r="F36" s="23">
        <v>0.15017120855958538</v>
      </c>
      <c r="G36" s="97" t="s">
        <v>133</v>
      </c>
      <c r="H36" s="97">
        <v>75</v>
      </c>
      <c r="I36" s="97" t="s">
        <v>133</v>
      </c>
      <c r="J36" s="23">
        <v>0.17552550510167786</v>
      </c>
      <c r="K36" s="97" t="s">
        <v>133</v>
      </c>
      <c r="L36" s="97">
        <v>280</v>
      </c>
      <c r="M36" s="97" t="s">
        <v>133</v>
      </c>
      <c r="N36" s="23">
        <v>205</v>
      </c>
      <c r="O36" s="97" t="s">
        <v>133</v>
      </c>
      <c r="P36" s="23">
        <v>308</v>
      </c>
      <c r="Q36" s="97" t="s">
        <v>133</v>
      </c>
      <c r="R36" s="23">
        <v>5.0613232626879898E-3</v>
      </c>
      <c r="S36" s="97" t="s">
        <v>133</v>
      </c>
      <c r="T36" s="97">
        <v>48</v>
      </c>
      <c r="U36" s="97" t="s">
        <v>133</v>
      </c>
      <c r="V36" s="23">
        <v>0.25903464982312235</v>
      </c>
      <c r="W36" s="97" t="s">
        <v>133</v>
      </c>
      <c r="X36" s="97">
        <v>72</v>
      </c>
      <c r="Y36" s="97" t="s">
        <v>133</v>
      </c>
      <c r="Z36" s="23">
        <v>7.4535550065160591E-3</v>
      </c>
      <c r="AA36" s="97" t="s">
        <v>133</v>
      </c>
      <c r="AB36" s="97">
        <v>55</v>
      </c>
      <c r="AC36" s="97" t="s">
        <v>133</v>
      </c>
      <c r="AD36" s="23">
        <v>1.7833890202546939E-2</v>
      </c>
      <c r="AE36" s="97" t="s">
        <v>133</v>
      </c>
      <c r="AF36" s="97">
        <v>101</v>
      </c>
      <c r="AG36" s="97" t="s">
        <v>133</v>
      </c>
      <c r="AH36" s="23">
        <v>4.5418255112553693E-2</v>
      </c>
      <c r="AI36" s="97" t="s">
        <v>133</v>
      </c>
      <c r="AJ36" s="97">
        <v>312</v>
      </c>
      <c r="AK36" s="97" t="s">
        <v>133</v>
      </c>
      <c r="AL36" s="23">
        <v>2.3101731095758939E-2</v>
      </c>
      <c r="AM36" s="97" t="s">
        <v>133</v>
      </c>
      <c r="AN36" s="97">
        <v>154</v>
      </c>
      <c r="AO36" s="97" t="s">
        <v>133</v>
      </c>
      <c r="AP36" s="23">
        <v>0</v>
      </c>
      <c r="AQ36" s="97" t="s">
        <v>133</v>
      </c>
      <c r="AR36" s="97">
        <v>253</v>
      </c>
      <c r="AS36" s="97" t="s">
        <v>133</v>
      </c>
      <c r="AT36" s="23">
        <v>4.0368129449795669E-2</v>
      </c>
      <c r="AU36" s="97" t="s">
        <v>133</v>
      </c>
      <c r="AV36" s="97">
        <v>316</v>
      </c>
      <c r="AW36" s="97" t="s">
        <v>133</v>
      </c>
      <c r="AX36" s="23">
        <v>1.4232042281671043E-2</v>
      </c>
      <c r="AY36" s="97" t="s">
        <v>133</v>
      </c>
      <c r="AZ36" s="97">
        <v>320</v>
      </c>
      <c r="BA36" s="97" t="s">
        <v>133</v>
      </c>
      <c r="BB36" s="23">
        <v>0.28215239757370641</v>
      </c>
      <c r="BC36" s="97" t="s">
        <v>133</v>
      </c>
      <c r="BD36" s="97">
        <v>19</v>
      </c>
      <c r="BE36" s="97" t="s">
        <v>133</v>
      </c>
      <c r="BF36" s="23">
        <v>0.16361334289261251</v>
      </c>
      <c r="BG36" s="97" t="s">
        <v>133</v>
      </c>
      <c r="BH36" s="97">
        <v>239</v>
      </c>
      <c r="BI36" s="97" t="s">
        <v>133</v>
      </c>
      <c r="BJ36" s="23">
        <v>0.29158281108385914</v>
      </c>
      <c r="BK36" s="97" t="s">
        <v>133</v>
      </c>
      <c r="BL36" s="97">
        <v>21</v>
      </c>
      <c r="BM36" s="97" t="s">
        <v>133</v>
      </c>
      <c r="BN36" s="23">
        <v>2.7237371334287906E-2</v>
      </c>
      <c r="BO36" s="97" t="s">
        <v>133</v>
      </c>
      <c r="BP36" s="97">
        <v>265</v>
      </c>
      <c r="BQ36" s="97" t="s">
        <v>133</v>
      </c>
      <c r="BR36" s="23">
        <v>2.6168213469200625E-2</v>
      </c>
      <c r="BS36" s="97" t="s">
        <v>133</v>
      </c>
      <c r="BT36" s="97">
        <v>305</v>
      </c>
      <c r="BU36" s="97" t="s">
        <v>133</v>
      </c>
      <c r="BV36" s="23">
        <v>4.6408356298519485E-2</v>
      </c>
      <c r="BW36" s="97" t="s">
        <v>133</v>
      </c>
      <c r="BX36" s="97">
        <v>306</v>
      </c>
      <c r="BY36" s="97" t="s">
        <v>133</v>
      </c>
      <c r="BZ36" s="23">
        <v>7.3108452513452785E-2</v>
      </c>
      <c r="CA36" s="97" t="s">
        <v>133</v>
      </c>
      <c r="CB36" s="97">
        <v>313</v>
      </c>
      <c r="CC36" s="97" t="s">
        <v>133</v>
      </c>
      <c r="CD36" s="23">
        <v>1.9054161979852345E-2</v>
      </c>
      <c r="CE36" s="97" t="s">
        <v>133</v>
      </c>
      <c r="CF36" s="97">
        <v>305</v>
      </c>
      <c r="CG36" s="2">
        <f t="shared" si="0"/>
        <v>7.4535550065160591E-3</v>
      </c>
      <c r="CH36">
        <f t="shared" si="1"/>
        <v>2.3101731095758939E-2</v>
      </c>
      <c r="CI36">
        <f t="shared" si="2"/>
        <v>1.4232042281671043E-2</v>
      </c>
      <c r="CJ36">
        <f t="shared" si="3"/>
        <v>0.29158281108385914</v>
      </c>
      <c r="CK36">
        <f t="shared" si="4"/>
        <v>4.6408356298519485E-2</v>
      </c>
      <c r="CL36">
        <f t="shared" si="5"/>
        <v>7.3108452513452785E-2</v>
      </c>
      <c r="CM36">
        <f t="shared" si="6"/>
        <v>1.9054161979852345E-2</v>
      </c>
      <c r="CN36">
        <f t="shared" si="7"/>
        <v>7.0288458439951851E-2</v>
      </c>
      <c r="CO36">
        <f t="shared" si="8"/>
        <v>2.3101731095758939E-2</v>
      </c>
      <c r="CP36" s="97" t="s">
        <v>133</v>
      </c>
      <c r="CQ36">
        <f t="shared" si="9"/>
        <v>238</v>
      </c>
      <c r="CR36">
        <f t="shared" si="10"/>
        <v>154</v>
      </c>
      <c r="CS36" s="97" t="s">
        <v>133</v>
      </c>
    </row>
    <row r="37" spans="1:97" x14ac:dyDescent="0.35">
      <c r="A37" s="97" t="s">
        <v>64</v>
      </c>
      <c r="B37" s="23">
        <v>0.38394670334651659</v>
      </c>
      <c r="C37" s="97" t="s">
        <v>64</v>
      </c>
      <c r="D37" s="97">
        <v>42</v>
      </c>
      <c r="E37" s="97" t="s">
        <v>64</v>
      </c>
      <c r="F37" s="23">
        <v>0.10469108655483138</v>
      </c>
      <c r="G37" s="97" t="s">
        <v>64</v>
      </c>
      <c r="H37" s="97">
        <v>150</v>
      </c>
      <c r="I37" s="97" t="s">
        <v>64</v>
      </c>
      <c r="J37" s="23">
        <v>0.60114003146812867</v>
      </c>
      <c r="K37" s="97" t="s">
        <v>64</v>
      </c>
      <c r="L37" s="97">
        <v>13</v>
      </c>
      <c r="M37" s="97" t="s">
        <v>64</v>
      </c>
      <c r="N37" s="23">
        <v>-137</v>
      </c>
      <c r="O37" s="97" t="s">
        <v>64</v>
      </c>
      <c r="P37" s="23">
        <v>45</v>
      </c>
      <c r="Q37" s="97" t="s">
        <v>64</v>
      </c>
      <c r="R37" s="23">
        <v>1.2653234575035256E-3</v>
      </c>
      <c r="S37" s="97" t="s">
        <v>64</v>
      </c>
      <c r="T37" s="97">
        <v>163</v>
      </c>
      <c r="U37" s="97" t="s">
        <v>64</v>
      </c>
      <c r="V37" s="23">
        <v>0.28818560120105985</v>
      </c>
      <c r="W37" s="97" t="s">
        <v>64</v>
      </c>
      <c r="X37" s="97">
        <v>63</v>
      </c>
      <c r="Y37" s="97" t="s">
        <v>64</v>
      </c>
      <c r="Z37" s="23">
        <v>3.9280800402383426E-3</v>
      </c>
      <c r="AA37" s="97" t="s">
        <v>64</v>
      </c>
      <c r="AB37" s="97">
        <v>125</v>
      </c>
      <c r="AC37" s="97" t="s">
        <v>64</v>
      </c>
      <c r="AD37" s="23">
        <v>4.1209910481973651E-2</v>
      </c>
      <c r="AE37" s="97" t="s">
        <v>64</v>
      </c>
      <c r="AF37" s="97">
        <v>43</v>
      </c>
      <c r="AG37" s="97" t="s">
        <v>64</v>
      </c>
      <c r="AH37" s="23">
        <v>0.45983744378846364</v>
      </c>
      <c r="AI37" s="97" t="s">
        <v>64</v>
      </c>
      <c r="AJ37" s="97">
        <v>6</v>
      </c>
      <c r="AK37" s="97" t="s">
        <v>64</v>
      </c>
      <c r="AL37" s="23">
        <v>9.8109581452464581E-2</v>
      </c>
      <c r="AM37" s="97" t="s">
        <v>64</v>
      </c>
      <c r="AN37" s="97">
        <v>26</v>
      </c>
      <c r="AO37" s="97" t="s">
        <v>64</v>
      </c>
      <c r="AP37" s="23">
        <v>2.5714458206489758E-2</v>
      </c>
      <c r="AQ37" s="97" t="s">
        <v>64</v>
      </c>
      <c r="AR37" s="97">
        <v>187</v>
      </c>
      <c r="AS37" s="97" t="s">
        <v>64</v>
      </c>
      <c r="AT37" s="23">
        <v>0.16483344686117493</v>
      </c>
      <c r="AU37" s="97" t="s">
        <v>64</v>
      </c>
      <c r="AV37" s="97">
        <v>35</v>
      </c>
      <c r="AW37" s="97" t="s">
        <v>64</v>
      </c>
      <c r="AX37" s="23">
        <v>8.3159678819467703E-2</v>
      </c>
      <c r="AY37" s="97" t="s">
        <v>64</v>
      </c>
      <c r="AZ37" s="97">
        <v>140</v>
      </c>
      <c r="BA37" s="97" t="s">
        <v>64</v>
      </c>
      <c r="BB37" s="23">
        <v>2.7067139101595701E-2</v>
      </c>
      <c r="BC37" s="97" t="s">
        <v>64</v>
      </c>
      <c r="BD37" s="97">
        <v>232</v>
      </c>
      <c r="BE37" s="97" t="s">
        <v>64</v>
      </c>
      <c r="BF37" s="23">
        <v>0.56929172451203502</v>
      </c>
      <c r="BG37" s="97" t="s">
        <v>64</v>
      </c>
      <c r="BH37" s="97">
        <v>8</v>
      </c>
      <c r="BI37" s="97" t="s">
        <v>64</v>
      </c>
      <c r="BJ37" s="23">
        <v>0.14367604748182611</v>
      </c>
      <c r="BK37" s="97" t="s">
        <v>64</v>
      </c>
      <c r="BL37" s="97">
        <v>107</v>
      </c>
      <c r="BM37" s="97" t="s">
        <v>64</v>
      </c>
      <c r="BN37" s="23">
        <v>0.13639393712661188</v>
      </c>
      <c r="BO37" s="97" t="s">
        <v>64</v>
      </c>
      <c r="BP37" s="97">
        <v>62</v>
      </c>
      <c r="BQ37" s="97" t="s">
        <v>64</v>
      </c>
      <c r="BR37" s="23">
        <v>7.8642865091346575E-2</v>
      </c>
      <c r="BS37" s="97" t="s">
        <v>64</v>
      </c>
      <c r="BT37" s="97">
        <v>106</v>
      </c>
      <c r="BU37" s="97" t="s">
        <v>64</v>
      </c>
      <c r="BV37" s="23">
        <v>0.18676283437352606</v>
      </c>
      <c r="BW37" s="97" t="s">
        <v>64</v>
      </c>
      <c r="BX37" s="97">
        <v>74</v>
      </c>
      <c r="BY37" s="97" t="s">
        <v>64</v>
      </c>
      <c r="BZ37" s="23">
        <v>0.41524833556255075</v>
      </c>
      <c r="CA37" s="97" t="s">
        <v>64</v>
      </c>
      <c r="CB37" s="97">
        <v>17</v>
      </c>
      <c r="CC37" s="97" t="s">
        <v>64</v>
      </c>
      <c r="CD37" s="23">
        <v>0.1705070634119549</v>
      </c>
      <c r="CE37" s="97" t="s">
        <v>64</v>
      </c>
      <c r="CF37" s="97">
        <v>62</v>
      </c>
      <c r="CG37" s="2">
        <f t="shared" si="0"/>
        <v>3.9280800402383426E-3</v>
      </c>
      <c r="CH37">
        <f t="shared" si="1"/>
        <v>9.8109581452464581E-2</v>
      </c>
      <c r="CI37">
        <f t="shared" si="2"/>
        <v>8.3159678819467703E-2</v>
      </c>
      <c r="CJ37">
        <f t="shared" si="3"/>
        <v>0.14367604748182611</v>
      </c>
      <c r="CK37">
        <f t="shared" si="4"/>
        <v>0.18676283437352606</v>
      </c>
      <c r="CL37">
        <f t="shared" si="5"/>
        <v>0.41524833556255075</v>
      </c>
      <c r="CM37">
        <f t="shared" si="6"/>
        <v>0.1705070634119549</v>
      </c>
      <c r="CN37">
        <f t="shared" si="7"/>
        <v>0.15668339000070652</v>
      </c>
      <c r="CO37">
        <f t="shared" si="8"/>
        <v>9.8109581452464581E-2</v>
      </c>
      <c r="CP37" s="97" t="s">
        <v>64</v>
      </c>
      <c r="CQ37">
        <f t="shared" si="9"/>
        <v>42</v>
      </c>
      <c r="CR37">
        <f t="shared" si="10"/>
        <v>26</v>
      </c>
      <c r="CS37" s="97" t="s">
        <v>64</v>
      </c>
    </row>
    <row r="38" spans="1:97" x14ac:dyDescent="0.35">
      <c r="A38" s="97" t="s">
        <v>109</v>
      </c>
      <c r="B38" s="23">
        <v>0.32978577756056909</v>
      </c>
      <c r="C38" s="97" t="s">
        <v>109</v>
      </c>
      <c r="D38" s="97">
        <v>72</v>
      </c>
      <c r="E38" s="97" t="s">
        <v>109</v>
      </c>
      <c r="F38" s="23">
        <v>0.22589359993947053</v>
      </c>
      <c r="G38" s="97" t="s">
        <v>109</v>
      </c>
      <c r="H38" s="97">
        <v>47</v>
      </c>
      <c r="I38" s="97" t="s">
        <v>109</v>
      </c>
      <c r="J38" s="23">
        <v>0.31822859099133977</v>
      </c>
      <c r="K38" s="97" t="s">
        <v>109</v>
      </c>
      <c r="L38" s="97">
        <v>101</v>
      </c>
      <c r="M38" s="97" t="s">
        <v>109</v>
      </c>
      <c r="N38" s="23">
        <v>54</v>
      </c>
      <c r="O38" s="97" t="s">
        <v>109</v>
      </c>
      <c r="P38" s="23">
        <v>224</v>
      </c>
      <c r="Q38" s="97" t="s">
        <v>109</v>
      </c>
      <c r="R38" s="23">
        <v>1.0259977322223085E-3</v>
      </c>
      <c r="S38" s="97" t="s">
        <v>109</v>
      </c>
      <c r="T38" s="97">
        <v>192</v>
      </c>
      <c r="U38" s="97" t="s">
        <v>109</v>
      </c>
      <c r="V38" s="23">
        <v>0.19914557773883182</v>
      </c>
      <c r="W38" s="97" t="s">
        <v>109</v>
      </c>
      <c r="X38" s="97">
        <v>113</v>
      </c>
      <c r="Y38" s="97" t="s">
        <v>109</v>
      </c>
      <c r="Z38" s="23">
        <v>2.8660031971347714E-3</v>
      </c>
      <c r="AA38" s="97" t="s">
        <v>109</v>
      </c>
      <c r="AB38" s="97">
        <v>171</v>
      </c>
      <c r="AC38" s="97" t="s">
        <v>109</v>
      </c>
      <c r="AD38" s="23">
        <v>2.3199495316729175E-2</v>
      </c>
      <c r="AE38" s="97" t="s">
        <v>109</v>
      </c>
      <c r="AF38" s="97">
        <v>80</v>
      </c>
      <c r="AG38" s="97" t="s">
        <v>109</v>
      </c>
      <c r="AH38" s="23">
        <v>0.13586113960776564</v>
      </c>
      <c r="AI38" s="97" t="s">
        <v>109</v>
      </c>
      <c r="AJ38" s="97">
        <v>65</v>
      </c>
      <c r="AK38" s="97" t="s">
        <v>109</v>
      </c>
      <c r="AL38" s="23">
        <v>3.9728716694710696E-2</v>
      </c>
      <c r="AM38" s="97" t="s">
        <v>109</v>
      </c>
      <c r="AN38" s="97">
        <v>76</v>
      </c>
      <c r="AO38" s="97" t="s">
        <v>109</v>
      </c>
      <c r="AP38" s="23">
        <v>8.6369370187732136E-2</v>
      </c>
      <c r="AQ38" s="97" t="s">
        <v>109</v>
      </c>
      <c r="AR38" s="97">
        <v>77</v>
      </c>
      <c r="AS38" s="97" t="s">
        <v>109</v>
      </c>
      <c r="AT38" s="23">
        <v>0.12544263346077567</v>
      </c>
      <c r="AU38" s="97" t="s">
        <v>109</v>
      </c>
      <c r="AV38" s="97">
        <v>80</v>
      </c>
      <c r="AW38" s="97" t="s">
        <v>109</v>
      </c>
      <c r="AX38" s="23">
        <v>0.12835175541611443</v>
      </c>
      <c r="AY38" s="97" t="s">
        <v>109</v>
      </c>
      <c r="AZ38" s="97">
        <v>68</v>
      </c>
      <c r="BA38" s="97" t="s">
        <v>109</v>
      </c>
      <c r="BB38" s="23">
        <v>4.9136901849743723E-2</v>
      </c>
      <c r="BC38" s="97" t="s">
        <v>109</v>
      </c>
      <c r="BD38" s="97">
        <v>168</v>
      </c>
      <c r="BE38" s="97" t="s">
        <v>109</v>
      </c>
      <c r="BF38" s="23">
        <v>0.31920022014117744</v>
      </c>
      <c r="BG38" s="97" t="s">
        <v>109</v>
      </c>
      <c r="BH38" s="97">
        <v>69</v>
      </c>
      <c r="BI38" s="97" t="s">
        <v>109</v>
      </c>
      <c r="BJ38" s="23">
        <v>0.1115383461225111</v>
      </c>
      <c r="BK38" s="97" t="s">
        <v>109</v>
      </c>
      <c r="BL38" s="97">
        <v>146</v>
      </c>
      <c r="BM38" s="97" t="s">
        <v>109</v>
      </c>
      <c r="BN38" s="23">
        <v>0.34010473216283943</v>
      </c>
      <c r="BO38" s="97" t="s">
        <v>109</v>
      </c>
      <c r="BP38" s="97">
        <v>13</v>
      </c>
      <c r="BQ38" s="97" t="s">
        <v>109</v>
      </c>
      <c r="BR38" s="23">
        <v>5.9373462146738755E-2</v>
      </c>
      <c r="BS38" s="97" t="s">
        <v>109</v>
      </c>
      <c r="BT38" s="97">
        <v>176</v>
      </c>
      <c r="BU38" s="97" t="s">
        <v>109</v>
      </c>
      <c r="BV38" s="23">
        <v>0.3466294263348445</v>
      </c>
      <c r="BW38" s="97" t="s">
        <v>109</v>
      </c>
      <c r="BX38" s="97">
        <v>18</v>
      </c>
      <c r="BY38" s="97" t="s">
        <v>109</v>
      </c>
      <c r="BZ38" s="23">
        <v>0.2096677792324097</v>
      </c>
      <c r="CA38" s="97" t="s">
        <v>109</v>
      </c>
      <c r="CB38" s="97">
        <v>83</v>
      </c>
      <c r="CC38" s="97" t="s">
        <v>109</v>
      </c>
      <c r="CD38" s="23">
        <v>8.7637540811472542E-2</v>
      </c>
      <c r="CE38" s="97" t="s">
        <v>109</v>
      </c>
      <c r="CF38" s="97">
        <v>137</v>
      </c>
      <c r="CG38" s="2">
        <f t="shared" si="0"/>
        <v>2.8660031971347714E-3</v>
      </c>
      <c r="CH38">
        <f t="shared" si="1"/>
        <v>3.9728716694710696E-2</v>
      </c>
      <c r="CI38">
        <f t="shared" si="2"/>
        <v>0.12835175541611443</v>
      </c>
      <c r="CJ38">
        <f t="shared" si="3"/>
        <v>0.1115383461225111</v>
      </c>
      <c r="CK38">
        <f t="shared" si="4"/>
        <v>0.3466294263348445</v>
      </c>
      <c r="CL38">
        <f t="shared" si="5"/>
        <v>0.2096677792324097</v>
      </c>
      <c r="CM38">
        <f t="shared" si="6"/>
        <v>8.7637540811472542E-2</v>
      </c>
      <c r="CN38">
        <f t="shared" si="7"/>
        <v>0.13458105813080606</v>
      </c>
      <c r="CO38">
        <f t="shared" si="8"/>
        <v>3.9728716694710696E-2</v>
      </c>
      <c r="CP38" s="97" t="s">
        <v>109</v>
      </c>
      <c r="CQ38">
        <f t="shared" si="9"/>
        <v>72</v>
      </c>
      <c r="CR38">
        <f t="shared" si="10"/>
        <v>76</v>
      </c>
      <c r="CS38" s="97" t="s">
        <v>109</v>
      </c>
    </row>
    <row r="39" spans="1:97" x14ac:dyDescent="0.35">
      <c r="A39" s="97" t="s">
        <v>175</v>
      </c>
      <c r="B39" s="23">
        <v>0.15658485628398722</v>
      </c>
      <c r="C39" s="97" t="s">
        <v>175</v>
      </c>
      <c r="D39" s="97">
        <v>273</v>
      </c>
      <c r="E39" s="97" t="s">
        <v>175</v>
      </c>
      <c r="F39" s="23">
        <v>7.2158095775019221E-2</v>
      </c>
      <c r="G39" s="97" t="s">
        <v>175</v>
      </c>
      <c r="H39" s="97">
        <v>218</v>
      </c>
      <c r="I39" s="97" t="s">
        <v>175</v>
      </c>
      <c r="J39" s="23">
        <v>0.28158935180586558</v>
      </c>
      <c r="K39" s="97" t="s">
        <v>175</v>
      </c>
      <c r="L39" s="97">
        <v>137</v>
      </c>
      <c r="M39" s="97" t="s">
        <v>175</v>
      </c>
      <c r="N39" s="23">
        <v>-81</v>
      </c>
      <c r="O39" s="97" t="s">
        <v>175</v>
      </c>
      <c r="P39" s="23">
        <v>80</v>
      </c>
      <c r="Q39" s="97" t="s">
        <v>175</v>
      </c>
      <c r="R39" s="23">
        <v>1.6278668226012371E-3</v>
      </c>
      <c r="S39" s="97" t="s">
        <v>175</v>
      </c>
      <c r="T39" s="97">
        <v>128</v>
      </c>
      <c r="U39" s="97" t="s">
        <v>175</v>
      </c>
      <c r="V39" s="23">
        <v>0.46740197080904561</v>
      </c>
      <c r="W39" s="97" t="s">
        <v>175</v>
      </c>
      <c r="X39" s="97">
        <v>25</v>
      </c>
      <c r="Y39" s="97" t="s">
        <v>175</v>
      </c>
      <c r="Z39" s="23">
        <v>5.9466613067582731E-3</v>
      </c>
      <c r="AA39" s="97" t="s">
        <v>175</v>
      </c>
      <c r="AB39" s="97">
        <v>74</v>
      </c>
      <c r="AC39" s="97" t="s">
        <v>175</v>
      </c>
      <c r="AD39" s="23">
        <v>6.6793219757867641E-3</v>
      </c>
      <c r="AE39" s="97" t="s">
        <v>175</v>
      </c>
      <c r="AF39" s="97">
        <v>225</v>
      </c>
      <c r="AG39" s="97" t="s">
        <v>175</v>
      </c>
      <c r="AH39" s="23">
        <v>8.9653436023185928E-2</v>
      </c>
      <c r="AI39" s="97" t="s">
        <v>175</v>
      </c>
      <c r="AJ39" s="97">
        <v>142</v>
      </c>
      <c r="AK39" s="97" t="s">
        <v>175</v>
      </c>
      <c r="AL39" s="23">
        <v>1.7807594372691561E-2</v>
      </c>
      <c r="AM39" s="97" t="s">
        <v>175</v>
      </c>
      <c r="AN39" s="97">
        <v>221</v>
      </c>
      <c r="AO39" s="97" t="s">
        <v>175</v>
      </c>
      <c r="AP39" s="23">
        <v>3.4111315411376082E-2</v>
      </c>
      <c r="AQ39" s="97" t="s">
        <v>175</v>
      </c>
      <c r="AR39" s="97">
        <v>162</v>
      </c>
      <c r="AS39" s="97" t="s">
        <v>175</v>
      </c>
      <c r="AT39" s="23">
        <v>3.0307752530932659E-2</v>
      </c>
      <c r="AU39" s="97" t="s">
        <v>175</v>
      </c>
      <c r="AV39" s="97">
        <v>319</v>
      </c>
      <c r="AW39" s="97" t="s">
        <v>175</v>
      </c>
      <c r="AX39" s="23">
        <v>4.391055557128111E-2</v>
      </c>
      <c r="AY39" s="97" t="s">
        <v>175</v>
      </c>
      <c r="AZ39" s="97">
        <v>246</v>
      </c>
      <c r="BA39" s="97" t="s">
        <v>175</v>
      </c>
      <c r="BB39" s="23">
        <v>3.0925918387143786E-2</v>
      </c>
      <c r="BC39" s="97" t="s">
        <v>175</v>
      </c>
      <c r="BD39" s="97">
        <v>223</v>
      </c>
      <c r="BE39" s="97" t="s">
        <v>175</v>
      </c>
      <c r="BF39" s="23">
        <v>0.13484963971379629</v>
      </c>
      <c r="BG39" s="97" t="s">
        <v>175</v>
      </c>
      <c r="BH39" s="97">
        <v>289</v>
      </c>
      <c r="BI39" s="97" t="s">
        <v>175</v>
      </c>
      <c r="BJ39" s="23">
        <v>5.6395655559226182E-2</v>
      </c>
      <c r="BK39" s="97" t="s">
        <v>175</v>
      </c>
      <c r="BL39" s="97">
        <v>276</v>
      </c>
      <c r="BM39" s="97" t="s">
        <v>175</v>
      </c>
      <c r="BN39" s="23">
        <v>8.6320348118274631E-2</v>
      </c>
      <c r="BO39" s="97" t="s">
        <v>175</v>
      </c>
      <c r="BP39" s="97">
        <v>114</v>
      </c>
      <c r="BQ39" s="97" t="s">
        <v>175</v>
      </c>
      <c r="BR39" s="23">
        <v>4.7134979013925236E-2</v>
      </c>
      <c r="BS39" s="97" t="s">
        <v>175</v>
      </c>
      <c r="BT39" s="97">
        <v>219</v>
      </c>
      <c r="BU39" s="97" t="s">
        <v>175</v>
      </c>
      <c r="BV39" s="23">
        <v>0.11590180401242058</v>
      </c>
      <c r="BW39" s="97" t="s">
        <v>175</v>
      </c>
      <c r="BX39" s="97">
        <v>167</v>
      </c>
      <c r="BY39" s="97" t="s">
        <v>175</v>
      </c>
      <c r="BZ39" s="23">
        <v>8.5816994766815174E-2</v>
      </c>
      <c r="CA39" s="97" t="s">
        <v>175</v>
      </c>
      <c r="CB39" s="97">
        <v>295</v>
      </c>
      <c r="CC39" s="97" t="s">
        <v>175</v>
      </c>
      <c r="CD39" s="23">
        <v>0.15033244975921312</v>
      </c>
      <c r="CE39" s="97" t="s">
        <v>175</v>
      </c>
      <c r="CF39" s="97">
        <v>77</v>
      </c>
      <c r="CG39" s="2">
        <f t="shared" si="0"/>
        <v>5.9466613067582731E-3</v>
      </c>
      <c r="CH39">
        <f t="shared" si="1"/>
        <v>1.7807594372691561E-2</v>
      </c>
      <c r="CI39">
        <f t="shared" si="2"/>
        <v>4.391055557128111E-2</v>
      </c>
      <c r="CJ39">
        <f t="shared" si="3"/>
        <v>5.6395655559226182E-2</v>
      </c>
      <c r="CK39">
        <f t="shared" si="4"/>
        <v>0.11590180401242058</v>
      </c>
      <c r="CL39">
        <f t="shared" si="5"/>
        <v>8.5816994766815174E-2</v>
      </c>
      <c r="CM39">
        <f t="shared" si="6"/>
        <v>0.15033244975921312</v>
      </c>
      <c r="CN39">
        <f t="shared" si="7"/>
        <v>6.390013481430025E-2</v>
      </c>
      <c r="CO39">
        <f t="shared" si="8"/>
        <v>1.7807594372691561E-2</v>
      </c>
      <c r="CP39" s="97" t="s">
        <v>175</v>
      </c>
      <c r="CQ39">
        <f t="shared" si="9"/>
        <v>273</v>
      </c>
      <c r="CR39">
        <f t="shared" si="10"/>
        <v>221</v>
      </c>
      <c r="CS39" s="97" t="s">
        <v>175</v>
      </c>
    </row>
    <row r="40" spans="1:97" x14ac:dyDescent="0.35">
      <c r="A40" s="97" t="s">
        <v>162</v>
      </c>
      <c r="B40" s="23">
        <v>0.20811456166578998</v>
      </c>
      <c r="C40" s="97" t="s">
        <v>162</v>
      </c>
      <c r="D40" s="97">
        <v>176</v>
      </c>
      <c r="E40" s="97" t="s">
        <v>162</v>
      </c>
      <c r="F40" s="23">
        <v>8.7246294308552991E-2</v>
      </c>
      <c r="G40" s="97" t="s">
        <v>162</v>
      </c>
      <c r="H40" s="97">
        <v>180</v>
      </c>
      <c r="I40" s="97" t="s">
        <v>162</v>
      </c>
      <c r="J40" s="23">
        <v>0.37740373213808726</v>
      </c>
      <c r="K40" s="97" t="s">
        <v>162</v>
      </c>
      <c r="L40" s="97">
        <v>64</v>
      </c>
      <c r="M40" s="97" t="s">
        <v>162</v>
      </c>
      <c r="N40" s="23">
        <v>-116</v>
      </c>
      <c r="O40" s="97" t="s">
        <v>162</v>
      </c>
      <c r="P40" s="23">
        <v>53</v>
      </c>
      <c r="Q40" s="97" t="s">
        <v>162</v>
      </c>
      <c r="R40" s="23">
        <v>8.0141741373105973E-4</v>
      </c>
      <c r="S40" s="97" t="s">
        <v>162</v>
      </c>
      <c r="T40" s="97">
        <v>217</v>
      </c>
      <c r="U40" s="97" t="s">
        <v>162</v>
      </c>
      <c r="V40" s="23">
        <v>0.47397578477597413</v>
      </c>
      <c r="W40" s="97" t="s">
        <v>162</v>
      </c>
      <c r="X40" s="97">
        <v>23</v>
      </c>
      <c r="Y40" s="97" t="s">
        <v>162</v>
      </c>
      <c r="Z40" s="23">
        <v>5.1812089146677761E-3</v>
      </c>
      <c r="AA40" s="97" t="s">
        <v>162</v>
      </c>
      <c r="AB40" s="97">
        <v>92</v>
      </c>
      <c r="AC40" s="97" t="s">
        <v>162</v>
      </c>
      <c r="AD40" s="23">
        <v>1.2738895331195151E-2</v>
      </c>
      <c r="AE40" s="97" t="s">
        <v>162</v>
      </c>
      <c r="AF40" s="97">
        <v>137</v>
      </c>
      <c r="AG40" s="97" t="s">
        <v>162</v>
      </c>
      <c r="AH40" s="23">
        <v>6.9324078602970796E-2</v>
      </c>
      <c r="AI40" s="97" t="s">
        <v>162</v>
      </c>
      <c r="AJ40" s="97">
        <v>218</v>
      </c>
      <c r="AK40" s="97" t="s">
        <v>162</v>
      </c>
      <c r="AL40" s="23">
        <v>2.1149986104857441E-2</v>
      </c>
      <c r="AM40" s="97" t="s">
        <v>162</v>
      </c>
      <c r="AN40" s="97">
        <v>176</v>
      </c>
      <c r="AO40" s="97" t="s">
        <v>162</v>
      </c>
      <c r="AP40" s="23">
        <v>0</v>
      </c>
      <c r="AQ40" s="97" t="s">
        <v>162</v>
      </c>
      <c r="AR40" s="97">
        <v>253</v>
      </c>
      <c r="AS40" s="97" t="s">
        <v>162</v>
      </c>
      <c r="AT40" s="23">
        <v>8.8302894943319304E-2</v>
      </c>
      <c r="AU40" s="97" t="s">
        <v>162</v>
      </c>
      <c r="AV40" s="97">
        <v>175</v>
      </c>
      <c r="AW40" s="97" t="s">
        <v>162</v>
      </c>
      <c r="AX40" s="23">
        <v>3.1131750506057636E-2</v>
      </c>
      <c r="AY40" s="97" t="s">
        <v>162</v>
      </c>
      <c r="AZ40" s="97">
        <v>286</v>
      </c>
      <c r="BA40" s="97" t="s">
        <v>162</v>
      </c>
      <c r="BB40" s="23">
        <v>0.11558221948823828</v>
      </c>
      <c r="BC40" s="97" t="s">
        <v>162</v>
      </c>
      <c r="BD40" s="97">
        <v>82</v>
      </c>
      <c r="BE40" s="97" t="s">
        <v>162</v>
      </c>
      <c r="BF40" s="23">
        <v>0.43615078369954441</v>
      </c>
      <c r="BG40" s="97" t="s">
        <v>162</v>
      </c>
      <c r="BH40" s="97">
        <v>32</v>
      </c>
      <c r="BI40" s="97" t="s">
        <v>162</v>
      </c>
      <c r="BJ40" s="23">
        <v>0.19659473974079092</v>
      </c>
      <c r="BK40" s="97" t="s">
        <v>162</v>
      </c>
      <c r="BL40" s="97">
        <v>53</v>
      </c>
      <c r="BM40" s="97" t="s">
        <v>162</v>
      </c>
      <c r="BN40" s="23">
        <v>6.3928010840437491E-2</v>
      </c>
      <c r="BO40" s="97" t="s">
        <v>162</v>
      </c>
      <c r="BP40" s="97">
        <v>160</v>
      </c>
      <c r="BQ40" s="97" t="s">
        <v>162</v>
      </c>
      <c r="BR40" s="23">
        <v>3.3145099719762344E-2</v>
      </c>
      <c r="BS40" s="97" t="s">
        <v>162</v>
      </c>
      <c r="BT40" s="97">
        <v>277</v>
      </c>
      <c r="BU40" s="97" t="s">
        <v>162</v>
      </c>
      <c r="BV40" s="23">
        <v>8.4300724887139425E-2</v>
      </c>
      <c r="BW40" s="97" t="s">
        <v>162</v>
      </c>
      <c r="BX40" s="97">
        <v>232</v>
      </c>
      <c r="BY40" s="97" t="s">
        <v>162</v>
      </c>
      <c r="BZ40" s="23">
        <v>0.1900350475896411</v>
      </c>
      <c r="CA40" s="97" t="s">
        <v>162</v>
      </c>
      <c r="CB40" s="97">
        <v>103</v>
      </c>
      <c r="CC40" s="97" t="s">
        <v>162</v>
      </c>
      <c r="CD40" s="23">
        <v>5.6696830205357283E-2</v>
      </c>
      <c r="CE40" s="97" t="s">
        <v>162</v>
      </c>
      <c r="CF40" s="97">
        <v>192</v>
      </c>
      <c r="CG40" s="2">
        <f t="shared" si="0"/>
        <v>5.1812089146677761E-3</v>
      </c>
      <c r="CH40">
        <f t="shared" si="1"/>
        <v>2.1149986104857441E-2</v>
      </c>
      <c r="CI40">
        <f t="shared" si="2"/>
        <v>3.1131750506057636E-2</v>
      </c>
      <c r="CJ40">
        <f t="shared" si="3"/>
        <v>0.19659473974079092</v>
      </c>
      <c r="CK40">
        <f t="shared" si="4"/>
        <v>8.4300724887139425E-2</v>
      </c>
      <c r="CL40">
        <f t="shared" si="5"/>
        <v>0.1900350475896411</v>
      </c>
      <c r="CM40">
        <f t="shared" si="6"/>
        <v>5.6696830205357283E-2</v>
      </c>
      <c r="CN40">
        <f t="shared" si="7"/>
        <v>8.4928701682008875E-2</v>
      </c>
      <c r="CO40">
        <f t="shared" si="8"/>
        <v>2.1149986104857441E-2</v>
      </c>
      <c r="CP40" s="97" t="s">
        <v>162</v>
      </c>
      <c r="CQ40">
        <f t="shared" si="9"/>
        <v>176</v>
      </c>
      <c r="CR40">
        <f t="shared" si="10"/>
        <v>176</v>
      </c>
      <c r="CS40" s="97" t="s">
        <v>162</v>
      </c>
    </row>
    <row r="41" spans="1:97" x14ac:dyDescent="0.35">
      <c r="A41" s="97" t="s">
        <v>227</v>
      </c>
      <c r="B41" s="23">
        <v>0.24158881321357437</v>
      </c>
      <c r="C41" s="97" t="s">
        <v>227</v>
      </c>
      <c r="D41" s="97">
        <v>128</v>
      </c>
      <c r="E41" s="97" t="s">
        <v>227</v>
      </c>
      <c r="F41" s="23">
        <v>0.15195883622608025</v>
      </c>
      <c r="G41" s="97" t="s">
        <v>227</v>
      </c>
      <c r="H41" s="97">
        <v>72</v>
      </c>
      <c r="I41" s="97" t="s">
        <v>227</v>
      </c>
      <c r="J41" s="23">
        <v>0.24813363016274384</v>
      </c>
      <c r="K41" s="97" t="s">
        <v>227</v>
      </c>
      <c r="L41" s="97">
        <v>178</v>
      </c>
      <c r="M41" s="97" t="s">
        <v>227</v>
      </c>
      <c r="N41" s="23">
        <v>106</v>
      </c>
      <c r="O41" s="97" t="s">
        <v>227</v>
      </c>
      <c r="P41" s="23">
        <v>266</v>
      </c>
      <c r="Q41" s="97" t="s">
        <v>227</v>
      </c>
      <c r="R41" s="23">
        <v>9.3457764288972325E-4</v>
      </c>
      <c r="S41" s="97" t="s">
        <v>227</v>
      </c>
      <c r="T41" s="97">
        <v>204</v>
      </c>
      <c r="U41" s="97" t="s">
        <v>227</v>
      </c>
      <c r="V41" s="23">
        <v>0.23119043786175483</v>
      </c>
      <c r="W41" s="97" t="s">
        <v>227</v>
      </c>
      <c r="X41" s="97">
        <v>92</v>
      </c>
      <c r="Y41" s="97" t="s">
        <v>227</v>
      </c>
      <c r="Z41" s="23">
        <v>3.0707385821487462E-3</v>
      </c>
      <c r="AA41" s="97" t="s">
        <v>227</v>
      </c>
      <c r="AB41" s="97">
        <v>161</v>
      </c>
      <c r="AC41" s="97" t="s">
        <v>227</v>
      </c>
      <c r="AD41" s="23">
        <v>7.3299260578811934E-3</v>
      </c>
      <c r="AE41" s="97" t="s">
        <v>227</v>
      </c>
      <c r="AF41" s="97">
        <v>214</v>
      </c>
      <c r="AG41" s="97" t="s">
        <v>227</v>
      </c>
      <c r="AH41" s="23">
        <v>0.11656905440458169</v>
      </c>
      <c r="AI41" s="97" t="s">
        <v>227</v>
      </c>
      <c r="AJ41" s="97">
        <v>96</v>
      </c>
      <c r="AK41" s="97" t="s">
        <v>227</v>
      </c>
      <c r="AL41" s="23">
        <v>2.1833771456612389E-2</v>
      </c>
      <c r="AM41" s="97" t="s">
        <v>227</v>
      </c>
      <c r="AN41" s="97">
        <v>166</v>
      </c>
      <c r="AO41" s="97" t="s">
        <v>227</v>
      </c>
      <c r="AP41" s="23">
        <v>7.1720556466844484E-2</v>
      </c>
      <c r="AQ41" s="97" t="s">
        <v>227</v>
      </c>
      <c r="AR41" s="97">
        <v>92</v>
      </c>
      <c r="AS41" s="97" t="s">
        <v>227</v>
      </c>
      <c r="AT41" s="23">
        <v>4.7917631237183012E-2</v>
      </c>
      <c r="AU41" s="97" t="s">
        <v>227</v>
      </c>
      <c r="AV41" s="97">
        <v>305</v>
      </c>
      <c r="AW41" s="97" t="s">
        <v>227</v>
      </c>
      <c r="AX41" s="23">
        <v>8.6751470701511985E-2</v>
      </c>
      <c r="AY41" s="97" t="s">
        <v>227</v>
      </c>
      <c r="AZ41" s="97">
        <v>133</v>
      </c>
      <c r="BA41" s="97" t="s">
        <v>227</v>
      </c>
      <c r="BB41" s="23">
        <v>0.19155100462094446</v>
      </c>
      <c r="BC41" s="97" t="s">
        <v>227</v>
      </c>
      <c r="BD41" s="97">
        <v>36</v>
      </c>
      <c r="BE41" s="97" t="s">
        <v>227</v>
      </c>
      <c r="BF41" s="23">
        <v>0.19401556018800836</v>
      </c>
      <c r="BG41" s="97" t="s">
        <v>227</v>
      </c>
      <c r="BH41" s="97">
        <v>199</v>
      </c>
      <c r="BI41" s="97" t="s">
        <v>227</v>
      </c>
      <c r="BJ41" s="23">
        <v>0.21528804540997781</v>
      </c>
      <c r="BK41" s="97" t="s">
        <v>227</v>
      </c>
      <c r="BL41" s="97">
        <v>44</v>
      </c>
      <c r="BM41" s="97" t="s">
        <v>227</v>
      </c>
      <c r="BN41" s="23">
        <v>6.4704415002241666E-2</v>
      </c>
      <c r="BO41" s="97" t="s">
        <v>227</v>
      </c>
      <c r="BP41" s="97">
        <v>158</v>
      </c>
      <c r="BQ41" s="97" t="s">
        <v>227</v>
      </c>
      <c r="BR41" s="23">
        <v>2.9900190541753153E-2</v>
      </c>
      <c r="BS41" s="97" t="s">
        <v>227</v>
      </c>
      <c r="BT41" s="97">
        <v>290</v>
      </c>
      <c r="BU41" s="97" t="s">
        <v>227</v>
      </c>
      <c r="BV41" s="23">
        <v>8.2148048769523724E-2</v>
      </c>
      <c r="BW41" s="97" t="s">
        <v>227</v>
      </c>
      <c r="BX41" s="97">
        <v>239</v>
      </c>
      <c r="BY41" s="97" t="s">
        <v>227</v>
      </c>
      <c r="BZ41" s="23">
        <v>0.21162368023319253</v>
      </c>
      <c r="CA41" s="97" t="s">
        <v>227</v>
      </c>
      <c r="CB41" s="97">
        <v>82</v>
      </c>
      <c r="CC41" s="97" t="s">
        <v>227</v>
      </c>
      <c r="CD41" s="23">
        <v>5.481721906378783E-2</v>
      </c>
      <c r="CE41" s="97" t="s">
        <v>227</v>
      </c>
      <c r="CF41" s="97">
        <v>200</v>
      </c>
      <c r="CG41" s="2">
        <f t="shared" si="0"/>
        <v>3.0707385821487462E-3</v>
      </c>
      <c r="CH41">
        <f t="shared" si="1"/>
        <v>2.1833771456612389E-2</v>
      </c>
      <c r="CI41">
        <f t="shared" si="2"/>
        <v>8.6751470701511985E-2</v>
      </c>
      <c r="CJ41">
        <f t="shared" si="3"/>
        <v>0.21528804540997781</v>
      </c>
      <c r="CK41">
        <f t="shared" si="4"/>
        <v>8.2148048769523724E-2</v>
      </c>
      <c r="CL41">
        <f t="shared" si="5"/>
        <v>0.21162368023319253</v>
      </c>
      <c r="CM41">
        <f t="shared" si="6"/>
        <v>5.481721906378783E-2</v>
      </c>
      <c r="CN41">
        <f t="shared" si="7"/>
        <v>9.8589085179323868E-2</v>
      </c>
      <c r="CO41">
        <f t="shared" si="8"/>
        <v>2.1833771456612389E-2</v>
      </c>
      <c r="CP41" s="97" t="s">
        <v>227</v>
      </c>
      <c r="CQ41">
        <f t="shared" si="9"/>
        <v>128</v>
      </c>
      <c r="CR41">
        <f t="shared" si="10"/>
        <v>166</v>
      </c>
      <c r="CS41" s="97" t="s">
        <v>227</v>
      </c>
    </row>
    <row r="42" spans="1:97" x14ac:dyDescent="0.35">
      <c r="A42" s="97" t="s">
        <v>103</v>
      </c>
      <c r="B42" s="23">
        <v>0.27275538540397259</v>
      </c>
      <c r="C42" s="97" t="s">
        <v>103</v>
      </c>
      <c r="D42" s="97">
        <v>102</v>
      </c>
      <c r="E42" s="97" t="s">
        <v>103</v>
      </c>
      <c r="F42" s="23">
        <v>0.25308379262228609</v>
      </c>
      <c r="G42" s="97" t="s">
        <v>103</v>
      </c>
      <c r="H42" s="97">
        <v>37</v>
      </c>
      <c r="I42" s="97" t="s">
        <v>103</v>
      </c>
      <c r="J42" s="23">
        <v>0.19039805913912738</v>
      </c>
      <c r="K42" s="97" t="s">
        <v>103</v>
      </c>
      <c r="L42" s="97">
        <v>264</v>
      </c>
      <c r="M42" s="97" t="s">
        <v>103</v>
      </c>
      <c r="N42" s="23">
        <v>227</v>
      </c>
      <c r="O42" s="97" t="s">
        <v>103</v>
      </c>
      <c r="P42" s="23">
        <v>314</v>
      </c>
      <c r="Q42" s="97" t="s">
        <v>103</v>
      </c>
      <c r="R42" s="23">
        <v>4.9744712683052411E-3</v>
      </c>
      <c r="S42" s="97" t="s">
        <v>103</v>
      </c>
      <c r="T42" s="97">
        <v>49</v>
      </c>
      <c r="U42" s="97" t="s">
        <v>103</v>
      </c>
      <c r="V42" s="23">
        <v>2.9333102318708351E-2</v>
      </c>
      <c r="W42" s="97" t="s">
        <v>103</v>
      </c>
      <c r="X42" s="97">
        <v>322</v>
      </c>
      <c r="Y42" s="97" t="s">
        <v>103</v>
      </c>
      <c r="Z42" s="23">
        <v>5.2440464914851794E-3</v>
      </c>
      <c r="AA42" s="97" t="s">
        <v>103</v>
      </c>
      <c r="AB42" s="97">
        <v>90</v>
      </c>
      <c r="AC42" s="97" t="s">
        <v>103</v>
      </c>
      <c r="AD42" s="23">
        <v>2.7696516894613873E-2</v>
      </c>
      <c r="AE42" s="97" t="s">
        <v>103</v>
      </c>
      <c r="AF42" s="97">
        <v>68</v>
      </c>
      <c r="AG42" s="97" t="s">
        <v>103</v>
      </c>
      <c r="AH42" s="23">
        <v>5.3817639299874855E-2</v>
      </c>
      <c r="AI42" s="97" t="s">
        <v>103</v>
      </c>
      <c r="AJ42" s="97">
        <v>284</v>
      </c>
      <c r="AK42" s="97" t="s">
        <v>103</v>
      </c>
      <c r="AL42" s="23">
        <v>3.3770601837713569E-2</v>
      </c>
      <c r="AM42" s="97" t="s">
        <v>103</v>
      </c>
      <c r="AN42" s="97">
        <v>96</v>
      </c>
      <c r="AO42" s="97" t="s">
        <v>103</v>
      </c>
      <c r="AP42" s="23">
        <v>5.913236132038184E-2</v>
      </c>
      <c r="AQ42" s="97" t="s">
        <v>103</v>
      </c>
      <c r="AR42" s="97">
        <v>111</v>
      </c>
      <c r="AS42" s="97" t="s">
        <v>103</v>
      </c>
      <c r="AT42" s="23">
        <v>0.11094078843371605</v>
      </c>
      <c r="AU42" s="97" t="s">
        <v>103</v>
      </c>
      <c r="AV42" s="97">
        <v>106</v>
      </c>
      <c r="AW42" s="97" t="s">
        <v>103</v>
      </c>
      <c r="AX42" s="23">
        <v>9.6709438124939817E-2</v>
      </c>
      <c r="AY42" s="97" t="s">
        <v>103</v>
      </c>
      <c r="AZ42" s="97">
        <v>111</v>
      </c>
      <c r="BA42" s="97" t="s">
        <v>103</v>
      </c>
      <c r="BB42" s="23">
        <v>0.33854069762929151</v>
      </c>
      <c r="BC42" s="97" t="s">
        <v>103</v>
      </c>
      <c r="BD42" s="97">
        <v>14</v>
      </c>
      <c r="BE42" s="97" t="s">
        <v>103</v>
      </c>
      <c r="BF42" s="23">
        <v>0.36772767953319319</v>
      </c>
      <c r="BG42" s="97" t="s">
        <v>103</v>
      </c>
      <c r="BH42" s="97">
        <v>55</v>
      </c>
      <c r="BI42" s="97" t="s">
        <v>103</v>
      </c>
      <c r="BJ42" s="23">
        <v>0.38568257379007415</v>
      </c>
      <c r="BK42" s="97" t="s">
        <v>103</v>
      </c>
      <c r="BL42" s="97">
        <v>12</v>
      </c>
      <c r="BM42" s="97" t="s">
        <v>103</v>
      </c>
      <c r="BN42" s="23">
        <v>0.12965639756038555</v>
      </c>
      <c r="BO42" s="97" t="s">
        <v>103</v>
      </c>
      <c r="BP42" s="97">
        <v>69</v>
      </c>
      <c r="BQ42" s="97" t="s">
        <v>103</v>
      </c>
      <c r="BR42" s="23">
        <v>2.7816815103668818E-2</v>
      </c>
      <c r="BS42" s="97" t="s">
        <v>103</v>
      </c>
      <c r="BT42" s="97">
        <v>300</v>
      </c>
      <c r="BU42" s="97" t="s">
        <v>103</v>
      </c>
      <c r="BV42" s="23">
        <v>0.13665683810420579</v>
      </c>
      <c r="BW42" s="97" t="s">
        <v>103</v>
      </c>
      <c r="BX42" s="97">
        <v>125</v>
      </c>
      <c r="BY42" s="97" t="s">
        <v>103</v>
      </c>
      <c r="BZ42" s="23">
        <v>7.1492253750799317E-2</v>
      </c>
      <c r="CA42" s="97" t="s">
        <v>103</v>
      </c>
      <c r="CB42" s="97">
        <v>316</v>
      </c>
      <c r="CC42" s="97" t="s">
        <v>103</v>
      </c>
      <c r="CD42" s="23">
        <v>1.8743735286006136E-2</v>
      </c>
      <c r="CE42" s="97" t="s">
        <v>103</v>
      </c>
      <c r="CF42" s="97">
        <v>306</v>
      </c>
      <c r="CG42" s="2">
        <f t="shared" si="0"/>
        <v>5.2440464914851794E-3</v>
      </c>
      <c r="CH42">
        <f t="shared" si="1"/>
        <v>3.3770601837713569E-2</v>
      </c>
      <c r="CI42">
        <f t="shared" si="2"/>
        <v>9.6709438124939817E-2</v>
      </c>
      <c r="CJ42">
        <f t="shared" si="3"/>
        <v>0.38568257379007415</v>
      </c>
      <c r="CK42">
        <f t="shared" si="4"/>
        <v>0.13665683810420579</v>
      </c>
      <c r="CL42">
        <f t="shared" si="5"/>
        <v>7.1492253750799317E-2</v>
      </c>
      <c r="CM42">
        <f t="shared" si="6"/>
        <v>1.8743735286006136E-2</v>
      </c>
      <c r="CN42">
        <f t="shared" si="7"/>
        <v>0.11130773634348327</v>
      </c>
      <c r="CO42">
        <f t="shared" si="8"/>
        <v>3.3770601837713569E-2</v>
      </c>
      <c r="CP42" s="97" t="s">
        <v>103</v>
      </c>
      <c r="CQ42">
        <f t="shared" si="9"/>
        <v>102</v>
      </c>
      <c r="CR42">
        <f t="shared" si="10"/>
        <v>96</v>
      </c>
      <c r="CS42" s="97" t="s">
        <v>103</v>
      </c>
    </row>
    <row r="43" spans="1:97" x14ac:dyDescent="0.35">
      <c r="A43" s="97" t="s">
        <v>157</v>
      </c>
      <c r="B43" s="23">
        <v>0.27673911720732053</v>
      </c>
      <c r="C43" s="97" t="s">
        <v>157</v>
      </c>
      <c r="D43" s="97">
        <v>98</v>
      </c>
      <c r="E43" s="97" t="s">
        <v>157</v>
      </c>
      <c r="F43" s="23">
        <v>0.13841365393260599</v>
      </c>
      <c r="G43" s="97" t="s">
        <v>157</v>
      </c>
      <c r="H43" s="97">
        <v>83</v>
      </c>
      <c r="I43" s="97" t="s">
        <v>157</v>
      </c>
      <c r="J43" s="23">
        <v>0.37331347667511849</v>
      </c>
      <c r="K43" s="97" t="s">
        <v>157</v>
      </c>
      <c r="L43" s="97">
        <v>65</v>
      </c>
      <c r="M43" s="97" t="s">
        <v>157</v>
      </c>
      <c r="N43" s="23">
        <v>-18</v>
      </c>
      <c r="O43" s="97" t="s">
        <v>157</v>
      </c>
      <c r="P43" s="23">
        <v>140</v>
      </c>
      <c r="Q43" s="97" t="s">
        <v>157</v>
      </c>
      <c r="R43" s="23">
        <v>1.3328162826686935E-3</v>
      </c>
      <c r="S43" s="97" t="s">
        <v>157</v>
      </c>
      <c r="T43" s="97">
        <v>155</v>
      </c>
      <c r="U43" s="97" t="s">
        <v>157</v>
      </c>
      <c r="V43" s="23">
        <v>0.28319887639295582</v>
      </c>
      <c r="W43" s="97" t="s">
        <v>157</v>
      </c>
      <c r="X43" s="97">
        <v>66</v>
      </c>
      <c r="Y43" s="97" t="s">
        <v>157</v>
      </c>
      <c r="Z43" s="23">
        <v>3.9494700502475744E-3</v>
      </c>
      <c r="AA43" s="97" t="s">
        <v>157</v>
      </c>
      <c r="AB43" s="97">
        <v>123</v>
      </c>
      <c r="AC43" s="97" t="s">
        <v>157</v>
      </c>
      <c r="AD43" s="23">
        <v>1.8732366975969996E-2</v>
      </c>
      <c r="AE43" s="97" t="s">
        <v>157</v>
      </c>
      <c r="AF43" s="97">
        <v>96</v>
      </c>
      <c r="AG43" s="97" t="s">
        <v>157</v>
      </c>
      <c r="AH43" s="23">
        <v>0.10203042399329208</v>
      </c>
      <c r="AI43" s="97" t="s">
        <v>157</v>
      </c>
      <c r="AJ43" s="97">
        <v>121</v>
      </c>
      <c r="AK43" s="97" t="s">
        <v>157</v>
      </c>
      <c r="AL43" s="23">
        <v>3.1112143522606047E-2</v>
      </c>
      <c r="AM43" s="97" t="s">
        <v>157</v>
      </c>
      <c r="AN43" s="97">
        <v>106</v>
      </c>
      <c r="AO43" s="97" t="s">
        <v>157</v>
      </c>
      <c r="AP43" s="23">
        <v>8.2811584237006283E-2</v>
      </c>
      <c r="AQ43" s="97" t="s">
        <v>157</v>
      </c>
      <c r="AR43" s="97">
        <v>81</v>
      </c>
      <c r="AS43" s="97" t="s">
        <v>157</v>
      </c>
      <c r="AT43" s="23">
        <v>0.19494557748018429</v>
      </c>
      <c r="AU43" s="97" t="s">
        <v>157</v>
      </c>
      <c r="AV43" s="97">
        <v>22</v>
      </c>
      <c r="AW43" s="97" t="s">
        <v>157</v>
      </c>
      <c r="AX43" s="23">
        <v>0.14939008115703223</v>
      </c>
      <c r="AY43" s="97" t="s">
        <v>157</v>
      </c>
      <c r="AZ43" s="97">
        <v>51</v>
      </c>
      <c r="BA43" s="97" t="s">
        <v>157</v>
      </c>
      <c r="BB43" s="23">
        <v>9.1712143213372468E-2</v>
      </c>
      <c r="BC43" s="97" t="s">
        <v>157</v>
      </c>
      <c r="BD43" s="97">
        <v>103</v>
      </c>
      <c r="BE43" s="97" t="s">
        <v>157</v>
      </c>
      <c r="BF43" s="23">
        <v>0.42262446837496509</v>
      </c>
      <c r="BG43" s="97" t="s">
        <v>157</v>
      </c>
      <c r="BH43" s="97">
        <v>38</v>
      </c>
      <c r="BI43" s="97" t="s">
        <v>157</v>
      </c>
      <c r="BJ43" s="23">
        <v>0.17199276359479232</v>
      </c>
      <c r="BK43" s="97" t="s">
        <v>157</v>
      </c>
      <c r="BL43" s="97">
        <v>76</v>
      </c>
      <c r="BM43" s="97" t="s">
        <v>157</v>
      </c>
      <c r="BN43" s="23">
        <v>0.11168004056576089</v>
      </c>
      <c r="BO43" s="97" t="s">
        <v>157</v>
      </c>
      <c r="BP43" s="97">
        <v>84</v>
      </c>
      <c r="BQ43" s="97" t="s">
        <v>157</v>
      </c>
      <c r="BR43" s="23">
        <v>9.660128731871824E-2</v>
      </c>
      <c r="BS43" s="97" t="s">
        <v>157</v>
      </c>
      <c r="BT43" s="97">
        <v>72</v>
      </c>
      <c r="BU43" s="97" t="s">
        <v>157</v>
      </c>
      <c r="BV43" s="23">
        <v>0.1809718398374825</v>
      </c>
      <c r="BW43" s="97" t="s">
        <v>157</v>
      </c>
      <c r="BX43" s="97">
        <v>79</v>
      </c>
      <c r="BY43" s="97" t="s">
        <v>157</v>
      </c>
      <c r="BZ43" s="23">
        <v>0.1791710972575265</v>
      </c>
      <c r="CA43" s="97" t="s">
        <v>157</v>
      </c>
      <c r="CB43" s="97">
        <v>127</v>
      </c>
      <c r="CC43" s="97" t="s">
        <v>157</v>
      </c>
      <c r="CD43" s="23">
        <v>5.4453334068624626E-2</v>
      </c>
      <c r="CE43" s="97" t="s">
        <v>157</v>
      </c>
      <c r="CF43" s="97">
        <v>202</v>
      </c>
      <c r="CG43" s="2">
        <f t="shared" si="0"/>
        <v>3.9494700502475744E-3</v>
      </c>
      <c r="CH43">
        <f t="shared" si="1"/>
        <v>3.1112143522606047E-2</v>
      </c>
      <c r="CI43">
        <f t="shared" si="2"/>
        <v>0.14939008115703223</v>
      </c>
      <c r="CJ43">
        <f t="shared" si="3"/>
        <v>0.17199276359479232</v>
      </c>
      <c r="CK43">
        <f t="shared" si="4"/>
        <v>0.1809718398374825</v>
      </c>
      <c r="CL43">
        <f t="shared" si="5"/>
        <v>0.1791710972575265</v>
      </c>
      <c r="CM43">
        <f t="shared" si="6"/>
        <v>5.4453334068624626E-2</v>
      </c>
      <c r="CN43">
        <f t="shared" si="7"/>
        <v>0.11293344271981552</v>
      </c>
      <c r="CO43">
        <f t="shared" si="8"/>
        <v>3.1112143522606047E-2</v>
      </c>
      <c r="CP43" s="97" t="s">
        <v>157</v>
      </c>
      <c r="CQ43">
        <f t="shared" si="9"/>
        <v>98</v>
      </c>
      <c r="CR43">
        <f t="shared" si="10"/>
        <v>106</v>
      </c>
      <c r="CS43" s="97" t="s">
        <v>157</v>
      </c>
    </row>
    <row r="44" spans="1:97" x14ac:dyDescent="0.35">
      <c r="A44" s="97" t="s">
        <v>48</v>
      </c>
      <c r="B44" s="23">
        <v>0.44309805786412376</v>
      </c>
      <c r="C44" s="97" t="s">
        <v>48</v>
      </c>
      <c r="D44" s="97">
        <v>33</v>
      </c>
      <c r="E44" s="97" t="s">
        <v>48</v>
      </c>
      <c r="F44" s="23">
        <v>0.20725567640650408</v>
      </c>
      <c r="G44" s="97" t="s">
        <v>48</v>
      </c>
      <c r="H44" s="97">
        <v>51</v>
      </c>
      <c r="I44" s="97" t="s">
        <v>48</v>
      </c>
      <c r="J44" s="23">
        <v>0.42697664968884402</v>
      </c>
      <c r="K44" s="97" t="s">
        <v>48</v>
      </c>
      <c r="L44" s="97">
        <v>46</v>
      </c>
      <c r="M44" s="97" t="s">
        <v>48</v>
      </c>
      <c r="N44" s="23">
        <v>-5</v>
      </c>
      <c r="O44" s="97" t="s">
        <v>48</v>
      </c>
      <c r="P44" s="23">
        <v>158</v>
      </c>
      <c r="Q44" s="97" t="s">
        <v>48</v>
      </c>
      <c r="R44" s="23">
        <v>1.5145009102784479E-3</v>
      </c>
      <c r="S44" s="97" t="s">
        <v>48</v>
      </c>
      <c r="T44" s="97">
        <v>136</v>
      </c>
      <c r="U44" s="97" t="s">
        <v>48</v>
      </c>
      <c r="V44" s="23">
        <v>8.848164072915371E-2</v>
      </c>
      <c r="W44" s="97" t="s">
        <v>48</v>
      </c>
      <c r="X44" s="97">
        <v>229</v>
      </c>
      <c r="Y44" s="97" t="s">
        <v>48</v>
      </c>
      <c r="Z44" s="23">
        <v>2.3317091820236942E-3</v>
      </c>
      <c r="AA44" s="97" t="s">
        <v>48</v>
      </c>
      <c r="AB44" s="97">
        <v>200</v>
      </c>
      <c r="AC44" s="97" t="s">
        <v>48</v>
      </c>
      <c r="AD44" s="23">
        <v>2.18843147606371E-2</v>
      </c>
      <c r="AE44" s="97" t="s">
        <v>48</v>
      </c>
      <c r="AF44" s="97">
        <v>82</v>
      </c>
      <c r="AG44" s="97" t="s">
        <v>48</v>
      </c>
      <c r="AH44" s="23">
        <v>0.16867924816604971</v>
      </c>
      <c r="AI44" s="97" t="s">
        <v>48</v>
      </c>
      <c r="AJ44" s="97">
        <v>45</v>
      </c>
      <c r="AK44" s="97" t="s">
        <v>48</v>
      </c>
      <c r="AL44" s="23">
        <v>4.2583305945194015E-2</v>
      </c>
      <c r="AM44" s="97" t="s">
        <v>48</v>
      </c>
      <c r="AN44" s="97">
        <v>68</v>
      </c>
      <c r="AO44" s="97" t="s">
        <v>48</v>
      </c>
      <c r="AP44" s="23">
        <v>0.33445548794845564</v>
      </c>
      <c r="AQ44" s="97" t="s">
        <v>48</v>
      </c>
      <c r="AR44" s="97">
        <v>8</v>
      </c>
      <c r="AS44" s="97" t="s">
        <v>48</v>
      </c>
      <c r="AT44" s="23">
        <v>0.35151278309604356</v>
      </c>
      <c r="AU44" s="97" t="s">
        <v>48</v>
      </c>
      <c r="AV44" s="97">
        <v>4</v>
      </c>
      <c r="AW44" s="97" t="s">
        <v>48</v>
      </c>
      <c r="AX44" s="23">
        <v>0.44969696493484473</v>
      </c>
      <c r="AY44" s="97" t="s">
        <v>48</v>
      </c>
      <c r="AZ44" s="97">
        <v>5</v>
      </c>
      <c r="BA44" s="97" t="s">
        <v>48</v>
      </c>
      <c r="BB44" s="23">
        <v>2.4696263858559515E-2</v>
      </c>
      <c r="BC44" s="97" t="s">
        <v>48</v>
      </c>
      <c r="BD44" s="97">
        <v>244</v>
      </c>
      <c r="BE44" s="97" t="s">
        <v>48</v>
      </c>
      <c r="BF44" s="23">
        <v>0.29047869832966799</v>
      </c>
      <c r="BG44" s="97" t="s">
        <v>48</v>
      </c>
      <c r="BH44" s="97">
        <v>92</v>
      </c>
      <c r="BI44" s="97" t="s">
        <v>48</v>
      </c>
      <c r="BJ44" s="23">
        <v>8.3240017794058083E-2</v>
      </c>
      <c r="BK44" s="97" t="s">
        <v>48</v>
      </c>
      <c r="BL44" s="97">
        <v>207</v>
      </c>
      <c r="BM44" s="97" t="s">
        <v>48</v>
      </c>
      <c r="BN44" s="23">
        <v>7.6045653742206051E-2</v>
      </c>
      <c r="BO44" s="97" t="s">
        <v>48</v>
      </c>
      <c r="BP44" s="97">
        <v>134</v>
      </c>
      <c r="BQ44" s="97" t="s">
        <v>48</v>
      </c>
      <c r="BR44" s="23">
        <v>0.22489988426343899</v>
      </c>
      <c r="BS44" s="97" t="s">
        <v>48</v>
      </c>
      <c r="BT44" s="97">
        <v>8</v>
      </c>
      <c r="BU44" s="97" t="s">
        <v>48</v>
      </c>
      <c r="BV44" s="23">
        <v>0.26180449469144623</v>
      </c>
      <c r="BW44" s="97" t="s">
        <v>48</v>
      </c>
      <c r="BX44" s="97">
        <v>34</v>
      </c>
      <c r="BY44" s="97" t="s">
        <v>48</v>
      </c>
      <c r="BZ44" s="23">
        <v>0.29628971037218127</v>
      </c>
      <c r="CA44" s="97" t="s">
        <v>48</v>
      </c>
      <c r="CB44" s="97">
        <v>39</v>
      </c>
      <c r="CC44" s="97" t="s">
        <v>48</v>
      </c>
      <c r="CD44" s="23">
        <v>0.10430317034813273</v>
      </c>
      <c r="CE44" s="97" t="s">
        <v>48</v>
      </c>
      <c r="CF44" s="97">
        <v>118</v>
      </c>
      <c r="CG44" s="2">
        <f t="shared" si="0"/>
        <v>2.3317091820236942E-3</v>
      </c>
      <c r="CH44">
        <f t="shared" si="1"/>
        <v>4.2583305945194015E-2</v>
      </c>
      <c r="CI44">
        <f t="shared" si="2"/>
        <v>0.44969696493484473</v>
      </c>
      <c r="CJ44">
        <f t="shared" si="3"/>
        <v>8.3240017794058083E-2</v>
      </c>
      <c r="CK44">
        <f t="shared" si="4"/>
        <v>0.26180449469144623</v>
      </c>
      <c r="CL44">
        <f t="shared" si="5"/>
        <v>0.29628971037218127</v>
      </c>
      <c r="CM44">
        <f t="shared" si="6"/>
        <v>0.10430317034813273</v>
      </c>
      <c r="CN44">
        <f t="shared" si="7"/>
        <v>0.18082224747277548</v>
      </c>
      <c r="CO44">
        <f t="shared" si="8"/>
        <v>4.2583305945194015E-2</v>
      </c>
      <c r="CP44" s="97" t="s">
        <v>48</v>
      </c>
      <c r="CQ44">
        <f t="shared" si="9"/>
        <v>33</v>
      </c>
      <c r="CR44">
        <f t="shared" si="10"/>
        <v>68</v>
      </c>
      <c r="CS44" s="97" t="s">
        <v>48</v>
      </c>
    </row>
    <row r="45" spans="1:97" x14ac:dyDescent="0.35">
      <c r="A45" s="97" t="s">
        <v>96</v>
      </c>
      <c r="B45" s="23">
        <v>0.24174697303287909</v>
      </c>
      <c r="C45" s="97" t="s">
        <v>96</v>
      </c>
      <c r="D45" s="97">
        <v>127</v>
      </c>
      <c r="E45" s="97" t="s">
        <v>96</v>
      </c>
      <c r="F45" s="23">
        <v>0.16956118061258849</v>
      </c>
      <c r="G45" s="97" t="s">
        <v>96</v>
      </c>
      <c r="H45" s="97">
        <v>63</v>
      </c>
      <c r="I45" s="97" t="s">
        <v>96</v>
      </c>
      <c r="J45" s="23">
        <v>0.18667218835856056</v>
      </c>
      <c r="K45" s="97" t="s">
        <v>96</v>
      </c>
      <c r="L45" s="97">
        <v>268</v>
      </c>
      <c r="M45" s="97" t="s">
        <v>96</v>
      </c>
      <c r="N45" s="23">
        <v>205</v>
      </c>
      <c r="O45" s="97" t="s">
        <v>96</v>
      </c>
      <c r="P45" s="23">
        <v>308</v>
      </c>
      <c r="Q45" s="97" t="s">
        <v>96</v>
      </c>
      <c r="R45" s="23">
        <v>4.9263656171223333E-4</v>
      </c>
      <c r="S45" s="97" t="s">
        <v>96</v>
      </c>
      <c r="T45" s="97">
        <v>257</v>
      </c>
      <c r="U45" s="97" t="s">
        <v>96</v>
      </c>
      <c r="V45" s="23">
        <v>7.1546907353987652E-2</v>
      </c>
      <c r="W45" s="97" t="s">
        <v>96</v>
      </c>
      <c r="X45" s="97">
        <v>263</v>
      </c>
      <c r="Y45" s="97" t="s">
        <v>96</v>
      </c>
      <c r="Z45" s="23">
        <v>1.1536569433646714E-3</v>
      </c>
      <c r="AA45" s="97" t="s">
        <v>96</v>
      </c>
      <c r="AB45" s="97">
        <v>283</v>
      </c>
      <c r="AC45" s="97" t="s">
        <v>96</v>
      </c>
      <c r="AD45" s="23">
        <v>1.082947026319624E-2</v>
      </c>
      <c r="AE45" s="97" t="s">
        <v>96</v>
      </c>
      <c r="AF45" s="97">
        <v>159</v>
      </c>
      <c r="AG45" s="97" t="s">
        <v>96</v>
      </c>
      <c r="AH45" s="23">
        <v>8.7083473035982531E-2</v>
      </c>
      <c r="AI45" s="97" t="s">
        <v>96</v>
      </c>
      <c r="AJ45" s="97">
        <v>151</v>
      </c>
      <c r="AK45" s="97" t="s">
        <v>96</v>
      </c>
      <c r="AL45" s="23">
        <v>2.1527660813869788E-2</v>
      </c>
      <c r="AM45" s="97" t="s">
        <v>96</v>
      </c>
      <c r="AN45" s="97">
        <v>169</v>
      </c>
      <c r="AO45" s="97" t="s">
        <v>96</v>
      </c>
      <c r="AP45" s="23">
        <v>0.26405409035382948</v>
      </c>
      <c r="AQ45" s="97" t="s">
        <v>96</v>
      </c>
      <c r="AR45" s="97">
        <v>11</v>
      </c>
      <c r="AS45" s="97" t="s">
        <v>96</v>
      </c>
      <c r="AT45" s="23">
        <v>8.5506162527888577E-2</v>
      </c>
      <c r="AU45" s="97" t="s">
        <v>96</v>
      </c>
      <c r="AV45" s="97">
        <v>182</v>
      </c>
      <c r="AW45" s="97" t="s">
        <v>96</v>
      </c>
      <c r="AX45" s="23">
        <v>0.28734172306273031</v>
      </c>
      <c r="AY45" s="97" t="s">
        <v>96</v>
      </c>
      <c r="AZ45" s="97">
        <v>15</v>
      </c>
      <c r="BA45" s="97" t="s">
        <v>96</v>
      </c>
      <c r="BB45" s="23">
        <v>6.6793940574185182E-2</v>
      </c>
      <c r="BC45" s="97" t="s">
        <v>96</v>
      </c>
      <c r="BD45" s="97">
        <v>132</v>
      </c>
      <c r="BE45" s="97" t="s">
        <v>96</v>
      </c>
      <c r="BF45" s="23">
        <v>0.18445321517318519</v>
      </c>
      <c r="BG45" s="97" t="s">
        <v>96</v>
      </c>
      <c r="BH45" s="97">
        <v>209</v>
      </c>
      <c r="BI45" s="97" t="s">
        <v>96</v>
      </c>
      <c r="BJ45" s="23">
        <v>9.94827934136336E-2</v>
      </c>
      <c r="BK45" s="97" t="s">
        <v>96</v>
      </c>
      <c r="BL45" s="97">
        <v>163</v>
      </c>
      <c r="BM45" s="97" t="s">
        <v>96</v>
      </c>
      <c r="BN45" s="23">
        <v>3.3019184164813836E-2</v>
      </c>
      <c r="BO45" s="97" t="s">
        <v>96</v>
      </c>
      <c r="BP45" s="97">
        <v>250</v>
      </c>
      <c r="BQ45" s="97" t="s">
        <v>96</v>
      </c>
      <c r="BR45" s="23">
        <v>9.7879604168664328E-2</v>
      </c>
      <c r="BS45" s="97" t="s">
        <v>96</v>
      </c>
      <c r="BT45" s="97">
        <v>68</v>
      </c>
      <c r="BU45" s="97" t="s">
        <v>96</v>
      </c>
      <c r="BV45" s="23">
        <v>0.11387427756836518</v>
      </c>
      <c r="BW45" s="97" t="s">
        <v>96</v>
      </c>
      <c r="BX45" s="97">
        <v>169</v>
      </c>
      <c r="BY45" s="97" t="s">
        <v>96</v>
      </c>
      <c r="BZ45" s="23">
        <v>0.12273554727999962</v>
      </c>
      <c r="CA45" s="97" t="s">
        <v>96</v>
      </c>
      <c r="CB45" s="97">
        <v>215</v>
      </c>
      <c r="CC45" s="97" t="s">
        <v>96</v>
      </c>
      <c r="CD45" s="23">
        <v>1.7362791726772426E-2</v>
      </c>
      <c r="CE45" s="97" t="s">
        <v>96</v>
      </c>
      <c r="CF45" s="97">
        <v>308</v>
      </c>
      <c r="CG45" s="2">
        <f t="shared" si="0"/>
        <v>1.1536569433646714E-3</v>
      </c>
      <c r="CH45">
        <f t="shared" si="1"/>
        <v>2.1527660813869788E-2</v>
      </c>
      <c r="CI45">
        <f t="shared" si="2"/>
        <v>0.28734172306273031</v>
      </c>
      <c r="CJ45">
        <f t="shared" si="3"/>
        <v>9.94827934136336E-2</v>
      </c>
      <c r="CK45">
        <f t="shared" si="4"/>
        <v>0.11387427756836518</v>
      </c>
      <c r="CL45">
        <f t="shared" si="5"/>
        <v>0.12273554727999962</v>
      </c>
      <c r="CM45">
        <f t="shared" si="6"/>
        <v>1.7362791726772426E-2</v>
      </c>
      <c r="CN45">
        <f t="shared" si="7"/>
        <v>9.8653628034971713E-2</v>
      </c>
      <c r="CO45">
        <f t="shared" si="8"/>
        <v>2.1527660813869788E-2</v>
      </c>
      <c r="CP45" s="97" t="s">
        <v>96</v>
      </c>
      <c r="CQ45">
        <f t="shared" si="9"/>
        <v>127</v>
      </c>
      <c r="CR45">
        <f t="shared" si="10"/>
        <v>169</v>
      </c>
      <c r="CS45" s="97" t="s">
        <v>96</v>
      </c>
    </row>
    <row r="46" spans="1:97" x14ac:dyDescent="0.35">
      <c r="A46" s="97" t="s">
        <v>261</v>
      </c>
      <c r="B46" s="23">
        <v>0.22018215405141964</v>
      </c>
      <c r="C46" s="97" t="s">
        <v>261</v>
      </c>
      <c r="D46" s="97">
        <v>154</v>
      </c>
      <c r="E46" s="97" t="s">
        <v>261</v>
      </c>
      <c r="F46" s="23">
        <v>9.9981735231461866E-2</v>
      </c>
      <c r="G46" s="97" t="s">
        <v>261</v>
      </c>
      <c r="H46" s="97">
        <v>153</v>
      </c>
      <c r="I46" s="97" t="s">
        <v>261</v>
      </c>
      <c r="J46" s="23">
        <v>0.28085335482879809</v>
      </c>
      <c r="K46" s="97" t="s">
        <v>261</v>
      </c>
      <c r="L46" s="97">
        <v>139</v>
      </c>
      <c r="M46" s="97" t="s">
        <v>261</v>
      </c>
      <c r="N46" s="23">
        <v>-14</v>
      </c>
      <c r="O46" s="97" t="s">
        <v>261</v>
      </c>
      <c r="P46" s="23">
        <v>146</v>
      </c>
      <c r="Q46" s="97" t="s">
        <v>261</v>
      </c>
      <c r="R46" s="23">
        <v>5.0578497464873814E-4</v>
      </c>
      <c r="S46" s="97" t="s">
        <v>261</v>
      </c>
      <c r="T46" s="97">
        <v>255</v>
      </c>
      <c r="U46" s="97" t="s">
        <v>261</v>
      </c>
      <c r="V46" s="23">
        <v>0.23124372525833706</v>
      </c>
      <c r="W46" s="97" t="s">
        <v>261</v>
      </c>
      <c r="X46" s="97">
        <v>91</v>
      </c>
      <c r="Y46" s="97" t="s">
        <v>261</v>
      </c>
      <c r="Z46" s="23">
        <v>2.6425670680497457E-3</v>
      </c>
      <c r="AA46" s="97" t="s">
        <v>261</v>
      </c>
      <c r="AB46" s="97">
        <v>179</v>
      </c>
      <c r="AC46" s="97" t="s">
        <v>261</v>
      </c>
      <c r="AD46" s="23">
        <v>7.1045737625713848E-3</v>
      </c>
      <c r="AE46" s="97" t="s">
        <v>261</v>
      </c>
      <c r="AF46" s="97">
        <v>221</v>
      </c>
      <c r="AG46" s="97" t="s">
        <v>261</v>
      </c>
      <c r="AH46" s="23">
        <v>8.535345658042208E-2</v>
      </c>
      <c r="AI46" s="97" t="s">
        <v>261</v>
      </c>
      <c r="AJ46" s="97">
        <v>156</v>
      </c>
      <c r="AK46" s="97" t="s">
        <v>261</v>
      </c>
      <c r="AL46" s="23">
        <v>1.7680032293544992E-2</v>
      </c>
      <c r="AM46" s="97" t="s">
        <v>261</v>
      </c>
      <c r="AN46" s="97">
        <v>225</v>
      </c>
      <c r="AO46" s="97" t="s">
        <v>261</v>
      </c>
      <c r="AP46" s="23">
        <v>3.9560313665643457E-2</v>
      </c>
      <c r="AQ46" s="97" t="s">
        <v>261</v>
      </c>
      <c r="AR46" s="97">
        <v>148</v>
      </c>
      <c r="AS46" s="97" t="s">
        <v>261</v>
      </c>
      <c r="AT46" s="23">
        <v>0.14398431141094387</v>
      </c>
      <c r="AU46" s="97" t="s">
        <v>261</v>
      </c>
      <c r="AV46" s="97">
        <v>53</v>
      </c>
      <c r="AW46" s="97" t="s">
        <v>261</v>
      </c>
      <c r="AX46" s="23">
        <v>8.9295428446796929E-2</v>
      </c>
      <c r="AY46" s="97" t="s">
        <v>261</v>
      </c>
      <c r="AZ46" s="97">
        <v>130</v>
      </c>
      <c r="BA46" s="97" t="s">
        <v>261</v>
      </c>
      <c r="BB46" s="23">
        <v>1.1652269847867568E-2</v>
      </c>
      <c r="BC46" s="97" t="s">
        <v>261</v>
      </c>
      <c r="BD46" s="97">
        <v>288</v>
      </c>
      <c r="BE46" s="97" t="s">
        <v>261</v>
      </c>
      <c r="BF46" s="23">
        <v>0.20841237089114384</v>
      </c>
      <c r="BG46" s="97" t="s">
        <v>261</v>
      </c>
      <c r="BH46" s="97">
        <v>178</v>
      </c>
      <c r="BI46" s="97" t="s">
        <v>261</v>
      </c>
      <c r="BJ46" s="23">
        <v>5.4188688641411693E-2</v>
      </c>
      <c r="BK46" s="97" t="s">
        <v>261</v>
      </c>
      <c r="BL46" s="97">
        <v>281</v>
      </c>
      <c r="BM46" s="97" t="s">
        <v>261</v>
      </c>
      <c r="BN46" s="23">
        <v>0.16240740841165355</v>
      </c>
      <c r="BO46" s="97" t="s">
        <v>261</v>
      </c>
      <c r="BP46" s="97">
        <v>46</v>
      </c>
      <c r="BQ46" s="97" t="s">
        <v>261</v>
      </c>
      <c r="BR46" s="23">
        <v>5.2783606956574129E-2</v>
      </c>
      <c r="BS46" s="97" t="s">
        <v>261</v>
      </c>
      <c r="BT46" s="97">
        <v>193</v>
      </c>
      <c r="BU46" s="97" t="s">
        <v>261</v>
      </c>
      <c r="BV46" s="23">
        <v>0.18680005401849484</v>
      </c>
      <c r="BW46" s="97" t="s">
        <v>261</v>
      </c>
      <c r="BX46" s="97">
        <v>73</v>
      </c>
      <c r="BY46" s="97" t="s">
        <v>261</v>
      </c>
      <c r="BZ46" s="23">
        <v>0.18306278737538142</v>
      </c>
      <c r="CA46" s="97" t="s">
        <v>261</v>
      </c>
      <c r="CB46" s="97">
        <v>120</v>
      </c>
      <c r="CC46" s="97" t="s">
        <v>261</v>
      </c>
      <c r="CD46" s="23">
        <v>9.8028871456835268E-2</v>
      </c>
      <c r="CE46" s="97" t="s">
        <v>261</v>
      </c>
      <c r="CF46" s="97">
        <v>122</v>
      </c>
      <c r="CG46" s="2">
        <f t="shared" si="0"/>
        <v>2.6425670680497457E-3</v>
      </c>
      <c r="CH46">
        <f t="shared" si="1"/>
        <v>1.7680032293544992E-2</v>
      </c>
      <c r="CI46">
        <f t="shared" si="2"/>
        <v>8.9295428446796929E-2</v>
      </c>
      <c r="CJ46">
        <f t="shared" si="3"/>
        <v>5.4188688641411693E-2</v>
      </c>
      <c r="CK46">
        <f t="shared" si="4"/>
        <v>0.18680005401849484</v>
      </c>
      <c r="CL46">
        <f t="shared" si="5"/>
        <v>0.18306278737538142</v>
      </c>
      <c r="CM46">
        <f t="shared" si="6"/>
        <v>9.8028871456835268E-2</v>
      </c>
      <c r="CN46">
        <f t="shared" si="7"/>
        <v>8.9853320822235475E-2</v>
      </c>
      <c r="CO46">
        <f t="shared" si="8"/>
        <v>1.7680032293544992E-2</v>
      </c>
      <c r="CP46" s="97" t="s">
        <v>261</v>
      </c>
      <c r="CQ46">
        <f t="shared" si="9"/>
        <v>154</v>
      </c>
      <c r="CR46">
        <f t="shared" si="10"/>
        <v>225</v>
      </c>
      <c r="CS46" s="97" t="s">
        <v>261</v>
      </c>
    </row>
    <row r="47" spans="1:97" x14ac:dyDescent="0.35">
      <c r="A47" s="97" t="s">
        <v>22</v>
      </c>
      <c r="B47" s="23">
        <v>0.84504571462971345</v>
      </c>
      <c r="C47" s="97" t="s">
        <v>22</v>
      </c>
      <c r="D47" s="97">
        <v>4</v>
      </c>
      <c r="E47" s="97" t="s">
        <v>22</v>
      </c>
      <c r="F47" s="23">
        <v>0.65651883527551591</v>
      </c>
      <c r="G47" s="97" t="s">
        <v>22</v>
      </c>
      <c r="H47" s="97">
        <v>6</v>
      </c>
      <c r="I47" s="97" t="s">
        <v>22</v>
      </c>
      <c r="J47" s="23">
        <v>0.74310617044249661</v>
      </c>
      <c r="K47" s="97" t="s">
        <v>22</v>
      </c>
      <c r="L47" s="97">
        <v>7</v>
      </c>
      <c r="M47" s="97" t="s">
        <v>22</v>
      </c>
      <c r="N47" s="23">
        <v>1</v>
      </c>
      <c r="O47" s="97" t="s">
        <v>22</v>
      </c>
      <c r="P47" s="23">
        <v>168</v>
      </c>
      <c r="Q47" s="97" t="s">
        <v>22</v>
      </c>
      <c r="R47" s="23">
        <v>1.2559977313177605E-2</v>
      </c>
      <c r="S47" s="97" t="s">
        <v>22</v>
      </c>
      <c r="T47" s="97">
        <v>17</v>
      </c>
      <c r="U47" s="97" t="s">
        <v>22</v>
      </c>
      <c r="V47" s="23">
        <v>0.55808997849416819</v>
      </c>
      <c r="W47" s="97" t="s">
        <v>22</v>
      </c>
      <c r="X47" s="97">
        <v>16</v>
      </c>
      <c r="Y47" s="97" t="s">
        <v>22</v>
      </c>
      <c r="Z47" s="23">
        <v>1.771354205698502E-2</v>
      </c>
      <c r="AA47" s="97" t="s">
        <v>22</v>
      </c>
      <c r="AB47" s="97">
        <v>14</v>
      </c>
      <c r="AC47" s="97" t="s">
        <v>22</v>
      </c>
      <c r="AD47" s="23">
        <v>0.95777004181783154</v>
      </c>
      <c r="AE47" s="97" t="s">
        <v>22</v>
      </c>
      <c r="AF47" s="97">
        <v>2</v>
      </c>
      <c r="AG47" s="97" t="s">
        <v>22</v>
      </c>
      <c r="AH47" s="23">
        <v>0.52951272950106865</v>
      </c>
      <c r="AI47" s="97" t="s">
        <v>22</v>
      </c>
      <c r="AJ47" s="97">
        <v>5</v>
      </c>
      <c r="AK47" s="97" t="s">
        <v>22</v>
      </c>
      <c r="AL47" s="23">
        <v>1</v>
      </c>
      <c r="AM47" s="97" t="s">
        <v>22</v>
      </c>
      <c r="AN47" s="97">
        <v>1</v>
      </c>
      <c r="AO47" s="97" t="s">
        <v>22</v>
      </c>
      <c r="AP47" s="23">
        <v>0.22969977135065756</v>
      </c>
      <c r="AQ47" s="97" t="s">
        <v>22</v>
      </c>
      <c r="AR47" s="97">
        <v>18</v>
      </c>
      <c r="AS47" s="97" t="s">
        <v>22</v>
      </c>
      <c r="AT47" s="23">
        <v>5.7708247048081751E-2</v>
      </c>
      <c r="AU47" s="97" t="s">
        <v>22</v>
      </c>
      <c r="AV47" s="97">
        <v>279</v>
      </c>
      <c r="AW47" s="97" t="s">
        <v>22</v>
      </c>
      <c r="AX47" s="23">
        <v>0.24407933438847595</v>
      </c>
      <c r="AY47" s="97" t="s">
        <v>22</v>
      </c>
      <c r="AZ47" s="97">
        <v>22</v>
      </c>
      <c r="BA47" s="97" t="s">
        <v>22</v>
      </c>
      <c r="BB47" s="23">
        <v>0.19791153447878779</v>
      </c>
      <c r="BC47" s="97" t="s">
        <v>22</v>
      </c>
      <c r="BD47" s="97">
        <v>35</v>
      </c>
      <c r="BE47" s="97" t="s">
        <v>22</v>
      </c>
      <c r="BF47" s="23">
        <v>0.781254684636842</v>
      </c>
      <c r="BG47" s="97" t="s">
        <v>22</v>
      </c>
      <c r="BH47" s="97">
        <v>3</v>
      </c>
      <c r="BI47" s="97" t="s">
        <v>22</v>
      </c>
      <c r="BJ47" s="23">
        <v>0.34382607150440575</v>
      </c>
      <c r="BK47" s="97" t="s">
        <v>22</v>
      </c>
      <c r="BL47" s="97">
        <v>16</v>
      </c>
      <c r="BM47" s="97" t="s">
        <v>22</v>
      </c>
      <c r="BN47" s="23">
        <v>5.4742925900182773E-2</v>
      </c>
      <c r="BO47" s="97" t="s">
        <v>22</v>
      </c>
      <c r="BP47" s="97">
        <v>180</v>
      </c>
      <c r="BQ47" s="97" t="s">
        <v>22</v>
      </c>
      <c r="BR47" s="23">
        <v>8.3233693401181322E-2</v>
      </c>
      <c r="BS47" s="97" t="s">
        <v>22</v>
      </c>
      <c r="BT47" s="97">
        <v>95</v>
      </c>
      <c r="BU47" s="97" t="s">
        <v>22</v>
      </c>
      <c r="BV47" s="23">
        <v>0.11995716617526662</v>
      </c>
      <c r="BW47" s="97" t="s">
        <v>22</v>
      </c>
      <c r="BX47" s="97">
        <v>156</v>
      </c>
      <c r="BY47" s="97" t="s">
        <v>22</v>
      </c>
      <c r="BZ47" s="23">
        <v>0.4329456359952194</v>
      </c>
      <c r="CA47" s="97" t="s">
        <v>22</v>
      </c>
      <c r="CB47" s="97">
        <v>14</v>
      </c>
      <c r="CC47" s="97" t="s">
        <v>22</v>
      </c>
      <c r="CD47" s="23">
        <v>0.21073317453077542</v>
      </c>
      <c r="CE47" s="97" t="s">
        <v>22</v>
      </c>
      <c r="CF47" s="97">
        <v>45</v>
      </c>
      <c r="CG47" s="2">
        <f t="shared" si="0"/>
        <v>1.771354205698502E-2</v>
      </c>
      <c r="CH47">
        <f t="shared" si="1"/>
        <v>1</v>
      </c>
      <c r="CI47">
        <f t="shared" si="2"/>
        <v>0.24407933438847595</v>
      </c>
      <c r="CJ47">
        <f t="shared" si="3"/>
        <v>0.34382607150440575</v>
      </c>
      <c r="CK47">
        <f t="shared" si="4"/>
        <v>0.11995716617526662</v>
      </c>
      <c r="CL47">
        <f t="shared" si="5"/>
        <v>0.4329456359952194</v>
      </c>
      <c r="CM47">
        <f t="shared" si="6"/>
        <v>0.21073317453077542</v>
      </c>
      <c r="CN47">
        <f t="shared" si="7"/>
        <v>0.34485157997113042</v>
      </c>
      <c r="CO47">
        <f t="shared" si="8"/>
        <v>1</v>
      </c>
      <c r="CP47" s="97" t="s">
        <v>22</v>
      </c>
      <c r="CQ47">
        <f t="shared" si="9"/>
        <v>4</v>
      </c>
      <c r="CR47">
        <f t="shared" si="10"/>
        <v>1</v>
      </c>
      <c r="CS47" s="97" t="s">
        <v>22</v>
      </c>
    </row>
    <row r="48" spans="1:97" x14ac:dyDescent="0.35">
      <c r="A48" s="97" t="s">
        <v>45</v>
      </c>
      <c r="B48" s="23">
        <v>0.4961143050889833</v>
      </c>
      <c r="C48" s="97" t="s">
        <v>45</v>
      </c>
      <c r="D48" s="97">
        <v>23</v>
      </c>
      <c r="E48" s="97" t="s">
        <v>45</v>
      </c>
      <c r="F48" s="23">
        <v>0.30182103116831116</v>
      </c>
      <c r="G48" s="97" t="s">
        <v>45</v>
      </c>
      <c r="H48" s="97">
        <v>23</v>
      </c>
      <c r="I48" s="97" t="s">
        <v>45</v>
      </c>
      <c r="J48" s="23">
        <v>0.4050981901138887</v>
      </c>
      <c r="K48" s="97" t="s">
        <v>45</v>
      </c>
      <c r="L48" s="97">
        <v>55</v>
      </c>
      <c r="M48" s="97" t="s">
        <v>45</v>
      </c>
      <c r="N48" s="23">
        <v>32</v>
      </c>
      <c r="O48" s="97" t="s">
        <v>45</v>
      </c>
      <c r="P48" s="23">
        <v>206</v>
      </c>
      <c r="Q48" s="97" t="s">
        <v>45</v>
      </c>
      <c r="R48" s="23">
        <v>2.5971033194567113E-2</v>
      </c>
      <c r="S48" s="97" t="s">
        <v>45</v>
      </c>
      <c r="T48" s="97">
        <v>4</v>
      </c>
      <c r="U48" s="97" t="s">
        <v>45</v>
      </c>
      <c r="V48" s="23">
        <v>9.9534226601461356E-2</v>
      </c>
      <c r="W48" s="97" t="s">
        <v>45</v>
      </c>
      <c r="X48" s="97">
        <v>208</v>
      </c>
      <c r="Y48" s="97" t="s">
        <v>45</v>
      </c>
      <c r="Z48" s="23">
        <v>2.6883037111352825E-2</v>
      </c>
      <c r="AA48" s="97" t="s">
        <v>45</v>
      </c>
      <c r="AB48" s="97">
        <v>5</v>
      </c>
      <c r="AC48" s="97" t="s">
        <v>45</v>
      </c>
      <c r="AD48" s="23">
        <v>0.30038471824381907</v>
      </c>
      <c r="AE48" s="97" t="s">
        <v>45</v>
      </c>
      <c r="AF48" s="97">
        <v>7</v>
      </c>
      <c r="AG48" s="97" t="s">
        <v>45</v>
      </c>
      <c r="AH48" s="23">
        <v>0.33345008248619135</v>
      </c>
      <c r="AI48" s="97" t="s">
        <v>45</v>
      </c>
      <c r="AJ48" s="97">
        <v>10</v>
      </c>
      <c r="AK48" s="97" t="s">
        <v>45</v>
      </c>
      <c r="AL48" s="23">
        <v>0.33472436694665891</v>
      </c>
      <c r="AM48" s="97" t="s">
        <v>45</v>
      </c>
      <c r="AN48" s="97">
        <v>7</v>
      </c>
      <c r="AO48" s="97" t="s">
        <v>45</v>
      </c>
      <c r="AP48" s="23">
        <v>1.8255797695647325E-2</v>
      </c>
      <c r="AQ48" s="97" t="s">
        <v>45</v>
      </c>
      <c r="AR48" s="97">
        <v>216</v>
      </c>
      <c r="AS48" s="97" t="s">
        <v>45</v>
      </c>
      <c r="AT48" s="23">
        <v>0.16004633280002475</v>
      </c>
      <c r="AU48" s="97" t="s">
        <v>45</v>
      </c>
      <c r="AV48" s="97">
        <v>36</v>
      </c>
      <c r="AW48" s="97" t="s">
        <v>45</v>
      </c>
      <c r="AX48" s="23">
        <v>7.42070097509578E-2</v>
      </c>
      <c r="AY48" s="97" t="s">
        <v>45</v>
      </c>
      <c r="AZ48" s="97">
        <v>157</v>
      </c>
      <c r="BA48" s="97" t="s">
        <v>45</v>
      </c>
      <c r="BB48" s="23">
        <v>0.22547797259260713</v>
      </c>
      <c r="BC48" s="97" t="s">
        <v>45</v>
      </c>
      <c r="BD48" s="97">
        <v>27</v>
      </c>
      <c r="BE48" s="97" t="s">
        <v>45</v>
      </c>
      <c r="BF48" s="23">
        <v>0.22673489100690664</v>
      </c>
      <c r="BG48" s="97" t="s">
        <v>45</v>
      </c>
      <c r="BH48" s="97">
        <v>157</v>
      </c>
      <c r="BI48" s="97" t="s">
        <v>45</v>
      </c>
      <c r="BJ48" s="23">
        <v>0.25307561472057133</v>
      </c>
      <c r="BK48" s="97" t="s">
        <v>45</v>
      </c>
      <c r="BL48" s="97">
        <v>27</v>
      </c>
      <c r="BM48" s="97" t="s">
        <v>45</v>
      </c>
      <c r="BN48" s="23">
        <v>9.7752183641526227E-2</v>
      </c>
      <c r="BO48" s="97" t="s">
        <v>45</v>
      </c>
      <c r="BP48" s="97">
        <v>99</v>
      </c>
      <c r="BQ48" s="97" t="s">
        <v>45</v>
      </c>
      <c r="BR48" s="23">
        <v>4.7017764920262953E-2</v>
      </c>
      <c r="BS48" s="97" t="s">
        <v>45</v>
      </c>
      <c r="BT48" s="97">
        <v>220</v>
      </c>
      <c r="BU48" s="97" t="s">
        <v>45</v>
      </c>
      <c r="BV48" s="23">
        <v>0.12571284986629638</v>
      </c>
      <c r="BW48" s="97" t="s">
        <v>45</v>
      </c>
      <c r="BX48" s="97">
        <v>146</v>
      </c>
      <c r="BY48" s="97" t="s">
        <v>45</v>
      </c>
      <c r="BZ48" s="23">
        <v>0.4458636145924923</v>
      </c>
      <c r="CA48" s="97" t="s">
        <v>45</v>
      </c>
      <c r="CB48" s="97">
        <v>11</v>
      </c>
      <c r="CC48" s="97" t="s">
        <v>45</v>
      </c>
      <c r="CD48" s="23">
        <v>0.13387477754446417</v>
      </c>
      <c r="CE48" s="97" t="s">
        <v>45</v>
      </c>
      <c r="CF48" s="97">
        <v>89</v>
      </c>
      <c r="CG48" s="2">
        <f t="shared" si="0"/>
        <v>2.6883037111352825E-2</v>
      </c>
      <c r="CH48">
        <f t="shared" si="1"/>
        <v>0.33472436694665891</v>
      </c>
      <c r="CI48">
        <f t="shared" si="2"/>
        <v>7.42070097509578E-2</v>
      </c>
      <c r="CJ48">
        <f t="shared" si="3"/>
        <v>0.25307561472057133</v>
      </c>
      <c r="CK48">
        <f t="shared" si="4"/>
        <v>0.12571284986629638</v>
      </c>
      <c r="CL48">
        <f t="shared" si="5"/>
        <v>0.4458636145924923</v>
      </c>
      <c r="CM48">
        <f t="shared" si="6"/>
        <v>0.13387477754446417</v>
      </c>
      <c r="CN48">
        <f t="shared" si="7"/>
        <v>0.20245745170269586</v>
      </c>
      <c r="CO48">
        <f t="shared" si="8"/>
        <v>0.33472436694665891</v>
      </c>
      <c r="CP48" s="97" t="s">
        <v>45</v>
      </c>
      <c r="CQ48">
        <f t="shared" si="9"/>
        <v>23</v>
      </c>
      <c r="CR48">
        <f t="shared" si="10"/>
        <v>7</v>
      </c>
      <c r="CS48" s="97" t="s">
        <v>45</v>
      </c>
    </row>
    <row r="49" spans="1:97" x14ac:dyDescent="0.35">
      <c r="A49" s="97" t="s">
        <v>225</v>
      </c>
      <c r="B49" s="23">
        <v>0.19719299852175792</v>
      </c>
      <c r="C49" s="97" t="s">
        <v>225</v>
      </c>
      <c r="D49" s="97">
        <v>187</v>
      </c>
      <c r="E49" s="97" t="s">
        <v>225</v>
      </c>
      <c r="F49" s="23">
        <v>0.11311881511052359</v>
      </c>
      <c r="G49" s="97" t="s">
        <v>225</v>
      </c>
      <c r="H49" s="97">
        <v>132</v>
      </c>
      <c r="I49" s="97" t="s">
        <v>225</v>
      </c>
      <c r="J49" s="23">
        <v>0.23991329785518914</v>
      </c>
      <c r="K49" s="97" t="s">
        <v>225</v>
      </c>
      <c r="L49" s="97">
        <v>193</v>
      </c>
      <c r="M49" s="97" t="s">
        <v>225</v>
      </c>
      <c r="N49" s="23">
        <v>61</v>
      </c>
      <c r="O49" s="97" t="s">
        <v>225</v>
      </c>
      <c r="P49" s="23">
        <v>232</v>
      </c>
      <c r="Q49" s="97" t="s">
        <v>225</v>
      </c>
      <c r="R49" s="23">
        <v>2.0392557492726979E-3</v>
      </c>
      <c r="S49" s="97" t="s">
        <v>225</v>
      </c>
      <c r="T49" s="97">
        <v>110</v>
      </c>
      <c r="U49" s="97" t="s">
        <v>225</v>
      </c>
      <c r="V49" s="23">
        <v>7.9986378810944669E-2</v>
      </c>
      <c r="W49" s="97" t="s">
        <v>225</v>
      </c>
      <c r="X49" s="97">
        <v>247</v>
      </c>
      <c r="Y49" s="97" t="s">
        <v>225</v>
      </c>
      <c r="Z49" s="23">
        <v>2.7778013833233729E-3</v>
      </c>
      <c r="AA49" s="97" t="s">
        <v>225</v>
      </c>
      <c r="AB49" s="97">
        <v>176</v>
      </c>
      <c r="AC49" s="97" t="s">
        <v>225</v>
      </c>
      <c r="AD49" s="23">
        <v>1.6900986926960404E-2</v>
      </c>
      <c r="AE49" s="97" t="s">
        <v>225</v>
      </c>
      <c r="AF49" s="97">
        <v>107</v>
      </c>
      <c r="AG49" s="97" t="s">
        <v>225</v>
      </c>
      <c r="AH49" s="23">
        <v>7.7285874077152941E-2</v>
      </c>
      <c r="AI49" s="97" t="s">
        <v>225</v>
      </c>
      <c r="AJ49" s="97">
        <v>185</v>
      </c>
      <c r="AK49" s="97" t="s">
        <v>225</v>
      </c>
      <c r="AL49" s="23">
        <v>2.620902497025094E-2</v>
      </c>
      <c r="AM49" s="97" t="s">
        <v>225</v>
      </c>
      <c r="AN49" s="97">
        <v>134</v>
      </c>
      <c r="AO49" s="97" t="s">
        <v>225</v>
      </c>
      <c r="AP49" s="23">
        <v>9.7156624186324494E-2</v>
      </c>
      <c r="AQ49" s="97" t="s">
        <v>225</v>
      </c>
      <c r="AR49" s="97">
        <v>66</v>
      </c>
      <c r="AS49" s="97" t="s">
        <v>225</v>
      </c>
      <c r="AT49" s="23">
        <v>6.3726070398634815E-2</v>
      </c>
      <c r="AU49" s="97" t="s">
        <v>225</v>
      </c>
      <c r="AV49" s="97">
        <v>263</v>
      </c>
      <c r="AW49" s="97" t="s">
        <v>225</v>
      </c>
      <c r="AX49" s="23">
        <v>0.11710026968458069</v>
      </c>
      <c r="AY49" s="97" t="s">
        <v>225</v>
      </c>
      <c r="AZ49" s="97">
        <v>86</v>
      </c>
      <c r="BA49" s="97" t="s">
        <v>225</v>
      </c>
      <c r="BB49" s="23">
        <v>5.8333457783950313E-2</v>
      </c>
      <c r="BC49" s="97" t="s">
        <v>225</v>
      </c>
      <c r="BD49" s="97">
        <v>146</v>
      </c>
      <c r="BE49" s="97" t="s">
        <v>225</v>
      </c>
      <c r="BF49" s="23">
        <v>0.43313875654558048</v>
      </c>
      <c r="BG49" s="97" t="s">
        <v>225</v>
      </c>
      <c r="BH49" s="97">
        <v>35</v>
      </c>
      <c r="BI49" s="97" t="s">
        <v>225</v>
      </c>
      <c r="BJ49" s="23">
        <v>0.14374138502586459</v>
      </c>
      <c r="BK49" s="97" t="s">
        <v>225</v>
      </c>
      <c r="BL49" s="97">
        <v>106</v>
      </c>
      <c r="BM49" s="97" t="s">
        <v>225</v>
      </c>
      <c r="BN49" s="23">
        <v>7.5868543196503102E-2</v>
      </c>
      <c r="BO49" s="97" t="s">
        <v>225</v>
      </c>
      <c r="BP49" s="97">
        <v>135</v>
      </c>
      <c r="BQ49" s="97" t="s">
        <v>225</v>
      </c>
      <c r="BR49" s="23">
        <v>8.4106888812421718E-2</v>
      </c>
      <c r="BS49" s="97" t="s">
        <v>225</v>
      </c>
      <c r="BT49" s="97">
        <v>93</v>
      </c>
      <c r="BU49" s="97" t="s">
        <v>225</v>
      </c>
      <c r="BV49" s="23">
        <v>0.13903671349447755</v>
      </c>
      <c r="BW49" s="97" t="s">
        <v>225</v>
      </c>
      <c r="BX49" s="97">
        <v>123</v>
      </c>
      <c r="BY49" s="97" t="s">
        <v>225</v>
      </c>
      <c r="BZ49" s="23">
        <v>8.596624047762208E-2</v>
      </c>
      <c r="CA49" s="97" t="s">
        <v>225</v>
      </c>
      <c r="CB49" s="97">
        <v>294</v>
      </c>
      <c r="CC49" s="97" t="s">
        <v>225</v>
      </c>
      <c r="CD49" s="23">
        <v>3.2470461205576388E-2</v>
      </c>
      <c r="CE49" s="97" t="s">
        <v>225</v>
      </c>
      <c r="CF49" s="97">
        <v>267</v>
      </c>
      <c r="CG49" s="2">
        <f t="shared" si="0"/>
        <v>2.7778013833233729E-3</v>
      </c>
      <c r="CH49">
        <f t="shared" si="1"/>
        <v>2.620902497025094E-2</v>
      </c>
      <c r="CI49">
        <f t="shared" si="2"/>
        <v>0.11710026968458069</v>
      </c>
      <c r="CJ49">
        <f t="shared" si="3"/>
        <v>0.14374138502586459</v>
      </c>
      <c r="CK49">
        <f t="shared" si="4"/>
        <v>0.13903671349447755</v>
      </c>
      <c r="CL49">
        <f t="shared" si="5"/>
        <v>8.596624047762208E-2</v>
      </c>
      <c r="CM49">
        <f t="shared" si="6"/>
        <v>3.2470461205576388E-2</v>
      </c>
      <c r="CN49">
        <f t="shared" si="7"/>
        <v>8.0471761375975517E-2</v>
      </c>
      <c r="CO49">
        <f t="shared" si="8"/>
        <v>2.620902497025094E-2</v>
      </c>
      <c r="CP49" s="97" t="s">
        <v>225</v>
      </c>
      <c r="CQ49">
        <f t="shared" si="9"/>
        <v>187</v>
      </c>
      <c r="CR49">
        <f t="shared" si="10"/>
        <v>134</v>
      </c>
      <c r="CS49" s="97" t="s">
        <v>225</v>
      </c>
    </row>
    <row r="50" spans="1:97" x14ac:dyDescent="0.35">
      <c r="A50" s="97" t="s">
        <v>200</v>
      </c>
      <c r="B50" s="23">
        <v>0.28901592666279596</v>
      </c>
      <c r="C50" s="97" t="s">
        <v>200</v>
      </c>
      <c r="D50" s="97">
        <v>91</v>
      </c>
      <c r="E50" s="97" t="s">
        <v>200</v>
      </c>
      <c r="F50" s="23">
        <v>0.11346365415338104</v>
      </c>
      <c r="G50" s="97" t="s">
        <v>200</v>
      </c>
      <c r="H50" s="97">
        <v>131</v>
      </c>
      <c r="I50" s="97" t="s">
        <v>200</v>
      </c>
      <c r="J50" s="23">
        <v>0.35818309151700378</v>
      </c>
      <c r="K50" s="97" t="s">
        <v>200</v>
      </c>
      <c r="L50" s="97">
        <v>68</v>
      </c>
      <c r="M50" s="97" t="s">
        <v>200</v>
      </c>
      <c r="N50" s="23">
        <v>-63</v>
      </c>
      <c r="O50" s="97" t="s">
        <v>200</v>
      </c>
      <c r="P50" s="23">
        <v>89</v>
      </c>
      <c r="Q50" s="97" t="s">
        <v>200</v>
      </c>
      <c r="R50" s="23">
        <v>1.1055800549449445E-3</v>
      </c>
      <c r="S50" s="97" t="s">
        <v>200</v>
      </c>
      <c r="T50" s="97">
        <v>178</v>
      </c>
      <c r="U50" s="97" t="s">
        <v>200</v>
      </c>
      <c r="V50" s="23">
        <v>0.21741387404143656</v>
      </c>
      <c r="W50" s="97" t="s">
        <v>200</v>
      </c>
      <c r="X50" s="97">
        <v>101</v>
      </c>
      <c r="Y50" s="97" t="s">
        <v>200</v>
      </c>
      <c r="Z50" s="23">
        <v>3.1143797979738107E-3</v>
      </c>
      <c r="AA50" s="97" t="s">
        <v>200</v>
      </c>
      <c r="AB50" s="97">
        <v>158</v>
      </c>
      <c r="AC50" s="97" t="s">
        <v>200</v>
      </c>
      <c r="AD50" s="23">
        <v>1.4980182642333131E-2</v>
      </c>
      <c r="AE50" s="97" t="s">
        <v>200</v>
      </c>
      <c r="AF50" s="97">
        <v>120</v>
      </c>
      <c r="AG50" s="97" t="s">
        <v>200</v>
      </c>
      <c r="AH50" s="23">
        <v>0.13717809996800159</v>
      </c>
      <c r="AI50" s="97" t="s">
        <v>200</v>
      </c>
      <c r="AJ50" s="97">
        <v>63</v>
      </c>
      <c r="AK50" s="97" t="s">
        <v>200</v>
      </c>
      <c r="AL50" s="23">
        <v>3.1885681076427433E-2</v>
      </c>
      <c r="AM50" s="97" t="s">
        <v>200</v>
      </c>
      <c r="AN50" s="97">
        <v>101</v>
      </c>
      <c r="AO50" s="97" t="s">
        <v>200</v>
      </c>
      <c r="AP50" s="23">
        <v>0</v>
      </c>
      <c r="AQ50" s="97" t="s">
        <v>200</v>
      </c>
      <c r="AR50" s="97">
        <v>253</v>
      </c>
      <c r="AS50" s="97" t="s">
        <v>200</v>
      </c>
      <c r="AT50" s="23">
        <v>0.13036784441307658</v>
      </c>
      <c r="AU50" s="97" t="s">
        <v>200</v>
      </c>
      <c r="AV50" s="97">
        <v>73</v>
      </c>
      <c r="AW50" s="97" t="s">
        <v>200</v>
      </c>
      <c r="AX50" s="23">
        <v>4.5962017540711428E-2</v>
      </c>
      <c r="AY50" s="97" t="s">
        <v>200</v>
      </c>
      <c r="AZ50" s="97">
        <v>240</v>
      </c>
      <c r="BA50" s="97" t="s">
        <v>200</v>
      </c>
      <c r="BB50" s="23">
        <v>3.3394754426796222E-2</v>
      </c>
      <c r="BC50" s="97" t="s">
        <v>200</v>
      </c>
      <c r="BD50" s="97">
        <v>212</v>
      </c>
      <c r="BE50" s="97" t="s">
        <v>200</v>
      </c>
      <c r="BF50" s="23">
        <v>0.30330741120959614</v>
      </c>
      <c r="BG50" s="97" t="s">
        <v>200</v>
      </c>
      <c r="BH50" s="97">
        <v>81</v>
      </c>
      <c r="BI50" s="97" t="s">
        <v>200</v>
      </c>
      <c r="BJ50" s="23">
        <v>9.3856272048293138E-2</v>
      </c>
      <c r="BK50" s="97" t="s">
        <v>200</v>
      </c>
      <c r="BL50" s="97">
        <v>176</v>
      </c>
      <c r="BM50" s="97" t="s">
        <v>200</v>
      </c>
      <c r="BN50" s="23">
        <v>0.20158137870796716</v>
      </c>
      <c r="BO50" s="97" t="s">
        <v>200</v>
      </c>
      <c r="BP50" s="97">
        <v>30</v>
      </c>
      <c r="BQ50" s="97" t="s">
        <v>200</v>
      </c>
      <c r="BR50" s="23">
        <v>6.7141184676569987E-2</v>
      </c>
      <c r="BS50" s="97" t="s">
        <v>200</v>
      </c>
      <c r="BT50" s="97">
        <v>146</v>
      </c>
      <c r="BU50" s="97" t="s">
        <v>200</v>
      </c>
      <c r="BV50" s="23">
        <v>0.23327356228164739</v>
      </c>
      <c r="BW50" s="97" t="s">
        <v>200</v>
      </c>
      <c r="BX50" s="97">
        <v>44</v>
      </c>
      <c r="BY50" s="97" t="s">
        <v>200</v>
      </c>
      <c r="BZ50" s="23">
        <v>0.28741471018968962</v>
      </c>
      <c r="CA50" s="97" t="s">
        <v>200</v>
      </c>
      <c r="CB50" s="97">
        <v>46</v>
      </c>
      <c r="CC50" s="97" t="s">
        <v>200</v>
      </c>
      <c r="CD50" s="23">
        <v>0.13617447039997876</v>
      </c>
      <c r="CE50" s="97" t="s">
        <v>200</v>
      </c>
      <c r="CF50" s="97">
        <v>85</v>
      </c>
      <c r="CG50" s="2">
        <f t="shared" si="0"/>
        <v>3.1143797979738107E-3</v>
      </c>
      <c r="CH50">
        <f t="shared" si="1"/>
        <v>3.1885681076427433E-2</v>
      </c>
      <c r="CI50">
        <f t="shared" si="2"/>
        <v>4.5962017540711428E-2</v>
      </c>
      <c r="CJ50">
        <f t="shared" si="3"/>
        <v>9.3856272048293138E-2</v>
      </c>
      <c r="CK50">
        <f t="shared" si="4"/>
        <v>0.23327356228164739</v>
      </c>
      <c r="CL50">
        <f t="shared" si="5"/>
        <v>0.28741471018968962</v>
      </c>
      <c r="CM50">
        <f t="shared" si="6"/>
        <v>0.13617447039997876</v>
      </c>
      <c r="CN50">
        <f t="shared" si="7"/>
        <v>0.1179434404802093</v>
      </c>
      <c r="CO50">
        <f t="shared" si="8"/>
        <v>3.1885681076427433E-2</v>
      </c>
      <c r="CP50" s="97" t="s">
        <v>200</v>
      </c>
      <c r="CQ50">
        <f t="shared" si="9"/>
        <v>91</v>
      </c>
      <c r="CR50">
        <f t="shared" si="10"/>
        <v>101</v>
      </c>
      <c r="CS50" s="97" t="s">
        <v>200</v>
      </c>
    </row>
    <row r="51" spans="1:97" x14ac:dyDescent="0.35">
      <c r="A51" s="97" t="s">
        <v>242</v>
      </c>
      <c r="B51" s="23">
        <v>0.18258902952774861</v>
      </c>
      <c r="C51" s="97" t="s">
        <v>242</v>
      </c>
      <c r="D51" s="97">
        <v>216</v>
      </c>
      <c r="E51" s="97" t="s">
        <v>242</v>
      </c>
      <c r="F51" s="23">
        <v>5.4785803676992498E-2</v>
      </c>
      <c r="G51" s="97" t="s">
        <v>242</v>
      </c>
      <c r="H51" s="97">
        <v>267</v>
      </c>
      <c r="I51" s="97" t="s">
        <v>242</v>
      </c>
      <c r="J51" s="23">
        <v>0.26017272134273667</v>
      </c>
      <c r="K51" s="97" t="s">
        <v>242</v>
      </c>
      <c r="L51" s="97">
        <v>162</v>
      </c>
      <c r="M51" s="97" t="s">
        <v>242</v>
      </c>
      <c r="N51" s="23">
        <v>-105</v>
      </c>
      <c r="O51" s="97" t="s">
        <v>242</v>
      </c>
      <c r="P51" s="23">
        <v>63</v>
      </c>
      <c r="Q51" s="97" t="s">
        <v>242</v>
      </c>
      <c r="R51" s="23">
        <v>8.7272828066388864E-4</v>
      </c>
      <c r="S51" s="97" t="s">
        <v>242</v>
      </c>
      <c r="T51" s="97">
        <v>212</v>
      </c>
      <c r="U51" s="97" t="s">
        <v>242</v>
      </c>
      <c r="V51" s="23">
        <v>0.14012179255934801</v>
      </c>
      <c r="W51" s="97" t="s">
        <v>242</v>
      </c>
      <c r="X51" s="97">
        <v>158</v>
      </c>
      <c r="Y51" s="97" t="s">
        <v>242</v>
      </c>
      <c r="Z51" s="23">
        <v>2.1673382360110609E-3</v>
      </c>
      <c r="AA51" s="97" t="s">
        <v>242</v>
      </c>
      <c r="AB51" s="97">
        <v>213</v>
      </c>
      <c r="AC51" s="97" t="s">
        <v>242</v>
      </c>
      <c r="AD51" s="23">
        <v>2.3036473543706494E-3</v>
      </c>
      <c r="AE51" s="97" t="s">
        <v>242</v>
      </c>
      <c r="AF51" s="97">
        <v>304</v>
      </c>
      <c r="AG51" s="97" t="s">
        <v>242</v>
      </c>
      <c r="AH51" s="23">
        <v>0.17594174582251756</v>
      </c>
      <c r="AI51" s="97" t="s">
        <v>242</v>
      </c>
      <c r="AJ51" s="97">
        <v>40</v>
      </c>
      <c r="AK51" s="97" t="s">
        <v>242</v>
      </c>
      <c r="AL51" s="23">
        <v>2.4418931680216305E-2</v>
      </c>
      <c r="AM51" s="97" t="s">
        <v>242</v>
      </c>
      <c r="AN51" s="97">
        <v>146</v>
      </c>
      <c r="AO51" s="97" t="s">
        <v>242</v>
      </c>
      <c r="AP51" s="23">
        <v>5.2695003869610282E-3</v>
      </c>
      <c r="AQ51" s="97" t="s">
        <v>242</v>
      </c>
      <c r="AR51" s="97">
        <v>245</v>
      </c>
      <c r="AS51" s="97" t="s">
        <v>242</v>
      </c>
      <c r="AT51" s="23">
        <v>0.1180051259227205</v>
      </c>
      <c r="AU51" s="97" t="s">
        <v>242</v>
      </c>
      <c r="AV51" s="97">
        <v>90</v>
      </c>
      <c r="AW51" s="97" t="s">
        <v>242</v>
      </c>
      <c r="AX51" s="23">
        <v>4.6736100995895882E-2</v>
      </c>
      <c r="AY51" s="97" t="s">
        <v>242</v>
      </c>
      <c r="AZ51" s="97">
        <v>237</v>
      </c>
      <c r="BA51" s="97" t="s">
        <v>242</v>
      </c>
      <c r="BB51" s="23">
        <v>1.2003633345317937E-2</v>
      </c>
      <c r="BC51" s="97" t="s">
        <v>242</v>
      </c>
      <c r="BD51" s="97">
        <v>286</v>
      </c>
      <c r="BE51" s="97" t="s">
        <v>242</v>
      </c>
      <c r="BF51" s="23">
        <v>0.15843551431723824</v>
      </c>
      <c r="BG51" s="97" t="s">
        <v>242</v>
      </c>
      <c r="BH51" s="97">
        <v>242</v>
      </c>
      <c r="BI51" s="97" t="s">
        <v>242</v>
      </c>
      <c r="BJ51" s="23">
        <v>4.4063809805982436E-2</v>
      </c>
      <c r="BK51" s="97" t="s">
        <v>242</v>
      </c>
      <c r="BL51" s="97">
        <v>306</v>
      </c>
      <c r="BM51" s="97" t="s">
        <v>242</v>
      </c>
      <c r="BN51" s="23">
        <v>0.1007754576801443</v>
      </c>
      <c r="BO51" s="97" t="s">
        <v>242</v>
      </c>
      <c r="BP51" s="97">
        <v>93</v>
      </c>
      <c r="BQ51" s="97" t="s">
        <v>242</v>
      </c>
      <c r="BR51" s="23">
        <v>5.9646423551596807E-2</v>
      </c>
      <c r="BS51" s="97" t="s">
        <v>242</v>
      </c>
      <c r="BT51" s="97">
        <v>173</v>
      </c>
      <c r="BU51" s="97" t="s">
        <v>242</v>
      </c>
      <c r="BV51" s="23">
        <v>0.13933256616737349</v>
      </c>
      <c r="BW51" s="97" t="s">
        <v>242</v>
      </c>
      <c r="BX51" s="97">
        <v>122</v>
      </c>
      <c r="BY51" s="97" t="s">
        <v>242</v>
      </c>
      <c r="BZ51" s="23">
        <v>0.16634085079891756</v>
      </c>
      <c r="CA51" s="97" t="s">
        <v>242</v>
      </c>
      <c r="CB51" s="97">
        <v>144</v>
      </c>
      <c r="CC51" s="97" t="s">
        <v>242</v>
      </c>
      <c r="CD51" s="23">
        <v>0.11053142034696685</v>
      </c>
      <c r="CE51" s="97" t="s">
        <v>242</v>
      </c>
      <c r="CF51" s="97">
        <v>111</v>
      </c>
      <c r="CG51" s="2">
        <f t="shared" si="0"/>
        <v>2.1673382360110609E-3</v>
      </c>
      <c r="CH51">
        <f t="shared" si="1"/>
        <v>2.4418931680216305E-2</v>
      </c>
      <c r="CI51">
        <f t="shared" si="2"/>
        <v>4.6736100995895882E-2</v>
      </c>
      <c r="CJ51">
        <f t="shared" si="3"/>
        <v>4.4063809805982436E-2</v>
      </c>
      <c r="CK51">
        <f t="shared" si="4"/>
        <v>0.13933256616737349</v>
      </c>
      <c r="CL51">
        <f t="shared" si="5"/>
        <v>0.16634085079891756</v>
      </c>
      <c r="CM51">
        <f t="shared" si="6"/>
        <v>0.11053142034696685</v>
      </c>
      <c r="CN51">
        <f t="shared" si="7"/>
        <v>7.451208168735618E-2</v>
      </c>
      <c r="CO51">
        <f t="shared" si="8"/>
        <v>2.4418931680216305E-2</v>
      </c>
      <c r="CP51" s="97" t="s">
        <v>242</v>
      </c>
      <c r="CQ51">
        <f t="shared" si="9"/>
        <v>216</v>
      </c>
      <c r="CR51">
        <f t="shared" si="10"/>
        <v>146</v>
      </c>
      <c r="CS51" s="97" t="s">
        <v>242</v>
      </c>
    </row>
    <row r="52" spans="1:97" x14ac:dyDescent="0.35">
      <c r="A52" s="97" t="s">
        <v>19</v>
      </c>
      <c r="B52" s="23">
        <v>0.28450170503379463</v>
      </c>
      <c r="C52" s="97" t="s">
        <v>19</v>
      </c>
      <c r="D52" s="97">
        <v>93</v>
      </c>
      <c r="E52" s="97" t="s">
        <v>19</v>
      </c>
      <c r="F52" s="23">
        <v>0.29833704828576901</v>
      </c>
      <c r="G52" s="97" t="s">
        <v>19</v>
      </c>
      <c r="H52" s="97">
        <v>26</v>
      </c>
      <c r="I52" s="97" t="s">
        <v>19</v>
      </c>
      <c r="J52" s="23">
        <v>0.12112700993559032</v>
      </c>
      <c r="K52" s="97" t="s">
        <v>19</v>
      </c>
      <c r="L52" s="97">
        <v>325</v>
      </c>
      <c r="M52" s="97" t="s">
        <v>19</v>
      </c>
      <c r="N52" s="23">
        <v>299</v>
      </c>
      <c r="O52" s="97" t="s">
        <v>19</v>
      </c>
      <c r="P52" s="23">
        <v>325</v>
      </c>
      <c r="Q52" s="97" t="s">
        <v>19</v>
      </c>
      <c r="R52" s="23">
        <v>1.2805421091858977E-3</v>
      </c>
      <c r="S52" s="97" t="s">
        <v>19</v>
      </c>
      <c r="T52" s="97">
        <v>162</v>
      </c>
      <c r="U52" s="97" t="s">
        <v>19</v>
      </c>
      <c r="V52" s="23">
        <v>5.1787523112113994E-2</v>
      </c>
      <c r="W52" s="97" t="s">
        <v>19</v>
      </c>
      <c r="X52" s="97">
        <v>284</v>
      </c>
      <c r="Y52" s="97" t="s">
        <v>19</v>
      </c>
      <c r="Z52" s="23">
        <v>1.7587285818818784E-3</v>
      </c>
      <c r="AA52" s="97" t="s">
        <v>19</v>
      </c>
      <c r="AB52" s="97">
        <v>244</v>
      </c>
      <c r="AC52" s="97" t="s">
        <v>19</v>
      </c>
      <c r="AD52" s="23">
        <v>9.1679099160381881E-3</v>
      </c>
      <c r="AE52" s="97" t="s">
        <v>19</v>
      </c>
      <c r="AF52" s="97">
        <v>178</v>
      </c>
      <c r="AG52" s="97" t="s">
        <v>19</v>
      </c>
      <c r="AH52" s="23">
        <v>6.2347341119413091E-2</v>
      </c>
      <c r="AI52" s="97" t="s">
        <v>19</v>
      </c>
      <c r="AJ52" s="97">
        <v>248</v>
      </c>
      <c r="AK52" s="97" t="s">
        <v>19</v>
      </c>
      <c r="AL52" s="23">
        <v>1.6791077910113712E-2</v>
      </c>
      <c r="AM52" s="97" t="s">
        <v>19</v>
      </c>
      <c r="AN52" s="97">
        <v>243</v>
      </c>
      <c r="AO52" s="97" t="s">
        <v>19</v>
      </c>
      <c r="AP52" s="23">
        <v>0</v>
      </c>
      <c r="AQ52" s="97" t="s">
        <v>19</v>
      </c>
      <c r="AR52" s="97">
        <v>253</v>
      </c>
      <c r="AS52" s="97" t="s">
        <v>19</v>
      </c>
      <c r="AT52" s="23">
        <v>4.0214533004604258E-2</v>
      </c>
      <c r="AU52" s="97" t="s">
        <v>19</v>
      </c>
      <c r="AV52" s="97">
        <v>317</v>
      </c>
      <c r="AW52" s="97" t="s">
        <v>19</v>
      </c>
      <c r="AX52" s="23">
        <v>1.4177890872327263E-2</v>
      </c>
      <c r="AY52" s="97" t="s">
        <v>19</v>
      </c>
      <c r="AZ52" s="97">
        <v>321</v>
      </c>
      <c r="BA52" s="97" t="s">
        <v>19</v>
      </c>
      <c r="BB52" s="23">
        <v>0.34382487940530027</v>
      </c>
      <c r="BC52" s="97" t="s">
        <v>19</v>
      </c>
      <c r="BD52" s="97">
        <v>13</v>
      </c>
      <c r="BE52" s="97" t="s">
        <v>19</v>
      </c>
      <c r="BF52" s="23">
        <v>0.13661926874468192</v>
      </c>
      <c r="BG52" s="97" t="s">
        <v>19</v>
      </c>
      <c r="BH52" s="97">
        <v>286</v>
      </c>
      <c r="BI52" s="97" t="s">
        <v>19</v>
      </c>
      <c r="BJ52" s="23">
        <v>0.34220018111671408</v>
      </c>
      <c r="BK52" s="97" t="s">
        <v>19</v>
      </c>
      <c r="BL52" s="97">
        <v>17</v>
      </c>
      <c r="BM52" s="97" t="s">
        <v>19</v>
      </c>
      <c r="BN52" s="23">
        <v>0.3058593383520708</v>
      </c>
      <c r="BO52" s="97" t="s">
        <v>19</v>
      </c>
      <c r="BP52" s="97">
        <v>17</v>
      </c>
      <c r="BQ52" s="97" t="s">
        <v>19</v>
      </c>
      <c r="BR52" s="23">
        <v>4.9343943268764311E-2</v>
      </c>
      <c r="BS52" s="97" t="s">
        <v>19</v>
      </c>
      <c r="BT52" s="97">
        <v>209</v>
      </c>
      <c r="BU52" s="97" t="s">
        <v>19</v>
      </c>
      <c r="BV52" s="23">
        <v>0.30819896928235635</v>
      </c>
      <c r="BW52" s="97" t="s">
        <v>19</v>
      </c>
      <c r="BX52" s="97">
        <v>26</v>
      </c>
      <c r="BY52" s="97" t="s">
        <v>19</v>
      </c>
      <c r="BZ52" s="23">
        <v>8.8230741083540135E-2</v>
      </c>
      <c r="CA52" s="97" t="s">
        <v>19</v>
      </c>
      <c r="CB52" s="97">
        <v>291</v>
      </c>
      <c r="CC52" s="97" t="s">
        <v>19</v>
      </c>
      <c r="CD52" s="23">
        <v>3.9761014609768254E-3</v>
      </c>
      <c r="CE52" s="97" t="s">
        <v>19</v>
      </c>
      <c r="CF52" s="97">
        <v>321</v>
      </c>
      <c r="CG52" s="2">
        <f t="shared" si="0"/>
        <v>1.7587285818818784E-3</v>
      </c>
      <c r="CH52">
        <f t="shared" si="1"/>
        <v>1.6791077910113712E-2</v>
      </c>
      <c r="CI52">
        <f t="shared" si="2"/>
        <v>1.4177890872327263E-2</v>
      </c>
      <c r="CJ52">
        <f t="shared" si="3"/>
        <v>0.34220018111671408</v>
      </c>
      <c r="CK52">
        <f t="shared" si="4"/>
        <v>0.30819896928235635</v>
      </c>
      <c r="CL52">
        <f t="shared" si="5"/>
        <v>8.8230741083540135E-2</v>
      </c>
      <c r="CM52">
        <f t="shared" si="6"/>
        <v>3.9761014609768254E-3</v>
      </c>
      <c r="CN52">
        <f t="shared" si="7"/>
        <v>0.1161012484731377</v>
      </c>
      <c r="CO52">
        <f t="shared" si="8"/>
        <v>1.6791077910113712E-2</v>
      </c>
      <c r="CP52" s="97" t="s">
        <v>19</v>
      </c>
      <c r="CQ52">
        <f t="shared" si="9"/>
        <v>93</v>
      </c>
      <c r="CR52">
        <f t="shared" si="10"/>
        <v>243</v>
      </c>
      <c r="CS52" s="97" t="s">
        <v>19</v>
      </c>
    </row>
    <row r="53" spans="1:97" x14ac:dyDescent="0.35">
      <c r="A53" s="97" t="s">
        <v>178</v>
      </c>
      <c r="B53" s="23">
        <v>0.1484416430476985</v>
      </c>
      <c r="C53" s="97" t="s">
        <v>178</v>
      </c>
      <c r="D53" s="97">
        <v>284</v>
      </c>
      <c r="E53" s="97" t="s">
        <v>178</v>
      </c>
      <c r="F53" s="23">
        <v>4.2415103770425809E-2</v>
      </c>
      <c r="G53" s="97" t="s">
        <v>178</v>
      </c>
      <c r="H53" s="97">
        <v>299</v>
      </c>
      <c r="I53" s="97" t="s">
        <v>178</v>
      </c>
      <c r="J53" s="23">
        <v>0.27598949070207379</v>
      </c>
      <c r="K53" s="97" t="s">
        <v>178</v>
      </c>
      <c r="L53" s="97">
        <v>143</v>
      </c>
      <c r="M53" s="97" t="s">
        <v>178</v>
      </c>
      <c r="N53" s="23">
        <v>-156</v>
      </c>
      <c r="O53" s="97" t="s">
        <v>178</v>
      </c>
      <c r="P53" s="23">
        <v>36</v>
      </c>
      <c r="Q53" s="97" t="s">
        <v>178</v>
      </c>
      <c r="R53" s="23">
        <v>3.2396307002063846E-4</v>
      </c>
      <c r="S53" s="97" t="s">
        <v>178</v>
      </c>
      <c r="T53" s="97">
        <v>277</v>
      </c>
      <c r="U53" s="97" t="s">
        <v>178</v>
      </c>
      <c r="V53" s="23">
        <v>0.13631580089097667</v>
      </c>
      <c r="W53" s="97" t="s">
        <v>178</v>
      </c>
      <c r="X53" s="97">
        <v>163</v>
      </c>
      <c r="Y53" s="97" t="s">
        <v>178</v>
      </c>
      <c r="Z53" s="23">
        <v>1.5835664192545126E-3</v>
      </c>
      <c r="AA53" s="97" t="s">
        <v>178</v>
      </c>
      <c r="AB53" s="97">
        <v>258</v>
      </c>
      <c r="AC53" s="97" t="s">
        <v>178</v>
      </c>
      <c r="AD53" s="23">
        <v>2.9810239722003751E-3</v>
      </c>
      <c r="AE53" s="97" t="s">
        <v>178</v>
      </c>
      <c r="AF53" s="97">
        <v>291</v>
      </c>
      <c r="AG53" s="97" t="s">
        <v>178</v>
      </c>
      <c r="AH53" s="23">
        <v>0.10888013738501266</v>
      </c>
      <c r="AI53" s="97" t="s">
        <v>178</v>
      </c>
      <c r="AJ53" s="97">
        <v>110</v>
      </c>
      <c r="AK53" s="97" t="s">
        <v>178</v>
      </c>
      <c r="AL53" s="23">
        <v>1.6627093129825552E-2</v>
      </c>
      <c r="AM53" s="97" t="s">
        <v>178</v>
      </c>
      <c r="AN53" s="97">
        <v>247</v>
      </c>
      <c r="AO53" s="97" t="s">
        <v>178</v>
      </c>
      <c r="AP53" s="23">
        <v>1.2429695561223092E-2</v>
      </c>
      <c r="AQ53" s="97" t="s">
        <v>178</v>
      </c>
      <c r="AR53" s="97">
        <v>231</v>
      </c>
      <c r="AS53" s="97" t="s">
        <v>178</v>
      </c>
      <c r="AT53" s="23">
        <v>6.0125580611440223E-2</v>
      </c>
      <c r="AU53" s="97" t="s">
        <v>178</v>
      </c>
      <c r="AV53" s="97">
        <v>271</v>
      </c>
      <c r="AW53" s="97" t="s">
        <v>178</v>
      </c>
      <c r="AX53" s="23">
        <v>3.3304524926828692E-2</v>
      </c>
      <c r="AY53" s="97" t="s">
        <v>178</v>
      </c>
      <c r="AZ53" s="97">
        <v>280</v>
      </c>
      <c r="BA53" s="97" t="s">
        <v>178</v>
      </c>
      <c r="BB53" s="23">
        <v>3.1607341267732111E-2</v>
      </c>
      <c r="BC53" s="97" t="s">
        <v>178</v>
      </c>
      <c r="BD53" s="97">
        <v>219</v>
      </c>
      <c r="BE53" s="97" t="s">
        <v>178</v>
      </c>
      <c r="BF53" s="23">
        <v>0.48034491054934841</v>
      </c>
      <c r="BG53" s="97" t="s">
        <v>178</v>
      </c>
      <c r="BH53" s="97">
        <v>25</v>
      </c>
      <c r="BI53" s="97" t="s">
        <v>178</v>
      </c>
      <c r="BJ53" s="23">
        <v>0.12922743015780344</v>
      </c>
      <c r="BK53" s="97" t="s">
        <v>178</v>
      </c>
      <c r="BL53" s="97">
        <v>121</v>
      </c>
      <c r="BM53" s="97" t="s">
        <v>178</v>
      </c>
      <c r="BN53" s="23">
        <v>4.6510200825559914E-2</v>
      </c>
      <c r="BO53" s="97" t="s">
        <v>178</v>
      </c>
      <c r="BP53" s="97">
        <v>202</v>
      </c>
      <c r="BQ53" s="97" t="s">
        <v>178</v>
      </c>
      <c r="BR53" s="23">
        <v>6.6842490627900084E-2</v>
      </c>
      <c r="BS53" s="97" t="s">
        <v>178</v>
      </c>
      <c r="BT53" s="97">
        <v>149</v>
      </c>
      <c r="BU53" s="97" t="s">
        <v>178</v>
      </c>
      <c r="BV53" s="23">
        <v>9.8543335097304854E-2</v>
      </c>
      <c r="BW53" s="97" t="s">
        <v>178</v>
      </c>
      <c r="BX53" s="97">
        <v>200</v>
      </c>
      <c r="BY53" s="97" t="s">
        <v>178</v>
      </c>
      <c r="BZ53" s="23">
        <v>0.10769745373765731</v>
      </c>
      <c r="CA53" s="97" t="s">
        <v>178</v>
      </c>
      <c r="CB53" s="97">
        <v>252</v>
      </c>
      <c r="CC53" s="97" t="s">
        <v>178</v>
      </c>
      <c r="CD53" s="23">
        <v>2.5294905250686204E-2</v>
      </c>
      <c r="CE53" s="97" t="s">
        <v>178</v>
      </c>
      <c r="CF53" s="97">
        <v>290</v>
      </c>
      <c r="CG53" s="2">
        <f t="shared" si="0"/>
        <v>1.5835664192545126E-3</v>
      </c>
      <c r="CH53">
        <f t="shared" si="1"/>
        <v>1.6627093129825552E-2</v>
      </c>
      <c r="CI53">
        <f t="shared" si="2"/>
        <v>3.3304524926828692E-2</v>
      </c>
      <c r="CJ53">
        <f t="shared" si="3"/>
        <v>0.12922743015780344</v>
      </c>
      <c r="CK53">
        <f t="shared" si="4"/>
        <v>9.8543335097304854E-2</v>
      </c>
      <c r="CL53">
        <f t="shared" si="5"/>
        <v>0.10769745373765731</v>
      </c>
      <c r="CM53">
        <f t="shared" si="6"/>
        <v>2.5294905250686204E-2</v>
      </c>
      <c r="CN53">
        <f t="shared" si="7"/>
        <v>6.0577001045369769E-2</v>
      </c>
      <c r="CO53">
        <f t="shared" si="8"/>
        <v>1.6627093129825552E-2</v>
      </c>
      <c r="CP53" s="97" t="s">
        <v>178</v>
      </c>
      <c r="CQ53">
        <f t="shared" si="9"/>
        <v>284</v>
      </c>
      <c r="CR53">
        <f t="shared" si="10"/>
        <v>247</v>
      </c>
      <c r="CS53" s="97" t="s">
        <v>178</v>
      </c>
    </row>
    <row r="54" spans="1:97" x14ac:dyDescent="0.35">
      <c r="A54" s="97" t="s">
        <v>118</v>
      </c>
      <c r="B54" s="23">
        <v>0.17051972259295103</v>
      </c>
      <c r="C54" s="97" t="s">
        <v>118</v>
      </c>
      <c r="D54" s="97">
        <v>241</v>
      </c>
      <c r="E54" s="97" t="s">
        <v>118</v>
      </c>
      <c r="F54" s="23">
        <v>0.12841742472875767</v>
      </c>
      <c r="G54" s="97" t="s">
        <v>118</v>
      </c>
      <c r="H54" s="97">
        <v>101</v>
      </c>
      <c r="I54" s="97" t="s">
        <v>118</v>
      </c>
      <c r="J54" s="23">
        <v>0.13182374684755147</v>
      </c>
      <c r="K54" s="97" t="s">
        <v>118</v>
      </c>
      <c r="L54" s="97">
        <v>321</v>
      </c>
      <c r="M54" s="97" t="s">
        <v>118</v>
      </c>
      <c r="N54" s="23">
        <v>220</v>
      </c>
      <c r="O54" s="97" t="s">
        <v>118</v>
      </c>
      <c r="P54" s="23">
        <v>311</v>
      </c>
      <c r="Q54" s="97" t="s">
        <v>118</v>
      </c>
      <c r="R54" s="23">
        <v>3.2834471903991924E-4</v>
      </c>
      <c r="S54" s="97" t="s">
        <v>118</v>
      </c>
      <c r="T54" s="97">
        <v>275</v>
      </c>
      <c r="U54" s="97" t="s">
        <v>118</v>
      </c>
      <c r="V54" s="23">
        <v>8.5362392761830941E-2</v>
      </c>
      <c r="W54" s="97" t="s">
        <v>118</v>
      </c>
      <c r="X54" s="97">
        <v>236</v>
      </c>
      <c r="Y54" s="97" t="s">
        <v>118</v>
      </c>
      <c r="Z54" s="23">
        <v>1.1170839586058772E-3</v>
      </c>
      <c r="AA54" s="97" t="s">
        <v>118</v>
      </c>
      <c r="AB54" s="97">
        <v>285</v>
      </c>
      <c r="AC54" s="97" t="s">
        <v>118</v>
      </c>
      <c r="AD54" s="23">
        <v>8.2727843707001061E-3</v>
      </c>
      <c r="AE54" s="97" t="s">
        <v>118</v>
      </c>
      <c r="AF54" s="97">
        <v>197</v>
      </c>
      <c r="AG54" s="97" t="s">
        <v>118</v>
      </c>
      <c r="AH54" s="23">
        <v>4.1485127932546849E-2</v>
      </c>
      <c r="AI54" s="97" t="s">
        <v>118</v>
      </c>
      <c r="AJ54" s="97">
        <v>316</v>
      </c>
      <c r="AK54" s="97" t="s">
        <v>118</v>
      </c>
      <c r="AL54" s="23">
        <v>1.3289556190792163E-2</v>
      </c>
      <c r="AM54" s="97" t="s">
        <v>118</v>
      </c>
      <c r="AN54" s="97">
        <v>286</v>
      </c>
      <c r="AO54" s="97" t="s">
        <v>118</v>
      </c>
      <c r="AP54" s="23">
        <v>0.14501179733989464</v>
      </c>
      <c r="AQ54" s="97" t="s">
        <v>118</v>
      </c>
      <c r="AR54" s="97">
        <v>31</v>
      </c>
      <c r="AS54" s="97" t="s">
        <v>118</v>
      </c>
      <c r="AT54" s="23">
        <v>8.9580293444524825E-2</v>
      </c>
      <c r="AU54" s="97" t="s">
        <v>118</v>
      </c>
      <c r="AV54" s="97">
        <v>170</v>
      </c>
      <c r="AW54" s="97" t="s">
        <v>118</v>
      </c>
      <c r="AX54" s="23">
        <v>0.17282760205866388</v>
      </c>
      <c r="AY54" s="97" t="s">
        <v>118</v>
      </c>
      <c r="AZ54" s="97">
        <v>32</v>
      </c>
      <c r="BA54" s="97" t="s">
        <v>118</v>
      </c>
      <c r="BB54" s="23">
        <v>0.10557555951476337</v>
      </c>
      <c r="BC54" s="97" t="s">
        <v>118</v>
      </c>
      <c r="BD54" s="97">
        <v>89</v>
      </c>
      <c r="BE54" s="97" t="s">
        <v>118</v>
      </c>
      <c r="BF54" s="23">
        <v>0.10202713392577373</v>
      </c>
      <c r="BG54" s="97" t="s">
        <v>118</v>
      </c>
      <c r="BH54" s="97">
        <v>318</v>
      </c>
      <c r="BI54" s="97" t="s">
        <v>118</v>
      </c>
      <c r="BJ54" s="23">
        <v>0.11763296166511014</v>
      </c>
      <c r="BK54" s="97" t="s">
        <v>118</v>
      </c>
      <c r="BL54" s="97">
        <v>136</v>
      </c>
      <c r="BM54" s="97" t="s">
        <v>118</v>
      </c>
      <c r="BN54" s="23">
        <v>2.4961732474331248E-2</v>
      </c>
      <c r="BO54" s="97" t="s">
        <v>118</v>
      </c>
      <c r="BP54" s="97">
        <v>272</v>
      </c>
      <c r="BQ54" s="97" t="s">
        <v>118</v>
      </c>
      <c r="BR54" s="23">
        <v>6.0949610369261949E-2</v>
      </c>
      <c r="BS54" s="97" t="s">
        <v>118</v>
      </c>
      <c r="BT54" s="97">
        <v>167</v>
      </c>
      <c r="BU54" s="97" t="s">
        <v>118</v>
      </c>
      <c r="BV54" s="23">
        <v>7.4725554887405829E-2</v>
      </c>
      <c r="BW54" s="97" t="s">
        <v>118</v>
      </c>
      <c r="BX54" s="97">
        <v>258</v>
      </c>
      <c r="BY54" s="97" t="s">
        <v>118</v>
      </c>
      <c r="BZ54" s="23">
        <v>7.0335532522321054E-2</v>
      </c>
      <c r="CA54" s="97" t="s">
        <v>118</v>
      </c>
      <c r="CB54" s="97">
        <v>318</v>
      </c>
      <c r="CC54" s="97" t="s">
        <v>118</v>
      </c>
      <c r="CD54" s="23">
        <v>2.0975191706666774E-2</v>
      </c>
      <c r="CE54" s="97" t="s">
        <v>118</v>
      </c>
      <c r="CF54" s="97">
        <v>302</v>
      </c>
      <c r="CG54" s="2">
        <f t="shared" si="0"/>
        <v>1.1170839586058772E-3</v>
      </c>
      <c r="CH54">
        <f t="shared" si="1"/>
        <v>1.3289556190792163E-2</v>
      </c>
      <c r="CI54">
        <f t="shared" si="2"/>
        <v>0.17282760205866388</v>
      </c>
      <c r="CJ54">
        <f t="shared" si="3"/>
        <v>0.11763296166511014</v>
      </c>
      <c r="CK54">
        <f t="shared" si="4"/>
        <v>7.4725554887405829E-2</v>
      </c>
      <c r="CL54">
        <f t="shared" si="5"/>
        <v>7.0335532522321054E-2</v>
      </c>
      <c r="CM54">
        <f t="shared" si="6"/>
        <v>2.0975191706666774E-2</v>
      </c>
      <c r="CN54">
        <f t="shared" si="7"/>
        <v>6.9586762863101517E-2</v>
      </c>
      <c r="CO54">
        <f t="shared" si="8"/>
        <v>1.3289556190792163E-2</v>
      </c>
      <c r="CP54" s="97" t="s">
        <v>118</v>
      </c>
      <c r="CQ54">
        <f t="shared" si="9"/>
        <v>241</v>
      </c>
      <c r="CR54">
        <f t="shared" si="10"/>
        <v>286</v>
      </c>
      <c r="CS54" s="97" t="s">
        <v>118</v>
      </c>
    </row>
    <row r="55" spans="1:97" x14ac:dyDescent="0.35">
      <c r="A55" s="97" t="s">
        <v>310</v>
      </c>
      <c r="B55" s="23">
        <v>0.16431356605823155</v>
      </c>
      <c r="C55" s="97" t="s">
        <v>310</v>
      </c>
      <c r="D55" s="97">
        <v>255</v>
      </c>
      <c r="E55" s="97" t="s">
        <v>310</v>
      </c>
      <c r="F55" s="23">
        <v>7.0067322453608527E-2</v>
      </c>
      <c r="G55" s="97" t="s">
        <v>310</v>
      </c>
      <c r="H55" s="97">
        <v>224</v>
      </c>
      <c r="I55" s="97" t="s">
        <v>310</v>
      </c>
      <c r="J55" s="23">
        <v>0.2233812806452975</v>
      </c>
      <c r="K55" s="97" t="s">
        <v>310</v>
      </c>
      <c r="L55" s="97">
        <v>217</v>
      </c>
      <c r="M55" s="97" t="s">
        <v>310</v>
      </c>
      <c r="N55" s="23">
        <v>-7</v>
      </c>
      <c r="O55" s="97" t="s">
        <v>310</v>
      </c>
      <c r="P55" s="23">
        <v>155</v>
      </c>
      <c r="Q55" s="97" t="s">
        <v>310</v>
      </c>
      <c r="R55" s="23">
        <v>3.1168241416859718E-4</v>
      </c>
      <c r="S55" s="97" t="s">
        <v>310</v>
      </c>
      <c r="T55" s="97">
        <v>280</v>
      </c>
      <c r="U55" s="97" t="s">
        <v>310</v>
      </c>
      <c r="V55" s="23">
        <v>8.1872753818164987E-2</v>
      </c>
      <c r="W55" s="97" t="s">
        <v>310</v>
      </c>
      <c r="X55" s="97">
        <v>243</v>
      </c>
      <c r="Y55" s="97" t="s">
        <v>310</v>
      </c>
      <c r="Z55" s="23">
        <v>1.0681787413233793E-3</v>
      </c>
      <c r="AA55" s="97" t="s">
        <v>310</v>
      </c>
      <c r="AB55" s="97">
        <v>292</v>
      </c>
      <c r="AC55" s="97" t="s">
        <v>310</v>
      </c>
      <c r="AD55" s="23">
        <v>8.0522018019889997E-3</v>
      </c>
      <c r="AE55" s="97" t="s">
        <v>310</v>
      </c>
      <c r="AF55" s="97">
        <v>202</v>
      </c>
      <c r="AG55" s="97" t="s">
        <v>310</v>
      </c>
      <c r="AH55" s="23">
        <v>8.751379293150563E-2</v>
      </c>
      <c r="AI55" s="97" t="s">
        <v>310</v>
      </c>
      <c r="AJ55" s="97">
        <v>149</v>
      </c>
      <c r="AK55" s="97" t="s">
        <v>310</v>
      </c>
      <c r="AL55" s="23">
        <v>1.8875685144127716E-2</v>
      </c>
      <c r="AM55" s="97" t="s">
        <v>310</v>
      </c>
      <c r="AN55" s="97">
        <v>204</v>
      </c>
      <c r="AO55" s="97" t="s">
        <v>310</v>
      </c>
      <c r="AP55" s="23">
        <v>5.0729699026032034E-2</v>
      </c>
      <c r="AQ55" s="97" t="s">
        <v>310</v>
      </c>
      <c r="AR55" s="97">
        <v>125</v>
      </c>
      <c r="AS55" s="97" t="s">
        <v>310</v>
      </c>
      <c r="AT55" s="23">
        <v>0.1163139893841168</v>
      </c>
      <c r="AU55" s="97" t="s">
        <v>310</v>
      </c>
      <c r="AV55" s="97">
        <v>95</v>
      </c>
      <c r="AW55" s="97" t="s">
        <v>310</v>
      </c>
      <c r="AX55" s="23">
        <v>9.0419369296558E-2</v>
      </c>
      <c r="AY55" s="97" t="s">
        <v>310</v>
      </c>
      <c r="AZ55" s="97">
        <v>125</v>
      </c>
      <c r="BA55" s="97" t="s">
        <v>310</v>
      </c>
      <c r="BB55" s="23">
        <v>5.708517180020084E-2</v>
      </c>
      <c r="BC55" s="97" t="s">
        <v>310</v>
      </c>
      <c r="BD55" s="97">
        <v>151</v>
      </c>
      <c r="BE55" s="97" t="s">
        <v>310</v>
      </c>
      <c r="BF55" s="23">
        <v>0.297534545407939</v>
      </c>
      <c r="BG55" s="97" t="s">
        <v>310</v>
      </c>
      <c r="BH55" s="97">
        <v>85</v>
      </c>
      <c r="BI55" s="97" t="s">
        <v>310</v>
      </c>
      <c r="BJ55" s="23">
        <v>0.11426073753181286</v>
      </c>
      <c r="BK55" s="97" t="s">
        <v>310</v>
      </c>
      <c r="BL55" s="97">
        <v>141</v>
      </c>
      <c r="BM55" s="97" t="s">
        <v>310</v>
      </c>
      <c r="BN55" s="23">
        <v>3.8859745544748706E-2</v>
      </c>
      <c r="BO55" s="97" t="s">
        <v>310</v>
      </c>
      <c r="BP55" s="97">
        <v>228</v>
      </c>
      <c r="BQ55" s="97" t="s">
        <v>310</v>
      </c>
      <c r="BR55" s="23">
        <v>5.0831738403313335E-2</v>
      </c>
      <c r="BS55" s="97" t="s">
        <v>310</v>
      </c>
      <c r="BT55" s="97">
        <v>202</v>
      </c>
      <c r="BU55" s="97" t="s">
        <v>310</v>
      </c>
      <c r="BV55" s="23">
        <v>7.7965747594084964E-2</v>
      </c>
      <c r="BW55" s="97" t="s">
        <v>310</v>
      </c>
      <c r="BX55" s="97">
        <v>246</v>
      </c>
      <c r="BY55" s="97" t="s">
        <v>310</v>
      </c>
      <c r="BZ55" s="23">
        <v>0.10615026746241302</v>
      </c>
      <c r="CA55" s="97" t="s">
        <v>310</v>
      </c>
      <c r="CB55" s="97">
        <v>254</v>
      </c>
      <c r="CC55" s="97" t="s">
        <v>310</v>
      </c>
      <c r="CD55" s="23">
        <v>5.7431175330504104E-2</v>
      </c>
      <c r="CE55" s="97" t="s">
        <v>310</v>
      </c>
      <c r="CF55" s="97">
        <v>190</v>
      </c>
      <c r="CG55" s="2">
        <f t="shared" si="0"/>
        <v>1.0681787413233793E-3</v>
      </c>
      <c r="CH55">
        <f t="shared" si="1"/>
        <v>1.8875685144127716E-2</v>
      </c>
      <c r="CI55">
        <f t="shared" si="2"/>
        <v>9.0419369296558E-2</v>
      </c>
      <c r="CJ55">
        <f t="shared" si="3"/>
        <v>0.11426073753181286</v>
      </c>
      <c r="CK55">
        <f t="shared" si="4"/>
        <v>7.7965747594084964E-2</v>
      </c>
      <c r="CL55">
        <f t="shared" si="5"/>
        <v>0.10615026746241302</v>
      </c>
      <c r="CM55">
        <f t="shared" si="6"/>
        <v>5.7431175330504104E-2</v>
      </c>
      <c r="CN55">
        <f t="shared" si="7"/>
        <v>6.7054115398598402E-2</v>
      </c>
      <c r="CO55">
        <f t="shared" si="8"/>
        <v>1.8875685144127716E-2</v>
      </c>
      <c r="CP55" s="97" t="s">
        <v>310</v>
      </c>
      <c r="CQ55">
        <f t="shared" si="9"/>
        <v>255</v>
      </c>
      <c r="CR55">
        <f t="shared" si="10"/>
        <v>204</v>
      </c>
      <c r="CS55" s="97" t="s">
        <v>310</v>
      </c>
    </row>
    <row r="56" spans="1:97" x14ac:dyDescent="0.35">
      <c r="A56" s="97" t="s">
        <v>84</v>
      </c>
      <c r="B56" s="23">
        <v>0.43095327915662185</v>
      </c>
      <c r="C56" s="97" t="s">
        <v>84</v>
      </c>
      <c r="D56" s="97">
        <v>35</v>
      </c>
      <c r="E56" s="97" t="s">
        <v>84</v>
      </c>
      <c r="F56" s="23">
        <v>0.23400589438752831</v>
      </c>
      <c r="G56" s="97" t="s">
        <v>84</v>
      </c>
      <c r="H56" s="97">
        <v>41</v>
      </c>
      <c r="I56" s="97" t="s">
        <v>84</v>
      </c>
      <c r="J56" s="23">
        <v>0.40903586027028505</v>
      </c>
      <c r="K56" s="97" t="s">
        <v>84</v>
      </c>
      <c r="L56" s="97">
        <v>54</v>
      </c>
      <c r="M56" s="97" t="s">
        <v>84</v>
      </c>
      <c r="N56" s="23">
        <v>13</v>
      </c>
      <c r="O56" s="97" t="s">
        <v>84</v>
      </c>
      <c r="P56" s="23">
        <v>191</v>
      </c>
      <c r="Q56" s="97" t="s">
        <v>84</v>
      </c>
      <c r="R56" s="23">
        <v>3.480307514298734E-3</v>
      </c>
      <c r="S56" s="97" t="s">
        <v>84</v>
      </c>
      <c r="T56" s="97">
        <v>68</v>
      </c>
      <c r="U56" s="97" t="s">
        <v>84</v>
      </c>
      <c r="V56" s="23">
        <v>0.3281878080068652</v>
      </c>
      <c r="W56" s="97" t="s">
        <v>84</v>
      </c>
      <c r="X56" s="97">
        <v>50</v>
      </c>
      <c r="Y56" s="97" t="s">
        <v>84</v>
      </c>
      <c r="Z56" s="23">
        <v>6.5120614003141781E-3</v>
      </c>
      <c r="AA56" s="97" t="s">
        <v>84</v>
      </c>
      <c r="AB56" s="97">
        <v>66</v>
      </c>
      <c r="AC56" s="97" t="s">
        <v>84</v>
      </c>
      <c r="AD56" s="23">
        <v>4.6100844362361372E-2</v>
      </c>
      <c r="AE56" s="97" t="s">
        <v>84</v>
      </c>
      <c r="AF56" s="97">
        <v>37</v>
      </c>
      <c r="AG56" s="97" t="s">
        <v>84</v>
      </c>
      <c r="AH56" s="23">
        <v>0.12445846493293226</v>
      </c>
      <c r="AI56" s="97" t="s">
        <v>84</v>
      </c>
      <c r="AJ56" s="97">
        <v>81</v>
      </c>
      <c r="AK56" s="97" t="s">
        <v>84</v>
      </c>
      <c r="AL56" s="23">
        <v>6.0607016756270907E-2</v>
      </c>
      <c r="AM56" s="97" t="s">
        <v>84</v>
      </c>
      <c r="AN56" s="97">
        <v>41</v>
      </c>
      <c r="AO56" s="97" t="s">
        <v>84</v>
      </c>
      <c r="AP56" s="23">
        <v>0.32841436378233513</v>
      </c>
      <c r="AQ56" s="97" t="s">
        <v>84</v>
      </c>
      <c r="AR56" s="97">
        <v>9</v>
      </c>
      <c r="AS56" s="97" t="s">
        <v>84</v>
      </c>
      <c r="AT56" s="23">
        <v>0.12737948007226754</v>
      </c>
      <c r="AU56" s="97" t="s">
        <v>84</v>
      </c>
      <c r="AV56" s="97">
        <v>78</v>
      </c>
      <c r="AW56" s="97" t="s">
        <v>84</v>
      </c>
      <c r="AX56" s="23">
        <v>0.3647931132988817</v>
      </c>
      <c r="AY56" s="97" t="s">
        <v>84</v>
      </c>
      <c r="AZ56" s="97">
        <v>9</v>
      </c>
      <c r="BA56" s="97" t="s">
        <v>84</v>
      </c>
      <c r="BB56" s="23">
        <v>5.8593224421415444E-2</v>
      </c>
      <c r="BC56" s="97" t="s">
        <v>84</v>
      </c>
      <c r="BD56" s="97">
        <v>145</v>
      </c>
      <c r="BE56" s="97" t="s">
        <v>84</v>
      </c>
      <c r="BF56" s="23">
        <v>0.24739456985190403</v>
      </c>
      <c r="BG56" s="97" t="s">
        <v>84</v>
      </c>
      <c r="BH56" s="97">
        <v>132</v>
      </c>
      <c r="BI56" s="97" t="s">
        <v>84</v>
      </c>
      <c r="BJ56" s="23">
        <v>0.10515692830084139</v>
      </c>
      <c r="BK56" s="97" t="s">
        <v>84</v>
      </c>
      <c r="BL56" s="97">
        <v>153</v>
      </c>
      <c r="BM56" s="97" t="s">
        <v>84</v>
      </c>
      <c r="BN56" s="23">
        <v>8.1197893173853092E-2</v>
      </c>
      <c r="BO56" s="97" t="s">
        <v>84</v>
      </c>
      <c r="BP56" s="97">
        <v>123</v>
      </c>
      <c r="BQ56" s="97" t="s">
        <v>84</v>
      </c>
      <c r="BR56" s="23">
        <v>4.4443276163562966E-2</v>
      </c>
      <c r="BS56" s="97" t="s">
        <v>84</v>
      </c>
      <c r="BT56" s="97">
        <v>230</v>
      </c>
      <c r="BU56" s="97" t="s">
        <v>84</v>
      </c>
      <c r="BV56" s="23">
        <v>0.10911570524213644</v>
      </c>
      <c r="BW56" s="97" t="s">
        <v>84</v>
      </c>
      <c r="BX56" s="97">
        <v>177</v>
      </c>
      <c r="BY56" s="97" t="s">
        <v>84</v>
      </c>
      <c r="BZ56" s="23">
        <v>0.40133072791488067</v>
      </c>
      <c r="CA56" s="97" t="s">
        <v>84</v>
      </c>
      <c r="CB56" s="97">
        <v>20</v>
      </c>
      <c r="CC56" s="97" t="s">
        <v>84</v>
      </c>
      <c r="CD56" s="23">
        <v>0.18738796714959191</v>
      </c>
      <c r="CE56" s="97" t="s">
        <v>84</v>
      </c>
      <c r="CF56" s="97">
        <v>55</v>
      </c>
      <c r="CG56" s="2">
        <f t="shared" si="0"/>
        <v>6.5120614003141781E-3</v>
      </c>
      <c r="CH56">
        <f t="shared" si="1"/>
        <v>6.0607016756270907E-2</v>
      </c>
      <c r="CI56">
        <f t="shared" si="2"/>
        <v>0.3647931132988817</v>
      </c>
      <c r="CJ56">
        <f t="shared" si="3"/>
        <v>0.10515692830084139</v>
      </c>
      <c r="CK56">
        <f t="shared" si="4"/>
        <v>0.10911570524213644</v>
      </c>
      <c r="CL56">
        <f t="shared" si="5"/>
        <v>0.40133072791488067</v>
      </c>
      <c r="CM56">
        <f t="shared" si="6"/>
        <v>0.18738796714959191</v>
      </c>
      <c r="CN56">
        <f t="shared" si="7"/>
        <v>0.17586612965195797</v>
      </c>
      <c r="CO56">
        <f t="shared" si="8"/>
        <v>6.0607016756270907E-2</v>
      </c>
      <c r="CP56" s="97" t="s">
        <v>84</v>
      </c>
      <c r="CQ56">
        <f t="shared" si="9"/>
        <v>35</v>
      </c>
      <c r="CR56">
        <f t="shared" si="10"/>
        <v>41</v>
      </c>
      <c r="CS56" s="97" t="s">
        <v>84</v>
      </c>
    </row>
    <row r="57" spans="1:97" x14ac:dyDescent="0.35">
      <c r="A57" s="97" t="s">
        <v>336</v>
      </c>
      <c r="B57" s="23">
        <v>0.13003064732253092</v>
      </c>
      <c r="C57" s="97" t="s">
        <v>336</v>
      </c>
      <c r="D57" s="97">
        <v>303</v>
      </c>
      <c r="E57" s="97" t="s">
        <v>336</v>
      </c>
      <c r="F57" s="23">
        <v>4.1922588567766796E-2</v>
      </c>
      <c r="G57" s="97" t="s">
        <v>336</v>
      </c>
      <c r="H57" s="97">
        <v>301</v>
      </c>
      <c r="I57" s="97" t="s">
        <v>336</v>
      </c>
      <c r="J57" s="23">
        <v>0.19066499670211356</v>
      </c>
      <c r="K57" s="97" t="s">
        <v>336</v>
      </c>
      <c r="L57" s="97">
        <v>263</v>
      </c>
      <c r="M57" s="97" t="s">
        <v>336</v>
      </c>
      <c r="N57" s="23">
        <v>-38</v>
      </c>
      <c r="O57" s="97" t="s">
        <v>336</v>
      </c>
      <c r="P57" s="23">
        <v>118</v>
      </c>
      <c r="Q57" s="97" t="s">
        <v>336</v>
      </c>
      <c r="R57" s="23">
        <v>1.3271911372872288E-3</v>
      </c>
      <c r="S57" s="97" t="s">
        <v>336</v>
      </c>
      <c r="T57" s="97">
        <v>157</v>
      </c>
      <c r="U57" s="97" t="s">
        <v>336</v>
      </c>
      <c r="V57" s="23">
        <v>0.18557678333002303</v>
      </c>
      <c r="W57" s="97" t="s">
        <v>336</v>
      </c>
      <c r="X57" s="97">
        <v>121</v>
      </c>
      <c r="Y57" s="97" t="s">
        <v>336</v>
      </c>
      <c r="Z57" s="23">
        <v>3.0417163295611838E-3</v>
      </c>
      <c r="AA57" s="97" t="s">
        <v>336</v>
      </c>
      <c r="AB57" s="97">
        <v>162</v>
      </c>
      <c r="AC57" s="97" t="s">
        <v>336</v>
      </c>
      <c r="AD57" s="23">
        <v>3.2445538337385503E-3</v>
      </c>
      <c r="AE57" s="97" t="s">
        <v>336</v>
      </c>
      <c r="AF57" s="97">
        <v>283</v>
      </c>
      <c r="AG57" s="97" t="s">
        <v>336</v>
      </c>
      <c r="AH57" s="23">
        <v>7.0198435422405267E-2</v>
      </c>
      <c r="AI57" s="97" t="s">
        <v>336</v>
      </c>
      <c r="AJ57" s="97">
        <v>211</v>
      </c>
      <c r="AK57" s="97" t="s">
        <v>336</v>
      </c>
      <c r="AL57" s="23">
        <v>1.2008762359019792E-2</v>
      </c>
      <c r="AM57" s="97" t="s">
        <v>336</v>
      </c>
      <c r="AN57" s="97">
        <v>300</v>
      </c>
      <c r="AO57" s="97" t="s">
        <v>336</v>
      </c>
      <c r="AP57" s="23">
        <v>4.2618856114857259E-2</v>
      </c>
      <c r="AQ57" s="97" t="s">
        <v>336</v>
      </c>
      <c r="AR57" s="97">
        <v>139</v>
      </c>
      <c r="AS57" s="97" t="s">
        <v>336</v>
      </c>
      <c r="AT57" s="23">
        <v>6.6421560541690544E-2</v>
      </c>
      <c r="AU57" s="97" t="s">
        <v>336</v>
      </c>
      <c r="AV57" s="97">
        <v>252</v>
      </c>
      <c r="AW57" s="97" t="s">
        <v>336</v>
      </c>
      <c r="AX57" s="23">
        <v>6.4929289278537805E-2</v>
      </c>
      <c r="AY57" s="97" t="s">
        <v>336</v>
      </c>
      <c r="AZ57" s="97">
        <v>179</v>
      </c>
      <c r="BA57" s="97" t="s">
        <v>336</v>
      </c>
      <c r="BB57" s="23">
        <v>2.7522186751593816E-2</v>
      </c>
      <c r="BC57" s="97" t="s">
        <v>336</v>
      </c>
      <c r="BD57" s="97">
        <v>230</v>
      </c>
      <c r="BE57" s="97" t="s">
        <v>336</v>
      </c>
      <c r="BF57" s="23">
        <v>0.12103527715574047</v>
      </c>
      <c r="BG57" s="97" t="s">
        <v>336</v>
      </c>
      <c r="BH57" s="97">
        <v>309</v>
      </c>
      <c r="BI57" s="97" t="s">
        <v>336</v>
      </c>
      <c r="BJ57" s="23">
        <v>5.0403414215717965E-2</v>
      </c>
      <c r="BK57" s="97" t="s">
        <v>336</v>
      </c>
      <c r="BL57" s="97">
        <v>294</v>
      </c>
      <c r="BM57" s="97" t="s">
        <v>336</v>
      </c>
      <c r="BN57" s="23">
        <v>1.8049644701335972E-2</v>
      </c>
      <c r="BO57" s="97" t="s">
        <v>336</v>
      </c>
      <c r="BP57" s="97">
        <v>289</v>
      </c>
      <c r="BQ57" s="97" t="s">
        <v>336</v>
      </c>
      <c r="BR57" s="23">
        <v>5.8117624888868125E-2</v>
      </c>
      <c r="BS57" s="97" t="s">
        <v>336</v>
      </c>
      <c r="BT57" s="97">
        <v>180</v>
      </c>
      <c r="BU57" s="97" t="s">
        <v>336</v>
      </c>
      <c r="BV57" s="23">
        <v>6.626540480408584E-2</v>
      </c>
      <c r="BW57" s="97" t="s">
        <v>336</v>
      </c>
      <c r="BX57" s="97">
        <v>282</v>
      </c>
      <c r="BY57" s="97" t="s">
        <v>336</v>
      </c>
      <c r="BZ57" s="23">
        <v>0.11237773481719029</v>
      </c>
      <c r="CA57" s="97" t="s">
        <v>336</v>
      </c>
      <c r="CB57" s="97">
        <v>240</v>
      </c>
      <c r="CC57" s="97" t="s">
        <v>336</v>
      </c>
      <c r="CD57" s="23">
        <v>6.7097776291024758E-2</v>
      </c>
      <c r="CE57" s="97" t="s">
        <v>336</v>
      </c>
      <c r="CF57" s="97">
        <v>172</v>
      </c>
      <c r="CG57" s="2">
        <f t="shared" si="0"/>
        <v>3.0417163295611838E-3</v>
      </c>
      <c r="CH57">
        <f t="shared" si="1"/>
        <v>1.2008762359019792E-2</v>
      </c>
      <c r="CI57">
        <f t="shared" si="2"/>
        <v>6.4929289278537805E-2</v>
      </c>
      <c r="CJ57">
        <f t="shared" si="3"/>
        <v>5.0403414215717965E-2</v>
      </c>
      <c r="CK57">
        <f t="shared" si="4"/>
        <v>6.626540480408584E-2</v>
      </c>
      <c r="CL57">
        <f t="shared" si="5"/>
        <v>0.11237773481719029</v>
      </c>
      <c r="CM57">
        <f t="shared" si="6"/>
        <v>6.7097776291024758E-2</v>
      </c>
      <c r="CN57">
        <f t="shared" si="7"/>
        <v>5.3063725899719416E-2</v>
      </c>
      <c r="CO57">
        <f t="shared" si="8"/>
        <v>1.2008762359019792E-2</v>
      </c>
      <c r="CP57" s="97" t="s">
        <v>336</v>
      </c>
      <c r="CQ57">
        <f t="shared" si="9"/>
        <v>303</v>
      </c>
      <c r="CR57">
        <f t="shared" si="10"/>
        <v>300</v>
      </c>
      <c r="CS57" s="97" t="s">
        <v>336</v>
      </c>
    </row>
    <row r="58" spans="1:97" x14ac:dyDescent="0.35">
      <c r="A58" s="97" t="s">
        <v>327</v>
      </c>
      <c r="B58" s="23">
        <v>0.12377674386667872</v>
      </c>
      <c r="C58" s="97" t="s">
        <v>327</v>
      </c>
      <c r="D58" s="97">
        <v>310</v>
      </c>
      <c r="E58" s="97" t="s">
        <v>327</v>
      </c>
      <c r="F58" s="23">
        <v>3.2239058195931015E-2</v>
      </c>
      <c r="G58" s="97" t="s">
        <v>327</v>
      </c>
      <c r="H58" s="97">
        <v>312</v>
      </c>
      <c r="I58" s="97" t="s">
        <v>327</v>
      </c>
      <c r="J58" s="23">
        <v>0.21082300623445693</v>
      </c>
      <c r="K58" s="97" t="s">
        <v>327</v>
      </c>
      <c r="L58" s="97">
        <v>230</v>
      </c>
      <c r="M58" s="97" t="s">
        <v>327</v>
      </c>
      <c r="N58" s="23">
        <v>-82</v>
      </c>
      <c r="O58" s="97" t="s">
        <v>327</v>
      </c>
      <c r="P58" s="23">
        <v>78</v>
      </c>
      <c r="Q58" s="97" t="s">
        <v>327</v>
      </c>
      <c r="R58" s="23">
        <v>6.2392031514490096E-5</v>
      </c>
      <c r="S58" s="97" t="s">
        <v>327</v>
      </c>
      <c r="T58" s="97">
        <v>320</v>
      </c>
      <c r="U58" s="97" t="s">
        <v>327</v>
      </c>
      <c r="V58" s="23">
        <v>0.21185488666077565</v>
      </c>
      <c r="W58" s="97" t="s">
        <v>327</v>
      </c>
      <c r="X58" s="97">
        <v>104</v>
      </c>
      <c r="Y58" s="97" t="s">
        <v>327</v>
      </c>
      <c r="Z58" s="23">
        <v>2.0201340791251585E-3</v>
      </c>
      <c r="AA58" s="97" t="s">
        <v>327</v>
      </c>
      <c r="AB58" s="97">
        <v>223</v>
      </c>
      <c r="AC58" s="97" t="s">
        <v>327</v>
      </c>
      <c r="AD58" s="23">
        <v>1.4153501031735859E-3</v>
      </c>
      <c r="AE58" s="97" t="s">
        <v>327</v>
      </c>
      <c r="AF58" s="97">
        <v>316</v>
      </c>
      <c r="AG58" s="97" t="s">
        <v>327</v>
      </c>
      <c r="AH58" s="23">
        <v>7.014852312759802E-2</v>
      </c>
      <c r="AI58" s="97" t="s">
        <v>327</v>
      </c>
      <c r="AJ58" s="97">
        <v>212</v>
      </c>
      <c r="AK58" s="97" t="s">
        <v>327</v>
      </c>
      <c r="AL58" s="23">
        <v>1.02200698979632E-2</v>
      </c>
      <c r="AM58" s="97" t="s">
        <v>327</v>
      </c>
      <c r="AN58" s="97">
        <v>315</v>
      </c>
      <c r="AO58" s="97" t="s">
        <v>327</v>
      </c>
      <c r="AP58" s="23">
        <v>2.8001300975962526E-2</v>
      </c>
      <c r="AQ58" s="97" t="s">
        <v>327</v>
      </c>
      <c r="AR58" s="97">
        <v>181</v>
      </c>
      <c r="AS58" s="97" t="s">
        <v>327</v>
      </c>
      <c r="AT58" s="23">
        <v>6.9401865060270476E-2</v>
      </c>
      <c r="AU58" s="97" t="s">
        <v>327</v>
      </c>
      <c r="AV58" s="97">
        <v>240</v>
      </c>
      <c r="AW58" s="97" t="s">
        <v>327</v>
      </c>
      <c r="AX58" s="23">
        <v>5.1742112189100707E-2</v>
      </c>
      <c r="AY58" s="97" t="s">
        <v>327</v>
      </c>
      <c r="AZ58" s="97">
        <v>222</v>
      </c>
      <c r="BA58" s="97" t="s">
        <v>327</v>
      </c>
      <c r="BB58" s="23">
        <v>2.2281877871195947E-2</v>
      </c>
      <c r="BC58" s="97" t="s">
        <v>327</v>
      </c>
      <c r="BD58" s="97">
        <v>253</v>
      </c>
      <c r="BE58" s="97" t="s">
        <v>327</v>
      </c>
      <c r="BF58" s="23">
        <v>0.16754864939098851</v>
      </c>
      <c r="BG58" s="97" t="s">
        <v>327</v>
      </c>
      <c r="BH58" s="97">
        <v>228</v>
      </c>
      <c r="BI58" s="97" t="s">
        <v>327</v>
      </c>
      <c r="BJ58" s="23">
        <v>5.5344583665655957E-2</v>
      </c>
      <c r="BK58" s="97" t="s">
        <v>327</v>
      </c>
      <c r="BL58" s="97">
        <v>279</v>
      </c>
      <c r="BM58" s="97" t="s">
        <v>327</v>
      </c>
      <c r="BN58" s="23">
        <v>1.9574689799456375E-2</v>
      </c>
      <c r="BO58" s="97" t="s">
        <v>327</v>
      </c>
      <c r="BP58" s="97">
        <v>285</v>
      </c>
      <c r="BQ58" s="97" t="s">
        <v>327</v>
      </c>
      <c r="BR58" s="23">
        <v>3.1042203866093163E-2</v>
      </c>
      <c r="BS58" s="97" t="s">
        <v>327</v>
      </c>
      <c r="BT58" s="97">
        <v>285</v>
      </c>
      <c r="BU58" s="97" t="s">
        <v>327</v>
      </c>
      <c r="BV58" s="23">
        <v>4.4008330149343675E-2</v>
      </c>
      <c r="BW58" s="97" t="s">
        <v>327</v>
      </c>
      <c r="BX58" s="97">
        <v>311</v>
      </c>
      <c r="BY58" s="97" t="s">
        <v>327</v>
      </c>
      <c r="BZ58" s="23">
        <v>0.11460790324368889</v>
      </c>
      <c r="CA58" s="97" t="s">
        <v>327</v>
      </c>
      <c r="CB58" s="97">
        <v>232</v>
      </c>
      <c r="CC58" s="97" t="s">
        <v>327</v>
      </c>
      <c r="CD58" s="23">
        <v>8.820123587049146E-2</v>
      </c>
      <c r="CE58" s="97" t="s">
        <v>327</v>
      </c>
      <c r="CF58" s="97">
        <v>135</v>
      </c>
      <c r="CG58" s="2">
        <f t="shared" si="0"/>
        <v>2.0201340791251585E-3</v>
      </c>
      <c r="CH58">
        <f t="shared" si="1"/>
        <v>1.02200698979632E-2</v>
      </c>
      <c r="CI58">
        <f t="shared" si="2"/>
        <v>5.1742112189100707E-2</v>
      </c>
      <c r="CJ58">
        <f t="shared" si="3"/>
        <v>5.5344583665655957E-2</v>
      </c>
      <c r="CK58">
        <f t="shared" si="4"/>
        <v>4.4008330149343675E-2</v>
      </c>
      <c r="CL58">
        <f t="shared" si="5"/>
        <v>0.11460790324368889</v>
      </c>
      <c r="CM58">
        <f t="shared" si="6"/>
        <v>8.820123587049146E-2</v>
      </c>
      <c r="CN58">
        <f t="shared" si="7"/>
        <v>5.0511593570780777E-2</v>
      </c>
      <c r="CO58">
        <f t="shared" si="8"/>
        <v>1.02200698979632E-2</v>
      </c>
      <c r="CP58" s="97" t="s">
        <v>327</v>
      </c>
      <c r="CQ58">
        <f t="shared" si="9"/>
        <v>310</v>
      </c>
      <c r="CR58">
        <f t="shared" si="10"/>
        <v>315</v>
      </c>
      <c r="CS58" s="97" t="s">
        <v>327</v>
      </c>
    </row>
    <row r="59" spans="1:97" x14ac:dyDescent="0.35">
      <c r="A59" s="97" t="s">
        <v>149</v>
      </c>
      <c r="B59" s="23">
        <v>0.22763457675455273</v>
      </c>
      <c r="C59" s="97" t="s">
        <v>149</v>
      </c>
      <c r="D59" s="97">
        <v>143</v>
      </c>
      <c r="E59" s="97" t="s">
        <v>149</v>
      </c>
      <c r="F59" s="23">
        <v>5.5312950074183347E-2</v>
      </c>
      <c r="G59" s="97" t="s">
        <v>149</v>
      </c>
      <c r="H59" s="97">
        <v>266</v>
      </c>
      <c r="I59" s="97" t="s">
        <v>149</v>
      </c>
      <c r="J59" s="23">
        <v>0.40253531345967608</v>
      </c>
      <c r="K59" s="97" t="s">
        <v>149</v>
      </c>
      <c r="L59" s="97">
        <v>56</v>
      </c>
      <c r="M59" s="97" t="s">
        <v>149</v>
      </c>
      <c r="N59" s="23">
        <v>-210</v>
      </c>
      <c r="O59" s="97" t="s">
        <v>149</v>
      </c>
      <c r="P59" s="23">
        <v>7</v>
      </c>
      <c r="Q59" s="97" t="s">
        <v>149</v>
      </c>
      <c r="R59" s="23">
        <v>1.4687877199011867E-4</v>
      </c>
      <c r="S59" s="97" t="s">
        <v>149</v>
      </c>
      <c r="T59" s="97">
        <v>304</v>
      </c>
      <c r="U59" s="97" t="s">
        <v>149</v>
      </c>
      <c r="V59" s="23">
        <v>0.41152124433649645</v>
      </c>
      <c r="W59" s="97" t="s">
        <v>149</v>
      </c>
      <c r="X59" s="97">
        <v>35</v>
      </c>
      <c r="Y59" s="97" t="s">
        <v>149</v>
      </c>
      <c r="Z59" s="23">
        <v>3.9497214759754646E-3</v>
      </c>
      <c r="AA59" s="97" t="s">
        <v>149</v>
      </c>
      <c r="AB59" s="97">
        <v>122</v>
      </c>
      <c r="AC59" s="97" t="s">
        <v>149</v>
      </c>
      <c r="AD59" s="23">
        <v>1.9812293921452483E-3</v>
      </c>
      <c r="AE59" s="97" t="s">
        <v>149</v>
      </c>
      <c r="AF59" s="97">
        <v>311</v>
      </c>
      <c r="AG59" s="97" t="s">
        <v>149</v>
      </c>
      <c r="AH59" s="23">
        <v>9.667836057908602E-2</v>
      </c>
      <c r="AI59" s="97" t="s">
        <v>149</v>
      </c>
      <c r="AJ59" s="97">
        <v>131</v>
      </c>
      <c r="AK59" s="97" t="s">
        <v>149</v>
      </c>
      <c r="AL59" s="23">
        <v>1.4115069347829967E-2</v>
      </c>
      <c r="AM59" s="97" t="s">
        <v>149</v>
      </c>
      <c r="AN59" s="97">
        <v>275</v>
      </c>
      <c r="AO59" s="97" t="s">
        <v>149</v>
      </c>
      <c r="AP59" s="23">
        <v>4.1211970118962139E-2</v>
      </c>
      <c r="AQ59" s="97" t="s">
        <v>149</v>
      </c>
      <c r="AR59" s="97">
        <v>143</v>
      </c>
      <c r="AS59" s="97" t="s">
        <v>149</v>
      </c>
      <c r="AT59" s="23">
        <v>0.19814607683669844</v>
      </c>
      <c r="AU59" s="97" t="s">
        <v>149</v>
      </c>
      <c r="AV59" s="97">
        <v>20</v>
      </c>
      <c r="AW59" s="97" t="s">
        <v>149</v>
      </c>
      <c r="AX59" s="23">
        <v>0.109999264345138</v>
      </c>
      <c r="AY59" s="97" t="s">
        <v>149</v>
      </c>
      <c r="AZ59" s="97">
        <v>95</v>
      </c>
      <c r="BA59" s="97" t="s">
        <v>149</v>
      </c>
      <c r="BB59" s="23">
        <v>1.7308274703038366E-2</v>
      </c>
      <c r="BC59" s="97" t="s">
        <v>149</v>
      </c>
      <c r="BD59" s="97">
        <v>266</v>
      </c>
      <c r="BE59" s="97" t="s">
        <v>149</v>
      </c>
      <c r="BF59" s="23">
        <v>0.29836484450599327</v>
      </c>
      <c r="BG59" s="97" t="s">
        <v>149</v>
      </c>
      <c r="BH59" s="97">
        <v>84</v>
      </c>
      <c r="BI59" s="97" t="s">
        <v>149</v>
      </c>
      <c r="BJ59" s="23">
        <v>7.8148741946474962E-2</v>
      </c>
      <c r="BK59" s="97" t="s">
        <v>149</v>
      </c>
      <c r="BL59" s="97">
        <v>225</v>
      </c>
      <c r="BM59" s="97" t="s">
        <v>149</v>
      </c>
      <c r="BN59" s="23">
        <v>6.1743034928402926E-2</v>
      </c>
      <c r="BO59" s="97" t="s">
        <v>149</v>
      </c>
      <c r="BP59" s="97">
        <v>162</v>
      </c>
      <c r="BQ59" s="97" t="s">
        <v>149</v>
      </c>
      <c r="BR59" s="23">
        <v>7.7400402955775216E-2</v>
      </c>
      <c r="BS59" s="97" t="s">
        <v>149</v>
      </c>
      <c r="BT59" s="97">
        <v>113</v>
      </c>
      <c r="BU59" s="97" t="s">
        <v>149</v>
      </c>
      <c r="BV59" s="23">
        <v>0.12094720410660784</v>
      </c>
      <c r="BW59" s="97" t="s">
        <v>149</v>
      </c>
      <c r="BX59" s="97">
        <v>154</v>
      </c>
      <c r="BY59" s="97" t="s">
        <v>149</v>
      </c>
      <c r="BZ59" s="23">
        <v>0.16589252648525421</v>
      </c>
      <c r="CA59" s="97" t="s">
        <v>149</v>
      </c>
      <c r="CB59" s="97">
        <v>146</v>
      </c>
      <c r="CC59" s="97" t="s">
        <v>149</v>
      </c>
      <c r="CD59" s="23">
        <v>0.18936673281541053</v>
      </c>
      <c r="CE59" s="97" t="s">
        <v>149</v>
      </c>
      <c r="CF59" s="97">
        <v>54</v>
      </c>
      <c r="CG59" s="2">
        <f t="shared" si="0"/>
        <v>3.9497214759754646E-3</v>
      </c>
      <c r="CH59">
        <f t="shared" si="1"/>
        <v>1.4115069347829967E-2</v>
      </c>
      <c r="CI59">
        <f t="shared" si="2"/>
        <v>0.109999264345138</v>
      </c>
      <c r="CJ59">
        <f t="shared" si="3"/>
        <v>7.8148741946474962E-2</v>
      </c>
      <c r="CK59">
        <f t="shared" si="4"/>
        <v>0.12094720410660784</v>
      </c>
      <c r="CL59">
        <f t="shared" si="5"/>
        <v>0.16589252648525421</v>
      </c>
      <c r="CM59">
        <f t="shared" si="6"/>
        <v>0.18936673281541053</v>
      </c>
      <c r="CN59">
        <f t="shared" si="7"/>
        <v>9.2894552437633116E-2</v>
      </c>
      <c r="CO59">
        <f t="shared" si="8"/>
        <v>1.4115069347829967E-2</v>
      </c>
      <c r="CP59" s="97" t="s">
        <v>149</v>
      </c>
      <c r="CQ59">
        <f t="shared" si="9"/>
        <v>143</v>
      </c>
      <c r="CR59">
        <f t="shared" si="10"/>
        <v>275</v>
      </c>
      <c r="CS59" s="97" t="s">
        <v>149</v>
      </c>
    </row>
    <row r="60" spans="1:97" x14ac:dyDescent="0.35">
      <c r="A60" s="97" t="s">
        <v>144</v>
      </c>
      <c r="B60" s="23">
        <v>0.20891174879910815</v>
      </c>
      <c r="C60" s="97" t="s">
        <v>144</v>
      </c>
      <c r="D60" s="97">
        <v>174</v>
      </c>
      <c r="E60" s="97" t="s">
        <v>144</v>
      </c>
      <c r="F60" s="23">
        <v>0.12480293481350464</v>
      </c>
      <c r="G60" s="97" t="s">
        <v>144</v>
      </c>
      <c r="H60" s="97">
        <v>109</v>
      </c>
      <c r="I60" s="97" t="s">
        <v>144</v>
      </c>
      <c r="J60" s="23">
        <v>0.24163454095944559</v>
      </c>
      <c r="K60" s="97" t="s">
        <v>144</v>
      </c>
      <c r="L60" s="97">
        <v>188</v>
      </c>
      <c r="M60" s="97" t="s">
        <v>144</v>
      </c>
      <c r="N60" s="23">
        <v>79</v>
      </c>
      <c r="O60" s="97" t="s">
        <v>144</v>
      </c>
      <c r="P60" s="23">
        <v>242</v>
      </c>
      <c r="Q60" s="97" t="s">
        <v>144</v>
      </c>
      <c r="R60" s="23">
        <v>7.8778294068358387E-4</v>
      </c>
      <c r="S60" s="97" t="s">
        <v>144</v>
      </c>
      <c r="T60" s="97">
        <v>218</v>
      </c>
      <c r="U60" s="97" t="s">
        <v>144</v>
      </c>
      <c r="V60" s="23">
        <v>0.15810336521351534</v>
      </c>
      <c r="W60" s="97" t="s">
        <v>144</v>
      </c>
      <c r="X60" s="97">
        <v>143</v>
      </c>
      <c r="Y60" s="97" t="s">
        <v>144</v>
      </c>
      <c r="Z60" s="23">
        <v>2.2485869386226678E-3</v>
      </c>
      <c r="AA60" s="97" t="s">
        <v>144</v>
      </c>
      <c r="AB60" s="97">
        <v>209</v>
      </c>
      <c r="AC60" s="97" t="s">
        <v>144</v>
      </c>
      <c r="AD60" s="23">
        <v>3.9848427487105084E-2</v>
      </c>
      <c r="AE60" s="97" t="s">
        <v>144</v>
      </c>
      <c r="AF60" s="97">
        <v>46</v>
      </c>
      <c r="AG60" s="97" t="s">
        <v>144</v>
      </c>
      <c r="AH60" s="23">
        <v>3.7463525873680875E-2</v>
      </c>
      <c r="AI60" s="97" t="s">
        <v>144</v>
      </c>
      <c r="AJ60" s="97">
        <v>321</v>
      </c>
      <c r="AK60" s="97" t="s">
        <v>144</v>
      </c>
      <c r="AL60" s="23">
        <v>4.355045944735772E-2</v>
      </c>
      <c r="AM60" s="97" t="s">
        <v>144</v>
      </c>
      <c r="AN60" s="97">
        <v>66</v>
      </c>
      <c r="AO60" s="97" t="s">
        <v>144</v>
      </c>
      <c r="AP60" s="23">
        <v>8.6059639596967469E-2</v>
      </c>
      <c r="AQ60" s="97" t="s">
        <v>144</v>
      </c>
      <c r="AR60" s="97">
        <v>78</v>
      </c>
      <c r="AS60" s="97" t="s">
        <v>144</v>
      </c>
      <c r="AT60" s="23">
        <v>0.20065882071128976</v>
      </c>
      <c r="AU60" s="97" t="s">
        <v>144</v>
      </c>
      <c r="AV60" s="97">
        <v>19</v>
      </c>
      <c r="AW60" s="97" t="s">
        <v>144</v>
      </c>
      <c r="AX60" s="23">
        <v>0.154568017254747</v>
      </c>
      <c r="AY60" s="97" t="s">
        <v>144</v>
      </c>
      <c r="AZ60" s="97">
        <v>47</v>
      </c>
      <c r="BA60" s="97" t="s">
        <v>144</v>
      </c>
      <c r="BB60" s="23">
        <v>0.13629552419708443</v>
      </c>
      <c r="BC60" s="97" t="s">
        <v>144</v>
      </c>
      <c r="BD60" s="97">
        <v>63</v>
      </c>
      <c r="BE60" s="97" t="s">
        <v>144</v>
      </c>
      <c r="BF60" s="23">
        <v>0.2713725231607837</v>
      </c>
      <c r="BG60" s="97" t="s">
        <v>144</v>
      </c>
      <c r="BH60" s="97">
        <v>115</v>
      </c>
      <c r="BI60" s="97" t="s">
        <v>144</v>
      </c>
      <c r="BJ60" s="23">
        <v>0.18105051734047273</v>
      </c>
      <c r="BK60" s="97" t="s">
        <v>144</v>
      </c>
      <c r="BL60" s="97">
        <v>66</v>
      </c>
      <c r="BM60" s="97" t="s">
        <v>144</v>
      </c>
      <c r="BN60" s="23">
        <v>1.316103470132542E-2</v>
      </c>
      <c r="BO60" s="97" t="s">
        <v>144</v>
      </c>
      <c r="BP60" s="97">
        <v>301</v>
      </c>
      <c r="BQ60" s="97" t="s">
        <v>144</v>
      </c>
      <c r="BR60" s="23">
        <v>6.1313464923950317E-2</v>
      </c>
      <c r="BS60" s="97" t="s">
        <v>144</v>
      </c>
      <c r="BT60" s="97">
        <v>164</v>
      </c>
      <c r="BU60" s="97" t="s">
        <v>144</v>
      </c>
      <c r="BV60" s="23">
        <v>6.4809444767725558E-2</v>
      </c>
      <c r="BW60" s="97" t="s">
        <v>144</v>
      </c>
      <c r="BX60" s="97">
        <v>286</v>
      </c>
      <c r="BY60" s="97" t="s">
        <v>144</v>
      </c>
      <c r="BZ60" s="23">
        <v>9.8569033597518854E-2</v>
      </c>
      <c r="CA60" s="97" t="s">
        <v>144</v>
      </c>
      <c r="CB60" s="97">
        <v>273</v>
      </c>
      <c r="CC60" s="97" t="s">
        <v>144</v>
      </c>
      <c r="CD60" s="23">
        <v>3.5346139285884294E-2</v>
      </c>
      <c r="CE60" s="97" t="s">
        <v>144</v>
      </c>
      <c r="CF60" s="97">
        <v>262</v>
      </c>
      <c r="CG60" s="2">
        <f t="shared" si="0"/>
        <v>2.2485869386226678E-3</v>
      </c>
      <c r="CH60">
        <f t="shared" si="1"/>
        <v>4.355045944735772E-2</v>
      </c>
      <c r="CI60">
        <f t="shared" si="2"/>
        <v>0.154568017254747</v>
      </c>
      <c r="CJ60">
        <f t="shared" si="3"/>
        <v>0.18105051734047273</v>
      </c>
      <c r="CK60">
        <f t="shared" si="4"/>
        <v>6.4809444767725558E-2</v>
      </c>
      <c r="CL60">
        <f t="shared" si="5"/>
        <v>9.8569033597518854E-2</v>
      </c>
      <c r="CM60">
        <f t="shared" si="6"/>
        <v>3.5346139285884294E-2</v>
      </c>
      <c r="CN60">
        <f t="shared" si="7"/>
        <v>8.525402283055511E-2</v>
      </c>
      <c r="CO60">
        <f t="shared" si="8"/>
        <v>4.355045944735772E-2</v>
      </c>
      <c r="CP60" s="97" t="s">
        <v>144</v>
      </c>
      <c r="CQ60">
        <f t="shared" si="9"/>
        <v>174</v>
      </c>
      <c r="CR60">
        <f t="shared" si="10"/>
        <v>66</v>
      </c>
      <c r="CS60" s="97" t="s">
        <v>144</v>
      </c>
    </row>
    <row r="61" spans="1:97" x14ac:dyDescent="0.35">
      <c r="A61" s="97" t="s">
        <v>51</v>
      </c>
      <c r="B61" s="23">
        <v>0.38137750065087367</v>
      </c>
      <c r="C61" s="97" t="s">
        <v>51</v>
      </c>
      <c r="D61" s="97">
        <v>44</v>
      </c>
      <c r="E61" s="97" t="s">
        <v>51</v>
      </c>
      <c r="F61" s="23">
        <v>0.12127051258153829</v>
      </c>
      <c r="G61" s="97" t="s">
        <v>51</v>
      </c>
      <c r="H61" s="97">
        <v>112</v>
      </c>
      <c r="I61" s="97" t="s">
        <v>51</v>
      </c>
      <c r="J61" s="23">
        <v>0.59389201970658101</v>
      </c>
      <c r="K61" s="97" t="s">
        <v>51</v>
      </c>
      <c r="L61" s="97">
        <v>15</v>
      </c>
      <c r="M61" s="97" t="s">
        <v>51</v>
      </c>
      <c r="N61" s="23">
        <v>-97</v>
      </c>
      <c r="O61" s="97" t="s">
        <v>51</v>
      </c>
      <c r="P61" s="23">
        <v>68</v>
      </c>
      <c r="Q61" s="97" t="s">
        <v>51</v>
      </c>
      <c r="R61" s="23">
        <v>2.9301166171186417E-3</v>
      </c>
      <c r="S61" s="97" t="s">
        <v>51</v>
      </c>
      <c r="T61" s="97">
        <v>84</v>
      </c>
      <c r="U61" s="97" t="s">
        <v>51</v>
      </c>
      <c r="V61" s="23">
        <v>0.62560837868051755</v>
      </c>
      <c r="W61" s="97" t="s">
        <v>51</v>
      </c>
      <c r="X61" s="97">
        <v>13</v>
      </c>
      <c r="Y61" s="97" t="s">
        <v>51</v>
      </c>
      <c r="Z61" s="23">
        <v>8.7105128790667345E-3</v>
      </c>
      <c r="AA61" s="97" t="s">
        <v>51</v>
      </c>
      <c r="AB61" s="97">
        <v>40</v>
      </c>
      <c r="AC61" s="97" t="s">
        <v>51</v>
      </c>
      <c r="AD61" s="23">
        <v>9.1682395105059742E-3</v>
      </c>
      <c r="AE61" s="97" t="s">
        <v>51</v>
      </c>
      <c r="AF61" s="97">
        <v>177</v>
      </c>
      <c r="AG61" s="97" t="s">
        <v>51</v>
      </c>
      <c r="AH61" s="23">
        <v>0.39310415356552442</v>
      </c>
      <c r="AI61" s="97" t="s">
        <v>51</v>
      </c>
      <c r="AJ61" s="97">
        <v>8</v>
      </c>
      <c r="AK61" s="97" t="s">
        <v>51</v>
      </c>
      <c r="AL61" s="23">
        <v>5.8477219602107472E-2</v>
      </c>
      <c r="AM61" s="97" t="s">
        <v>51</v>
      </c>
      <c r="AN61" s="97">
        <v>46</v>
      </c>
      <c r="AO61" s="97" t="s">
        <v>51</v>
      </c>
      <c r="AP61" s="23">
        <v>1.3043096693975405E-2</v>
      </c>
      <c r="AQ61" s="97" t="s">
        <v>51</v>
      </c>
      <c r="AR61" s="97">
        <v>230</v>
      </c>
      <c r="AS61" s="97" t="s">
        <v>51</v>
      </c>
      <c r="AT61" s="23">
        <v>0.12032796121779842</v>
      </c>
      <c r="AU61" s="97" t="s">
        <v>51</v>
      </c>
      <c r="AV61" s="97">
        <v>84</v>
      </c>
      <c r="AW61" s="97" t="s">
        <v>51</v>
      </c>
      <c r="AX61" s="23">
        <v>5.5126728986400572E-2</v>
      </c>
      <c r="AY61" s="97" t="s">
        <v>51</v>
      </c>
      <c r="AZ61" s="97">
        <v>211</v>
      </c>
      <c r="BA61" s="97" t="s">
        <v>51</v>
      </c>
      <c r="BB61" s="23">
        <v>0.12231962118490364</v>
      </c>
      <c r="BC61" s="97" t="s">
        <v>51</v>
      </c>
      <c r="BD61" s="97">
        <v>73</v>
      </c>
      <c r="BE61" s="97" t="s">
        <v>51</v>
      </c>
      <c r="BF61" s="23">
        <v>0.18454178492746284</v>
      </c>
      <c r="BG61" s="97" t="s">
        <v>51</v>
      </c>
      <c r="BH61" s="97">
        <v>208</v>
      </c>
      <c r="BI61" s="97" t="s">
        <v>51</v>
      </c>
      <c r="BJ61" s="23">
        <v>0.1501532916529584</v>
      </c>
      <c r="BK61" s="97" t="s">
        <v>51</v>
      </c>
      <c r="BL61" s="97">
        <v>97</v>
      </c>
      <c r="BM61" s="97" t="s">
        <v>51</v>
      </c>
      <c r="BN61" s="23">
        <v>0.12087511721193496</v>
      </c>
      <c r="BO61" s="97" t="s">
        <v>51</v>
      </c>
      <c r="BP61" s="97">
        <v>77</v>
      </c>
      <c r="BQ61" s="97" t="s">
        <v>51</v>
      </c>
      <c r="BR61" s="23">
        <v>0.29623067952431276</v>
      </c>
      <c r="BS61" s="97" t="s">
        <v>51</v>
      </c>
      <c r="BT61" s="97">
        <v>4</v>
      </c>
      <c r="BU61" s="97" t="s">
        <v>51</v>
      </c>
      <c r="BV61" s="23">
        <v>0.3627991643609908</v>
      </c>
      <c r="BW61" s="97" t="s">
        <v>51</v>
      </c>
      <c r="BX61" s="97">
        <v>15</v>
      </c>
      <c r="BY61" s="97" t="s">
        <v>51</v>
      </c>
      <c r="BZ61" s="23">
        <v>0.20519317009071966</v>
      </c>
      <c r="CA61" s="97" t="s">
        <v>51</v>
      </c>
      <c r="CB61" s="97">
        <v>87</v>
      </c>
      <c r="CC61" s="97" t="s">
        <v>51</v>
      </c>
      <c r="CD61" s="23">
        <v>0.29565920439945365</v>
      </c>
      <c r="CE61" s="97" t="s">
        <v>51</v>
      </c>
      <c r="CF61" s="97">
        <v>29</v>
      </c>
      <c r="CG61" s="2">
        <f t="shared" si="0"/>
        <v>8.7105128790667345E-3</v>
      </c>
      <c r="CH61">
        <f t="shared" si="1"/>
        <v>5.8477219602107472E-2</v>
      </c>
      <c r="CI61">
        <f t="shared" si="2"/>
        <v>5.5126728986400572E-2</v>
      </c>
      <c r="CJ61">
        <f t="shared" si="3"/>
        <v>0.1501532916529584</v>
      </c>
      <c r="CK61">
        <f t="shared" si="4"/>
        <v>0.3627991643609908</v>
      </c>
      <c r="CL61">
        <f t="shared" si="5"/>
        <v>0.20519317009071966</v>
      </c>
      <c r="CM61">
        <f t="shared" si="6"/>
        <v>0.29565920439945365</v>
      </c>
      <c r="CN61">
        <f t="shared" si="7"/>
        <v>0.1556349335757819</v>
      </c>
      <c r="CO61">
        <f t="shared" si="8"/>
        <v>5.8477219602107472E-2</v>
      </c>
      <c r="CP61" s="97" t="s">
        <v>51</v>
      </c>
      <c r="CQ61">
        <f t="shared" si="9"/>
        <v>44</v>
      </c>
      <c r="CR61">
        <f t="shared" si="10"/>
        <v>46</v>
      </c>
      <c r="CS61" s="97" t="s">
        <v>51</v>
      </c>
    </row>
    <row r="62" spans="1:97" x14ac:dyDescent="0.35">
      <c r="A62" s="97" t="s">
        <v>159</v>
      </c>
      <c r="B62" s="23">
        <v>0.24053700747427201</v>
      </c>
      <c r="C62" s="97" t="s">
        <v>159</v>
      </c>
      <c r="D62" s="97">
        <v>129</v>
      </c>
      <c r="E62" s="97" t="s">
        <v>159</v>
      </c>
      <c r="F62" s="23">
        <v>0.14726441091371059</v>
      </c>
      <c r="G62" s="97" t="s">
        <v>159</v>
      </c>
      <c r="H62" s="97">
        <v>78</v>
      </c>
      <c r="I62" s="97" t="s">
        <v>159</v>
      </c>
      <c r="J62" s="23">
        <v>0.3360192890456829</v>
      </c>
      <c r="K62" s="97" t="s">
        <v>159</v>
      </c>
      <c r="L62" s="97">
        <v>86</v>
      </c>
      <c r="M62" s="97" t="s">
        <v>159</v>
      </c>
      <c r="N62" s="23">
        <v>8</v>
      </c>
      <c r="O62" s="97" t="s">
        <v>159</v>
      </c>
      <c r="P62" s="23">
        <v>182</v>
      </c>
      <c r="Q62" s="97" t="s">
        <v>159</v>
      </c>
      <c r="R62" s="23">
        <v>1.899423723757958E-3</v>
      </c>
      <c r="S62" s="97" t="s">
        <v>159</v>
      </c>
      <c r="T62" s="97">
        <v>116</v>
      </c>
      <c r="U62" s="97" t="s">
        <v>159</v>
      </c>
      <c r="V62" s="23">
        <v>0.3168245227606114</v>
      </c>
      <c r="W62" s="97" t="s">
        <v>159</v>
      </c>
      <c r="X62" s="97">
        <v>54</v>
      </c>
      <c r="Y62" s="97" t="s">
        <v>159</v>
      </c>
      <c r="Z62" s="23">
        <v>4.8266435454901759E-3</v>
      </c>
      <c r="AA62" s="97" t="s">
        <v>159</v>
      </c>
      <c r="AB62" s="97">
        <v>99</v>
      </c>
      <c r="AC62" s="97" t="s">
        <v>159</v>
      </c>
      <c r="AD62" s="23">
        <v>1.1523242641489255E-2</v>
      </c>
      <c r="AE62" s="97" t="s">
        <v>159</v>
      </c>
      <c r="AF62" s="97">
        <v>148</v>
      </c>
      <c r="AG62" s="97" t="s">
        <v>159</v>
      </c>
      <c r="AH62" s="23">
        <v>0.12679595601674398</v>
      </c>
      <c r="AI62" s="97" t="s">
        <v>159</v>
      </c>
      <c r="AJ62" s="97">
        <v>78</v>
      </c>
      <c r="AK62" s="97" t="s">
        <v>159</v>
      </c>
      <c r="AL62" s="23">
        <v>2.7208711411794768E-2</v>
      </c>
      <c r="AM62" s="97" t="s">
        <v>159</v>
      </c>
      <c r="AN62" s="97">
        <v>124</v>
      </c>
      <c r="AO62" s="97" t="s">
        <v>159</v>
      </c>
      <c r="AP62" s="23">
        <v>0</v>
      </c>
      <c r="AQ62" s="97" t="s">
        <v>159</v>
      </c>
      <c r="AR62" s="97">
        <v>253</v>
      </c>
      <c r="AS62" s="97" t="s">
        <v>159</v>
      </c>
      <c r="AT62" s="23">
        <v>0.15423405638282583</v>
      </c>
      <c r="AU62" s="97" t="s">
        <v>159</v>
      </c>
      <c r="AV62" s="97">
        <v>44</v>
      </c>
      <c r="AW62" s="97" t="s">
        <v>159</v>
      </c>
      <c r="AX62" s="23">
        <v>5.4376203248256372E-2</v>
      </c>
      <c r="AY62" s="97" t="s">
        <v>159</v>
      </c>
      <c r="AZ62" s="97">
        <v>216</v>
      </c>
      <c r="BA62" s="97" t="s">
        <v>159</v>
      </c>
      <c r="BB62" s="23">
        <v>0.23694893033333075</v>
      </c>
      <c r="BC62" s="97" t="s">
        <v>159</v>
      </c>
      <c r="BD62" s="97">
        <v>23</v>
      </c>
      <c r="BE62" s="97" t="s">
        <v>159</v>
      </c>
      <c r="BF62" s="23">
        <v>0.36051907598529959</v>
      </c>
      <c r="BG62" s="97" t="s">
        <v>159</v>
      </c>
      <c r="BH62" s="97">
        <v>57</v>
      </c>
      <c r="BI62" s="97" t="s">
        <v>159</v>
      </c>
      <c r="BJ62" s="23">
        <v>0.29150125818535516</v>
      </c>
      <c r="BK62" s="97" t="s">
        <v>159</v>
      </c>
      <c r="BL62" s="97">
        <v>22</v>
      </c>
      <c r="BM62" s="97" t="s">
        <v>159</v>
      </c>
      <c r="BN62" s="23">
        <v>7.5481492279195234E-2</v>
      </c>
      <c r="BO62" s="97" t="s">
        <v>159</v>
      </c>
      <c r="BP62" s="97">
        <v>136</v>
      </c>
      <c r="BQ62" s="97" t="s">
        <v>159</v>
      </c>
      <c r="BR62" s="23">
        <v>8.7420361831965887E-2</v>
      </c>
      <c r="BS62" s="97" t="s">
        <v>159</v>
      </c>
      <c r="BT62" s="97">
        <v>86</v>
      </c>
      <c r="BU62" s="97" t="s">
        <v>159</v>
      </c>
      <c r="BV62" s="23">
        <v>0.14158672866991176</v>
      </c>
      <c r="BW62" s="97" t="s">
        <v>159</v>
      </c>
      <c r="BX62" s="97">
        <v>119</v>
      </c>
      <c r="BY62" s="97" t="s">
        <v>159</v>
      </c>
      <c r="BZ62" s="23">
        <v>9.6575965699552582E-2</v>
      </c>
      <c r="CA62" s="97" t="s">
        <v>159</v>
      </c>
      <c r="CB62" s="97">
        <v>277</v>
      </c>
      <c r="CC62" s="97" t="s">
        <v>159</v>
      </c>
      <c r="CD62" s="23">
        <v>5.7485310516078733E-2</v>
      </c>
      <c r="CE62" s="97" t="s">
        <v>159</v>
      </c>
      <c r="CF62" s="97">
        <v>189</v>
      </c>
      <c r="CG62" s="2">
        <f t="shared" si="0"/>
        <v>4.8266435454901759E-3</v>
      </c>
      <c r="CH62">
        <f t="shared" si="1"/>
        <v>2.7208711411794768E-2</v>
      </c>
      <c r="CI62">
        <f t="shared" si="2"/>
        <v>5.4376203248256372E-2</v>
      </c>
      <c r="CJ62">
        <f t="shared" si="3"/>
        <v>0.29150125818535516</v>
      </c>
      <c r="CK62">
        <f t="shared" si="4"/>
        <v>0.14158672866991176</v>
      </c>
      <c r="CL62">
        <f t="shared" si="5"/>
        <v>9.6575965699552582E-2</v>
      </c>
      <c r="CM62">
        <f t="shared" si="6"/>
        <v>5.7485310516078733E-2</v>
      </c>
      <c r="CN62">
        <f t="shared" si="7"/>
        <v>9.8159857665662001E-2</v>
      </c>
      <c r="CO62">
        <f t="shared" si="8"/>
        <v>2.7208711411794768E-2</v>
      </c>
      <c r="CP62" s="97" t="s">
        <v>159</v>
      </c>
      <c r="CQ62">
        <f t="shared" si="9"/>
        <v>129</v>
      </c>
      <c r="CR62">
        <f t="shared" si="10"/>
        <v>124</v>
      </c>
      <c r="CS62" s="97" t="s">
        <v>159</v>
      </c>
    </row>
    <row r="63" spans="1:97" x14ac:dyDescent="0.35">
      <c r="A63" s="97" t="s">
        <v>153</v>
      </c>
      <c r="B63" s="23">
        <v>0.22652610283947563</v>
      </c>
      <c r="C63" s="97" t="s">
        <v>153</v>
      </c>
      <c r="D63" s="97">
        <v>146</v>
      </c>
      <c r="E63" s="97" t="s">
        <v>153</v>
      </c>
      <c r="F63" s="23">
        <v>0.11130224818799551</v>
      </c>
      <c r="G63" s="97" t="s">
        <v>153</v>
      </c>
      <c r="H63" s="97">
        <v>136</v>
      </c>
      <c r="I63" s="97" t="s">
        <v>153</v>
      </c>
      <c r="J63" s="23">
        <v>0.27660600063356866</v>
      </c>
      <c r="K63" s="97" t="s">
        <v>153</v>
      </c>
      <c r="L63" s="97">
        <v>142</v>
      </c>
      <c r="M63" s="97" t="s">
        <v>153</v>
      </c>
      <c r="N63" s="23">
        <v>6</v>
      </c>
      <c r="O63" s="97" t="s">
        <v>153</v>
      </c>
      <c r="P63" s="23">
        <v>178</v>
      </c>
      <c r="Q63" s="97" t="s">
        <v>153</v>
      </c>
      <c r="R63" s="23">
        <v>1.0498222503789163E-3</v>
      </c>
      <c r="S63" s="97" t="s">
        <v>153</v>
      </c>
      <c r="T63" s="97">
        <v>187</v>
      </c>
      <c r="U63" s="97" t="s">
        <v>153</v>
      </c>
      <c r="V63" s="23">
        <v>5.3810459616732836E-2</v>
      </c>
      <c r="W63" s="97" t="s">
        <v>153</v>
      </c>
      <c r="X63" s="97">
        <v>280</v>
      </c>
      <c r="Y63" s="97" t="s">
        <v>153</v>
      </c>
      <c r="Z63" s="23">
        <v>1.5467720343260267E-3</v>
      </c>
      <c r="AA63" s="97" t="s">
        <v>153</v>
      </c>
      <c r="AB63" s="97">
        <v>259</v>
      </c>
      <c r="AC63" s="97" t="s">
        <v>153</v>
      </c>
      <c r="AD63" s="23">
        <v>6.7199200524820238E-3</v>
      </c>
      <c r="AE63" s="97" t="s">
        <v>153</v>
      </c>
      <c r="AF63" s="97">
        <v>224</v>
      </c>
      <c r="AG63" s="97" t="s">
        <v>153</v>
      </c>
      <c r="AH63" s="23">
        <v>6.5097487388873942E-2</v>
      </c>
      <c r="AI63" s="97" t="s">
        <v>153</v>
      </c>
      <c r="AJ63" s="97">
        <v>236</v>
      </c>
      <c r="AK63" s="97" t="s">
        <v>153</v>
      </c>
      <c r="AL63" s="23">
        <v>1.4752327454984495E-2</v>
      </c>
      <c r="AM63" s="97" t="s">
        <v>153</v>
      </c>
      <c r="AN63" s="97">
        <v>269</v>
      </c>
      <c r="AO63" s="97" t="s">
        <v>153</v>
      </c>
      <c r="AP63" s="23">
        <v>5.5374956274984906E-2</v>
      </c>
      <c r="AQ63" s="97" t="s">
        <v>153</v>
      </c>
      <c r="AR63" s="97">
        <v>118</v>
      </c>
      <c r="AS63" s="97" t="s">
        <v>153</v>
      </c>
      <c r="AT63" s="23">
        <v>0.10048843992709804</v>
      </c>
      <c r="AU63" s="97" t="s">
        <v>153</v>
      </c>
      <c r="AV63" s="97">
        <v>132</v>
      </c>
      <c r="AW63" s="97" t="s">
        <v>153</v>
      </c>
      <c r="AX63" s="23">
        <v>8.9364579480877546E-2</v>
      </c>
      <c r="AY63" s="97" t="s">
        <v>153</v>
      </c>
      <c r="AZ63" s="97">
        <v>129</v>
      </c>
      <c r="BA63" s="97" t="s">
        <v>153</v>
      </c>
      <c r="BB63" s="23">
        <v>0.17380696800849049</v>
      </c>
      <c r="BC63" s="97" t="s">
        <v>153</v>
      </c>
      <c r="BD63" s="97">
        <v>41</v>
      </c>
      <c r="BE63" s="97" t="s">
        <v>153</v>
      </c>
      <c r="BF63" s="23">
        <v>0.49091697251142968</v>
      </c>
      <c r="BG63" s="97" t="s">
        <v>153</v>
      </c>
      <c r="BH63" s="97">
        <v>21</v>
      </c>
      <c r="BI63" s="97" t="s">
        <v>153</v>
      </c>
      <c r="BJ63" s="23">
        <v>0.26115528242597702</v>
      </c>
      <c r="BK63" s="97" t="s">
        <v>153</v>
      </c>
      <c r="BL63" s="97">
        <v>26</v>
      </c>
      <c r="BM63" s="97" t="s">
        <v>153</v>
      </c>
      <c r="BN63" s="23">
        <v>9.3276697258185409E-3</v>
      </c>
      <c r="BO63" s="97" t="s">
        <v>153</v>
      </c>
      <c r="BP63" s="97">
        <v>312</v>
      </c>
      <c r="BQ63" s="97" t="s">
        <v>153</v>
      </c>
      <c r="BR63" s="23">
        <v>9.0121516684339167E-2</v>
      </c>
      <c r="BS63" s="97" t="s">
        <v>153</v>
      </c>
      <c r="BT63" s="97">
        <v>78</v>
      </c>
      <c r="BU63" s="97" t="s">
        <v>153</v>
      </c>
      <c r="BV63" s="23">
        <v>8.6573776265974359E-2</v>
      </c>
      <c r="BW63" s="97" t="s">
        <v>153</v>
      </c>
      <c r="BX63" s="97">
        <v>226</v>
      </c>
      <c r="BY63" s="97" t="s">
        <v>153</v>
      </c>
      <c r="BZ63" s="23">
        <v>0.114130111102277</v>
      </c>
      <c r="CA63" s="97" t="s">
        <v>153</v>
      </c>
      <c r="CB63" s="97">
        <v>234</v>
      </c>
      <c r="CC63" s="97" t="s">
        <v>153</v>
      </c>
      <c r="CD63" s="23">
        <v>7.3137721030649541E-2</v>
      </c>
      <c r="CE63" s="97" t="s">
        <v>153</v>
      </c>
      <c r="CF63" s="97">
        <v>155</v>
      </c>
      <c r="CG63" s="2">
        <f t="shared" si="0"/>
        <v>1.5467720343260267E-3</v>
      </c>
      <c r="CH63">
        <f t="shared" si="1"/>
        <v>1.4752327454984495E-2</v>
      </c>
      <c r="CI63">
        <f t="shared" si="2"/>
        <v>8.9364579480877546E-2</v>
      </c>
      <c r="CJ63">
        <f t="shared" si="3"/>
        <v>0.26115528242597702</v>
      </c>
      <c r="CK63">
        <f t="shared" si="4"/>
        <v>8.6573776265974359E-2</v>
      </c>
      <c r="CL63">
        <f t="shared" si="5"/>
        <v>0.114130111102277</v>
      </c>
      <c r="CM63">
        <f t="shared" si="6"/>
        <v>7.3137721030649541E-2</v>
      </c>
      <c r="CN63">
        <f t="shared" si="7"/>
        <v>9.2442199417727411E-2</v>
      </c>
      <c r="CO63">
        <f t="shared" si="8"/>
        <v>1.4752327454984495E-2</v>
      </c>
      <c r="CP63" s="97" t="s">
        <v>153</v>
      </c>
      <c r="CQ63">
        <f t="shared" si="9"/>
        <v>146</v>
      </c>
      <c r="CR63">
        <f t="shared" si="10"/>
        <v>269</v>
      </c>
      <c r="CS63" s="97" t="s">
        <v>153</v>
      </c>
    </row>
    <row r="64" spans="1:97" x14ac:dyDescent="0.35">
      <c r="A64" s="97" t="s">
        <v>141</v>
      </c>
      <c r="B64" s="23">
        <v>0.28044138327025542</v>
      </c>
      <c r="C64" s="97" t="s">
        <v>141</v>
      </c>
      <c r="D64" s="97">
        <v>96</v>
      </c>
      <c r="E64" s="97" t="s">
        <v>141</v>
      </c>
      <c r="F64" s="23">
        <v>0.11235031721998717</v>
      </c>
      <c r="G64" s="97" t="s">
        <v>141</v>
      </c>
      <c r="H64" s="97">
        <v>133</v>
      </c>
      <c r="I64" s="97" t="s">
        <v>141</v>
      </c>
      <c r="J64" s="23">
        <v>0.28284869369489896</v>
      </c>
      <c r="K64" s="97" t="s">
        <v>141</v>
      </c>
      <c r="L64" s="97">
        <v>135</v>
      </c>
      <c r="M64" s="97" t="s">
        <v>141</v>
      </c>
      <c r="N64" s="23">
        <v>2</v>
      </c>
      <c r="O64" s="97" t="s">
        <v>141</v>
      </c>
      <c r="P64" s="23">
        <v>172</v>
      </c>
      <c r="Q64" s="97" t="s">
        <v>141</v>
      </c>
      <c r="R64" s="23">
        <v>1.1451869601933853E-2</v>
      </c>
      <c r="S64" s="97" t="s">
        <v>141</v>
      </c>
      <c r="T64" s="97">
        <v>19</v>
      </c>
      <c r="U64" s="97" t="s">
        <v>141</v>
      </c>
      <c r="V64" s="23">
        <v>0.12758937201649609</v>
      </c>
      <c r="W64" s="97" t="s">
        <v>141</v>
      </c>
      <c r="X64" s="97">
        <v>176</v>
      </c>
      <c r="Y64" s="97" t="s">
        <v>141</v>
      </c>
      <c r="Z64" s="23">
        <v>1.2627491040295702E-2</v>
      </c>
      <c r="AA64" s="97" t="s">
        <v>141</v>
      </c>
      <c r="AB64" s="97">
        <v>24</v>
      </c>
      <c r="AC64" s="97" t="s">
        <v>141</v>
      </c>
      <c r="AD64" s="23">
        <v>3.6093774114280303E-2</v>
      </c>
      <c r="AE64" s="97" t="s">
        <v>141</v>
      </c>
      <c r="AF64" s="97">
        <v>51</v>
      </c>
      <c r="AG64" s="97" t="s">
        <v>141</v>
      </c>
      <c r="AH64" s="23">
        <v>5.3725126409682078E-2</v>
      </c>
      <c r="AI64" s="97" t="s">
        <v>141</v>
      </c>
      <c r="AJ64" s="97">
        <v>285</v>
      </c>
      <c r="AK64" s="97" t="s">
        <v>141</v>
      </c>
      <c r="AL64" s="23">
        <v>4.1941348244184419E-2</v>
      </c>
      <c r="AM64" s="97" t="s">
        <v>141</v>
      </c>
      <c r="AN64" s="97">
        <v>71</v>
      </c>
      <c r="AO64" s="97" t="s">
        <v>141</v>
      </c>
      <c r="AP64" s="23">
        <v>0</v>
      </c>
      <c r="AQ64" s="97" t="s">
        <v>141</v>
      </c>
      <c r="AR64" s="97">
        <v>253</v>
      </c>
      <c r="AS64" s="97" t="s">
        <v>141</v>
      </c>
      <c r="AT64" s="23">
        <v>7.4937559447366922E-2</v>
      </c>
      <c r="AU64" s="97" t="s">
        <v>141</v>
      </c>
      <c r="AV64" s="97">
        <v>218</v>
      </c>
      <c r="AW64" s="97" t="s">
        <v>141</v>
      </c>
      <c r="AX64" s="23">
        <v>2.6419715975855348E-2</v>
      </c>
      <c r="AY64" s="97" t="s">
        <v>141</v>
      </c>
      <c r="AZ64" s="97">
        <v>299</v>
      </c>
      <c r="BA64" s="97" t="s">
        <v>141</v>
      </c>
      <c r="BB64" s="23">
        <v>2.7313192062918667E-3</v>
      </c>
      <c r="BC64" s="97" t="s">
        <v>141</v>
      </c>
      <c r="BD64" s="97">
        <v>320</v>
      </c>
      <c r="BE64" s="97" t="s">
        <v>141</v>
      </c>
      <c r="BF64" s="23">
        <v>0.19504906558831578</v>
      </c>
      <c r="BG64" s="97" t="s">
        <v>141</v>
      </c>
      <c r="BH64" s="97">
        <v>196</v>
      </c>
      <c r="BI64" s="97" t="s">
        <v>141</v>
      </c>
      <c r="BJ64" s="23">
        <v>4.3257768084146622E-2</v>
      </c>
      <c r="BK64" s="97" t="s">
        <v>141</v>
      </c>
      <c r="BL64" s="97">
        <v>309</v>
      </c>
      <c r="BM64" s="97" t="s">
        <v>141</v>
      </c>
      <c r="BN64" s="23">
        <v>0.19832144375714272</v>
      </c>
      <c r="BO64" s="97" t="s">
        <v>141</v>
      </c>
      <c r="BP64" s="97">
        <v>32</v>
      </c>
      <c r="BQ64" s="97" t="s">
        <v>141</v>
      </c>
      <c r="BR64" s="23">
        <v>6.5280469525699408E-2</v>
      </c>
      <c r="BS64" s="97" t="s">
        <v>141</v>
      </c>
      <c r="BT64" s="97">
        <v>153</v>
      </c>
      <c r="BU64" s="97" t="s">
        <v>141</v>
      </c>
      <c r="BV64" s="23">
        <v>0.22882624216203765</v>
      </c>
      <c r="BW64" s="97" t="s">
        <v>141</v>
      </c>
      <c r="BX64" s="97">
        <v>46</v>
      </c>
      <c r="BY64" s="97" t="s">
        <v>141</v>
      </c>
      <c r="BZ64" s="23">
        <v>0.24284308205238234</v>
      </c>
      <c r="CA64" s="97" t="s">
        <v>141</v>
      </c>
      <c r="CB64" s="97">
        <v>60</v>
      </c>
      <c r="CC64" s="97" t="s">
        <v>141</v>
      </c>
      <c r="CD64" s="23">
        <v>0.25056939649411786</v>
      </c>
      <c r="CE64" s="97" t="s">
        <v>141</v>
      </c>
      <c r="CF64" s="97">
        <v>38</v>
      </c>
      <c r="CG64" s="2">
        <f t="shared" si="0"/>
        <v>1.2627491040295702E-2</v>
      </c>
      <c r="CH64">
        <f t="shared" si="1"/>
        <v>4.1941348244184419E-2</v>
      </c>
      <c r="CI64">
        <f t="shared" si="2"/>
        <v>2.6419715975855348E-2</v>
      </c>
      <c r="CJ64">
        <f t="shared" si="3"/>
        <v>4.3257768084146622E-2</v>
      </c>
      <c r="CK64">
        <f t="shared" si="4"/>
        <v>0.22882624216203765</v>
      </c>
      <c r="CL64">
        <f t="shared" si="5"/>
        <v>0.24284308205238234</v>
      </c>
      <c r="CM64">
        <f t="shared" si="6"/>
        <v>0.25056939649411786</v>
      </c>
      <c r="CN64">
        <f t="shared" si="7"/>
        <v>0.1144442867832471</v>
      </c>
      <c r="CO64">
        <f t="shared" si="8"/>
        <v>4.1941348244184419E-2</v>
      </c>
      <c r="CP64" s="97" t="s">
        <v>141</v>
      </c>
      <c r="CQ64">
        <f t="shared" si="9"/>
        <v>96</v>
      </c>
      <c r="CR64">
        <f t="shared" si="10"/>
        <v>71</v>
      </c>
      <c r="CS64" s="97" t="s">
        <v>141</v>
      </c>
    </row>
    <row r="65" spans="1:97" x14ac:dyDescent="0.35">
      <c r="A65" s="97" t="s">
        <v>17</v>
      </c>
      <c r="B65" s="23">
        <v>1</v>
      </c>
      <c r="C65" s="97" t="s">
        <v>17</v>
      </c>
      <c r="D65" s="97">
        <v>1</v>
      </c>
      <c r="E65" s="97" t="s">
        <v>17</v>
      </c>
      <c r="F65" s="23">
        <v>1</v>
      </c>
      <c r="G65" s="97" t="s">
        <v>17</v>
      </c>
      <c r="H65" s="97">
        <v>1</v>
      </c>
      <c r="I65" s="97" t="s">
        <v>17</v>
      </c>
      <c r="J65" s="23">
        <v>0.30733070319783307</v>
      </c>
      <c r="K65" s="97" t="s">
        <v>17</v>
      </c>
      <c r="L65" s="97">
        <v>110</v>
      </c>
      <c r="M65" s="97" t="s">
        <v>17</v>
      </c>
      <c r="N65" s="23">
        <v>109</v>
      </c>
      <c r="O65" s="97" t="s">
        <v>17</v>
      </c>
      <c r="P65" s="23">
        <v>269</v>
      </c>
      <c r="Q65" s="97" t="s">
        <v>17</v>
      </c>
      <c r="R65" s="23">
        <v>1</v>
      </c>
      <c r="S65" s="97" t="s">
        <v>17</v>
      </c>
      <c r="T65" s="97">
        <v>1</v>
      </c>
      <c r="U65" s="97" t="s">
        <v>17</v>
      </c>
      <c r="V65" s="23">
        <v>3.2485321374085406E-2</v>
      </c>
      <c r="W65" s="97" t="s">
        <v>17</v>
      </c>
      <c r="X65" s="97">
        <v>317</v>
      </c>
      <c r="Y65" s="97" t="s">
        <v>17</v>
      </c>
      <c r="Z65" s="23">
        <v>1</v>
      </c>
      <c r="AA65" s="97" t="s">
        <v>17</v>
      </c>
      <c r="AB65" s="97">
        <v>1</v>
      </c>
      <c r="AC65" s="97" t="s">
        <v>17</v>
      </c>
      <c r="AD65" s="23">
        <v>1</v>
      </c>
      <c r="AE65" s="97" t="s">
        <v>17</v>
      </c>
      <c r="AF65" s="97">
        <v>1</v>
      </c>
      <c r="AG65" s="97" t="s">
        <v>17</v>
      </c>
      <c r="AH65" s="23">
        <v>0.11313125803982987</v>
      </c>
      <c r="AI65" s="97" t="s">
        <v>17</v>
      </c>
      <c r="AJ65" s="97">
        <v>104</v>
      </c>
      <c r="AK65" s="97" t="s">
        <v>17</v>
      </c>
      <c r="AL65" s="23">
        <v>0.98867223134399551</v>
      </c>
      <c r="AM65" s="97" t="s">
        <v>17</v>
      </c>
      <c r="AN65" s="97">
        <v>2</v>
      </c>
      <c r="AO65" s="97" t="s">
        <v>17</v>
      </c>
      <c r="AP65" s="23">
        <v>0</v>
      </c>
      <c r="AQ65" s="97" t="s">
        <v>17</v>
      </c>
      <c r="AR65" s="97">
        <v>253</v>
      </c>
      <c r="AS65" s="97" t="s">
        <v>17</v>
      </c>
      <c r="AT65" s="23">
        <v>0.11482634511144246</v>
      </c>
      <c r="AU65" s="97" t="s">
        <v>17</v>
      </c>
      <c r="AV65" s="97">
        <v>99</v>
      </c>
      <c r="AW65" s="97" t="s">
        <v>17</v>
      </c>
      <c r="AX65" s="23">
        <v>4.0482762539399066E-2</v>
      </c>
      <c r="AY65" s="97" t="s">
        <v>17</v>
      </c>
      <c r="AZ65" s="97">
        <v>254</v>
      </c>
      <c r="BA65" s="97" t="s">
        <v>17</v>
      </c>
      <c r="BB65" s="23">
        <v>0.21270765255501173</v>
      </c>
      <c r="BC65" s="97" t="s">
        <v>17</v>
      </c>
      <c r="BD65" s="97">
        <v>30</v>
      </c>
      <c r="BE65" s="97" t="s">
        <v>17</v>
      </c>
      <c r="BF65" s="23">
        <v>0.34000573696516456</v>
      </c>
      <c r="BG65" s="97" t="s">
        <v>17</v>
      </c>
      <c r="BH65" s="97">
        <v>62</v>
      </c>
      <c r="BI65" s="97" t="s">
        <v>17</v>
      </c>
      <c r="BJ65" s="23">
        <v>0.26510034091837309</v>
      </c>
      <c r="BK65" s="97" t="s">
        <v>17</v>
      </c>
      <c r="BL65" s="97">
        <v>25</v>
      </c>
      <c r="BM65" s="97" t="s">
        <v>17</v>
      </c>
      <c r="BN65" s="23">
        <v>0</v>
      </c>
      <c r="BO65" s="97" t="s">
        <v>17</v>
      </c>
      <c r="BP65" s="97">
        <v>324</v>
      </c>
      <c r="BQ65" s="97" t="s">
        <v>17</v>
      </c>
      <c r="BR65" s="23">
        <v>3.1720183781225909E-2</v>
      </c>
      <c r="BS65" s="97" t="s">
        <v>17</v>
      </c>
      <c r="BT65" s="97">
        <v>284</v>
      </c>
      <c r="BU65" s="97" t="s">
        <v>17</v>
      </c>
      <c r="BV65" s="23">
        <v>2.7624562815442795E-2</v>
      </c>
      <c r="BW65" s="97" t="s">
        <v>17</v>
      </c>
      <c r="BX65" s="97">
        <v>324</v>
      </c>
      <c r="BY65" s="97" t="s">
        <v>17</v>
      </c>
      <c r="BZ65" s="23">
        <v>0.26559551203021647</v>
      </c>
      <c r="CA65" s="97" t="s">
        <v>17</v>
      </c>
      <c r="CB65" s="97">
        <v>52</v>
      </c>
      <c r="CC65" s="97" t="s">
        <v>17</v>
      </c>
      <c r="CD65" s="23">
        <v>0.19964989685410212</v>
      </c>
      <c r="CE65" s="97" t="s">
        <v>17</v>
      </c>
      <c r="CF65" s="97">
        <v>51</v>
      </c>
      <c r="CG65" s="2">
        <f t="shared" si="0"/>
        <v>1</v>
      </c>
      <c r="CH65">
        <f t="shared" si="1"/>
        <v>0.98867223134399551</v>
      </c>
      <c r="CI65">
        <f t="shared" si="2"/>
        <v>4.0482762539399066E-2</v>
      </c>
      <c r="CJ65">
        <f t="shared" si="3"/>
        <v>0.26510034091837309</v>
      </c>
      <c r="CK65">
        <f t="shared" si="4"/>
        <v>2.7624562815442795E-2</v>
      </c>
      <c r="CL65">
        <f t="shared" si="5"/>
        <v>0.26559551203021647</v>
      </c>
      <c r="CM65">
        <f t="shared" si="6"/>
        <v>0.19964989685410212</v>
      </c>
      <c r="CN65">
        <f t="shared" si="7"/>
        <v>0.40808630113252425</v>
      </c>
      <c r="CO65">
        <f t="shared" si="8"/>
        <v>0.98867223134399551</v>
      </c>
      <c r="CP65" s="97" t="s">
        <v>17</v>
      </c>
      <c r="CQ65">
        <f t="shared" si="9"/>
        <v>1</v>
      </c>
      <c r="CR65">
        <f t="shared" si="10"/>
        <v>2</v>
      </c>
      <c r="CS65" s="97" t="s">
        <v>17</v>
      </c>
    </row>
    <row r="66" spans="1:97" x14ac:dyDescent="0.35">
      <c r="A66" s="97" t="s">
        <v>255</v>
      </c>
      <c r="B66" s="23">
        <v>0.24970058962681388</v>
      </c>
      <c r="C66" s="97" t="s">
        <v>255</v>
      </c>
      <c r="D66" s="97">
        <v>122</v>
      </c>
      <c r="E66" s="97" t="s">
        <v>255</v>
      </c>
      <c r="F66" s="23">
        <v>0.12960236208975098</v>
      </c>
      <c r="G66" s="97" t="s">
        <v>255</v>
      </c>
      <c r="H66" s="97">
        <v>99</v>
      </c>
      <c r="I66" s="97" t="s">
        <v>255</v>
      </c>
      <c r="J66" s="23">
        <v>0.35073694765057128</v>
      </c>
      <c r="K66" s="97" t="s">
        <v>255</v>
      </c>
      <c r="L66" s="97">
        <v>76</v>
      </c>
      <c r="M66" s="97" t="s">
        <v>255</v>
      </c>
      <c r="N66" s="23">
        <v>-23</v>
      </c>
      <c r="O66" s="97" t="s">
        <v>255</v>
      </c>
      <c r="P66" s="23">
        <v>135</v>
      </c>
      <c r="Q66" s="97" t="s">
        <v>255</v>
      </c>
      <c r="R66" s="23">
        <v>9.3057602700848834E-4</v>
      </c>
      <c r="S66" s="97" t="s">
        <v>255</v>
      </c>
      <c r="T66" s="97">
        <v>205</v>
      </c>
      <c r="U66" s="97" t="s">
        <v>255</v>
      </c>
      <c r="V66" s="23">
        <v>0.36278413681953142</v>
      </c>
      <c r="W66" s="97" t="s">
        <v>255</v>
      </c>
      <c r="X66" s="97">
        <v>45</v>
      </c>
      <c r="Y66" s="97" t="s">
        <v>255</v>
      </c>
      <c r="Z66" s="23">
        <v>4.2828016082293377E-3</v>
      </c>
      <c r="AA66" s="97" t="s">
        <v>255</v>
      </c>
      <c r="AB66" s="97">
        <v>108</v>
      </c>
      <c r="AC66" s="97" t="s">
        <v>255</v>
      </c>
      <c r="AD66" s="23">
        <v>1.4004547408908823E-2</v>
      </c>
      <c r="AE66" s="97" t="s">
        <v>255</v>
      </c>
      <c r="AF66" s="97">
        <v>129</v>
      </c>
      <c r="AG66" s="97" t="s">
        <v>255</v>
      </c>
      <c r="AH66" s="23">
        <v>0.15008867530498982</v>
      </c>
      <c r="AI66" s="97" t="s">
        <v>255</v>
      </c>
      <c r="AJ66" s="97">
        <v>53</v>
      </c>
      <c r="AK66" s="97" t="s">
        <v>255</v>
      </c>
      <c r="AL66" s="23">
        <v>3.2562149201111112E-2</v>
      </c>
      <c r="AM66" s="97" t="s">
        <v>255</v>
      </c>
      <c r="AN66" s="97">
        <v>99</v>
      </c>
      <c r="AO66" s="97" t="s">
        <v>255</v>
      </c>
      <c r="AP66" s="23">
        <v>6.9926747057983935E-2</v>
      </c>
      <c r="AQ66" s="97" t="s">
        <v>255</v>
      </c>
      <c r="AR66" s="97">
        <v>95</v>
      </c>
      <c r="AS66" s="97" t="s">
        <v>255</v>
      </c>
      <c r="AT66" s="23">
        <v>0.14480160599510933</v>
      </c>
      <c r="AU66" s="97" t="s">
        <v>255</v>
      </c>
      <c r="AV66" s="97">
        <v>52</v>
      </c>
      <c r="AW66" s="97" t="s">
        <v>255</v>
      </c>
      <c r="AX66" s="23">
        <v>0.11916131587337885</v>
      </c>
      <c r="AY66" s="97" t="s">
        <v>255</v>
      </c>
      <c r="AZ66" s="97">
        <v>82</v>
      </c>
      <c r="BA66" s="97" t="s">
        <v>255</v>
      </c>
      <c r="BB66" s="23">
        <v>4.7237274233846653E-2</v>
      </c>
      <c r="BC66" s="97" t="s">
        <v>255</v>
      </c>
      <c r="BD66" s="97">
        <v>173</v>
      </c>
      <c r="BE66" s="97" t="s">
        <v>255</v>
      </c>
      <c r="BF66" s="23">
        <v>0.25022881676414421</v>
      </c>
      <c r="BG66" s="97" t="s">
        <v>255</v>
      </c>
      <c r="BH66" s="97">
        <v>130</v>
      </c>
      <c r="BI66" s="97" t="s">
        <v>255</v>
      </c>
      <c r="BJ66" s="23">
        <v>9.5390102913403774E-2</v>
      </c>
      <c r="BK66" s="97" t="s">
        <v>255</v>
      </c>
      <c r="BL66" s="97">
        <v>172</v>
      </c>
      <c r="BM66" s="97" t="s">
        <v>255</v>
      </c>
      <c r="BN66" s="23">
        <v>0.15467299365744969</v>
      </c>
      <c r="BO66" s="97" t="s">
        <v>255</v>
      </c>
      <c r="BP66" s="97">
        <v>48</v>
      </c>
      <c r="BQ66" s="97" t="s">
        <v>255</v>
      </c>
      <c r="BR66" s="23">
        <v>8.2172648300352646E-2</v>
      </c>
      <c r="BS66" s="97" t="s">
        <v>255</v>
      </c>
      <c r="BT66" s="97">
        <v>98</v>
      </c>
      <c r="BU66" s="97" t="s">
        <v>255</v>
      </c>
      <c r="BV66" s="23">
        <v>0.2056875608283954</v>
      </c>
      <c r="BW66" s="97" t="s">
        <v>255</v>
      </c>
      <c r="BX66" s="97">
        <v>59</v>
      </c>
      <c r="BY66" s="97" t="s">
        <v>255</v>
      </c>
      <c r="BZ66" s="23">
        <v>0.1420698589487055</v>
      </c>
      <c r="CA66" s="97" t="s">
        <v>255</v>
      </c>
      <c r="CB66" s="97">
        <v>175</v>
      </c>
      <c r="CC66" s="97" t="s">
        <v>255</v>
      </c>
      <c r="CD66" s="23">
        <v>0.12026321605433256</v>
      </c>
      <c r="CE66" s="97" t="s">
        <v>255</v>
      </c>
      <c r="CF66" s="97">
        <v>102</v>
      </c>
      <c r="CG66" s="2">
        <f t="shared" si="0"/>
        <v>4.2828016082293377E-3</v>
      </c>
      <c r="CH66">
        <f t="shared" si="1"/>
        <v>3.2562149201111112E-2</v>
      </c>
      <c r="CI66">
        <f t="shared" si="2"/>
        <v>0.11916131587337885</v>
      </c>
      <c r="CJ66">
        <f t="shared" si="3"/>
        <v>9.5390102913403774E-2</v>
      </c>
      <c r="CK66">
        <f t="shared" si="4"/>
        <v>0.2056875608283954</v>
      </c>
      <c r="CL66">
        <f t="shared" si="5"/>
        <v>0.1420698589487055</v>
      </c>
      <c r="CM66">
        <f t="shared" si="6"/>
        <v>0.12026321605433256</v>
      </c>
      <c r="CN66">
        <f t="shared" si="7"/>
        <v>0.10189939001141683</v>
      </c>
      <c r="CO66">
        <f t="shared" si="8"/>
        <v>3.2562149201111112E-2</v>
      </c>
      <c r="CP66" s="97" t="s">
        <v>255</v>
      </c>
      <c r="CQ66">
        <f t="shared" si="9"/>
        <v>122</v>
      </c>
      <c r="CR66">
        <f t="shared" si="10"/>
        <v>99</v>
      </c>
      <c r="CS66" s="97" t="s">
        <v>255</v>
      </c>
    </row>
    <row r="67" spans="1:97" x14ac:dyDescent="0.35">
      <c r="A67" s="97" t="s">
        <v>197</v>
      </c>
      <c r="B67" s="23">
        <v>0.35055130112828098</v>
      </c>
      <c r="C67" s="97" t="s">
        <v>197</v>
      </c>
      <c r="D67" s="97">
        <v>53</v>
      </c>
      <c r="E67" s="97" t="s">
        <v>197</v>
      </c>
      <c r="F67" s="23">
        <v>0.15237745140651432</v>
      </c>
      <c r="G67" s="97" t="s">
        <v>197</v>
      </c>
      <c r="H67" s="97">
        <v>71</v>
      </c>
      <c r="I67" s="97" t="s">
        <v>197</v>
      </c>
      <c r="J67" s="23">
        <v>0.38302693373646868</v>
      </c>
      <c r="K67" s="97" t="s">
        <v>197</v>
      </c>
      <c r="L67" s="97">
        <v>61</v>
      </c>
      <c r="M67" s="97" t="s">
        <v>197</v>
      </c>
      <c r="N67" s="23">
        <v>-10</v>
      </c>
      <c r="O67" s="97" t="s">
        <v>197</v>
      </c>
      <c r="P67" s="23">
        <v>151</v>
      </c>
      <c r="Q67" s="97" t="s">
        <v>197</v>
      </c>
      <c r="R67" s="23">
        <v>3.6050059340787984E-3</v>
      </c>
      <c r="S67" s="97" t="s">
        <v>197</v>
      </c>
      <c r="T67" s="97">
        <v>67</v>
      </c>
      <c r="U67" s="97" t="s">
        <v>197</v>
      </c>
      <c r="V67" s="23">
        <v>0.25864039675820172</v>
      </c>
      <c r="W67" s="97" t="s">
        <v>197</v>
      </c>
      <c r="X67" s="97">
        <v>74</v>
      </c>
      <c r="Y67" s="97" t="s">
        <v>197</v>
      </c>
      <c r="Z67" s="23">
        <v>5.9940315512158225E-3</v>
      </c>
      <c r="AA67" s="97" t="s">
        <v>197</v>
      </c>
      <c r="AB67" s="97">
        <v>72</v>
      </c>
      <c r="AC67" s="97" t="s">
        <v>197</v>
      </c>
      <c r="AD67" s="23">
        <v>4.1704899337837737E-3</v>
      </c>
      <c r="AE67" s="97" t="s">
        <v>197</v>
      </c>
      <c r="AF67" s="97">
        <v>271</v>
      </c>
      <c r="AG67" s="97" t="s">
        <v>197</v>
      </c>
      <c r="AH67" s="23">
        <v>0.12205614802538153</v>
      </c>
      <c r="AI67" s="97" t="s">
        <v>197</v>
      </c>
      <c r="AJ67" s="97">
        <v>84</v>
      </c>
      <c r="AK67" s="97" t="s">
        <v>197</v>
      </c>
      <c r="AL67" s="23">
        <v>1.9446719662187056E-2</v>
      </c>
      <c r="AM67" s="97" t="s">
        <v>197</v>
      </c>
      <c r="AN67" s="97">
        <v>197</v>
      </c>
      <c r="AO67" s="97" t="s">
        <v>197</v>
      </c>
      <c r="AP67" s="23">
        <v>0.13736289863516107</v>
      </c>
      <c r="AQ67" s="97" t="s">
        <v>197</v>
      </c>
      <c r="AR67" s="97">
        <v>35</v>
      </c>
      <c r="AS67" s="97" t="s">
        <v>197</v>
      </c>
      <c r="AT67" s="23">
        <v>9.5363255717013859E-2</v>
      </c>
      <c r="AU67" s="97" t="s">
        <v>197</v>
      </c>
      <c r="AV67" s="97">
        <v>147</v>
      </c>
      <c r="AW67" s="97" t="s">
        <v>197</v>
      </c>
      <c r="AX67" s="23">
        <v>0.16741618376461853</v>
      </c>
      <c r="AY67" s="97" t="s">
        <v>197</v>
      </c>
      <c r="AZ67" s="97">
        <v>37</v>
      </c>
      <c r="BA67" s="97" t="s">
        <v>197</v>
      </c>
      <c r="BB67" s="23">
        <v>0.12096909728848723</v>
      </c>
      <c r="BC67" s="97" t="s">
        <v>197</v>
      </c>
      <c r="BD67" s="97">
        <v>75</v>
      </c>
      <c r="BE67" s="97" t="s">
        <v>197</v>
      </c>
      <c r="BF67" s="23">
        <v>0.28225325414075492</v>
      </c>
      <c r="BG67" s="97" t="s">
        <v>197</v>
      </c>
      <c r="BH67" s="97">
        <v>96</v>
      </c>
      <c r="BI67" s="97" t="s">
        <v>197</v>
      </c>
      <c r="BJ67" s="23">
        <v>0.16934347224872826</v>
      </c>
      <c r="BK67" s="97" t="s">
        <v>197</v>
      </c>
      <c r="BL67" s="97">
        <v>79</v>
      </c>
      <c r="BM67" s="97" t="s">
        <v>197</v>
      </c>
      <c r="BN67" s="23">
        <v>7.1059261012512823E-2</v>
      </c>
      <c r="BO67" s="97" t="s">
        <v>197</v>
      </c>
      <c r="BP67" s="97">
        <v>147</v>
      </c>
      <c r="BQ67" s="97" t="s">
        <v>197</v>
      </c>
      <c r="BR67" s="23">
        <v>7.5690670004337698E-2</v>
      </c>
      <c r="BS67" s="97" t="s">
        <v>197</v>
      </c>
      <c r="BT67" s="97">
        <v>116</v>
      </c>
      <c r="BU67" s="97" t="s">
        <v>197</v>
      </c>
      <c r="BV67" s="23">
        <v>0.12753680019281544</v>
      </c>
      <c r="BW67" s="97" t="s">
        <v>197</v>
      </c>
      <c r="BX67" s="97">
        <v>142</v>
      </c>
      <c r="BY67" s="97" t="s">
        <v>197</v>
      </c>
      <c r="BZ67" s="23">
        <v>0.32447988938560063</v>
      </c>
      <c r="CA67" s="97" t="s">
        <v>197</v>
      </c>
      <c r="CB67" s="97">
        <v>29</v>
      </c>
      <c r="CC67" s="97" t="s">
        <v>197</v>
      </c>
      <c r="CD67" s="23">
        <v>0.20922619313858995</v>
      </c>
      <c r="CE67" s="97" t="s">
        <v>197</v>
      </c>
      <c r="CF67" s="97">
        <v>47</v>
      </c>
      <c r="CG67" s="2">
        <f t="shared" si="0"/>
        <v>5.9940315512158225E-3</v>
      </c>
      <c r="CH67">
        <f t="shared" si="1"/>
        <v>1.9446719662187056E-2</v>
      </c>
      <c r="CI67">
        <f t="shared" si="2"/>
        <v>0.16741618376461853</v>
      </c>
      <c r="CJ67">
        <f t="shared" si="3"/>
        <v>0.16934347224872826</v>
      </c>
      <c r="CK67">
        <f t="shared" si="4"/>
        <v>0.12753680019281544</v>
      </c>
      <c r="CL67">
        <f t="shared" si="5"/>
        <v>0.32447988938560063</v>
      </c>
      <c r="CM67">
        <f t="shared" si="6"/>
        <v>0.20922619313858995</v>
      </c>
      <c r="CN67">
        <f t="shared" si="7"/>
        <v>0.14305518383463386</v>
      </c>
      <c r="CO67">
        <f t="shared" si="8"/>
        <v>1.9446719662187056E-2</v>
      </c>
      <c r="CP67" s="97" t="s">
        <v>197</v>
      </c>
      <c r="CQ67">
        <f t="shared" si="9"/>
        <v>53</v>
      </c>
      <c r="CR67">
        <f t="shared" si="10"/>
        <v>197</v>
      </c>
      <c r="CS67" s="97" t="s">
        <v>197</v>
      </c>
    </row>
    <row r="68" spans="1:97" x14ac:dyDescent="0.35">
      <c r="A68" s="97" t="s">
        <v>281</v>
      </c>
      <c r="B68" s="23">
        <v>0.13995891120682963</v>
      </c>
      <c r="C68" s="97" t="s">
        <v>281</v>
      </c>
      <c r="D68" s="97">
        <v>293</v>
      </c>
      <c r="E68" s="97" t="s">
        <v>281</v>
      </c>
      <c r="F68" s="23">
        <v>8.161434063633001E-2</v>
      </c>
      <c r="G68" s="97" t="s">
        <v>281</v>
      </c>
      <c r="H68" s="97">
        <v>195</v>
      </c>
      <c r="I68" s="97" t="s">
        <v>281</v>
      </c>
      <c r="J68" s="23">
        <v>0.1537840876524563</v>
      </c>
      <c r="K68" s="97" t="s">
        <v>281</v>
      </c>
      <c r="L68" s="97">
        <v>298</v>
      </c>
      <c r="M68" s="97" t="s">
        <v>281</v>
      </c>
      <c r="N68" s="23">
        <v>103</v>
      </c>
      <c r="O68" s="97" t="s">
        <v>281</v>
      </c>
      <c r="P68" s="23">
        <v>264</v>
      </c>
      <c r="Q68" s="97" t="s">
        <v>281</v>
      </c>
      <c r="R68" s="23">
        <v>3.1363646659782036E-3</v>
      </c>
      <c r="S68" s="97" t="s">
        <v>281</v>
      </c>
      <c r="T68" s="97">
        <v>79</v>
      </c>
      <c r="U68" s="97" t="s">
        <v>281</v>
      </c>
      <c r="V68" s="23">
        <v>7.7347462829017971E-2</v>
      </c>
      <c r="W68" s="97" t="s">
        <v>281</v>
      </c>
      <c r="X68" s="97">
        <v>253</v>
      </c>
      <c r="Y68" s="97" t="s">
        <v>281</v>
      </c>
      <c r="Z68" s="23">
        <v>3.850194605453083E-3</v>
      </c>
      <c r="AA68" s="97" t="s">
        <v>281</v>
      </c>
      <c r="AB68" s="97">
        <v>127</v>
      </c>
      <c r="AC68" s="97" t="s">
        <v>281</v>
      </c>
      <c r="AD68" s="23">
        <v>2.1519713068187587E-3</v>
      </c>
      <c r="AE68" s="97" t="s">
        <v>281</v>
      </c>
      <c r="AF68" s="97">
        <v>307</v>
      </c>
      <c r="AG68" s="97" t="s">
        <v>281</v>
      </c>
      <c r="AH68" s="23">
        <v>3.5790829115019976E-2</v>
      </c>
      <c r="AI68" s="97" t="s">
        <v>281</v>
      </c>
      <c r="AJ68" s="97">
        <v>322</v>
      </c>
      <c r="AK68" s="97" t="s">
        <v>281</v>
      </c>
      <c r="AL68" s="23">
        <v>6.6076877826115139E-3</v>
      </c>
      <c r="AM68" s="97" t="s">
        <v>281</v>
      </c>
      <c r="AN68" s="97">
        <v>325</v>
      </c>
      <c r="AO68" s="97" t="s">
        <v>281</v>
      </c>
      <c r="AP68" s="23">
        <v>0</v>
      </c>
      <c r="AQ68" s="97" t="s">
        <v>281</v>
      </c>
      <c r="AR68" s="97">
        <v>253</v>
      </c>
      <c r="AS68" s="97" t="s">
        <v>281</v>
      </c>
      <c r="AT68" s="23">
        <v>8.3148673620637867E-2</v>
      </c>
      <c r="AU68" s="97" t="s">
        <v>281</v>
      </c>
      <c r="AV68" s="97">
        <v>190</v>
      </c>
      <c r="AW68" s="97" t="s">
        <v>281</v>
      </c>
      <c r="AX68" s="23">
        <v>2.9314596806015093E-2</v>
      </c>
      <c r="AY68" s="97" t="s">
        <v>281</v>
      </c>
      <c r="AZ68" s="97">
        <v>293</v>
      </c>
      <c r="BA68" s="97" t="s">
        <v>281</v>
      </c>
      <c r="BB68" s="23">
        <v>0.14711282476438611</v>
      </c>
      <c r="BC68" s="97" t="s">
        <v>281</v>
      </c>
      <c r="BD68" s="97">
        <v>56</v>
      </c>
      <c r="BE68" s="97" t="s">
        <v>281</v>
      </c>
      <c r="BF68" s="23">
        <v>0.19539022519279317</v>
      </c>
      <c r="BG68" s="97" t="s">
        <v>281</v>
      </c>
      <c r="BH68" s="97">
        <v>195</v>
      </c>
      <c r="BI68" s="97" t="s">
        <v>281</v>
      </c>
      <c r="BJ68" s="23">
        <v>0.17503768012888177</v>
      </c>
      <c r="BK68" s="97" t="s">
        <v>281</v>
      </c>
      <c r="BL68" s="97">
        <v>72</v>
      </c>
      <c r="BM68" s="97" t="s">
        <v>281</v>
      </c>
      <c r="BN68" s="23">
        <v>2.8187515347055832E-2</v>
      </c>
      <c r="BO68" s="97" t="s">
        <v>281</v>
      </c>
      <c r="BP68" s="97">
        <v>263</v>
      </c>
      <c r="BQ68" s="97" t="s">
        <v>281</v>
      </c>
      <c r="BR68" s="23">
        <v>4.9097246315640282E-2</v>
      </c>
      <c r="BS68" s="97" t="s">
        <v>281</v>
      </c>
      <c r="BT68" s="97">
        <v>211</v>
      </c>
      <c r="BU68" s="97" t="s">
        <v>281</v>
      </c>
      <c r="BV68" s="23">
        <v>6.7200775039877814E-2</v>
      </c>
      <c r="BW68" s="97" t="s">
        <v>281</v>
      </c>
      <c r="BX68" s="97">
        <v>280</v>
      </c>
      <c r="BY68" s="97" t="s">
        <v>281</v>
      </c>
      <c r="BZ68" s="23">
        <v>7.9560140916297359E-2</v>
      </c>
      <c r="CA68" s="97" t="s">
        <v>281</v>
      </c>
      <c r="CB68" s="97">
        <v>306</v>
      </c>
      <c r="CC68" s="97" t="s">
        <v>281</v>
      </c>
      <c r="CD68" s="23">
        <v>2.8796530930600073E-2</v>
      </c>
      <c r="CE68" s="97" t="s">
        <v>281</v>
      </c>
      <c r="CF68" s="97">
        <v>277</v>
      </c>
      <c r="CG68" s="2">
        <f t="shared" si="0"/>
        <v>3.850194605453083E-3</v>
      </c>
      <c r="CH68">
        <f t="shared" si="1"/>
        <v>6.6076877826115139E-3</v>
      </c>
      <c r="CI68">
        <f t="shared" si="2"/>
        <v>2.9314596806015093E-2</v>
      </c>
      <c r="CJ68">
        <f t="shared" si="3"/>
        <v>0.17503768012888177</v>
      </c>
      <c r="CK68">
        <f t="shared" si="4"/>
        <v>6.7200775039877814E-2</v>
      </c>
      <c r="CL68">
        <f t="shared" si="5"/>
        <v>7.9560140916297359E-2</v>
      </c>
      <c r="CM68">
        <f t="shared" si="6"/>
        <v>2.8796530930600073E-2</v>
      </c>
      <c r="CN68">
        <f t="shared" si="7"/>
        <v>5.7115314384930498E-2</v>
      </c>
      <c r="CO68">
        <f t="shared" si="8"/>
        <v>6.6076877826115139E-3</v>
      </c>
      <c r="CP68" s="97" t="s">
        <v>281</v>
      </c>
      <c r="CQ68">
        <f t="shared" si="9"/>
        <v>293</v>
      </c>
      <c r="CR68">
        <f t="shared" si="10"/>
        <v>325</v>
      </c>
      <c r="CS68" s="97" t="s">
        <v>281</v>
      </c>
    </row>
    <row r="69" spans="1:97" x14ac:dyDescent="0.35">
      <c r="A69" s="97" t="s">
        <v>102</v>
      </c>
      <c r="B69" s="23">
        <v>0.34029977364494934</v>
      </c>
      <c r="C69" s="97" t="s">
        <v>102</v>
      </c>
      <c r="D69" s="97">
        <v>64</v>
      </c>
      <c r="E69" s="97" t="s">
        <v>102</v>
      </c>
      <c r="F69" s="23">
        <v>4.3689646809456646E-2</v>
      </c>
      <c r="G69" s="97" t="s">
        <v>102</v>
      </c>
      <c r="H69" s="97">
        <v>295</v>
      </c>
      <c r="I69" s="97" t="s">
        <v>102</v>
      </c>
      <c r="J69" s="23">
        <v>0.51515845902686486</v>
      </c>
      <c r="K69" s="97" t="s">
        <v>102</v>
      </c>
      <c r="L69" s="97">
        <v>28</v>
      </c>
      <c r="M69" s="97" t="s">
        <v>102</v>
      </c>
      <c r="N69" s="23">
        <v>-267</v>
      </c>
      <c r="O69" s="97" t="s">
        <v>102</v>
      </c>
      <c r="P69" s="23">
        <v>1</v>
      </c>
      <c r="Q69" s="97" t="s">
        <v>102</v>
      </c>
      <c r="R69" s="23">
        <v>1.244979256253746E-4</v>
      </c>
      <c r="S69" s="97" t="s">
        <v>102</v>
      </c>
      <c r="T69" s="97">
        <v>309</v>
      </c>
      <c r="U69" s="97" t="s">
        <v>102</v>
      </c>
      <c r="V69" s="23">
        <v>0.25844915946307462</v>
      </c>
      <c r="W69" s="97" t="s">
        <v>102</v>
      </c>
      <c r="X69" s="97">
        <v>75</v>
      </c>
      <c r="Y69" s="97" t="s">
        <v>102</v>
      </c>
      <c r="Z69" s="23">
        <v>2.5128011528704379E-3</v>
      </c>
      <c r="AA69" s="97" t="s">
        <v>102</v>
      </c>
      <c r="AB69" s="97">
        <v>190</v>
      </c>
      <c r="AC69" s="97" t="s">
        <v>102</v>
      </c>
      <c r="AD69" s="23">
        <v>1.342896823776239E-3</v>
      </c>
      <c r="AE69" s="97" t="s">
        <v>102</v>
      </c>
      <c r="AF69" s="97">
        <v>318</v>
      </c>
      <c r="AG69" s="97" t="s">
        <v>102</v>
      </c>
      <c r="AH69" s="23">
        <v>0.29418773680935462</v>
      </c>
      <c r="AI69" s="97" t="s">
        <v>102</v>
      </c>
      <c r="AJ69" s="97">
        <v>13</v>
      </c>
      <c r="AK69" s="97" t="s">
        <v>102</v>
      </c>
      <c r="AL69" s="23">
        <v>3.8385497903784316E-2</v>
      </c>
      <c r="AM69" s="97" t="s">
        <v>102</v>
      </c>
      <c r="AN69" s="97">
        <v>81</v>
      </c>
      <c r="AO69" s="97" t="s">
        <v>102</v>
      </c>
      <c r="AP69" s="23">
        <v>1.2306895024530419E-2</v>
      </c>
      <c r="AQ69" s="97" t="s">
        <v>102</v>
      </c>
      <c r="AR69" s="97">
        <v>233</v>
      </c>
      <c r="AS69" s="97" t="s">
        <v>102</v>
      </c>
      <c r="AT69" s="23">
        <v>0.10537059203454296</v>
      </c>
      <c r="AU69" s="97" t="s">
        <v>102</v>
      </c>
      <c r="AV69" s="97">
        <v>118</v>
      </c>
      <c r="AW69" s="97" t="s">
        <v>102</v>
      </c>
      <c r="AX69" s="23">
        <v>4.9136332031631286E-2</v>
      </c>
      <c r="AY69" s="97" t="s">
        <v>102</v>
      </c>
      <c r="AZ69" s="97">
        <v>229</v>
      </c>
      <c r="BA69" s="97" t="s">
        <v>102</v>
      </c>
      <c r="BB69" s="23">
        <v>7.9141014721134609E-3</v>
      </c>
      <c r="BC69" s="97" t="s">
        <v>102</v>
      </c>
      <c r="BD69" s="97">
        <v>302</v>
      </c>
      <c r="BE69" s="97" t="s">
        <v>102</v>
      </c>
      <c r="BF69" s="23">
        <v>0.259359750346288</v>
      </c>
      <c r="BG69" s="97" t="s">
        <v>102</v>
      </c>
      <c r="BH69" s="97">
        <v>123</v>
      </c>
      <c r="BI69" s="97" t="s">
        <v>102</v>
      </c>
      <c r="BJ69" s="23">
        <v>6.142687888007857E-2</v>
      </c>
      <c r="BK69" s="97" t="s">
        <v>102</v>
      </c>
      <c r="BL69" s="97">
        <v>261</v>
      </c>
      <c r="BM69" s="97" t="s">
        <v>102</v>
      </c>
      <c r="BN69" s="23">
        <v>7.498402458666488E-2</v>
      </c>
      <c r="BO69" s="97" t="s">
        <v>102</v>
      </c>
      <c r="BP69" s="97">
        <v>138</v>
      </c>
      <c r="BQ69" s="97" t="s">
        <v>102</v>
      </c>
      <c r="BR69" s="23">
        <v>6.5004083718384231E-2</v>
      </c>
      <c r="BS69" s="97" t="s">
        <v>102</v>
      </c>
      <c r="BT69" s="97">
        <v>154</v>
      </c>
      <c r="BU69" s="97" t="s">
        <v>102</v>
      </c>
      <c r="BV69" s="23">
        <v>0.12163339785571257</v>
      </c>
      <c r="BW69" s="97" t="s">
        <v>102</v>
      </c>
      <c r="BX69" s="97">
        <v>152</v>
      </c>
      <c r="BY69" s="97" t="s">
        <v>102</v>
      </c>
      <c r="BZ69" s="23">
        <v>0.24384323358619403</v>
      </c>
      <c r="CA69" s="97" t="s">
        <v>102</v>
      </c>
      <c r="CB69" s="97">
        <v>57</v>
      </c>
      <c r="CC69" s="97" t="s">
        <v>102</v>
      </c>
      <c r="CD69" s="23">
        <v>0.61330954691461981</v>
      </c>
      <c r="CE69" s="97" t="s">
        <v>102</v>
      </c>
      <c r="CF69" s="97">
        <v>11</v>
      </c>
      <c r="CG69" s="2">
        <f t="shared" ref="CG69:CG132" si="11">Z69</f>
        <v>2.5128011528704379E-3</v>
      </c>
      <c r="CH69">
        <f t="shared" ref="CH69:CH132" si="12">AL69</f>
        <v>3.8385497903784316E-2</v>
      </c>
      <c r="CI69">
        <f t="shared" ref="CI69:CI132" si="13">AX69</f>
        <v>4.9136332031631286E-2</v>
      </c>
      <c r="CJ69">
        <f t="shared" ref="CJ69:CJ132" si="14">BJ69</f>
        <v>6.142687888007857E-2</v>
      </c>
      <c r="CK69">
        <f t="shared" ref="CK69:CK132" si="15">BV69</f>
        <v>0.12163339785571257</v>
      </c>
      <c r="CL69">
        <f t="shared" ref="CL69:CL132" si="16">BZ69</f>
        <v>0.24384323358619403</v>
      </c>
      <c r="CM69">
        <f t="shared" si="6"/>
        <v>0.61330954691461981</v>
      </c>
      <c r="CN69">
        <f t="shared" si="7"/>
        <v>0.13887167590300267</v>
      </c>
      <c r="CO69">
        <f t="shared" si="8"/>
        <v>3.8385497903784316E-2</v>
      </c>
      <c r="CP69" s="97" t="s">
        <v>102</v>
      </c>
      <c r="CQ69">
        <f t="shared" si="9"/>
        <v>64</v>
      </c>
      <c r="CR69">
        <f t="shared" si="10"/>
        <v>81</v>
      </c>
      <c r="CS69" s="97" t="s">
        <v>102</v>
      </c>
    </row>
    <row r="70" spans="1:97" x14ac:dyDescent="0.35">
      <c r="A70" s="97" t="s">
        <v>140</v>
      </c>
      <c r="B70" s="23">
        <v>0.36509728080672582</v>
      </c>
      <c r="C70" s="97" t="s">
        <v>140</v>
      </c>
      <c r="D70" s="97">
        <v>48</v>
      </c>
      <c r="E70" s="97" t="s">
        <v>140</v>
      </c>
      <c r="F70" s="23">
        <v>8.4531486896779237E-2</v>
      </c>
      <c r="G70" s="97" t="s">
        <v>140</v>
      </c>
      <c r="H70" s="97">
        <v>190</v>
      </c>
      <c r="I70" s="97" t="s">
        <v>140</v>
      </c>
      <c r="J70" s="23">
        <v>0.5495867620171252</v>
      </c>
      <c r="K70" s="97" t="s">
        <v>140</v>
      </c>
      <c r="L70" s="97">
        <v>19</v>
      </c>
      <c r="M70" s="97" t="s">
        <v>140</v>
      </c>
      <c r="N70" s="23">
        <v>-171</v>
      </c>
      <c r="O70" s="97" t="s">
        <v>140</v>
      </c>
      <c r="P70" s="23">
        <v>26</v>
      </c>
      <c r="Q70" s="97" t="s">
        <v>140</v>
      </c>
      <c r="R70" s="23">
        <v>6.1961561292973892E-3</v>
      </c>
      <c r="S70" s="97" t="s">
        <v>140</v>
      </c>
      <c r="T70" s="97">
        <v>43</v>
      </c>
      <c r="U70" s="97" t="s">
        <v>140</v>
      </c>
      <c r="V70" s="23">
        <v>0.39936131176763906</v>
      </c>
      <c r="W70" s="97" t="s">
        <v>140</v>
      </c>
      <c r="X70" s="97">
        <v>38</v>
      </c>
      <c r="Y70" s="97" t="s">
        <v>140</v>
      </c>
      <c r="Z70" s="23">
        <v>9.8848123525437995E-3</v>
      </c>
      <c r="AA70" s="97" t="s">
        <v>140</v>
      </c>
      <c r="AB70" s="97">
        <v>33</v>
      </c>
      <c r="AC70" s="97" t="s">
        <v>140</v>
      </c>
      <c r="AD70" s="23">
        <v>4.6623491948105745E-3</v>
      </c>
      <c r="AE70" s="97" t="s">
        <v>140</v>
      </c>
      <c r="AF70" s="97">
        <v>260</v>
      </c>
      <c r="AG70" s="97" t="s">
        <v>140</v>
      </c>
      <c r="AH70" s="23">
        <v>0.18399770283699099</v>
      </c>
      <c r="AI70" s="97" t="s">
        <v>140</v>
      </c>
      <c r="AJ70" s="97">
        <v>37</v>
      </c>
      <c r="AK70" s="97" t="s">
        <v>140</v>
      </c>
      <c r="AL70" s="23">
        <v>2.7732589446794007E-2</v>
      </c>
      <c r="AM70" s="97" t="s">
        <v>140</v>
      </c>
      <c r="AN70" s="97">
        <v>119</v>
      </c>
      <c r="AO70" s="97" t="s">
        <v>140</v>
      </c>
      <c r="AP70" s="23">
        <v>2.3791700646691713E-2</v>
      </c>
      <c r="AQ70" s="97" t="s">
        <v>140</v>
      </c>
      <c r="AR70" s="97">
        <v>195</v>
      </c>
      <c r="AS70" s="97" t="s">
        <v>140</v>
      </c>
      <c r="AT70" s="23">
        <v>0.11012725437905459</v>
      </c>
      <c r="AU70" s="97" t="s">
        <v>140</v>
      </c>
      <c r="AV70" s="97">
        <v>109</v>
      </c>
      <c r="AW70" s="97" t="s">
        <v>140</v>
      </c>
      <c r="AX70" s="23">
        <v>6.1999841712740478E-2</v>
      </c>
      <c r="AY70" s="97" t="s">
        <v>140</v>
      </c>
      <c r="AZ70" s="97">
        <v>188</v>
      </c>
      <c r="BA70" s="97" t="s">
        <v>140</v>
      </c>
      <c r="BB70" s="23">
        <v>8.786805516328984E-2</v>
      </c>
      <c r="BC70" s="97" t="s">
        <v>140</v>
      </c>
      <c r="BD70" s="97">
        <v>107</v>
      </c>
      <c r="BE70" s="97" t="s">
        <v>140</v>
      </c>
      <c r="BF70" s="23">
        <v>0.50052894989952701</v>
      </c>
      <c r="BG70" s="97" t="s">
        <v>140</v>
      </c>
      <c r="BH70" s="97">
        <v>19</v>
      </c>
      <c r="BI70" s="97" t="s">
        <v>140</v>
      </c>
      <c r="BJ70" s="23">
        <v>0.18476849427966538</v>
      </c>
      <c r="BK70" s="97" t="s">
        <v>140</v>
      </c>
      <c r="BL70" s="97">
        <v>60</v>
      </c>
      <c r="BM70" s="97" t="s">
        <v>140</v>
      </c>
      <c r="BN70" s="23">
        <v>6.4525206804267612E-2</v>
      </c>
      <c r="BO70" s="97" t="s">
        <v>140</v>
      </c>
      <c r="BP70" s="97">
        <v>159</v>
      </c>
      <c r="BQ70" s="97" t="s">
        <v>140</v>
      </c>
      <c r="BR70" s="23">
        <v>8.8470212930580203E-2</v>
      </c>
      <c r="BS70" s="97" t="s">
        <v>140</v>
      </c>
      <c r="BT70" s="97">
        <v>83</v>
      </c>
      <c r="BU70" s="97" t="s">
        <v>140</v>
      </c>
      <c r="BV70" s="23">
        <v>0.13300027396874398</v>
      </c>
      <c r="BW70" s="97" t="s">
        <v>140</v>
      </c>
      <c r="BX70" s="97">
        <v>132</v>
      </c>
      <c r="BY70" s="97" t="s">
        <v>140</v>
      </c>
      <c r="BZ70" s="23">
        <v>0.36771592909442902</v>
      </c>
      <c r="CA70" s="97" t="s">
        <v>140</v>
      </c>
      <c r="CB70" s="97">
        <v>21</v>
      </c>
      <c r="CC70" s="97" t="s">
        <v>140</v>
      </c>
      <c r="CD70" s="23">
        <v>0.31225907749721787</v>
      </c>
      <c r="CE70" s="97" t="s">
        <v>140</v>
      </c>
      <c r="CF70" s="97">
        <v>28</v>
      </c>
      <c r="CG70" s="2">
        <f t="shared" si="11"/>
        <v>9.8848123525437995E-3</v>
      </c>
      <c r="CH70">
        <f t="shared" si="12"/>
        <v>2.7732589446794007E-2</v>
      </c>
      <c r="CI70">
        <f t="shared" si="13"/>
        <v>6.1999841712740478E-2</v>
      </c>
      <c r="CJ70">
        <f t="shared" si="14"/>
        <v>0.18476849427966538</v>
      </c>
      <c r="CK70">
        <f t="shared" si="15"/>
        <v>0.13300027396874398</v>
      </c>
      <c r="CL70">
        <f t="shared" si="16"/>
        <v>0.36771592909442902</v>
      </c>
      <c r="CM70">
        <f t="shared" ref="CM70:CM133" si="17">CD70</f>
        <v>0.31225907749721787</v>
      </c>
      <c r="CN70">
        <f t="shared" ref="CN70:CN133" si="18">SUMPRODUCT(CG70:CM70,CG$4:CM$4)</f>
        <v>0.14899119887795928</v>
      </c>
      <c r="CO70">
        <f t="shared" ref="CO70:CO133" si="19">SUMPRODUCT(CG70:CM70,CG$3:CM$3)</f>
        <v>2.7732589446794007E-2</v>
      </c>
      <c r="CP70" s="97" t="s">
        <v>140</v>
      </c>
      <c r="CQ70">
        <f t="shared" ref="CQ70:CQ133" si="20">RANK(CN70,CN$5:CN$330)</f>
        <v>48</v>
      </c>
      <c r="CR70">
        <f t="shared" ref="CR70:CR133" si="21">RANK(CO70,CO$5:CO$330)</f>
        <v>119</v>
      </c>
      <c r="CS70" s="97" t="s">
        <v>140</v>
      </c>
    </row>
    <row r="71" spans="1:97" x14ac:dyDescent="0.35">
      <c r="A71" s="97" t="s">
        <v>192</v>
      </c>
      <c r="B71" s="23">
        <v>0.19204640855412186</v>
      </c>
      <c r="C71" s="97" t="s">
        <v>192</v>
      </c>
      <c r="D71" s="97">
        <v>197</v>
      </c>
      <c r="E71" s="97" t="s">
        <v>192</v>
      </c>
      <c r="F71" s="23">
        <v>8.9283040893784499E-2</v>
      </c>
      <c r="G71" s="97" t="s">
        <v>192</v>
      </c>
      <c r="H71" s="97">
        <v>173</v>
      </c>
      <c r="I71" s="97" t="s">
        <v>192</v>
      </c>
      <c r="J71" s="23">
        <v>0.255668280727538</v>
      </c>
      <c r="K71" s="97" t="s">
        <v>192</v>
      </c>
      <c r="L71" s="97">
        <v>169</v>
      </c>
      <c r="M71" s="97" t="s">
        <v>192</v>
      </c>
      <c r="N71" s="23">
        <v>-4</v>
      </c>
      <c r="O71" s="97" t="s">
        <v>192</v>
      </c>
      <c r="P71" s="23">
        <v>159</v>
      </c>
      <c r="Q71" s="97" t="s">
        <v>192</v>
      </c>
      <c r="R71" s="23">
        <v>3.5057230449143255E-5</v>
      </c>
      <c r="S71" s="97" t="s">
        <v>192</v>
      </c>
      <c r="T71" s="97">
        <v>324</v>
      </c>
      <c r="U71" s="97" t="s">
        <v>192</v>
      </c>
      <c r="V71" s="23">
        <v>0.13432765296185545</v>
      </c>
      <c r="W71" s="97" t="s">
        <v>192</v>
      </c>
      <c r="X71" s="97">
        <v>166</v>
      </c>
      <c r="Y71" s="97" t="s">
        <v>192</v>
      </c>
      <c r="Z71" s="23">
        <v>1.2763747420411699E-3</v>
      </c>
      <c r="AA71" s="97" t="s">
        <v>192</v>
      </c>
      <c r="AB71" s="97">
        <v>274</v>
      </c>
      <c r="AC71" s="97" t="s">
        <v>192</v>
      </c>
      <c r="AD71" s="23">
        <v>1.1009567859047152E-3</v>
      </c>
      <c r="AE71" s="97" t="s">
        <v>192</v>
      </c>
      <c r="AF71" s="97">
        <v>321</v>
      </c>
      <c r="AG71" s="97" t="s">
        <v>192</v>
      </c>
      <c r="AH71" s="23">
        <v>0.21044062902317845</v>
      </c>
      <c r="AI71" s="97" t="s">
        <v>192</v>
      </c>
      <c r="AJ71" s="97">
        <v>28</v>
      </c>
      <c r="AK71" s="97" t="s">
        <v>192</v>
      </c>
      <c r="AL71" s="23">
        <v>2.7594963531858172E-2</v>
      </c>
      <c r="AM71" s="97" t="s">
        <v>192</v>
      </c>
      <c r="AN71" s="97">
        <v>120</v>
      </c>
      <c r="AO71" s="97" t="s">
        <v>192</v>
      </c>
      <c r="AP71" s="23">
        <v>2.0538763814564333E-3</v>
      </c>
      <c r="AQ71" s="97" t="s">
        <v>192</v>
      </c>
      <c r="AR71" s="97">
        <v>249</v>
      </c>
      <c r="AS71" s="97" t="s">
        <v>192</v>
      </c>
      <c r="AT71" s="23">
        <v>8.0167135305426393E-2</v>
      </c>
      <c r="AU71" s="97" t="s">
        <v>192</v>
      </c>
      <c r="AV71" s="97">
        <v>196</v>
      </c>
      <c r="AW71" s="97" t="s">
        <v>192</v>
      </c>
      <c r="AX71" s="23">
        <v>3.0263968732985126E-2</v>
      </c>
      <c r="AY71" s="97" t="s">
        <v>192</v>
      </c>
      <c r="AZ71" s="97">
        <v>290</v>
      </c>
      <c r="BA71" s="97" t="s">
        <v>192</v>
      </c>
      <c r="BB71" s="23">
        <v>5.453152156268468E-3</v>
      </c>
      <c r="BC71" s="97" t="s">
        <v>192</v>
      </c>
      <c r="BD71" s="97">
        <v>316</v>
      </c>
      <c r="BE71" s="97" t="s">
        <v>192</v>
      </c>
      <c r="BF71" s="23">
        <v>0.19918353529766281</v>
      </c>
      <c r="BG71" s="97" t="s">
        <v>192</v>
      </c>
      <c r="BH71" s="97">
        <v>192</v>
      </c>
      <c r="BI71" s="97" t="s">
        <v>192</v>
      </c>
      <c r="BJ71" s="23">
        <v>4.6604819640508957E-2</v>
      </c>
      <c r="BK71" s="97" t="s">
        <v>192</v>
      </c>
      <c r="BL71" s="97">
        <v>299</v>
      </c>
      <c r="BM71" s="97" t="s">
        <v>192</v>
      </c>
      <c r="BN71" s="23">
        <v>0.18891422527498025</v>
      </c>
      <c r="BO71" s="97" t="s">
        <v>192</v>
      </c>
      <c r="BP71" s="97">
        <v>36</v>
      </c>
      <c r="BQ71" s="97" t="s">
        <v>192</v>
      </c>
      <c r="BR71" s="23">
        <v>0.10086551648584505</v>
      </c>
      <c r="BS71" s="97" t="s">
        <v>192</v>
      </c>
      <c r="BT71" s="97">
        <v>62</v>
      </c>
      <c r="BU71" s="97" t="s">
        <v>192</v>
      </c>
      <c r="BV71" s="23">
        <v>0.25165917062881488</v>
      </c>
      <c r="BW71" s="97" t="s">
        <v>192</v>
      </c>
      <c r="BX71" s="97">
        <v>38</v>
      </c>
      <c r="BY71" s="97" t="s">
        <v>192</v>
      </c>
      <c r="BZ71" s="23">
        <v>0.11932431793127299</v>
      </c>
      <c r="CA71" s="97" t="s">
        <v>192</v>
      </c>
      <c r="CB71" s="97">
        <v>224</v>
      </c>
      <c r="CC71" s="97" t="s">
        <v>192</v>
      </c>
      <c r="CD71" s="23">
        <v>6.8629662315149775E-2</v>
      </c>
      <c r="CE71" s="97" t="s">
        <v>192</v>
      </c>
      <c r="CF71" s="97">
        <v>167</v>
      </c>
      <c r="CG71" s="2">
        <f t="shared" si="11"/>
        <v>1.2763747420411699E-3</v>
      </c>
      <c r="CH71">
        <f t="shared" si="12"/>
        <v>2.7594963531858172E-2</v>
      </c>
      <c r="CI71">
        <f t="shared" si="13"/>
        <v>3.0263968732985126E-2</v>
      </c>
      <c r="CJ71">
        <f t="shared" si="14"/>
        <v>4.6604819640508957E-2</v>
      </c>
      <c r="CK71">
        <f t="shared" si="15"/>
        <v>0.25165917062881488</v>
      </c>
      <c r="CL71">
        <f t="shared" si="16"/>
        <v>0.11932431793127299</v>
      </c>
      <c r="CM71">
        <f t="shared" si="17"/>
        <v>6.8629662315149775E-2</v>
      </c>
      <c r="CN71">
        <f t="shared" si="18"/>
        <v>7.8371508512637161E-2</v>
      </c>
      <c r="CO71">
        <f t="shared" si="19"/>
        <v>2.7594963531858172E-2</v>
      </c>
      <c r="CP71" s="97" t="s">
        <v>192</v>
      </c>
      <c r="CQ71">
        <f t="shared" si="20"/>
        <v>197</v>
      </c>
      <c r="CR71">
        <f t="shared" si="21"/>
        <v>120</v>
      </c>
      <c r="CS71" s="97" t="s">
        <v>192</v>
      </c>
    </row>
    <row r="72" spans="1:97" x14ac:dyDescent="0.35">
      <c r="A72" s="97" t="s">
        <v>205</v>
      </c>
      <c r="B72" s="23">
        <v>0.19767590421970707</v>
      </c>
      <c r="C72" s="97" t="s">
        <v>205</v>
      </c>
      <c r="D72" s="97">
        <v>185</v>
      </c>
      <c r="E72" s="97" t="s">
        <v>205</v>
      </c>
      <c r="F72" s="23">
        <v>7.6742899256350874E-2</v>
      </c>
      <c r="G72" s="97" t="s">
        <v>205</v>
      </c>
      <c r="H72" s="97">
        <v>205</v>
      </c>
      <c r="I72" s="97" t="s">
        <v>205</v>
      </c>
      <c r="J72" s="23">
        <v>0.27808859285452386</v>
      </c>
      <c r="K72" s="97" t="s">
        <v>205</v>
      </c>
      <c r="L72" s="97">
        <v>141</v>
      </c>
      <c r="M72" s="97" t="s">
        <v>205</v>
      </c>
      <c r="N72" s="23">
        <v>-64</v>
      </c>
      <c r="O72" s="97" t="s">
        <v>205</v>
      </c>
      <c r="P72" s="23">
        <v>87</v>
      </c>
      <c r="Q72" s="97" t="s">
        <v>205</v>
      </c>
      <c r="R72" s="23">
        <v>3.3384166251688866E-4</v>
      </c>
      <c r="S72" s="97" t="s">
        <v>205</v>
      </c>
      <c r="T72" s="97">
        <v>273</v>
      </c>
      <c r="U72" s="97" t="s">
        <v>205</v>
      </c>
      <c r="V72" s="23">
        <v>0.15281834312007314</v>
      </c>
      <c r="W72" s="97" t="s">
        <v>205</v>
      </c>
      <c r="X72" s="97">
        <v>145</v>
      </c>
      <c r="Y72" s="97" t="s">
        <v>205</v>
      </c>
      <c r="Z72" s="23">
        <v>1.7459427999888366E-3</v>
      </c>
      <c r="AA72" s="97" t="s">
        <v>205</v>
      </c>
      <c r="AB72" s="97">
        <v>246</v>
      </c>
      <c r="AC72" s="97" t="s">
        <v>205</v>
      </c>
      <c r="AD72" s="23">
        <v>2.0614531719289311E-2</v>
      </c>
      <c r="AE72" s="97" t="s">
        <v>205</v>
      </c>
      <c r="AF72" s="97">
        <v>85</v>
      </c>
      <c r="AG72" s="97" t="s">
        <v>205</v>
      </c>
      <c r="AH72" s="23">
        <v>0.20267836166025607</v>
      </c>
      <c r="AI72" s="97" t="s">
        <v>205</v>
      </c>
      <c r="AJ72" s="97">
        <v>31</v>
      </c>
      <c r="AK72" s="97" t="s">
        <v>205</v>
      </c>
      <c r="AL72" s="23">
        <v>4.5630975153072142E-2</v>
      </c>
      <c r="AM72" s="97" t="s">
        <v>205</v>
      </c>
      <c r="AN72" s="97">
        <v>61</v>
      </c>
      <c r="AO72" s="97" t="s">
        <v>205</v>
      </c>
      <c r="AP72" s="23">
        <v>2.1996914587752586E-2</v>
      </c>
      <c r="AQ72" s="97" t="s">
        <v>205</v>
      </c>
      <c r="AR72" s="97">
        <v>201</v>
      </c>
      <c r="AS72" s="97" t="s">
        <v>205</v>
      </c>
      <c r="AT72" s="23">
        <v>6.5820268146782213E-2</v>
      </c>
      <c r="AU72" s="97" t="s">
        <v>205</v>
      </c>
      <c r="AV72" s="97">
        <v>255</v>
      </c>
      <c r="AW72" s="97" t="s">
        <v>205</v>
      </c>
      <c r="AX72" s="23">
        <v>4.4630959072526052E-2</v>
      </c>
      <c r="AY72" s="97" t="s">
        <v>205</v>
      </c>
      <c r="AZ72" s="97">
        <v>245</v>
      </c>
      <c r="BA72" s="97" t="s">
        <v>205</v>
      </c>
      <c r="BB72" s="23">
        <v>2.6806471100640213E-2</v>
      </c>
      <c r="BC72" s="97" t="s">
        <v>205</v>
      </c>
      <c r="BD72" s="97">
        <v>233</v>
      </c>
      <c r="BE72" s="97" t="s">
        <v>205</v>
      </c>
      <c r="BF72" s="23">
        <v>0.27182773031402185</v>
      </c>
      <c r="BG72" s="97" t="s">
        <v>205</v>
      </c>
      <c r="BH72" s="97">
        <v>112</v>
      </c>
      <c r="BI72" s="97" t="s">
        <v>205</v>
      </c>
      <c r="BJ72" s="23">
        <v>8.1266862912156096E-2</v>
      </c>
      <c r="BK72" s="97" t="s">
        <v>205</v>
      </c>
      <c r="BL72" s="97">
        <v>215</v>
      </c>
      <c r="BM72" s="97" t="s">
        <v>205</v>
      </c>
      <c r="BN72" s="23">
        <v>0.10005784139358689</v>
      </c>
      <c r="BO72" s="97" t="s">
        <v>205</v>
      </c>
      <c r="BP72" s="97">
        <v>95</v>
      </c>
      <c r="BQ72" s="97" t="s">
        <v>205</v>
      </c>
      <c r="BR72" s="23">
        <v>2.4316932996051182E-2</v>
      </c>
      <c r="BS72" s="97" t="s">
        <v>205</v>
      </c>
      <c r="BT72" s="97">
        <v>311</v>
      </c>
      <c r="BU72" s="97" t="s">
        <v>205</v>
      </c>
      <c r="BV72" s="23">
        <v>0.10794243856853954</v>
      </c>
      <c r="BW72" s="97" t="s">
        <v>205</v>
      </c>
      <c r="BX72" s="97">
        <v>179</v>
      </c>
      <c r="BY72" s="97" t="s">
        <v>205</v>
      </c>
      <c r="BZ72" s="23">
        <v>0.2186548327754107</v>
      </c>
      <c r="CA72" s="97" t="s">
        <v>205</v>
      </c>
      <c r="CB72" s="97">
        <v>74</v>
      </c>
      <c r="CC72" s="97" t="s">
        <v>205</v>
      </c>
      <c r="CD72" s="23">
        <v>5.6880268837933998E-2</v>
      </c>
      <c r="CE72" s="97" t="s">
        <v>205</v>
      </c>
      <c r="CF72" s="97">
        <v>191</v>
      </c>
      <c r="CG72" s="2">
        <f t="shared" si="11"/>
        <v>1.7459427999888366E-3</v>
      </c>
      <c r="CH72">
        <f t="shared" si="12"/>
        <v>4.5630975153072142E-2</v>
      </c>
      <c r="CI72">
        <f t="shared" si="13"/>
        <v>4.4630959072526052E-2</v>
      </c>
      <c r="CJ72">
        <f t="shared" si="14"/>
        <v>8.1266862912156096E-2</v>
      </c>
      <c r="CK72">
        <f t="shared" si="15"/>
        <v>0.10794243856853954</v>
      </c>
      <c r="CL72">
        <f t="shared" si="16"/>
        <v>0.2186548327754107</v>
      </c>
      <c r="CM72">
        <f t="shared" si="17"/>
        <v>5.6880268837933998E-2</v>
      </c>
      <c r="CN72">
        <f t="shared" si="18"/>
        <v>8.0668828576047402E-2</v>
      </c>
      <c r="CO72">
        <f t="shared" si="19"/>
        <v>4.5630975153072142E-2</v>
      </c>
      <c r="CP72" s="97" t="s">
        <v>205</v>
      </c>
      <c r="CQ72">
        <f t="shared" si="20"/>
        <v>185</v>
      </c>
      <c r="CR72">
        <f t="shared" si="21"/>
        <v>61</v>
      </c>
      <c r="CS72" s="97" t="s">
        <v>205</v>
      </c>
    </row>
    <row r="73" spans="1:97" x14ac:dyDescent="0.35">
      <c r="A73" s="97" t="s">
        <v>139</v>
      </c>
      <c r="B73" s="23">
        <v>0.45168602522715123</v>
      </c>
      <c r="C73" s="97" t="s">
        <v>139</v>
      </c>
      <c r="D73" s="97">
        <v>31</v>
      </c>
      <c r="E73" s="97" t="s">
        <v>139</v>
      </c>
      <c r="F73" s="23">
        <v>0.15685317971744786</v>
      </c>
      <c r="G73" s="97" t="s">
        <v>139</v>
      </c>
      <c r="H73" s="97">
        <v>70</v>
      </c>
      <c r="I73" s="97" t="s">
        <v>139</v>
      </c>
      <c r="J73" s="23">
        <v>0.54900876111907904</v>
      </c>
      <c r="K73" s="97" t="s">
        <v>139</v>
      </c>
      <c r="L73" s="97">
        <v>20</v>
      </c>
      <c r="M73" s="97" t="s">
        <v>139</v>
      </c>
      <c r="N73" s="23">
        <v>-50</v>
      </c>
      <c r="O73" s="97" t="s">
        <v>139</v>
      </c>
      <c r="P73" s="23">
        <v>104</v>
      </c>
      <c r="Q73" s="97" t="s">
        <v>139</v>
      </c>
      <c r="R73" s="23">
        <v>2.3549933363253106E-3</v>
      </c>
      <c r="S73" s="97" t="s">
        <v>139</v>
      </c>
      <c r="T73" s="97">
        <v>97</v>
      </c>
      <c r="U73" s="97" t="s">
        <v>139</v>
      </c>
      <c r="V73" s="23">
        <v>0.45075596482231045</v>
      </c>
      <c r="W73" s="97" t="s">
        <v>139</v>
      </c>
      <c r="X73" s="97">
        <v>27</v>
      </c>
      <c r="Y73" s="97" t="s">
        <v>139</v>
      </c>
      <c r="Z73" s="23">
        <v>6.5197430293249354E-3</v>
      </c>
      <c r="AA73" s="97" t="s">
        <v>139</v>
      </c>
      <c r="AB73" s="97">
        <v>65</v>
      </c>
      <c r="AC73" s="97" t="s">
        <v>139</v>
      </c>
      <c r="AD73" s="23">
        <v>5.0329750384274577E-3</v>
      </c>
      <c r="AE73" s="97" t="s">
        <v>139</v>
      </c>
      <c r="AF73" s="97">
        <v>253</v>
      </c>
      <c r="AG73" s="97" t="s">
        <v>139</v>
      </c>
      <c r="AH73" s="23">
        <v>9.7586700626116588E-2</v>
      </c>
      <c r="AI73" s="97" t="s">
        <v>139</v>
      </c>
      <c r="AJ73" s="97">
        <v>129</v>
      </c>
      <c r="AK73" s="97" t="s">
        <v>139</v>
      </c>
      <c r="AL73" s="23">
        <v>1.7203212956672227E-2</v>
      </c>
      <c r="AM73" s="97" t="s">
        <v>139</v>
      </c>
      <c r="AN73" s="97">
        <v>235</v>
      </c>
      <c r="AO73" s="97" t="s">
        <v>139</v>
      </c>
      <c r="AP73" s="23">
        <v>0.10568027910045429</v>
      </c>
      <c r="AQ73" s="97" t="s">
        <v>139</v>
      </c>
      <c r="AR73" s="97">
        <v>56</v>
      </c>
      <c r="AS73" s="97" t="s">
        <v>139</v>
      </c>
      <c r="AT73" s="23">
        <v>0.17421007908574612</v>
      </c>
      <c r="AU73" s="97" t="s">
        <v>139</v>
      </c>
      <c r="AV73" s="97">
        <v>28</v>
      </c>
      <c r="AW73" s="97" t="s">
        <v>139</v>
      </c>
      <c r="AX73" s="23">
        <v>0.16435438908977276</v>
      </c>
      <c r="AY73" s="97" t="s">
        <v>139</v>
      </c>
      <c r="AZ73" s="97">
        <v>41</v>
      </c>
      <c r="BA73" s="97" t="s">
        <v>139</v>
      </c>
      <c r="BB73" s="23">
        <v>0.13754523025456489</v>
      </c>
      <c r="BC73" s="97" t="s">
        <v>139</v>
      </c>
      <c r="BD73" s="97">
        <v>61</v>
      </c>
      <c r="BE73" s="97" t="s">
        <v>139</v>
      </c>
      <c r="BF73" s="23">
        <v>0.27864052820123913</v>
      </c>
      <c r="BG73" s="97" t="s">
        <v>139</v>
      </c>
      <c r="BH73" s="97">
        <v>101</v>
      </c>
      <c r="BI73" s="97" t="s">
        <v>139</v>
      </c>
      <c r="BJ73" s="23">
        <v>0.18370957987303996</v>
      </c>
      <c r="BK73" s="97" t="s">
        <v>139</v>
      </c>
      <c r="BL73" s="97">
        <v>62</v>
      </c>
      <c r="BM73" s="97" t="s">
        <v>139</v>
      </c>
      <c r="BN73" s="23">
        <v>9.6456753358611508E-2</v>
      </c>
      <c r="BO73" s="97" t="s">
        <v>139</v>
      </c>
      <c r="BP73" s="97">
        <v>101</v>
      </c>
      <c r="BQ73" s="97" t="s">
        <v>139</v>
      </c>
      <c r="BR73" s="23">
        <v>0.13778007086458657</v>
      </c>
      <c r="BS73" s="97" t="s">
        <v>139</v>
      </c>
      <c r="BT73" s="97">
        <v>30</v>
      </c>
      <c r="BU73" s="97" t="s">
        <v>139</v>
      </c>
      <c r="BV73" s="23">
        <v>0.20363284855876065</v>
      </c>
      <c r="BW73" s="97" t="s">
        <v>139</v>
      </c>
      <c r="BX73" s="97">
        <v>62</v>
      </c>
      <c r="BY73" s="97" t="s">
        <v>139</v>
      </c>
      <c r="BZ73" s="23">
        <v>0.31743191889043804</v>
      </c>
      <c r="CA73" s="97" t="s">
        <v>139</v>
      </c>
      <c r="CB73" s="97">
        <v>32</v>
      </c>
      <c r="CC73" s="97" t="s">
        <v>139</v>
      </c>
      <c r="CD73" s="23">
        <v>0.50399125448498905</v>
      </c>
      <c r="CE73" s="97" t="s">
        <v>139</v>
      </c>
      <c r="CF73" s="97">
        <v>18</v>
      </c>
      <c r="CG73" s="2">
        <f t="shared" si="11"/>
        <v>6.5197430293249354E-3</v>
      </c>
      <c r="CH73">
        <f t="shared" si="12"/>
        <v>1.7203212956672227E-2</v>
      </c>
      <c r="CI73">
        <f t="shared" si="13"/>
        <v>0.16435438908977276</v>
      </c>
      <c r="CJ73">
        <f t="shared" si="14"/>
        <v>0.18370957987303996</v>
      </c>
      <c r="CK73">
        <f t="shared" si="15"/>
        <v>0.20363284855876065</v>
      </c>
      <c r="CL73">
        <f t="shared" si="16"/>
        <v>0.31743191889043804</v>
      </c>
      <c r="CM73">
        <f t="shared" si="17"/>
        <v>0.50399125448498905</v>
      </c>
      <c r="CN73">
        <f t="shared" si="18"/>
        <v>0.18432687930820019</v>
      </c>
      <c r="CO73">
        <f t="shared" si="19"/>
        <v>1.7203212956672227E-2</v>
      </c>
      <c r="CP73" s="97" t="s">
        <v>139</v>
      </c>
      <c r="CQ73">
        <f t="shared" si="20"/>
        <v>31</v>
      </c>
      <c r="CR73">
        <f t="shared" si="21"/>
        <v>235</v>
      </c>
      <c r="CS73" s="97" t="s">
        <v>139</v>
      </c>
    </row>
    <row r="74" spans="1:97" x14ac:dyDescent="0.35">
      <c r="A74" s="97" t="s">
        <v>74</v>
      </c>
      <c r="B74" s="23">
        <v>0.18814609118227685</v>
      </c>
      <c r="C74" s="97" t="s">
        <v>74</v>
      </c>
      <c r="D74" s="97">
        <v>205</v>
      </c>
      <c r="E74" s="97" t="s">
        <v>74</v>
      </c>
      <c r="F74" s="23">
        <v>6.5916787320437778E-2</v>
      </c>
      <c r="G74" s="97" t="s">
        <v>74</v>
      </c>
      <c r="H74" s="97">
        <v>229</v>
      </c>
      <c r="I74" s="97" t="s">
        <v>74</v>
      </c>
      <c r="J74" s="23">
        <v>0.30192497009901309</v>
      </c>
      <c r="K74" s="97" t="s">
        <v>74</v>
      </c>
      <c r="L74" s="97">
        <v>113</v>
      </c>
      <c r="M74" s="97" t="s">
        <v>74</v>
      </c>
      <c r="N74" s="23">
        <v>-116</v>
      </c>
      <c r="O74" s="97" t="s">
        <v>74</v>
      </c>
      <c r="P74" s="23">
        <v>53</v>
      </c>
      <c r="Q74" s="97" t="s">
        <v>74</v>
      </c>
      <c r="R74" s="23">
        <v>1.8296362125615987E-3</v>
      </c>
      <c r="S74" s="97" t="s">
        <v>74</v>
      </c>
      <c r="T74" s="97">
        <v>118</v>
      </c>
      <c r="U74" s="97" t="s">
        <v>74</v>
      </c>
      <c r="V74" s="23">
        <v>5.2221895144750514E-2</v>
      </c>
      <c r="W74" s="97" t="s">
        <v>74</v>
      </c>
      <c r="X74" s="97">
        <v>283</v>
      </c>
      <c r="Y74" s="97" t="s">
        <v>74</v>
      </c>
      <c r="Z74" s="23">
        <v>2.3116719000973729E-3</v>
      </c>
      <c r="AA74" s="97" t="s">
        <v>74</v>
      </c>
      <c r="AB74" s="97">
        <v>202</v>
      </c>
      <c r="AC74" s="97" t="s">
        <v>74</v>
      </c>
      <c r="AD74" s="23">
        <v>1.3607968902090773E-2</v>
      </c>
      <c r="AE74" s="97" t="s">
        <v>74</v>
      </c>
      <c r="AF74" s="97">
        <v>132</v>
      </c>
      <c r="AG74" s="97" t="s">
        <v>74</v>
      </c>
      <c r="AH74" s="23">
        <v>0.11964456825486389</v>
      </c>
      <c r="AI74" s="97" t="s">
        <v>74</v>
      </c>
      <c r="AJ74" s="97">
        <v>87</v>
      </c>
      <c r="AK74" s="97" t="s">
        <v>74</v>
      </c>
      <c r="AL74" s="23">
        <v>2.8338797041336426E-2</v>
      </c>
      <c r="AM74" s="97" t="s">
        <v>74</v>
      </c>
      <c r="AN74" s="97">
        <v>115</v>
      </c>
      <c r="AO74" s="97" t="s">
        <v>74</v>
      </c>
      <c r="AP74" s="23">
        <v>0</v>
      </c>
      <c r="AQ74" s="97" t="s">
        <v>74</v>
      </c>
      <c r="AR74" s="97">
        <v>253</v>
      </c>
      <c r="AS74" s="97" t="s">
        <v>74</v>
      </c>
      <c r="AT74" s="23">
        <v>9.2383394981325639E-2</v>
      </c>
      <c r="AU74" s="97" t="s">
        <v>74</v>
      </c>
      <c r="AV74" s="97">
        <v>163</v>
      </c>
      <c r="AW74" s="97" t="s">
        <v>74</v>
      </c>
      <c r="AX74" s="23">
        <v>3.2570356898347648E-2</v>
      </c>
      <c r="AY74" s="97" t="s">
        <v>74</v>
      </c>
      <c r="AZ74" s="97">
        <v>281</v>
      </c>
      <c r="BA74" s="97" t="s">
        <v>74</v>
      </c>
      <c r="BB74" s="23">
        <v>0.11288731342333425</v>
      </c>
      <c r="BC74" s="97" t="s">
        <v>74</v>
      </c>
      <c r="BD74" s="97">
        <v>83</v>
      </c>
      <c r="BE74" s="97" t="s">
        <v>74</v>
      </c>
      <c r="BF74" s="23">
        <v>0.57634462460060465</v>
      </c>
      <c r="BG74" s="97" t="s">
        <v>74</v>
      </c>
      <c r="BH74" s="97">
        <v>7</v>
      </c>
      <c r="BI74" s="97" t="s">
        <v>74</v>
      </c>
      <c r="BJ74" s="23">
        <v>0.22343755825670872</v>
      </c>
      <c r="BK74" s="97" t="s">
        <v>74</v>
      </c>
      <c r="BL74" s="97">
        <v>42</v>
      </c>
      <c r="BM74" s="97" t="s">
        <v>74</v>
      </c>
      <c r="BN74" s="23">
        <v>1.7529661197787226E-2</v>
      </c>
      <c r="BO74" s="97" t="s">
        <v>74</v>
      </c>
      <c r="BP74" s="97">
        <v>292</v>
      </c>
      <c r="BQ74" s="97" t="s">
        <v>74</v>
      </c>
      <c r="BR74" s="23">
        <v>9.9074331350436542E-2</v>
      </c>
      <c r="BS74" s="97" t="s">
        <v>74</v>
      </c>
      <c r="BT74" s="97">
        <v>66</v>
      </c>
      <c r="BU74" s="97" t="s">
        <v>74</v>
      </c>
      <c r="BV74" s="23">
        <v>0.10148299233130377</v>
      </c>
      <c r="BW74" s="97" t="s">
        <v>74</v>
      </c>
      <c r="BX74" s="97">
        <v>193</v>
      </c>
      <c r="BY74" s="97" t="s">
        <v>74</v>
      </c>
      <c r="BZ74" s="23">
        <v>9.4287344903887821E-2</v>
      </c>
      <c r="CA74" s="97" t="s">
        <v>74</v>
      </c>
      <c r="CB74" s="97">
        <v>280</v>
      </c>
      <c r="CC74" s="97" t="s">
        <v>74</v>
      </c>
      <c r="CD74" s="23">
        <v>4.4155342233657399E-2</v>
      </c>
      <c r="CE74" s="97" t="s">
        <v>74</v>
      </c>
      <c r="CF74" s="97">
        <v>234</v>
      </c>
      <c r="CG74" s="2">
        <f t="shared" si="11"/>
        <v>2.3116719000973729E-3</v>
      </c>
      <c r="CH74">
        <f t="shared" si="12"/>
        <v>2.8338797041336426E-2</v>
      </c>
      <c r="CI74">
        <f t="shared" si="13"/>
        <v>3.2570356898347648E-2</v>
      </c>
      <c r="CJ74">
        <f t="shared" si="14"/>
        <v>0.22343755825670872</v>
      </c>
      <c r="CK74">
        <f t="shared" si="15"/>
        <v>0.10148299233130377</v>
      </c>
      <c r="CL74">
        <f t="shared" si="16"/>
        <v>9.4287344903887821E-2</v>
      </c>
      <c r="CM74">
        <f t="shared" si="17"/>
        <v>4.4155342233657399E-2</v>
      </c>
      <c r="CN74">
        <f t="shared" si="18"/>
        <v>7.6779842423118E-2</v>
      </c>
      <c r="CO74">
        <f t="shared" si="19"/>
        <v>2.8338797041336426E-2</v>
      </c>
      <c r="CP74" s="97" t="s">
        <v>74</v>
      </c>
      <c r="CQ74">
        <f t="shared" si="20"/>
        <v>205</v>
      </c>
      <c r="CR74">
        <f t="shared" si="21"/>
        <v>115</v>
      </c>
      <c r="CS74" s="97" t="s">
        <v>74</v>
      </c>
    </row>
    <row r="75" spans="1:97" x14ac:dyDescent="0.35">
      <c r="A75" s="97" t="s">
        <v>302</v>
      </c>
      <c r="B75" s="23">
        <v>0.15896953408185543</v>
      </c>
      <c r="C75" s="97" t="s">
        <v>302</v>
      </c>
      <c r="D75" s="97">
        <v>271</v>
      </c>
      <c r="E75" s="97" t="s">
        <v>302</v>
      </c>
      <c r="F75" s="23">
        <v>6.1231567120560625E-2</v>
      </c>
      <c r="G75" s="97" t="s">
        <v>302</v>
      </c>
      <c r="H75" s="97">
        <v>249</v>
      </c>
      <c r="I75" s="97" t="s">
        <v>302</v>
      </c>
      <c r="J75" s="23">
        <v>0.19508278402946458</v>
      </c>
      <c r="K75" s="97" t="s">
        <v>302</v>
      </c>
      <c r="L75" s="97">
        <v>259</v>
      </c>
      <c r="M75" s="97" t="s">
        <v>302</v>
      </c>
      <c r="N75" s="23">
        <v>10</v>
      </c>
      <c r="O75" s="97" t="s">
        <v>302</v>
      </c>
      <c r="P75" s="23">
        <v>186</v>
      </c>
      <c r="Q75" s="97" t="s">
        <v>302</v>
      </c>
      <c r="R75" s="23">
        <v>2.3172081154608487E-4</v>
      </c>
      <c r="S75" s="97" t="s">
        <v>302</v>
      </c>
      <c r="T75" s="97">
        <v>289</v>
      </c>
      <c r="U75" s="97" t="s">
        <v>302</v>
      </c>
      <c r="V75" s="23">
        <v>3.301263835347161E-2</v>
      </c>
      <c r="W75" s="97" t="s">
        <v>302</v>
      </c>
      <c r="X75" s="97">
        <v>315</v>
      </c>
      <c r="Y75" s="97" t="s">
        <v>302</v>
      </c>
      <c r="Z75" s="23">
        <v>5.3672256278529081E-4</v>
      </c>
      <c r="AA75" s="97" t="s">
        <v>302</v>
      </c>
      <c r="AB75" s="97">
        <v>323</v>
      </c>
      <c r="AC75" s="97" t="s">
        <v>302</v>
      </c>
      <c r="AD75" s="23">
        <v>1.2316347121123394E-2</v>
      </c>
      <c r="AE75" s="97" t="s">
        <v>302</v>
      </c>
      <c r="AF75" s="97">
        <v>144</v>
      </c>
      <c r="AG75" s="97" t="s">
        <v>302</v>
      </c>
      <c r="AH75" s="23">
        <v>3.1600317873553732E-2</v>
      </c>
      <c r="AI75" s="97" t="s">
        <v>302</v>
      </c>
      <c r="AJ75" s="97">
        <v>325</v>
      </c>
      <c r="AK75" s="97" t="s">
        <v>302</v>
      </c>
      <c r="AL75" s="23">
        <v>1.5983862073511913E-2</v>
      </c>
      <c r="AM75" s="97" t="s">
        <v>302</v>
      </c>
      <c r="AN75" s="97">
        <v>256</v>
      </c>
      <c r="AO75" s="97" t="s">
        <v>302</v>
      </c>
      <c r="AP75" s="23">
        <v>0</v>
      </c>
      <c r="AQ75" s="97" t="s">
        <v>302</v>
      </c>
      <c r="AR75" s="97">
        <v>253</v>
      </c>
      <c r="AS75" s="97" t="s">
        <v>302</v>
      </c>
      <c r="AT75" s="23">
        <v>8.5783220582301326E-2</v>
      </c>
      <c r="AU75" s="97" t="s">
        <v>302</v>
      </c>
      <c r="AV75" s="97">
        <v>181</v>
      </c>
      <c r="AW75" s="97" t="s">
        <v>302</v>
      </c>
      <c r="AX75" s="23">
        <v>3.024342319114828E-2</v>
      </c>
      <c r="AY75" s="97" t="s">
        <v>302</v>
      </c>
      <c r="AZ75" s="97">
        <v>291</v>
      </c>
      <c r="BA75" s="97" t="s">
        <v>302</v>
      </c>
      <c r="BB75" s="23">
        <v>1.6434296407120477E-2</v>
      </c>
      <c r="BC75" s="97" t="s">
        <v>302</v>
      </c>
      <c r="BD75" s="97">
        <v>270</v>
      </c>
      <c r="BE75" s="97" t="s">
        <v>302</v>
      </c>
      <c r="BF75" s="23">
        <v>0.31212114339094382</v>
      </c>
      <c r="BG75" s="97" t="s">
        <v>302</v>
      </c>
      <c r="BH75" s="97">
        <v>74</v>
      </c>
      <c r="BI75" s="97" t="s">
        <v>302</v>
      </c>
      <c r="BJ75" s="23">
        <v>8.0226608158504437E-2</v>
      </c>
      <c r="BK75" s="97" t="s">
        <v>302</v>
      </c>
      <c r="BL75" s="97">
        <v>220</v>
      </c>
      <c r="BM75" s="97" t="s">
        <v>302</v>
      </c>
      <c r="BN75" s="23">
        <v>0.1065051928058104</v>
      </c>
      <c r="BO75" s="97" t="s">
        <v>302</v>
      </c>
      <c r="BP75" s="97">
        <v>87</v>
      </c>
      <c r="BQ75" s="97" t="s">
        <v>302</v>
      </c>
      <c r="BR75" s="23">
        <v>3.6859759286578794E-2</v>
      </c>
      <c r="BS75" s="97" t="s">
        <v>302</v>
      </c>
      <c r="BT75" s="97">
        <v>257</v>
      </c>
      <c r="BU75" s="97" t="s">
        <v>302</v>
      </c>
      <c r="BV75" s="23">
        <v>0.12445659647517475</v>
      </c>
      <c r="BW75" s="97" t="s">
        <v>302</v>
      </c>
      <c r="BX75" s="97">
        <v>148</v>
      </c>
      <c r="BY75" s="97" t="s">
        <v>302</v>
      </c>
      <c r="BZ75" s="23">
        <v>0.14867791369126351</v>
      </c>
      <c r="CA75" s="97" t="s">
        <v>302</v>
      </c>
      <c r="CB75" s="97">
        <v>165</v>
      </c>
      <c r="CC75" s="97" t="s">
        <v>302</v>
      </c>
      <c r="CD75" s="23">
        <v>4.8545202333669137E-2</v>
      </c>
      <c r="CE75" s="97" t="s">
        <v>302</v>
      </c>
      <c r="CF75" s="97">
        <v>221</v>
      </c>
      <c r="CG75" s="2">
        <f t="shared" si="11"/>
        <v>5.3672256278529081E-4</v>
      </c>
      <c r="CH75">
        <f t="shared" si="12"/>
        <v>1.5983862073511913E-2</v>
      </c>
      <c r="CI75">
        <f t="shared" si="13"/>
        <v>3.024342319114828E-2</v>
      </c>
      <c r="CJ75">
        <f t="shared" si="14"/>
        <v>8.0226608158504437E-2</v>
      </c>
      <c r="CK75">
        <f t="shared" si="15"/>
        <v>0.12445659647517475</v>
      </c>
      <c r="CL75">
        <f t="shared" si="16"/>
        <v>0.14867791369126351</v>
      </c>
      <c r="CM75">
        <f t="shared" si="17"/>
        <v>4.8545202333669137E-2</v>
      </c>
      <c r="CN75">
        <f t="shared" si="18"/>
        <v>6.4873289156225131E-2</v>
      </c>
      <c r="CO75">
        <f t="shared" si="19"/>
        <v>1.5983862073511913E-2</v>
      </c>
      <c r="CP75" s="97" t="s">
        <v>302</v>
      </c>
      <c r="CQ75">
        <f t="shared" si="20"/>
        <v>271</v>
      </c>
      <c r="CR75">
        <f t="shared" si="21"/>
        <v>256</v>
      </c>
      <c r="CS75" s="97" t="s">
        <v>302</v>
      </c>
    </row>
    <row r="76" spans="1:97" x14ac:dyDescent="0.35">
      <c r="A76" s="97" t="s">
        <v>277</v>
      </c>
      <c r="B76" s="23">
        <v>0.22439468977144209</v>
      </c>
      <c r="C76" s="97" t="s">
        <v>277</v>
      </c>
      <c r="D76" s="97">
        <v>150</v>
      </c>
      <c r="E76" s="97" t="s">
        <v>277</v>
      </c>
      <c r="F76" s="23">
        <v>9.8946802268830167E-2</v>
      </c>
      <c r="G76" s="97" t="s">
        <v>277</v>
      </c>
      <c r="H76" s="97">
        <v>155</v>
      </c>
      <c r="I76" s="97" t="s">
        <v>277</v>
      </c>
      <c r="J76" s="23">
        <v>0.26272736119518852</v>
      </c>
      <c r="K76" s="97" t="s">
        <v>277</v>
      </c>
      <c r="L76" s="97">
        <v>158</v>
      </c>
      <c r="M76" s="97" t="s">
        <v>277</v>
      </c>
      <c r="N76" s="23">
        <v>3</v>
      </c>
      <c r="O76" s="97" t="s">
        <v>277</v>
      </c>
      <c r="P76" s="23">
        <v>173</v>
      </c>
      <c r="Q76" s="97" t="s">
        <v>277</v>
      </c>
      <c r="R76" s="23">
        <v>1.4479092043805672E-3</v>
      </c>
      <c r="S76" s="97" t="s">
        <v>277</v>
      </c>
      <c r="T76" s="97">
        <v>141</v>
      </c>
      <c r="U76" s="97" t="s">
        <v>277</v>
      </c>
      <c r="V76" s="23">
        <v>6.4517379079629705E-2</v>
      </c>
      <c r="W76" s="97" t="s">
        <v>277</v>
      </c>
      <c r="X76" s="97">
        <v>271</v>
      </c>
      <c r="Y76" s="97" t="s">
        <v>277</v>
      </c>
      <c r="Z76" s="23">
        <v>2.0436826197999087E-3</v>
      </c>
      <c r="AA76" s="97" t="s">
        <v>277</v>
      </c>
      <c r="AB76" s="97">
        <v>221</v>
      </c>
      <c r="AC76" s="97" t="s">
        <v>277</v>
      </c>
      <c r="AD76" s="23">
        <v>1.2172499154803148E-2</v>
      </c>
      <c r="AE76" s="97" t="s">
        <v>277</v>
      </c>
      <c r="AF76" s="97">
        <v>145</v>
      </c>
      <c r="AG76" s="97" t="s">
        <v>277</v>
      </c>
      <c r="AH76" s="23">
        <v>7.3165985471818989E-2</v>
      </c>
      <c r="AI76" s="97" t="s">
        <v>277</v>
      </c>
      <c r="AJ76" s="97">
        <v>200</v>
      </c>
      <c r="AK76" s="97" t="s">
        <v>277</v>
      </c>
      <c r="AL76" s="23">
        <v>2.1082283465007231E-2</v>
      </c>
      <c r="AM76" s="97" t="s">
        <v>277</v>
      </c>
      <c r="AN76" s="97">
        <v>177</v>
      </c>
      <c r="AO76" s="97" t="s">
        <v>277</v>
      </c>
      <c r="AP76" s="23">
        <v>9.5220282640582729E-2</v>
      </c>
      <c r="AQ76" s="97" t="s">
        <v>277</v>
      </c>
      <c r="AR76" s="97">
        <v>68</v>
      </c>
      <c r="AS76" s="97" t="s">
        <v>277</v>
      </c>
      <c r="AT76" s="23">
        <v>0.13195414518437348</v>
      </c>
      <c r="AU76" s="97" t="s">
        <v>277</v>
      </c>
      <c r="AV76" s="97">
        <v>68</v>
      </c>
      <c r="AW76" s="97" t="s">
        <v>277</v>
      </c>
      <c r="AX76" s="23">
        <v>0.13926846376416249</v>
      </c>
      <c r="AY76" s="97" t="s">
        <v>277</v>
      </c>
      <c r="AZ76" s="97">
        <v>58</v>
      </c>
      <c r="BA76" s="97" t="s">
        <v>277</v>
      </c>
      <c r="BB76" s="23">
        <v>3.0322462937661703E-2</v>
      </c>
      <c r="BC76" s="97" t="s">
        <v>277</v>
      </c>
      <c r="BD76" s="97">
        <v>224</v>
      </c>
      <c r="BE76" s="97" t="s">
        <v>277</v>
      </c>
      <c r="BF76" s="23">
        <v>0.36982181850144119</v>
      </c>
      <c r="BG76" s="97" t="s">
        <v>277</v>
      </c>
      <c r="BH76" s="97">
        <v>54</v>
      </c>
      <c r="BI76" s="97" t="s">
        <v>277</v>
      </c>
      <c r="BJ76" s="23">
        <v>0.1049554759145394</v>
      </c>
      <c r="BK76" s="97" t="s">
        <v>277</v>
      </c>
      <c r="BL76" s="97">
        <v>154</v>
      </c>
      <c r="BM76" s="97" t="s">
        <v>277</v>
      </c>
      <c r="BN76" s="23">
        <v>7.9777192638659955E-2</v>
      </c>
      <c r="BO76" s="97" t="s">
        <v>277</v>
      </c>
      <c r="BP76" s="97">
        <v>125</v>
      </c>
      <c r="BQ76" s="97" t="s">
        <v>277</v>
      </c>
      <c r="BR76" s="23">
        <v>6.9479012761342593E-2</v>
      </c>
      <c r="BS76" s="97" t="s">
        <v>277</v>
      </c>
      <c r="BT76" s="97">
        <v>134</v>
      </c>
      <c r="BU76" s="97" t="s">
        <v>277</v>
      </c>
      <c r="BV76" s="23">
        <v>0.12968693626509209</v>
      </c>
      <c r="BW76" s="97" t="s">
        <v>277</v>
      </c>
      <c r="BX76" s="97">
        <v>136</v>
      </c>
      <c r="BY76" s="97" t="s">
        <v>277</v>
      </c>
      <c r="BZ76" s="23">
        <v>0.1819242090751936</v>
      </c>
      <c r="CA76" s="97" t="s">
        <v>277</v>
      </c>
      <c r="CB76" s="97">
        <v>122</v>
      </c>
      <c r="CC76" s="97" t="s">
        <v>277</v>
      </c>
      <c r="CD76" s="23">
        <v>4.7282412770388672E-2</v>
      </c>
      <c r="CE76" s="97" t="s">
        <v>277</v>
      </c>
      <c r="CF76" s="97">
        <v>224</v>
      </c>
      <c r="CG76" s="2">
        <f t="shared" si="11"/>
        <v>2.0436826197999087E-3</v>
      </c>
      <c r="CH76">
        <f t="shared" si="12"/>
        <v>2.1082283465007231E-2</v>
      </c>
      <c r="CI76">
        <f t="shared" si="13"/>
        <v>0.13926846376416249</v>
      </c>
      <c r="CJ76">
        <f t="shared" si="14"/>
        <v>0.1049554759145394</v>
      </c>
      <c r="CK76">
        <f t="shared" si="15"/>
        <v>0.12968693626509209</v>
      </c>
      <c r="CL76">
        <f t="shared" si="16"/>
        <v>0.1819242090751936</v>
      </c>
      <c r="CM76">
        <f t="shared" si="17"/>
        <v>4.7282412770388672E-2</v>
      </c>
      <c r="CN76">
        <f t="shared" si="18"/>
        <v>9.1572398942608074E-2</v>
      </c>
      <c r="CO76">
        <f t="shared" si="19"/>
        <v>2.1082283465007231E-2</v>
      </c>
      <c r="CP76" s="97" t="s">
        <v>277</v>
      </c>
      <c r="CQ76">
        <f t="shared" si="20"/>
        <v>150</v>
      </c>
      <c r="CR76">
        <f t="shared" si="21"/>
        <v>177</v>
      </c>
      <c r="CS76" s="97" t="s">
        <v>277</v>
      </c>
    </row>
    <row r="77" spans="1:97" x14ac:dyDescent="0.35">
      <c r="A77" s="97" t="s">
        <v>340</v>
      </c>
      <c r="B77" s="23">
        <v>9.5856646925680175E-2</v>
      </c>
      <c r="C77" s="97" t="s">
        <v>340</v>
      </c>
      <c r="D77" s="97">
        <v>324</v>
      </c>
      <c r="E77" s="97" t="s">
        <v>340</v>
      </c>
      <c r="F77" s="23">
        <v>2.392039486208164E-2</v>
      </c>
      <c r="G77" s="97" t="s">
        <v>340</v>
      </c>
      <c r="H77" s="97">
        <v>320</v>
      </c>
      <c r="I77" s="97" t="s">
        <v>340</v>
      </c>
      <c r="J77" s="23">
        <v>0.1678830907479528</v>
      </c>
      <c r="K77" s="97" t="s">
        <v>340</v>
      </c>
      <c r="L77" s="97">
        <v>284</v>
      </c>
      <c r="M77" s="97" t="s">
        <v>340</v>
      </c>
      <c r="N77" s="23">
        <v>-36</v>
      </c>
      <c r="O77" s="97" t="s">
        <v>340</v>
      </c>
      <c r="P77" s="23">
        <v>123</v>
      </c>
      <c r="Q77" s="97" t="s">
        <v>340</v>
      </c>
      <c r="R77" s="23">
        <v>6.8226890686484784E-4</v>
      </c>
      <c r="S77" s="97" t="s">
        <v>340</v>
      </c>
      <c r="T77" s="97">
        <v>231</v>
      </c>
      <c r="U77" s="97" t="s">
        <v>340</v>
      </c>
      <c r="V77" s="23">
        <v>0.12764802491050389</v>
      </c>
      <c r="W77" s="97" t="s">
        <v>340</v>
      </c>
      <c r="X77" s="97">
        <v>175</v>
      </c>
      <c r="Y77" s="97" t="s">
        <v>340</v>
      </c>
      <c r="Z77" s="23">
        <v>1.8616653757153518E-3</v>
      </c>
      <c r="AA77" s="97" t="s">
        <v>340</v>
      </c>
      <c r="AB77" s="97">
        <v>236</v>
      </c>
      <c r="AC77" s="97" t="s">
        <v>340</v>
      </c>
      <c r="AD77" s="23">
        <v>5.7239426232766439E-3</v>
      </c>
      <c r="AE77" s="97" t="s">
        <v>340</v>
      </c>
      <c r="AF77" s="97">
        <v>238</v>
      </c>
      <c r="AG77" s="97" t="s">
        <v>340</v>
      </c>
      <c r="AH77" s="23">
        <v>6.62649052141394E-2</v>
      </c>
      <c r="AI77" s="97" t="s">
        <v>340</v>
      </c>
      <c r="AJ77" s="97">
        <v>230</v>
      </c>
      <c r="AK77" s="97" t="s">
        <v>340</v>
      </c>
      <c r="AL77" s="23">
        <v>1.3928964562918405E-2</v>
      </c>
      <c r="AM77" s="97" t="s">
        <v>340</v>
      </c>
      <c r="AN77" s="97">
        <v>277</v>
      </c>
      <c r="AO77" s="97" t="s">
        <v>340</v>
      </c>
      <c r="AP77" s="23">
        <v>2.8405154112334727E-2</v>
      </c>
      <c r="AQ77" s="97" t="s">
        <v>340</v>
      </c>
      <c r="AR77" s="97">
        <v>179</v>
      </c>
      <c r="AS77" s="97" t="s">
        <v>340</v>
      </c>
      <c r="AT77" s="23">
        <v>7.5828750986167689E-2</v>
      </c>
      <c r="AU77" s="97" t="s">
        <v>340</v>
      </c>
      <c r="AV77" s="97">
        <v>213</v>
      </c>
      <c r="AW77" s="97" t="s">
        <v>340</v>
      </c>
      <c r="AX77" s="23">
        <v>5.4401316047744758E-2</v>
      </c>
      <c r="AY77" s="97" t="s">
        <v>340</v>
      </c>
      <c r="AZ77" s="97">
        <v>215</v>
      </c>
      <c r="BA77" s="97" t="s">
        <v>340</v>
      </c>
      <c r="BB77" s="23">
        <v>8.0977965233210679E-3</v>
      </c>
      <c r="BC77" s="97" t="s">
        <v>340</v>
      </c>
      <c r="BD77" s="97">
        <v>301</v>
      </c>
      <c r="BE77" s="97" t="s">
        <v>340</v>
      </c>
      <c r="BF77" s="23">
        <v>0.17235757403677296</v>
      </c>
      <c r="BG77" s="97" t="s">
        <v>340</v>
      </c>
      <c r="BH77" s="97">
        <v>222</v>
      </c>
      <c r="BI77" s="97" t="s">
        <v>340</v>
      </c>
      <c r="BJ77" s="23">
        <v>4.3410579708720677E-2</v>
      </c>
      <c r="BK77" s="97" t="s">
        <v>340</v>
      </c>
      <c r="BL77" s="97">
        <v>308</v>
      </c>
      <c r="BM77" s="97" t="s">
        <v>340</v>
      </c>
      <c r="BN77" s="23">
        <v>1.0019678597668332E-2</v>
      </c>
      <c r="BO77" s="97" t="s">
        <v>340</v>
      </c>
      <c r="BP77" s="97">
        <v>308</v>
      </c>
      <c r="BQ77" s="97" t="s">
        <v>340</v>
      </c>
      <c r="BR77" s="23">
        <v>4.7174065894191396E-2</v>
      </c>
      <c r="BS77" s="97" t="s">
        <v>340</v>
      </c>
      <c r="BT77" s="97">
        <v>218</v>
      </c>
      <c r="BU77" s="97" t="s">
        <v>340</v>
      </c>
      <c r="BV77" s="23">
        <v>4.9771655661850572E-2</v>
      </c>
      <c r="BW77" s="97" t="s">
        <v>340</v>
      </c>
      <c r="BX77" s="97">
        <v>300</v>
      </c>
      <c r="BY77" s="97" t="s">
        <v>340</v>
      </c>
      <c r="BZ77" s="23">
        <v>7.1828333086714546E-2</v>
      </c>
      <c r="CA77" s="97" t="s">
        <v>340</v>
      </c>
      <c r="CB77" s="97">
        <v>315</v>
      </c>
      <c r="CC77" s="97" t="s">
        <v>340</v>
      </c>
      <c r="CD77" s="23">
        <v>3.8374073163175301E-2</v>
      </c>
      <c r="CE77" s="97" t="s">
        <v>340</v>
      </c>
      <c r="CF77" s="97">
        <v>256</v>
      </c>
      <c r="CG77" s="2">
        <f t="shared" si="11"/>
        <v>1.8616653757153518E-3</v>
      </c>
      <c r="CH77">
        <f t="shared" si="12"/>
        <v>1.3928964562918405E-2</v>
      </c>
      <c r="CI77">
        <f t="shared" si="13"/>
        <v>5.4401316047744758E-2</v>
      </c>
      <c r="CJ77">
        <f t="shared" si="14"/>
        <v>4.3410579708720677E-2</v>
      </c>
      <c r="CK77">
        <f t="shared" si="15"/>
        <v>4.9771655661850572E-2</v>
      </c>
      <c r="CL77">
        <f t="shared" si="16"/>
        <v>7.1828333086714546E-2</v>
      </c>
      <c r="CM77">
        <f t="shared" si="17"/>
        <v>3.8374073163175301E-2</v>
      </c>
      <c r="CN77">
        <f t="shared" si="18"/>
        <v>3.9117784482867173E-2</v>
      </c>
      <c r="CO77">
        <f t="shared" si="19"/>
        <v>1.3928964562918405E-2</v>
      </c>
      <c r="CP77" s="97" t="s">
        <v>340</v>
      </c>
      <c r="CQ77">
        <f t="shared" si="20"/>
        <v>324</v>
      </c>
      <c r="CR77">
        <f t="shared" si="21"/>
        <v>277</v>
      </c>
      <c r="CS77" s="97" t="s">
        <v>340</v>
      </c>
    </row>
    <row r="78" spans="1:97" x14ac:dyDescent="0.35">
      <c r="A78" s="97" t="s">
        <v>298</v>
      </c>
      <c r="B78" s="23">
        <v>0.13845944886893813</v>
      </c>
      <c r="C78" s="97" t="s">
        <v>298</v>
      </c>
      <c r="D78" s="97">
        <v>294</v>
      </c>
      <c r="E78" s="97" t="s">
        <v>298</v>
      </c>
      <c r="F78" s="23">
        <v>7.3396829506571878E-2</v>
      </c>
      <c r="G78" s="97" t="s">
        <v>298</v>
      </c>
      <c r="H78" s="97">
        <v>215</v>
      </c>
      <c r="I78" s="97" t="s">
        <v>298</v>
      </c>
      <c r="J78" s="23">
        <v>0.14584828201768263</v>
      </c>
      <c r="K78" s="97" t="s">
        <v>298</v>
      </c>
      <c r="L78" s="97">
        <v>308</v>
      </c>
      <c r="M78" s="97" t="s">
        <v>298</v>
      </c>
      <c r="N78" s="23">
        <v>93</v>
      </c>
      <c r="O78" s="97" t="s">
        <v>298</v>
      </c>
      <c r="P78" s="23">
        <v>256</v>
      </c>
      <c r="Q78" s="97" t="s">
        <v>298</v>
      </c>
      <c r="R78" s="23">
        <v>1.5741225547710987E-3</v>
      </c>
      <c r="S78" s="97" t="s">
        <v>298</v>
      </c>
      <c r="T78" s="97">
        <v>133</v>
      </c>
      <c r="U78" s="97" t="s">
        <v>298</v>
      </c>
      <c r="V78" s="23">
        <v>8.2727627450595503E-2</v>
      </c>
      <c r="W78" s="97" t="s">
        <v>298</v>
      </c>
      <c r="X78" s="97">
        <v>239</v>
      </c>
      <c r="Y78" s="97" t="s">
        <v>298</v>
      </c>
      <c r="Z78" s="23">
        <v>2.33813982613591E-3</v>
      </c>
      <c r="AA78" s="97" t="s">
        <v>298</v>
      </c>
      <c r="AB78" s="97">
        <v>199</v>
      </c>
      <c r="AC78" s="97" t="s">
        <v>298</v>
      </c>
      <c r="AD78" s="23">
        <v>1.6716901542638978E-2</v>
      </c>
      <c r="AE78" s="97" t="s">
        <v>298</v>
      </c>
      <c r="AF78" s="97">
        <v>108</v>
      </c>
      <c r="AG78" s="97" t="s">
        <v>298</v>
      </c>
      <c r="AH78" s="23">
        <v>5.8581664210093774E-2</v>
      </c>
      <c r="AI78" s="97" t="s">
        <v>298</v>
      </c>
      <c r="AJ78" s="97">
        <v>263</v>
      </c>
      <c r="AK78" s="97" t="s">
        <v>298</v>
      </c>
      <c r="AL78" s="23">
        <v>2.3672327497770485E-2</v>
      </c>
      <c r="AM78" s="97" t="s">
        <v>298</v>
      </c>
      <c r="AN78" s="97">
        <v>150</v>
      </c>
      <c r="AO78" s="97" t="s">
        <v>298</v>
      </c>
      <c r="AP78" s="23">
        <v>0</v>
      </c>
      <c r="AQ78" s="97" t="s">
        <v>298</v>
      </c>
      <c r="AR78" s="97">
        <v>253</v>
      </c>
      <c r="AS78" s="97" t="s">
        <v>298</v>
      </c>
      <c r="AT78" s="23">
        <v>7.3614156009377998E-2</v>
      </c>
      <c r="AU78" s="97" t="s">
        <v>298</v>
      </c>
      <c r="AV78" s="97">
        <v>223</v>
      </c>
      <c r="AW78" s="97" t="s">
        <v>298</v>
      </c>
      <c r="AX78" s="23">
        <v>2.5953141627678249E-2</v>
      </c>
      <c r="AY78" s="97" t="s">
        <v>298</v>
      </c>
      <c r="AZ78" s="97">
        <v>300</v>
      </c>
      <c r="BA78" s="97" t="s">
        <v>298</v>
      </c>
      <c r="BB78" s="23">
        <v>0.11909911181654274</v>
      </c>
      <c r="BC78" s="97" t="s">
        <v>298</v>
      </c>
      <c r="BD78" s="97">
        <v>78</v>
      </c>
      <c r="BE78" s="97" t="s">
        <v>298</v>
      </c>
      <c r="BF78" s="23">
        <v>0.12477180669714184</v>
      </c>
      <c r="BG78" s="97" t="s">
        <v>298</v>
      </c>
      <c r="BH78" s="97">
        <v>305</v>
      </c>
      <c r="BI78" s="97" t="s">
        <v>298</v>
      </c>
      <c r="BJ78" s="23">
        <v>0.13472324718583084</v>
      </c>
      <c r="BK78" s="97" t="s">
        <v>298</v>
      </c>
      <c r="BL78" s="97">
        <v>118</v>
      </c>
      <c r="BM78" s="97" t="s">
        <v>298</v>
      </c>
      <c r="BN78" s="23">
        <v>2.5015590408514244E-2</v>
      </c>
      <c r="BO78" s="97" t="s">
        <v>298</v>
      </c>
      <c r="BP78" s="97">
        <v>271</v>
      </c>
      <c r="BQ78" s="97" t="s">
        <v>298</v>
      </c>
      <c r="BR78" s="23">
        <v>7.9025385980667912E-2</v>
      </c>
      <c r="BS78" s="97" t="s">
        <v>298</v>
      </c>
      <c r="BT78" s="97">
        <v>102</v>
      </c>
      <c r="BU78" s="97" t="s">
        <v>298</v>
      </c>
      <c r="BV78" s="23">
        <v>9.0514140114084471E-2</v>
      </c>
      <c r="BW78" s="97" t="s">
        <v>298</v>
      </c>
      <c r="BX78" s="97">
        <v>219</v>
      </c>
      <c r="BY78" s="97" t="s">
        <v>298</v>
      </c>
      <c r="BZ78" s="23">
        <v>9.4318395847095213E-2</v>
      </c>
      <c r="CA78" s="97" t="s">
        <v>298</v>
      </c>
      <c r="CB78" s="97">
        <v>279</v>
      </c>
      <c r="CC78" s="97" t="s">
        <v>298</v>
      </c>
      <c r="CD78" s="23">
        <v>7.7549553098355444E-3</v>
      </c>
      <c r="CE78" s="97" t="s">
        <v>298</v>
      </c>
      <c r="CF78" s="97">
        <v>320</v>
      </c>
      <c r="CG78" s="2">
        <f t="shared" si="11"/>
        <v>2.33813982613591E-3</v>
      </c>
      <c r="CH78">
        <f t="shared" si="12"/>
        <v>2.3672327497770485E-2</v>
      </c>
      <c r="CI78">
        <f t="shared" si="13"/>
        <v>2.5953141627678249E-2</v>
      </c>
      <c r="CJ78">
        <f t="shared" si="14"/>
        <v>0.13472324718583084</v>
      </c>
      <c r="CK78">
        <f t="shared" si="15"/>
        <v>9.0514140114084471E-2</v>
      </c>
      <c r="CL78">
        <f t="shared" si="16"/>
        <v>9.4318395847095213E-2</v>
      </c>
      <c r="CM78">
        <f t="shared" si="17"/>
        <v>7.7549553098355444E-3</v>
      </c>
      <c r="CN78">
        <f t="shared" si="18"/>
        <v>5.6503404345772827E-2</v>
      </c>
      <c r="CO78">
        <f t="shared" si="19"/>
        <v>2.3672327497770485E-2</v>
      </c>
      <c r="CP78" s="97" t="s">
        <v>298</v>
      </c>
      <c r="CQ78">
        <f t="shared" si="20"/>
        <v>294</v>
      </c>
      <c r="CR78">
        <f t="shared" si="21"/>
        <v>150</v>
      </c>
      <c r="CS78" s="97" t="s">
        <v>298</v>
      </c>
    </row>
    <row r="79" spans="1:97" x14ac:dyDescent="0.35">
      <c r="A79" s="97" t="s">
        <v>194</v>
      </c>
      <c r="B79" s="23">
        <v>0.213324430802693</v>
      </c>
      <c r="C79" s="97" t="s">
        <v>194</v>
      </c>
      <c r="D79" s="97">
        <v>163</v>
      </c>
      <c r="E79" s="97" t="s">
        <v>194</v>
      </c>
      <c r="F79" s="23">
        <v>8.9590047355337807E-2</v>
      </c>
      <c r="G79" s="97" t="s">
        <v>194</v>
      </c>
      <c r="H79" s="97">
        <v>172</v>
      </c>
      <c r="I79" s="97" t="s">
        <v>194</v>
      </c>
      <c r="J79" s="23">
        <v>0.35337581781054339</v>
      </c>
      <c r="K79" s="97" t="s">
        <v>194</v>
      </c>
      <c r="L79" s="97">
        <v>74</v>
      </c>
      <c r="M79" s="97" t="s">
        <v>194</v>
      </c>
      <c r="N79" s="23">
        <v>-98</v>
      </c>
      <c r="O79" s="97" t="s">
        <v>194</v>
      </c>
      <c r="P79" s="23">
        <v>67</v>
      </c>
      <c r="Q79" s="97" t="s">
        <v>194</v>
      </c>
      <c r="R79" s="23">
        <v>3.4192120721941071E-3</v>
      </c>
      <c r="S79" s="97" t="s">
        <v>194</v>
      </c>
      <c r="T79" s="97">
        <v>71</v>
      </c>
      <c r="U79" s="97" t="s">
        <v>194</v>
      </c>
      <c r="V79" s="23">
        <v>0.43776813219962724</v>
      </c>
      <c r="W79" s="97" t="s">
        <v>194</v>
      </c>
      <c r="X79" s="97">
        <v>29</v>
      </c>
      <c r="Y79" s="97" t="s">
        <v>194</v>
      </c>
      <c r="Z79" s="23">
        <v>7.4636211282650741E-3</v>
      </c>
      <c r="AA79" s="97" t="s">
        <v>194</v>
      </c>
      <c r="AB79" s="97">
        <v>54</v>
      </c>
      <c r="AC79" s="97" t="s">
        <v>194</v>
      </c>
      <c r="AD79" s="23">
        <v>5.419218283584458E-3</v>
      </c>
      <c r="AE79" s="97" t="s">
        <v>194</v>
      </c>
      <c r="AF79" s="97">
        <v>247</v>
      </c>
      <c r="AG79" s="97" t="s">
        <v>194</v>
      </c>
      <c r="AH79" s="23">
        <v>5.5300883706691249E-2</v>
      </c>
      <c r="AI79" s="97" t="s">
        <v>194</v>
      </c>
      <c r="AJ79" s="97">
        <v>281</v>
      </c>
      <c r="AK79" s="97" t="s">
        <v>194</v>
      </c>
      <c r="AL79" s="23">
        <v>1.2250223352638819E-2</v>
      </c>
      <c r="AM79" s="97" t="s">
        <v>194</v>
      </c>
      <c r="AN79" s="97">
        <v>297</v>
      </c>
      <c r="AO79" s="97" t="s">
        <v>194</v>
      </c>
      <c r="AP79" s="23">
        <v>0.12852346193619385</v>
      </c>
      <c r="AQ79" s="97" t="s">
        <v>194</v>
      </c>
      <c r="AR79" s="97">
        <v>41</v>
      </c>
      <c r="AS79" s="97" t="s">
        <v>194</v>
      </c>
      <c r="AT79" s="23">
        <v>7.6312589062542707E-2</v>
      </c>
      <c r="AU79" s="97" t="s">
        <v>194</v>
      </c>
      <c r="AV79" s="97">
        <v>209</v>
      </c>
      <c r="AW79" s="97" t="s">
        <v>194</v>
      </c>
      <c r="AX79" s="23">
        <v>0.15208989383115104</v>
      </c>
      <c r="AY79" s="97" t="s">
        <v>194</v>
      </c>
      <c r="AZ79" s="97">
        <v>49</v>
      </c>
      <c r="BA79" s="97" t="s">
        <v>194</v>
      </c>
      <c r="BB79" s="23">
        <v>5.1557485730438078E-2</v>
      </c>
      <c r="BC79" s="97" t="s">
        <v>194</v>
      </c>
      <c r="BD79" s="97">
        <v>160</v>
      </c>
      <c r="BE79" s="97" t="s">
        <v>194</v>
      </c>
      <c r="BF79" s="23">
        <v>0.39228984299908209</v>
      </c>
      <c r="BG79" s="97" t="s">
        <v>194</v>
      </c>
      <c r="BH79" s="97">
        <v>47</v>
      </c>
      <c r="BI79" s="97" t="s">
        <v>194</v>
      </c>
      <c r="BJ79" s="23">
        <v>0.12902254689513887</v>
      </c>
      <c r="BK79" s="97" t="s">
        <v>194</v>
      </c>
      <c r="BL79" s="97">
        <v>123</v>
      </c>
      <c r="BM79" s="97" t="s">
        <v>194</v>
      </c>
      <c r="BN79" s="23">
        <v>9.3172053535113732E-3</v>
      </c>
      <c r="BO79" s="97" t="s">
        <v>194</v>
      </c>
      <c r="BP79" s="97">
        <v>313</v>
      </c>
      <c r="BQ79" s="97" t="s">
        <v>194</v>
      </c>
      <c r="BR79" s="23">
        <v>7.1439627219217108E-2</v>
      </c>
      <c r="BS79" s="97" t="s">
        <v>194</v>
      </c>
      <c r="BT79" s="97">
        <v>129</v>
      </c>
      <c r="BU79" s="97" t="s">
        <v>194</v>
      </c>
      <c r="BV79" s="23">
        <v>7.029496566554666E-2</v>
      </c>
      <c r="BW79" s="97" t="s">
        <v>194</v>
      </c>
      <c r="BX79" s="97">
        <v>274</v>
      </c>
      <c r="BY79" s="97" t="s">
        <v>194</v>
      </c>
      <c r="BZ79" s="23">
        <v>0.17029032253458312</v>
      </c>
      <c r="CA79" s="97" t="s">
        <v>194</v>
      </c>
      <c r="CB79" s="97">
        <v>136</v>
      </c>
      <c r="CC79" s="97" t="s">
        <v>194</v>
      </c>
      <c r="CD79" s="23">
        <v>5.8430418963735825E-2</v>
      </c>
      <c r="CE79" s="97" t="s">
        <v>194</v>
      </c>
      <c r="CF79" s="97">
        <v>187</v>
      </c>
      <c r="CG79" s="2">
        <f t="shared" si="11"/>
        <v>7.4636211282650741E-3</v>
      </c>
      <c r="CH79">
        <f t="shared" si="12"/>
        <v>1.2250223352638819E-2</v>
      </c>
      <c r="CI79">
        <f t="shared" si="13"/>
        <v>0.15208989383115104</v>
      </c>
      <c r="CJ79">
        <f t="shared" si="14"/>
        <v>0.12902254689513887</v>
      </c>
      <c r="CK79">
        <f t="shared" si="15"/>
        <v>7.029496566554666E-2</v>
      </c>
      <c r="CL79">
        <f t="shared" si="16"/>
        <v>0.17029032253458312</v>
      </c>
      <c r="CM79">
        <f t="shared" si="17"/>
        <v>5.8430418963735825E-2</v>
      </c>
      <c r="CN79">
        <f t="shared" si="18"/>
        <v>8.7054777907472111E-2</v>
      </c>
      <c r="CO79">
        <f t="shared" si="19"/>
        <v>1.2250223352638819E-2</v>
      </c>
      <c r="CP79" s="97" t="s">
        <v>194</v>
      </c>
      <c r="CQ79">
        <f t="shared" si="20"/>
        <v>163</v>
      </c>
      <c r="CR79">
        <f t="shared" si="21"/>
        <v>297</v>
      </c>
      <c r="CS79" s="97" t="s">
        <v>194</v>
      </c>
    </row>
    <row r="80" spans="1:97" x14ac:dyDescent="0.35">
      <c r="A80" s="97" t="s">
        <v>311</v>
      </c>
      <c r="B80" s="23">
        <v>0.14464883938127487</v>
      </c>
      <c r="C80" s="97" t="s">
        <v>311</v>
      </c>
      <c r="D80" s="97">
        <v>288</v>
      </c>
      <c r="E80" s="97" t="s">
        <v>311</v>
      </c>
      <c r="F80" s="23">
        <v>4.4447173668504834E-2</v>
      </c>
      <c r="G80" s="97" t="s">
        <v>311</v>
      </c>
      <c r="H80" s="97">
        <v>293</v>
      </c>
      <c r="I80" s="97" t="s">
        <v>311</v>
      </c>
      <c r="J80" s="23">
        <v>0.20929069076161627</v>
      </c>
      <c r="K80" s="97" t="s">
        <v>311</v>
      </c>
      <c r="L80" s="97">
        <v>234</v>
      </c>
      <c r="M80" s="97" t="s">
        <v>311</v>
      </c>
      <c r="N80" s="23">
        <v>-59</v>
      </c>
      <c r="O80" s="97" t="s">
        <v>311</v>
      </c>
      <c r="P80" s="23">
        <v>92</v>
      </c>
      <c r="Q80" s="97" t="s">
        <v>311</v>
      </c>
      <c r="R80" s="23">
        <v>7.6905189758355987E-4</v>
      </c>
      <c r="S80" s="97" t="s">
        <v>311</v>
      </c>
      <c r="T80" s="97">
        <v>220</v>
      </c>
      <c r="U80" s="97" t="s">
        <v>311</v>
      </c>
      <c r="V80" s="23">
        <v>8.2394363560567785E-2</v>
      </c>
      <c r="W80" s="97" t="s">
        <v>311</v>
      </c>
      <c r="X80" s="97">
        <v>241</v>
      </c>
      <c r="Y80" s="97" t="s">
        <v>311</v>
      </c>
      <c r="Z80" s="23">
        <v>1.5302311428570005E-3</v>
      </c>
      <c r="AA80" s="97" t="s">
        <v>311</v>
      </c>
      <c r="AB80" s="97">
        <v>261</v>
      </c>
      <c r="AC80" s="97" t="s">
        <v>311</v>
      </c>
      <c r="AD80" s="23">
        <v>9.0795625970805961E-3</v>
      </c>
      <c r="AE80" s="97" t="s">
        <v>311</v>
      </c>
      <c r="AF80" s="97">
        <v>181</v>
      </c>
      <c r="AG80" s="97" t="s">
        <v>311</v>
      </c>
      <c r="AH80" s="23">
        <v>6.7395269371025662E-2</v>
      </c>
      <c r="AI80" s="97" t="s">
        <v>311</v>
      </c>
      <c r="AJ80" s="97">
        <v>227</v>
      </c>
      <c r="AK80" s="97" t="s">
        <v>311</v>
      </c>
      <c r="AL80" s="23">
        <v>1.7341189666177186E-2</v>
      </c>
      <c r="AM80" s="97" t="s">
        <v>311</v>
      </c>
      <c r="AN80" s="97">
        <v>234</v>
      </c>
      <c r="AO80" s="97" t="s">
        <v>311</v>
      </c>
      <c r="AP80" s="23">
        <v>3.0134238973372182E-2</v>
      </c>
      <c r="AQ80" s="97" t="s">
        <v>311</v>
      </c>
      <c r="AR80" s="97">
        <v>173</v>
      </c>
      <c r="AS80" s="97" t="s">
        <v>311</v>
      </c>
      <c r="AT80" s="23">
        <v>6.6291638200660682E-2</v>
      </c>
      <c r="AU80" s="97" t="s">
        <v>311</v>
      </c>
      <c r="AV80" s="97">
        <v>253</v>
      </c>
      <c r="AW80" s="97" t="s">
        <v>311</v>
      </c>
      <c r="AX80" s="23">
        <v>5.2723122344497365E-2</v>
      </c>
      <c r="AY80" s="97" t="s">
        <v>311</v>
      </c>
      <c r="AZ80" s="97">
        <v>218</v>
      </c>
      <c r="BA80" s="97" t="s">
        <v>311</v>
      </c>
      <c r="BB80" s="23">
        <v>1.4826343464809388E-2</v>
      </c>
      <c r="BC80" s="97" t="s">
        <v>311</v>
      </c>
      <c r="BD80" s="97">
        <v>276</v>
      </c>
      <c r="BE80" s="97" t="s">
        <v>311</v>
      </c>
      <c r="BF80" s="23">
        <v>0.2967076073517132</v>
      </c>
      <c r="BG80" s="97" t="s">
        <v>311</v>
      </c>
      <c r="BH80" s="97">
        <v>87</v>
      </c>
      <c r="BI80" s="97" t="s">
        <v>311</v>
      </c>
      <c r="BJ80" s="23">
        <v>7.5538288486045324E-2</v>
      </c>
      <c r="BK80" s="97" t="s">
        <v>311</v>
      </c>
      <c r="BL80" s="97">
        <v>231</v>
      </c>
      <c r="BM80" s="97" t="s">
        <v>311</v>
      </c>
      <c r="BN80" s="23">
        <v>4.3539404377896537E-2</v>
      </c>
      <c r="BO80" s="97" t="s">
        <v>311</v>
      </c>
      <c r="BP80" s="97">
        <v>209</v>
      </c>
      <c r="BQ80" s="97" t="s">
        <v>311</v>
      </c>
      <c r="BR80" s="23">
        <v>5.9136033688785498E-2</v>
      </c>
      <c r="BS80" s="97" t="s">
        <v>311</v>
      </c>
      <c r="BT80" s="97">
        <v>177</v>
      </c>
      <c r="BU80" s="97" t="s">
        <v>311</v>
      </c>
      <c r="BV80" s="23">
        <v>8.9255785628276546E-2</v>
      </c>
      <c r="BW80" s="97" t="s">
        <v>311</v>
      </c>
      <c r="BX80" s="97">
        <v>220</v>
      </c>
      <c r="BY80" s="97" t="s">
        <v>311</v>
      </c>
      <c r="BZ80" s="23">
        <v>0.12060079666178092</v>
      </c>
      <c r="CA80" s="97" t="s">
        <v>311</v>
      </c>
      <c r="CB80" s="97">
        <v>221</v>
      </c>
      <c r="CC80" s="97" t="s">
        <v>311</v>
      </c>
      <c r="CD80" s="23">
        <v>5.4807977367719161E-2</v>
      </c>
      <c r="CE80" s="97" t="s">
        <v>311</v>
      </c>
      <c r="CF80" s="97">
        <v>201</v>
      </c>
      <c r="CG80" s="2">
        <f t="shared" si="11"/>
        <v>1.5302311428570005E-3</v>
      </c>
      <c r="CH80">
        <f t="shared" si="12"/>
        <v>1.7341189666177186E-2</v>
      </c>
      <c r="CI80">
        <f t="shared" si="13"/>
        <v>5.2723122344497365E-2</v>
      </c>
      <c r="CJ80">
        <f t="shared" si="14"/>
        <v>7.5538288486045324E-2</v>
      </c>
      <c r="CK80">
        <f t="shared" si="15"/>
        <v>8.9255785628276546E-2</v>
      </c>
      <c r="CL80">
        <f t="shared" si="16"/>
        <v>0.12060079666178092</v>
      </c>
      <c r="CM80">
        <f t="shared" si="17"/>
        <v>5.4807977367719161E-2</v>
      </c>
      <c r="CN80">
        <f t="shared" si="18"/>
        <v>5.9029209826217066E-2</v>
      </c>
      <c r="CO80">
        <f t="shared" si="19"/>
        <v>1.7341189666177186E-2</v>
      </c>
      <c r="CP80" s="97" t="s">
        <v>311</v>
      </c>
      <c r="CQ80">
        <f t="shared" si="20"/>
        <v>288</v>
      </c>
      <c r="CR80">
        <f t="shared" si="21"/>
        <v>234</v>
      </c>
      <c r="CS80" s="97" t="s">
        <v>311</v>
      </c>
    </row>
    <row r="81" spans="1:97" x14ac:dyDescent="0.35">
      <c r="A81" s="97" t="s">
        <v>87</v>
      </c>
      <c r="B81" s="23">
        <v>0.51292240776870912</v>
      </c>
      <c r="C81" s="97" t="s">
        <v>87</v>
      </c>
      <c r="D81" s="97">
        <v>20</v>
      </c>
      <c r="E81" s="97" t="s">
        <v>87</v>
      </c>
      <c r="F81" s="23">
        <v>0.16105003151783162</v>
      </c>
      <c r="G81" s="97" t="s">
        <v>87</v>
      </c>
      <c r="H81" s="97">
        <v>65</v>
      </c>
      <c r="I81" s="97" t="s">
        <v>87</v>
      </c>
      <c r="J81" s="23">
        <v>0.60054323424733091</v>
      </c>
      <c r="K81" s="97" t="s">
        <v>87</v>
      </c>
      <c r="L81" s="97">
        <v>14</v>
      </c>
      <c r="M81" s="97" t="s">
        <v>87</v>
      </c>
      <c r="N81" s="23">
        <v>-51</v>
      </c>
      <c r="O81" s="97" t="s">
        <v>87</v>
      </c>
      <c r="P81" s="23">
        <v>102</v>
      </c>
      <c r="Q81" s="97" t="s">
        <v>87</v>
      </c>
      <c r="R81" s="23">
        <v>4.3673340993781945E-3</v>
      </c>
      <c r="S81" s="97" t="s">
        <v>87</v>
      </c>
      <c r="T81" s="97">
        <v>56</v>
      </c>
      <c r="U81" s="97" t="s">
        <v>87</v>
      </c>
      <c r="V81" s="23">
        <v>0.41984766377038191</v>
      </c>
      <c r="W81" s="97" t="s">
        <v>87</v>
      </c>
      <c r="X81" s="97">
        <v>30</v>
      </c>
      <c r="Y81" s="97" t="s">
        <v>87</v>
      </c>
      <c r="Z81" s="23">
        <v>8.2458546555978767E-3</v>
      </c>
      <c r="AA81" s="97" t="s">
        <v>87</v>
      </c>
      <c r="AB81" s="97">
        <v>44</v>
      </c>
      <c r="AC81" s="97" t="s">
        <v>87</v>
      </c>
      <c r="AD81" s="23">
        <v>8.0087838699435757E-3</v>
      </c>
      <c r="AE81" s="97" t="s">
        <v>87</v>
      </c>
      <c r="AF81" s="97">
        <v>203</v>
      </c>
      <c r="AG81" s="97" t="s">
        <v>87</v>
      </c>
      <c r="AH81" s="23">
        <v>0.21434959906640597</v>
      </c>
      <c r="AI81" s="97" t="s">
        <v>87</v>
      </c>
      <c r="AJ81" s="97">
        <v>27</v>
      </c>
      <c r="AK81" s="97" t="s">
        <v>87</v>
      </c>
      <c r="AL81" s="23">
        <v>3.4818701612232605E-2</v>
      </c>
      <c r="AM81" s="97" t="s">
        <v>87</v>
      </c>
      <c r="AN81" s="97">
        <v>90</v>
      </c>
      <c r="AO81" s="97" t="s">
        <v>87</v>
      </c>
      <c r="AP81" s="23">
        <v>7.301427986109256E-2</v>
      </c>
      <c r="AQ81" s="97" t="s">
        <v>87</v>
      </c>
      <c r="AR81" s="97">
        <v>90</v>
      </c>
      <c r="AS81" s="97" t="s">
        <v>87</v>
      </c>
      <c r="AT81" s="23">
        <v>0.13165766158914646</v>
      </c>
      <c r="AU81" s="97" t="s">
        <v>87</v>
      </c>
      <c r="AV81" s="97">
        <v>70</v>
      </c>
      <c r="AW81" s="97" t="s">
        <v>87</v>
      </c>
      <c r="AX81" s="23">
        <v>0.11753467643112117</v>
      </c>
      <c r="AY81" s="97" t="s">
        <v>87</v>
      </c>
      <c r="AZ81" s="97">
        <v>85</v>
      </c>
      <c r="BA81" s="97" t="s">
        <v>87</v>
      </c>
      <c r="BB81" s="23">
        <v>0.19885234718861566</v>
      </c>
      <c r="BC81" s="97" t="s">
        <v>87</v>
      </c>
      <c r="BD81" s="97">
        <v>33</v>
      </c>
      <c r="BE81" s="97" t="s">
        <v>87</v>
      </c>
      <c r="BF81" s="23">
        <v>0.2396279907776826</v>
      </c>
      <c r="BG81" s="97" t="s">
        <v>87</v>
      </c>
      <c r="BH81" s="97">
        <v>136</v>
      </c>
      <c r="BI81" s="97" t="s">
        <v>87</v>
      </c>
      <c r="BJ81" s="23">
        <v>0.23148173817301487</v>
      </c>
      <c r="BK81" s="97" t="s">
        <v>87</v>
      </c>
      <c r="BL81" s="97">
        <v>36</v>
      </c>
      <c r="BM81" s="97" t="s">
        <v>87</v>
      </c>
      <c r="BN81" s="23">
        <v>7.2113892164701834E-2</v>
      </c>
      <c r="BO81" s="97" t="s">
        <v>87</v>
      </c>
      <c r="BP81" s="97">
        <v>144</v>
      </c>
      <c r="BQ81" s="97" t="s">
        <v>87</v>
      </c>
      <c r="BR81" s="23">
        <v>0.1372230285036804</v>
      </c>
      <c r="BS81" s="97" t="s">
        <v>87</v>
      </c>
      <c r="BT81" s="97">
        <v>32</v>
      </c>
      <c r="BU81" s="97" t="s">
        <v>87</v>
      </c>
      <c r="BV81" s="23">
        <v>0.18203879780007456</v>
      </c>
      <c r="BW81" s="97" t="s">
        <v>87</v>
      </c>
      <c r="BX81" s="97">
        <v>78</v>
      </c>
      <c r="BY81" s="97" t="s">
        <v>87</v>
      </c>
      <c r="BZ81" s="23">
        <v>0.46055386203465348</v>
      </c>
      <c r="CA81" s="97" t="s">
        <v>87</v>
      </c>
      <c r="CB81" s="97">
        <v>9</v>
      </c>
      <c r="CC81" s="97" t="s">
        <v>87</v>
      </c>
      <c r="CD81" s="23">
        <v>0.54115563548316648</v>
      </c>
      <c r="CE81" s="97" t="s">
        <v>87</v>
      </c>
      <c r="CF81" s="97">
        <v>16</v>
      </c>
      <c r="CG81" s="2">
        <f t="shared" si="11"/>
        <v>8.2458546555978767E-3</v>
      </c>
      <c r="CH81">
        <f t="shared" si="12"/>
        <v>3.4818701612232605E-2</v>
      </c>
      <c r="CI81">
        <f t="shared" si="13"/>
        <v>0.11753467643112117</v>
      </c>
      <c r="CJ81">
        <f t="shared" si="14"/>
        <v>0.23148173817301487</v>
      </c>
      <c r="CK81">
        <f t="shared" si="15"/>
        <v>0.18203879780007456</v>
      </c>
      <c r="CL81">
        <f t="shared" si="16"/>
        <v>0.46055386203465348</v>
      </c>
      <c r="CM81">
        <f t="shared" si="17"/>
        <v>0.54115563548316648</v>
      </c>
      <c r="CN81">
        <f t="shared" si="18"/>
        <v>0.20931660815432082</v>
      </c>
      <c r="CO81">
        <f t="shared" si="19"/>
        <v>3.4818701612232605E-2</v>
      </c>
      <c r="CP81" s="97" t="s">
        <v>87</v>
      </c>
      <c r="CQ81">
        <f t="shared" si="20"/>
        <v>20</v>
      </c>
      <c r="CR81">
        <f t="shared" si="21"/>
        <v>90</v>
      </c>
      <c r="CS81" s="97" t="s">
        <v>87</v>
      </c>
    </row>
    <row r="82" spans="1:97" x14ac:dyDescent="0.35">
      <c r="A82" s="97" t="s">
        <v>307</v>
      </c>
      <c r="B82" s="23">
        <v>0.11819648040835359</v>
      </c>
      <c r="C82" s="97" t="s">
        <v>307</v>
      </c>
      <c r="D82" s="97">
        <v>316</v>
      </c>
      <c r="E82" s="97" t="s">
        <v>307</v>
      </c>
      <c r="F82" s="23">
        <v>6.5273350167231098E-2</v>
      </c>
      <c r="G82" s="97" t="s">
        <v>307</v>
      </c>
      <c r="H82" s="97">
        <v>233</v>
      </c>
      <c r="I82" s="97" t="s">
        <v>307</v>
      </c>
      <c r="J82" s="23">
        <v>0.14973200262978795</v>
      </c>
      <c r="K82" s="97" t="s">
        <v>307</v>
      </c>
      <c r="L82" s="97">
        <v>303</v>
      </c>
      <c r="M82" s="97" t="s">
        <v>307</v>
      </c>
      <c r="N82" s="23">
        <v>70</v>
      </c>
      <c r="O82" s="97" t="s">
        <v>307</v>
      </c>
      <c r="P82" s="23">
        <v>235</v>
      </c>
      <c r="Q82" s="97" t="s">
        <v>307</v>
      </c>
      <c r="R82" s="23">
        <v>5.6196715220781934E-5</v>
      </c>
      <c r="S82" s="97" t="s">
        <v>307</v>
      </c>
      <c r="T82" s="97">
        <v>322</v>
      </c>
      <c r="U82" s="97" t="s">
        <v>307</v>
      </c>
      <c r="V82" s="23">
        <v>0.1144494067432484</v>
      </c>
      <c r="W82" s="97" t="s">
        <v>307</v>
      </c>
      <c r="X82" s="97">
        <v>193</v>
      </c>
      <c r="Y82" s="97" t="s">
        <v>307</v>
      </c>
      <c r="Z82" s="23">
        <v>1.1138120907569823E-3</v>
      </c>
      <c r="AA82" s="97" t="s">
        <v>307</v>
      </c>
      <c r="AB82" s="97">
        <v>286</v>
      </c>
      <c r="AC82" s="97" t="s">
        <v>307</v>
      </c>
      <c r="AD82" s="23">
        <v>3.4978134964847342E-3</v>
      </c>
      <c r="AE82" s="97" t="s">
        <v>307</v>
      </c>
      <c r="AF82" s="97">
        <v>281</v>
      </c>
      <c r="AG82" s="97" t="s">
        <v>307</v>
      </c>
      <c r="AH82" s="23">
        <v>8.2485641226845111E-2</v>
      </c>
      <c r="AI82" s="97" t="s">
        <v>307</v>
      </c>
      <c r="AJ82" s="97">
        <v>162</v>
      </c>
      <c r="AK82" s="97" t="s">
        <v>307</v>
      </c>
      <c r="AL82" s="23">
        <v>1.3804118736728904E-2</v>
      </c>
      <c r="AM82" s="97" t="s">
        <v>307</v>
      </c>
      <c r="AN82" s="97">
        <v>280</v>
      </c>
      <c r="AO82" s="97" t="s">
        <v>307</v>
      </c>
      <c r="AP82" s="23">
        <v>2.1246479999259382E-2</v>
      </c>
      <c r="AQ82" s="97" t="s">
        <v>307</v>
      </c>
      <c r="AR82" s="97">
        <v>206</v>
      </c>
      <c r="AS82" s="97" t="s">
        <v>307</v>
      </c>
      <c r="AT82" s="23">
        <v>2.3964998547074807E-2</v>
      </c>
      <c r="AU82" s="97" t="s">
        <v>307</v>
      </c>
      <c r="AV82" s="97">
        <v>323</v>
      </c>
      <c r="AW82" s="97" t="s">
        <v>307</v>
      </c>
      <c r="AX82" s="23">
        <v>2.9143671997587932E-2</v>
      </c>
      <c r="AY82" s="97" t="s">
        <v>307</v>
      </c>
      <c r="AZ82" s="97">
        <v>294</v>
      </c>
      <c r="BA82" s="97" t="s">
        <v>307</v>
      </c>
      <c r="BB82" s="23">
        <v>6.0607310882987639E-3</v>
      </c>
      <c r="BC82" s="97" t="s">
        <v>307</v>
      </c>
      <c r="BD82" s="97">
        <v>313</v>
      </c>
      <c r="BE82" s="97" t="s">
        <v>307</v>
      </c>
      <c r="BF82" s="23">
        <v>0.15037128262919852</v>
      </c>
      <c r="BG82" s="97" t="s">
        <v>307</v>
      </c>
      <c r="BH82" s="97">
        <v>264</v>
      </c>
      <c r="BI82" s="97" t="s">
        <v>307</v>
      </c>
      <c r="BJ82" s="23">
        <v>3.695707504740111E-2</v>
      </c>
      <c r="BK82" s="97" t="s">
        <v>307</v>
      </c>
      <c r="BL82" s="97">
        <v>320</v>
      </c>
      <c r="BM82" s="97" t="s">
        <v>307</v>
      </c>
      <c r="BN82" s="23">
        <v>0.11356962012367154</v>
      </c>
      <c r="BO82" s="97" t="s">
        <v>307</v>
      </c>
      <c r="BP82" s="97">
        <v>81</v>
      </c>
      <c r="BQ82" s="97" t="s">
        <v>307</v>
      </c>
      <c r="BR82" s="23">
        <v>4.79428082384597E-2</v>
      </c>
      <c r="BS82" s="97" t="s">
        <v>307</v>
      </c>
      <c r="BT82" s="97">
        <v>216</v>
      </c>
      <c r="BU82" s="97" t="s">
        <v>307</v>
      </c>
      <c r="BV82" s="23">
        <v>0.14023455726977241</v>
      </c>
      <c r="BW82" s="97" t="s">
        <v>307</v>
      </c>
      <c r="BX82" s="97">
        <v>120</v>
      </c>
      <c r="BY82" s="97" t="s">
        <v>307</v>
      </c>
      <c r="BZ82" s="23">
        <v>7.0031953273263767E-2</v>
      </c>
      <c r="CA82" s="97" t="s">
        <v>307</v>
      </c>
      <c r="CB82" s="97">
        <v>320</v>
      </c>
      <c r="CC82" s="97" t="s">
        <v>307</v>
      </c>
      <c r="CD82" s="23">
        <v>4.5415862344012292E-2</v>
      </c>
      <c r="CE82" s="97" t="s">
        <v>307</v>
      </c>
      <c r="CF82" s="97">
        <v>229</v>
      </c>
      <c r="CG82" s="2">
        <f t="shared" si="11"/>
        <v>1.1138120907569823E-3</v>
      </c>
      <c r="CH82">
        <f t="shared" si="12"/>
        <v>1.3804118736728904E-2</v>
      </c>
      <c r="CI82">
        <f t="shared" si="13"/>
        <v>2.9143671997587932E-2</v>
      </c>
      <c r="CJ82">
        <f t="shared" si="14"/>
        <v>3.695707504740111E-2</v>
      </c>
      <c r="CK82">
        <f t="shared" si="15"/>
        <v>0.14023455726977241</v>
      </c>
      <c r="CL82">
        <f t="shared" si="16"/>
        <v>7.0031953273263767E-2</v>
      </c>
      <c r="CM82">
        <f t="shared" si="17"/>
        <v>4.5415862344012292E-2</v>
      </c>
      <c r="CN82">
        <f t="shared" si="18"/>
        <v>4.823436449672789E-2</v>
      </c>
      <c r="CO82">
        <f t="shared" si="19"/>
        <v>1.3804118736728904E-2</v>
      </c>
      <c r="CP82" s="97" t="s">
        <v>307</v>
      </c>
      <c r="CQ82">
        <f t="shared" si="20"/>
        <v>316</v>
      </c>
      <c r="CR82">
        <f t="shared" si="21"/>
        <v>280</v>
      </c>
      <c r="CS82" s="97" t="s">
        <v>307</v>
      </c>
    </row>
    <row r="83" spans="1:97" x14ac:dyDescent="0.35">
      <c r="A83" s="97" t="s">
        <v>98</v>
      </c>
      <c r="B83" s="23">
        <v>0.24821983988794294</v>
      </c>
      <c r="C83" s="97" t="s">
        <v>98</v>
      </c>
      <c r="D83" s="97">
        <v>124</v>
      </c>
      <c r="E83" s="97" t="s">
        <v>98</v>
      </c>
      <c r="F83" s="23">
        <v>9.8294120071141827E-2</v>
      </c>
      <c r="G83" s="97" t="s">
        <v>98</v>
      </c>
      <c r="H83" s="97">
        <v>161</v>
      </c>
      <c r="I83" s="97" t="s">
        <v>98</v>
      </c>
      <c r="J83" s="23">
        <v>0.41309128941137269</v>
      </c>
      <c r="K83" s="97" t="s">
        <v>98</v>
      </c>
      <c r="L83" s="97">
        <v>50</v>
      </c>
      <c r="M83" s="97" t="s">
        <v>98</v>
      </c>
      <c r="N83" s="23">
        <v>-111</v>
      </c>
      <c r="O83" s="97" t="s">
        <v>98</v>
      </c>
      <c r="P83" s="23">
        <v>59</v>
      </c>
      <c r="Q83" s="97" t="s">
        <v>98</v>
      </c>
      <c r="R83" s="23">
        <v>3.3010640744248884E-3</v>
      </c>
      <c r="S83" s="97" t="s">
        <v>98</v>
      </c>
      <c r="T83" s="97">
        <v>73</v>
      </c>
      <c r="U83" s="97" t="s">
        <v>98</v>
      </c>
      <c r="V83" s="23">
        <v>0.41182605157597946</v>
      </c>
      <c r="W83" s="97" t="s">
        <v>98</v>
      </c>
      <c r="X83" s="97">
        <v>33</v>
      </c>
      <c r="Y83" s="97" t="s">
        <v>98</v>
      </c>
      <c r="Z83" s="23">
        <v>7.1057766349342808E-3</v>
      </c>
      <c r="AA83" s="97" t="s">
        <v>98</v>
      </c>
      <c r="AB83" s="97">
        <v>57</v>
      </c>
      <c r="AC83" s="97" t="s">
        <v>98</v>
      </c>
      <c r="AD83" s="23">
        <v>1.3332650137712255E-2</v>
      </c>
      <c r="AE83" s="97" t="s">
        <v>98</v>
      </c>
      <c r="AF83" s="97">
        <v>133</v>
      </c>
      <c r="AG83" s="97" t="s">
        <v>98</v>
      </c>
      <c r="AH83" s="23">
        <v>9.1377329438617025E-2</v>
      </c>
      <c r="AI83" s="97" t="s">
        <v>98</v>
      </c>
      <c r="AJ83" s="97">
        <v>139</v>
      </c>
      <c r="AK83" s="97" t="s">
        <v>98</v>
      </c>
      <c r="AL83" s="23">
        <v>2.4507956340046103E-2</v>
      </c>
      <c r="AM83" s="97" t="s">
        <v>98</v>
      </c>
      <c r="AN83" s="97">
        <v>145</v>
      </c>
      <c r="AO83" s="97" t="s">
        <v>98</v>
      </c>
      <c r="AP83" s="23">
        <v>5.0111916704119887E-2</v>
      </c>
      <c r="AQ83" s="97" t="s">
        <v>98</v>
      </c>
      <c r="AR83" s="97">
        <v>126</v>
      </c>
      <c r="AS83" s="97" t="s">
        <v>98</v>
      </c>
      <c r="AT83" s="23">
        <v>5.1427234915245874E-2</v>
      </c>
      <c r="AU83" s="97" t="s">
        <v>98</v>
      </c>
      <c r="AV83" s="97">
        <v>296</v>
      </c>
      <c r="AW83" s="97" t="s">
        <v>98</v>
      </c>
      <c r="AX83" s="23">
        <v>6.6941391865476194E-2</v>
      </c>
      <c r="AY83" s="97" t="s">
        <v>98</v>
      </c>
      <c r="AZ83" s="97">
        <v>171</v>
      </c>
      <c r="BA83" s="97" t="s">
        <v>98</v>
      </c>
      <c r="BB83" s="23">
        <v>4.9139156741871734E-2</v>
      </c>
      <c r="BC83" s="97" t="s">
        <v>98</v>
      </c>
      <c r="BD83" s="97">
        <v>167</v>
      </c>
      <c r="BE83" s="97" t="s">
        <v>98</v>
      </c>
      <c r="BF83" s="23">
        <v>0.5418381437915083</v>
      </c>
      <c r="BG83" s="97" t="s">
        <v>98</v>
      </c>
      <c r="BH83" s="97">
        <v>11</v>
      </c>
      <c r="BI83" s="97" t="s">
        <v>98</v>
      </c>
      <c r="BJ83" s="23">
        <v>0.1580727931188983</v>
      </c>
      <c r="BK83" s="97" t="s">
        <v>98</v>
      </c>
      <c r="BL83" s="97">
        <v>91</v>
      </c>
      <c r="BM83" s="97" t="s">
        <v>98</v>
      </c>
      <c r="BN83" s="23">
        <v>0.10161136402444793</v>
      </c>
      <c r="BO83" s="97" t="s">
        <v>98</v>
      </c>
      <c r="BP83" s="97">
        <v>92</v>
      </c>
      <c r="BQ83" s="97" t="s">
        <v>98</v>
      </c>
      <c r="BR83" s="23">
        <v>0.10513265725896635</v>
      </c>
      <c r="BS83" s="97" t="s">
        <v>98</v>
      </c>
      <c r="BT83" s="97">
        <v>60</v>
      </c>
      <c r="BU83" s="97" t="s">
        <v>98</v>
      </c>
      <c r="BV83" s="23">
        <v>0.17967060211346819</v>
      </c>
      <c r="BW83" s="97" t="s">
        <v>98</v>
      </c>
      <c r="BX83" s="97">
        <v>80</v>
      </c>
      <c r="BY83" s="97" t="s">
        <v>98</v>
      </c>
      <c r="BZ83" s="23">
        <v>0.1700828179661357</v>
      </c>
      <c r="CA83" s="97" t="s">
        <v>98</v>
      </c>
      <c r="CB83" s="97">
        <v>138</v>
      </c>
      <c r="CC83" s="97" t="s">
        <v>98</v>
      </c>
      <c r="CD83" s="23">
        <v>0.10337915621734232</v>
      </c>
      <c r="CE83" s="97" t="s">
        <v>98</v>
      </c>
      <c r="CF83" s="97">
        <v>119</v>
      </c>
      <c r="CG83" s="2">
        <f t="shared" si="11"/>
        <v>7.1057766349342808E-3</v>
      </c>
      <c r="CH83">
        <f t="shared" si="12"/>
        <v>2.4507956340046103E-2</v>
      </c>
      <c r="CI83">
        <f t="shared" si="13"/>
        <v>6.6941391865476194E-2</v>
      </c>
      <c r="CJ83">
        <f t="shared" si="14"/>
        <v>0.1580727931188983</v>
      </c>
      <c r="CK83">
        <f t="shared" si="15"/>
        <v>0.17967060211346819</v>
      </c>
      <c r="CL83">
        <f t="shared" si="16"/>
        <v>0.1700828179661357</v>
      </c>
      <c r="CM83">
        <f t="shared" si="17"/>
        <v>0.10337915621734232</v>
      </c>
      <c r="CN83">
        <f t="shared" si="18"/>
        <v>0.10129511632757804</v>
      </c>
      <c r="CO83">
        <f t="shared" si="19"/>
        <v>2.4507956340046103E-2</v>
      </c>
      <c r="CP83" s="97" t="s">
        <v>98</v>
      </c>
      <c r="CQ83">
        <f t="shared" si="20"/>
        <v>124</v>
      </c>
      <c r="CR83">
        <f t="shared" si="21"/>
        <v>145</v>
      </c>
      <c r="CS83" s="97" t="s">
        <v>98</v>
      </c>
    </row>
    <row r="84" spans="1:97" x14ac:dyDescent="0.35">
      <c r="A84" s="97" t="s">
        <v>143</v>
      </c>
      <c r="B84" s="23">
        <v>0.21191941496288724</v>
      </c>
      <c r="C84" s="97" t="s">
        <v>143</v>
      </c>
      <c r="D84" s="97">
        <v>166</v>
      </c>
      <c r="E84" s="97" t="s">
        <v>143</v>
      </c>
      <c r="F84" s="23">
        <v>0.14728735641540075</v>
      </c>
      <c r="G84" s="97" t="s">
        <v>143</v>
      </c>
      <c r="H84" s="97">
        <v>77</v>
      </c>
      <c r="I84" s="97" t="s">
        <v>143</v>
      </c>
      <c r="J84" s="23">
        <v>0.20690090599567937</v>
      </c>
      <c r="K84" s="97" t="s">
        <v>143</v>
      </c>
      <c r="L84" s="97">
        <v>239</v>
      </c>
      <c r="M84" s="97" t="s">
        <v>143</v>
      </c>
      <c r="N84" s="23">
        <v>162</v>
      </c>
      <c r="O84" s="97" t="s">
        <v>143</v>
      </c>
      <c r="P84" s="23">
        <v>298</v>
      </c>
      <c r="Q84" s="97" t="s">
        <v>143</v>
      </c>
      <c r="R84" s="23">
        <v>3.370628414723496E-4</v>
      </c>
      <c r="S84" s="97" t="s">
        <v>143</v>
      </c>
      <c r="T84" s="97">
        <v>271</v>
      </c>
      <c r="U84" s="97" t="s">
        <v>143</v>
      </c>
      <c r="V84" s="23">
        <v>7.0934910035308718E-2</v>
      </c>
      <c r="W84" s="97" t="s">
        <v>143</v>
      </c>
      <c r="X84" s="97">
        <v>264</v>
      </c>
      <c r="Y84" s="97" t="s">
        <v>143</v>
      </c>
      <c r="Z84" s="23">
        <v>9.9247443065439726E-4</v>
      </c>
      <c r="AA84" s="97" t="s">
        <v>143</v>
      </c>
      <c r="AB84" s="97">
        <v>301</v>
      </c>
      <c r="AC84" s="97" t="s">
        <v>143</v>
      </c>
      <c r="AD84" s="23">
        <v>1.7968392109117267E-2</v>
      </c>
      <c r="AE84" s="97" t="s">
        <v>143</v>
      </c>
      <c r="AF84" s="97">
        <v>100</v>
      </c>
      <c r="AG84" s="97" t="s">
        <v>143</v>
      </c>
      <c r="AH84" s="23">
        <v>7.6396400000364434E-2</v>
      </c>
      <c r="AI84" s="97" t="s">
        <v>143</v>
      </c>
      <c r="AJ84" s="97">
        <v>190</v>
      </c>
      <c r="AK84" s="97" t="s">
        <v>143</v>
      </c>
      <c r="AL84" s="23">
        <v>2.7137017776892664E-2</v>
      </c>
      <c r="AM84" s="97" t="s">
        <v>143</v>
      </c>
      <c r="AN84" s="97">
        <v>125</v>
      </c>
      <c r="AO84" s="97" t="s">
        <v>143</v>
      </c>
      <c r="AP84" s="23">
        <v>0.22873077689101365</v>
      </c>
      <c r="AQ84" s="97" t="s">
        <v>143</v>
      </c>
      <c r="AR84" s="97">
        <v>19</v>
      </c>
      <c r="AS84" s="97" t="s">
        <v>143</v>
      </c>
      <c r="AT84" s="23">
        <v>0.10552908451924364</v>
      </c>
      <c r="AU84" s="97" t="s">
        <v>143</v>
      </c>
      <c r="AV84" s="97">
        <v>117</v>
      </c>
      <c r="AW84" s="97" t="s">
        <v>143</v>
      </c>
      <c r="AX84" s="23">
        <v>0.25999504918772892</v>
      </c>
      <c r="AY84" s="97" t="s">
        <v>143</v>
      </c>
      <c r="AZ84" s="97">
        <v>21</v>
      </c>
      <c r="BA84" s="97" t="s">
        <v>143</v>
      </c>
      <c r="BB84" s="23">
        <v>2.1011886966416034E-2</v>
      </c>
      <c r="BC84" s="97" t="s">
        <v>143</v>
      </c>
      <c r="BD84" s="97">
        <v>254</v>
      </c>
      <c r="BE84" s="97" t="s">
        <v>143</v>
      </c>
      <c r="BF84" s="23">
        <v>0.30654142514175342</v>
      </c>
      <c r="BG84" s="97" t="s">
        <v>143</v>
      </c>
      <c r="BH84" s="97">
        <v>80</v>
      </c>
      <c r="BI84" s="97" t="s">
        <v>143</v>
      </c>
      <c r="BJ84" s="23">
        <v>8.3236218923976049E-2</v>
      </c>
      <c r="BK84" s="97" t="s">
        <v>143</v>
      </c>
      <c r="BL84" s="97">
        <v>208</v>
      </c>
      <c r="BM84" s="97" t="s">
        <v>143</v>
      </c>
      <c r="BN84" s="23">
        <v>5.785574185693549E-2</v>
      </c>
      <c r="BO84" s="97" t="s">
        <v>143</v>
      </c>
      <c r="BP84" s="97">
        <v>174</v>
      </c>
      <c r="BQ84" s="97" t="s">
        <v>143</v>
      </c>
      <c r="BR84" s="23">
        <v>2.6099343737785802E-2</v>
      </c>
      <c r="BS84" s="97" t="s">
        <v>143</v>
      </c>
      <c r="BT84" s="97">
        <v>306</v>
      </c>
      <c r="BU84" s="97" t="s">
        <v>143</v>
      </c>
      <c r="BV84" s="23">
        <v>7.2899124059954315E-2</v>
      </c>
      <c r="BW84" s="97" t="s">
        <v>143</v>
      </c>
      <c r="BX84" s="97">
        <v>265</v>
      </c>
      <c r="BY84" s="97" t="s">
        <v>143</v>
      </c>
      <c r="BZ84" s="23">
        <v>9.0250357480701315E-2</v>
      </c>
      <c r="CA84" s="97" t="s">
        <v>143</v>
      </c>
      <c r="CB84" s="97">
        <v>288</v>
      </c>
      <c r="CC84" s="97" t="s">
        <v>143</v>
      </c>
      <c r="CD84" s="23">
        <v>6.3048739113870253E-2</v>
      </c>
      <c r="CE84" s="97" t="s">
        <v>143</v>
      </c>
      <c r="CF84" s="97">
        <v>180</v>
      </c>
      <c r="CG84" s="2">
        <f t="shared" si="11"/>
        <v>9.9247443065439726E-4</v>
      </c>
      <c r="CH84">
        <f t="shared" si="12"/>
        <v>2.7137017776892664E-2</v>
      </c>
      <c r="CI84">
        <f t="shared" si="13"/>
        <v>0.25999504918772892</v>
      </c>
      <c r="CJ84">
        <f t="shared" si="14"/>
        <v>8.3236218923976049E-2</v>
      </c>
      <c r="CK84">
        <f t="shared" si="15"/>
        <v>7.2899124059954315E-2</v>
      </c>
      <c r="CL84">
        <f t="shared" si="16"/>
        <v>9.0250357480701315E-2</v>
      </c>
      <c r="CM84">
        <f t="shared" si="17"/>
        <v>6.3048739113870253E-2</v>
      </c>
      <c r="CN84">
        <f t="shared" si="18"/>
        <v>8.648141019037317E-2</v>
      </c>
      <c r="CO84">
        <f t="shared" si="19"/>
        <v>2.7137017776892664E-2</v>
      </c>
      <c r="CP84" s="97" t="s">
        <v>143</v>
      </c>
      <c r="CQ84">
        <f t="shared" si="20"/>
        <v>166</v>
      </c>
      <c r="CR84">
        <f t="shared" si="21"/>
        <v>125</v>
      </c>
      <c r="CS84" s="97" t="s">
        <v>143</v>
      </c>
    </row>
    <row r="85" spans="1:97" x14ac:dyDescent="0.35">
      <c r="A85" s="97" t="s">
        <v>313</v>
      </c>
      <c r="B85" s="23">
        <v>0.13602072450877359</v>
      </c>
      <c r="C85" s="97" t="s">
        <v>313</v>
      </c>
      <c r="D85" s="97">
        <v>297</v>
      </c>
      <c r="E85" s="97" t="s">
        <v>313</v>
      </c>
      <c r="F85" s="23">
        <v>5.6652826639731903E-2</v>
      </c>
      <c r="G85" s="97" t="s">
        <v>313</v>
      </c>
      <c r="H85" s="97">
        <v>262</v>
      </c>
      <c r="I85" s="97" t="s">
        <v>313</v>
      </c>
      <c r="J85" s="23">
        <v>0.18505377488110888</v>
      </c>
      <c r="K85" s="97" t="s">
        <v>313</v>
      </c>
      <c r="L85" s="97">
        <v>271</v>
      </c>
      <c r="M85" s="97" t="s">
        <v>313</v>
      </c>
      <c r="N85" s="23">
        <v>9</v>
      </c>
      <c r="O85" s="97" t="s">
        <v>313</v>
      </c>
      <c r="P85" s="23">
        <v>185</v>
      </c>
      <c r="Q85" s="97" t="s">
        <v>313</v>
      </c>
      <c r="R85" s="23">
        <v>6.2083002119567483E-4</v>
      </c>
      <c r="S85" s="97" t="s">
        <v>313</v>
      </c>
      <c r="T85" s="97">
        <v>237</v>
      </c>
      <c r="U85" s="97" t="s">
        <v>313</v>
      </c>
      <c r="V85" s="23">
        <v>5.9829572128274396E-2</v>
      </c>
      <c r="W85" s="97" t="s">
        <v>313</v>
      </c>
      <c r="X85" s="97">
        <v>277</v>
      </c>
      <c r="Y85" s="97" t="s">
        <v>313</v>
      </c>
      <c r="Z85" s="23">
        <v>1.1735314842017566E-3</v>
      </c>
      <c r="AA85" s="97" t="s">
        <v>313</v>
      </c>
      <c r="AB85" s="97">
        <v>282</v>
      </c>
      <c r="AC85" s="97" t="s">
        <v>313</v>
      </c>
      <c r="AD85" s="23">
        <v>1.1038046253893029E-2</v>
      </c>
      <c r="AE85" s="97" t="s">
        <v>313</v>
      </c>
      <c r="AF85" s="97">
        <v>154</v>
      </c>
      <c r="AG85" s="97" t="s">
        <v>313</v>
      </c>
      <c r="AH85" s="23">
        <v>7.2054837794617937E-2</v>
      </c>
      <c r="AI85" s="97" t="s">
        <v>313</v>
      </c>
      <c r="AJ85" s="97">
        <v>203</v>
      </c>
      <c r="AK85" s="97" t="s">
        <v>313</v>
      </c>
      <c r="AL85" s="23">
        <v>1.98368167922451E-2</v>
      </c>
      <c r="AM85" s="97" t="s">
        <v>313</v>
      </c>
      <c r="AN85" s="97">
        <v>189</v>
      </c>
      <c r="AO85" s="97" t="s">
        <v>313</v>
      </c>
      <c r="AP85" s="23">
        <v>6.2532778226553537E-2</v>
      </c>
      <c r="AQ85" s="97" t="s">
        <v>313</v>
      </c>
      <c r="AR85" s="97">
        <v>104</v>
      </c>
      <c r="AS85" s="97" t="s">
        <v>313</v>
      </c>
      <c r="AT85" s="23">
        <v>5.1336850332684154E-2</v>
      </c>
      <c r="AU85" s="97" t="s">
        <v>313</v>
      </c>
      <c r="AV85" s="97">
        <v>297</v>
      </c>
      <c r="AW85" s="97" t="s">
        <v>313</v>
      </c>
      <c r="AX85" s="23">
        <v>7.9007788450054753E-2</v>
      </c>
      <c r="AY85" s="97" t="s">
        <v>313</v>
      </c>
      <c r="AZ85" s="97">
        <v>147</v>
      </c>
      <c r="BA85" s="97" t="s">
        <v>313</v>
      </c>
      <c r="BB85" s="23">
        <v>2.0263959812358102E-2</v>
      </c>
      <c r="BC85" s="97" t="s">
        <v>313</v>
      </c>
      <c r="BD85" s="97">
        <v>257</v>
      </c>
      <c r="BE85" s="97" t="s">
        <v>313</v>
      </c>
      <c r="BF85" s="23">
        <v>0.29575432320990758</v>
      </c>
      <c r="BG85" s="97" t="s">
        <v>313</v>
      </c>
      <c r="BH85" s="97">
        <v>88</v>
      </c>
      <c r="BI85" s="97" t="s">
        <v>313</v>
      </c>
      <c r="BJ85" s="23">
        <v>8.0299384240962696E-2</v>
      </c>
      <c r="BK85" s="97" t="s">
        <v>313</v>
      </c>
      <c r="BL85" s="97">
        <v>219</v>
      </c>
      <c r="BM85" s="97" t="s">
        <v>313</v>
      </c>
      <c r="BN85" s="23">
        <v>3.0900528730606867E-2</v>
      </c>
      <c r="BO85" s="97" t="s">
        <v>313</v>
      </c>
      <c r="BP85" s="97">
        <v>258</v>
      </c>
      <c r="BQ85" s="97" t="s">
        <v>313</v>
      </c>
      <c r="BR85" s="23">
        <v>2.6508327663096003E-2</v>
      </c>
      <c r="BS85" s="97" t="s">
        <v>313</v>
      </c>
      <c r="BT85" s="97">
        <v>303</v>
      </c>
      <c r="BU85" s="97" t="s">
        <v>313</v>
      </c>
      <c r="BV85" s="23">
        <v>4.98810658582216E-2</v>
      </c>
      <c r="BW85" s="97" t="s">
        <v>313</v>
      </c>
      <c r="BX85" s="97">
        <v>299</v>
      </c>
      <c r="BY85" s="97" t="s">
        <v>313</v>
      </c>
      <c r="BZ85" s="23">
        <v>0.10895858439089098</v>
      </c>
      <c r="CA85" s="97" t="s">
        <v>313</v>
      </c>
      <c r="CB85" s="97">
        <v>249</v>
      </c>
      <c r="CC85" s="97" t="s">
        <v>313</v>
      </c>
      <c r="CD85" s="23">
        <v>4.6346186596649727E-2</v>
      </c>
      <c r="CE85" s="97" t="s">
        <v>313</v>
      </c>
      <c r="CF85" s="97">
        <v>227</v>
      </c>
      <c r="CG85" s="2">
        <f t="shared" si="11"/>
        <v>1.1735314842017566E-3</v>
      </c>
      <c r="CH85">
        <f t="shared" si="12"/>
        <v>1.98368167922451E-2</v>
      </c>
      <c r="CI85">
        <f t="shared" si="13"/>
        <v>7.9007788450054753E-2</v>
      </c>
      <c r="CJ85">
        <f t="shared" si="14"/>
        <v>8.0299384240962696E-2</v>
      </c>
      <c r="CK85">
        <f t="shared" si="15"/>
        <v>4.98810658582216E-2</v>
      </c>
      <c r="CL85">
        <f t="shared" si="16"/>
        <v>0.10895858439089098</v>
      </c>
      <c r="CM85">
        <f t="shared" si="17"/>
        <v>4.6346186596649727E-2</v>
      </c>
      <c r="CN85">
        <f t="shared" si="18"/>
        <v>5.5508194342151505E-2</v>
      </c>
      <c r="CO85">
        <f t="shared" si="19"/>
        <v>1.98368167922451E-2</v>
      </c>
      <c r="CP85" s="97" t="s">
        <v>313</v>
      </c>
      <c r="CQ85">
        <f t="shared" si="20"/>
        <v>297</v>
      </c>
      <c r="CR85">
        <f t="shared" si="21"/>
        <v>189</v>
      </c>
      <c r="CS85" s="97" t="s">
        <v>313</v>
      </c>
    </row>
    <row r="86" spans="1:97" x14ac:dyDescent="0.35">
      <c r="A86" s="97" t="s">
        <v>201</v>
      </c>
      <c r="B86" s="23">
        <v>0.24730322369060212</v>
      </c>
      <c r="C86" s="97" t="s">
        <v>201</v>
      </c>
      <c r="D86" s="97">
        <v>125</v>
      </c>
      <c r="E86" s="97" t="s">
        <v>201</v>
      </c>
      <c r="F86" s="23">
        <v>5.4556232786216623E-2</v>
      </c>
      <c r="G86" s="97" t="s">
        <v>201</v>
      </c>
      <c r="H86" s="97">
        <v>269</v>
      </c>
      <c r="I86" s="97" t="s">
        <v>201</v>
      </c>
      <c r="J86" s="23">
        <v>0.26387000617134082</v>
      </c>
      <c r="K86" s="97" t="s">
        <v>201</v>
      </c>
      <c r="L86" s="97">
        <v>156</v>
      </c>
      <c r="M86" s="97" t="s">
        <v>201</v>
      </c>
      <c r="N86" s="23">
        <v>-113</v>
      </c>
      <c r="O86" s="97" t="s">
        <v>201</v>
      </c>
      <c r="P86" s="23">
        <v>56</v>
      </c>
      <c r="Q86" s="97" t="s">
        <v>201</v>
      </c>
      <c r="R86" s="23">
        <v>3.1667677096941867E-3</v>
      </c>
      <c r="S86" s="97" t="s">
        <v>201</v>
      </c>
      <c r="T86" s="97">
        <v>78</v>
      </c>
      <c r="U86" s="97" t="s">
        <v>201</v>
      </c>
      <c r="V86" s="23">
        <v>0.13440484683421891</v>
      </c>
      <c r="W86" s="97" t="s">
        <v>201</v>
      </c>
      <c r="X86" s="97">
        <v>165</v>
      </c>
      <c r="Y86" s="97" t="s">
        <v>201</v>
      </c>
      <c r="Z86" s="23">
        <v>4.4078584390929258E-3</v>
      </c>
      <c r="AA86" s="97" t="s">
        <v>201</v>
      </c>
      <c r="AB86" s="97">
        <v>104</v>
      </c>
      <c r="AC86" s="97" t="s">
        <v>201</v>
      </c>
      <c r="AD86" s="23">
        <v>9.3753640619399208E-3</v>
      </c>
      <c r="AE86" s="97" t="s">
        <v>201</v>
      </c>
      <c r="AF86" s="97">
        <v>175</v>
      </c>
      <c r="AG86" s="97" t="s">
        <v>201</v>
      </c>
      <c r="AH86" s="23">
        <v>6.0709793969511414E-2</v>
      </c>
      <c r="AI86" s="97" t="s">
        <v>201</v>
      </c>
      <c r="AJ86" s="97">
        <v>254</v>
      </c>
      <c r="AK86" s="97" t="s">
        <v>201</v>
      </c>
      <c r="AL86" s="23">
        <v>1.6786841419857101E-2</v>
      </c>
      <c r="AM86" s="97" t="s">
        <v>201</v>
      </c>
      <c r="AN86" s="97">
        <v>244</v>
      </c>
      <c r="AO86" s="97" t="s">
        <v>201</v>
      </c>
      <c r="AP86" s="23">
        <v>2.1259183567247823E-2</v>
      </c>
      <c r="AQ86" s="97" t="s">
        <v>201</v>
      </c>
      <c r="AR86" s="97">
        <v>205</v>
      </c>
      <c r="AS86" s="97" t="s">
        <v>201</v>
      </c>
      <c r="AT86" s="23">
        <v>6.0534969724531859E-2</v>
      </c>
      <c r="AU86" s="97" t="s">
        <v>201</v>
      </c>
      <c r="AV86" s="97">
        <v>269</v>
      </c>
      <c r="AW86" s="97" t="s">
        <v>201</v>
      </c>
      <c r="AX86" s="23">
        <v>4.204902290881489E-2</v>
      </c>
      <c r="AY86" s="97" t="s">
        <v>201</v>
      </c>
      <c r="AZ86" s="97">
        <v>250</v>
      </c>
      <c r="BA86" s="97" t="s">
        <v>201</v>
      </c>
      <c r="BB86" s="23">
        <v>4.344732956211942E-2</v>
      </c>
      <c r="BC86" s="97" t="s">
        <v>201</v>
      </c>
      <c r="BD86" s="97">
        <v>182</v>
      </c>
      <c r="BE86" s="97" t="s">
        <v>201</v>
      </c>
      <c r="BF86" s="23">
        <v>0.11999442811125051</v>
      </c>
      <c r="BG86" s="97" t="s">
        <v>201</v>
      </c>
      <c r="BH86" s="97">
        <v>311</v>
      </c>
      <c r="BI86" s="97" t="s">
        <v>201</v>
      </c>
      <c r="BJ86" s="23">
        <v>6.4713206054542519E-2</v>
      </c>
      <c r="BK86" s="97" t="s">
        <v>201</v>
      </c>
      <c r="BL86" s="97">
        <v>254</v>
      </c>
      <c r="BM86" s="97" t="s">
        <v>201</v>
      </c>
      <c r="BN86" s="23">
        <v>4.3468348879632801E-2</v>
      </c>
      <c r="BO86" s="97" t="s">
        <v>201</v>
      </c>
      <c r="BP86" s="97">
        <v>211</v>
      </c>
      <c r="BQ86" s="97" t="s">
        <v>201</v>
      </c>
      <c r="BR86" s="23">
        <v>0.10722768479254127</v>
      </c>
      <c r="BS86" s="97" t="s">
        <v>201</v>
      </c>
      <c r="BT86" s="97">
        <v>59</v>
      </c>
      <c r="BU86" s="97" t="s">
        <v>201</v>
      </c>
      <c r="BV86" s="23">
        <v>0.13107636209117693</v>
      </c>
      <c r="BW86" s="97" t="s">
        <v>201</v>
      </c>
      <c r="BX86" s="97">
        <v>134</v>
      </c>
      <c r="BY86" s="97" t="s">
        <v>201</v>
      </c>
      <c r="BZ86" s="23">
        <v>0.322614507868415</v>
      </c>
      <c r="CA86" s="97" t="s">
        <v>201</v>
      </c>
      <c r="CB86" s="97">
        <v>30</v>
      </c>
      <c r="CC86" s="97" t="s">
        <v>201</v>
      </c>
      <c r="CD86" s="23">
        <v>0.13673887996762152</v>
      </c>
      <c r="CE86" s="97" t="s">
        <v>201</v>
      </c>
      <c r="CF86" s="97">
        <v>84</v>
      </c>
      <c r="CG86" s="2">
        <f t="shared" si="11"/>
        <v>4.4078584390929258E-3</v>
      </c>
      <c r="CH86">
        <f t="shared" si="12"/>
        <v>1.6786841419857101E-2</v>
      </c>
      <c r="CI86">
        <f t="shared" si="13"/>
        <v>4.204902290881489E-2</v>
      </c>
      <c r="CJ86">
        <f t="shared" si="14"/>
        <v>6.4713206054542519E-2</v>
      </c>
      <c r="CK86">
        <f t="shared" si="15"/>
        <v>0.13107636209117693</v>
      </c>
      <c r="CL86">
        <f t="shared" si="16"/>
        <v>0.322614507868415</v>
      </c>
      <c r="CM86">
        <f t="shared" si="17"/>
        <v>0.13673887996762152</v>
      </c>
      <c r="CN86">
        <f t="shared" si="18"/>
        <v>0.10092105781404706</v>
      </c>
      <c r="CO86">
        <f t="shared" si="19"/>
        <v>1.6786841419857101E-2</v>
      </c>
      <c r="CP86" s="97" t="s">
        <v>201</v>
      </c>
      <c r="CQ86">
        <f t="shared" si="20"/>
        <v>125</v>
      </c>
      <c r="CR86">
        <f t="shared" si="21"/>
        <v>244</v>
      </c>
      <c r="CS86" s="97" t="s">
        <v>201</v>
      </c>
    </row>
    <row r="87" spans="1:97" x14ac:dyDescent="0.35">
      <c r="A87" s="97" t="s">
        <v>169</v>
      </c>
      <c r="B87" s="23">
        <v>0.31613195645435432</v>
      </c>
      <c r="C87" s="97" t="s">
        <v>169</v>
      </c>
      <c r="D87" s="97">
        <v>80</v>
      </c>
      <c r="E87" s="97" t="s">
        <v>169</v>
      </c>
      <c r="F87" s="23">
        <v>8.7497563886780858E-2</v>
      </c>
      <c r="G87" s="97" t="s">
        <v>169</v>
      </c>
      <c r="H87" s="97">
        <v>178</v>
      </c>
      <c r="I87" s="97" t="s">
        <v>169</v>
      </c>
      <c r="J87" s="23">
        <v>0.43116485794460041</v>
      </c>
      <c r="K87" s="97" t="s">
        <v>169</v>
      </c>
      <c r="L87" s="97">
        <v>43</v>
      </c>
      <c r="M87" s="97" t="s">
        <v>169</v>
      </c>
      <c r="N87" s="23">
        <v>-135</v>
      </c>
      <c r="O87" s="97" t="s">
        <v>169</v>
      </c>
      <c r="P87" s="23">
        <v>46</v>
      </c>
      <c r="Q87" s="97" t="s">
        <v>169</v>
      </c>
      <c r="R87" s="23">
        <v>1.0335244011812871E-3</v>
      </c>
      <c r="S87" s="97" t="s">
        <v>169</v>
      </c>
      <c r="T87" s="97">
        <v>190</v>
      </c>
      <c r="U87" s="97" t="s">
        <v>169</v>
      </c>
      <c r="V87" s="23">
        <v>0.46986301796730856</v>
      </c>
      <c r="W87" s="97" t="s">
        <v>169</v>
      </c>
      <c r="X87" s="97">
        <v>24</v>
      </c>
      <c r="Y87" s="97" t="s">
        <v>169</v>
      </c>
      <c r="Z87" s="23">
        <v>5.3752399562382027E-3</v>
      </c>
      <c r="AA87" s="97" t="s">
        <v>169</v>
      </c>
      <c r="AB87" s="97">
        <v>86</v>
      </c>
      <c r="AC87" s="97" t="s">
        <v>169</v>
      </c>
      <c r="AD87" s="23">
        <v>1.3184580249919815E-2</v>
      </c>
      <c r="AE87" s="97" t="s">
        <v>169</v>
      </c>
      <c r="AF87" s="97">
        <v>135</v>
      </c>
      <c r="AG87" s="97" t="s">
        <v>169</v>
      </c>
      <c r="AH87" s="23">
        <v>6.5932100527992227E-2</v>
      </c>
      <c r="AI87" s="97" t="s">
        <v>169</v>
      </c>
      <c r="AJ87" s="97">
        <v>232</v>
      </c>
      <c r="AK87" s="97" t="s">
        <v>169</v>
      </c>
      <c r="AL87" s="23">
        <v>2.1156771251188707E-2</v>
      </c>
      <c r="AM87" s="97" t="s">
        <v>169</v>
      </c>
      <c r="AN87" s="97">
        <v>175</v>
      </c>
      <c r="AO87" s="97" t="s">
        <v>169</v>
      </c>
      <c r="AP87" s="23">
        <v>1.0763100265670894E-2</v>
      </c>
      <c r="AQ87" s="97" t="s">
        <v>169</v>
      </c>
      <c r="AR87" s="97">
        <v>236</v>
      </c>
      <c r="AS87" s="97" t="s">
        <v>169</v>
      </c>
      <c r="AT87" s="23">
        <v>6.9416986411685866E-2</v>
      </c>
      <c r="AU87" s="97" t="s">
        <v>169</v>
      </c>
      <c r="AV87" s="97">
        <v>239</v>
      </c>
      <c r="AW87" s="97" t="s">
        <v>169</v>
      </c>
      <c r="AX87" s="23">
        <v>3.4956959623626424E-2</v>
      </c>
      <c r="AY87" s="97" t="s">
        <v>169</v>
      </c>
      <c r="AZ87" s="97">
        <v>275</v>
      </c>
      <c r="BA87" s="97" t="s">
        <v>169</v>
      </c>
      <c r="BB87" s="23">
        <v>8.2301068584586218E-2</v>
      </c>
      <c r="BC87" s="97" t="s">
        <v>169</v>
      </c>
      <c r="BD87" s="97">
        <v>110</v>
      </c>
      <c r="BE87" s="97" t="s">
        <v>169</v>
      </c>
      <c r="BF87" s="23">
        <v>0.19706021222508363</v>
      </c>
      <c r="BG87" s="97" t="s">
        <v>169</v>
      </c>
      <c r="BH87" s="97">
        <v>194</v>
      </c>
      <c r="BI87" s="97" t="s">
        <v>169</v>
      </c>
      <c r="BJ87" s="23">
        <v>0.11626372621067696</v>
      </c>
      <c r="BK87" s="97" t="s">
        <v>169</v>
      </c>
      <c r="BL87" s="97">
        <v>137</v>
      </c>
      <c r="BM87" s="97" t="s">
        <v>169</v>
      </c>
      <c r="BN87" s="23">
        <v>8.6324255690842816E-2</v>
      </c>
      <c r="BO87" s="97" t="s">
        <v>169</v>
      </c>
      <c r="BP87" s="97">
        <v>113</v>
      </c>
      <c r="BQ87" s="97" t="s">
        <v>169</v>
      </c>
      <c r="BR87" s="23">
        <v>9.0675665509263384E-2</v>
      </c>
      <c r="BS87" s="97" t="s">
        <v>169</v>
      </c>
      <c r="BT87" s="97">
        <v>75</v>
      </c>
      <c r="BU87" s="97" t="s">
        <v>169</v>
      </c>
      <c r="BV87" s="23">
        <v>0.15382402791321756</v>
      </c>
      <c r="BW87" s="97" t="s">
        <v>169</v>
      </c>
      <c r="BX87" s="97">
        <v>107</v>
      </c>
      <c r="BY87" s="97" t="s">
        <v>169</v>
      </c>
      <c r="BZ87" s="23">
        <v>0.29214748784347033</v>
      </c>
      <c r="CA87" s="97" t="s">
        <v>169</v>
      </c>
      <c r="CB87" s="97">
        <v>42</v>
      </c>
      <c r="CC87" s="97" t="s">
        <v>169</v>
      </c>
      <c r="CD87" s="23">
        <v>0.35450488859482959</v>
      </c>
      <c r="CE87" s="97" t="s">
        <v>169</v>
      </c>
      <c r="CF87" s="97">
        <v>26</v>
      </c>
      <c r="CG87" s="2">
        <f t="shared" si="11"/>
        <v>5.3752399562382027E-3</v>
      </c>
      <c r="CH87">
        <f t="shared" si="12"/>
        <v>2.1156771251188707E-2</v>
      </c>
      <c r="CI87">
        <f t="shared" si="13"/>
        <v>3.4956959623626424E-2</v>
      </c>
      <c r="CJ87">
        <f t="shared" si="14"/>
        <v>0.11626372621067696</v>
      </c>
      <c r="CK87">
        <f t="shared" si="15"/>
        <v>0.15382402791321756</v>
      </c>
      <c r="CL87">
        <f t="shared" si="16"/>
        <v>0.29214748784347033</v>
      </c>
      <c r="CM87">
        <f t="shared" si="17"/>
        <v>0.35450488859482959</v>
      </c>
      <c r="CN87">
        <f t="shared" si="18"/>
        <v>0.12900912077924567</v>
      </c>
      <c r="CO87">
        <f t="shared" si="19"/>
        <v>2.1156771251188707E-2</v>
      </c>
      <c r="CP87" s="97" t="s">
        <v>169</v>
      </c>
      <c r="CQ87">
        <f t="shared" si="20"/>
        <v>80</v>
      </c>
      <c r="CR87">
        <f t="shared" si="21"/>
        <v>175</v>
      </c>
      <c r="CS87" s="97" t="s">
        <v>169</v>
      </c>
    </row>
    <row r="88" spans="1:97" x14ac:dyDescent="0.35">
      <c r="A88" s="97" t="s">
        <v>132</v>
      </c>
      <c r="B88" s="23">
        <v>0.23118404733652467</v>
      </c>
      <c r="C88" s="97" t="s">
        <v>132</v>
      </c>
      <c r="D88" s="97">
        <v>139</v>
      </c>
      <c r="E88" s="97" t="s">
        <v>132</v>
      </c>
      <c r="F88" s="23">
        <v>0.12809610676023392</v>
      </c>
      <c r="G88" s="97" t="s">
        <v>132</v>
      </c>
      <c r="H88" s="97">
        <v>102</v>
      </c>
      <c r="I88" s="97" t="s">
        <v>132</v>
      </c>
      <c r="J88" s="23">
        <v>0.22984286976114637</v>
      </c>
      <c r="K88" s="97" t="s">
        <v>132</v>
      </c>
      <c r="L88" s="97">
        <v>208</v>
      </c>
      <c r="M88" s="97" t="s">
        <v>132</v>
      </c>
      <c r="N88" s="23">
        <v>106</v>
      </c>
      <c r="O88" s="97" t="s">
        <v>132</v>
      </c>
      <c r="P88" s="23">
        <v>266</v>
      </c>
      <c r="Q88" s="97" t="s">
        <v>132</v>
      </c>
      <c r="R88" s="23">
        <v>1.4993749944439676E-3</v>
      </c>
      <c r="S88" s="97" t="s">
        <v>132</v>
      </c>
      <c r="T88" s="97">
        <v>138</v>
      </c>
      <c r="U88" s="97" t="s">
        <v>132</v>
      </c>
      <c r="V88" s="23">
        <v>0.14659666705061516</v>
      </c>
      <c r="W88" s="97" t="s">
        <v>132</v>
      </c>
      <c r="X88" s="97">
        <v>153</v>
      </c>
      <c r="Y88" s="97" t="s">
        <v>132</v>
      </c>
      <c r="Z88" s="23">
        <v>2.853631445250855E-3</v>
      </c>
      <c r="AA88" s="97" t="s">
        <v>132</v>
      </c>
      <c r="AB88" s="97">
        <v>172</v>
      </c>
      <c r="AC88" s="97" t="s">
        <v>132</v>
      </c>
      <c r="AD88" s="23">
        <v>2.0090005933289475E-2</v>
      </c>
      <c r="AE88" s="97" t="s">
        <v>132</v>
      </c>
      <c r="AF88" s="97">
        <v>89</v>
      </c>
      <c r="AG88" s="97" t="s">
        <v>132</v>
      </c>
      <c r="AH88" s="23">
        <v>0.11937804470531695</v>
      </c>
      <c r="AI88" s="97" t="s">
        <v>132</v>
      </c>
      <c r="AJ88" s="97">
        <v>90</v>
      </c>
      <c r="AK88" s="97" t="s">
        <v>132</v>
      </c>
      <c r="AL88" s="23">
        <v>3.4621395016815541E-2</v>
      </c>
      <c r="AM88" s="97" t="s">
        <v>132</v>
      </c>
      <c r="AN88" s="97">
        <v>91</v>
      </c>
      <c r="AO88" s="97" t="s">
        <v>132</v>
      </c>
      <c r="AP88" s="23">
        <v>0</v>
      </c>
      <c r="AQ88" s="97" t="s">
        <v>132</v>
      </c>
      <c r="AR88" s="97">
        <v>253</v>
      </c>
      <c r="AS88" s="97" t="s">
        <v>132</v>
      </c>
      <c r="AT88" s="23">
        <v>6.6742395497501592E-2</v>
      </c>
      <c r="AU88" s="97" t="s">
        <v>132</v>
      </c>
      <c r="AV88" s="97">
        <v>249</v>
      </c>
      <c r="AW88" s="97" t="s">
        <v>132</v>
      </c>
      <c r="AX88" s="23">
        <v>2.3530458498994475E-2</v>
      </c>
      <c r="AY88" s="97" t="s">
        <v>132</v>
      </c>
      <c r="AZ88" s="97">
        <v>306</v>
      </c>
      <c r="BA88" s="97" t="s">
        <v>132</v>
      </c>
      <c r="BB88" s="23">
        <v>0.1387050911836798</v>
      </c>
      <c r="BC88" s="97" t="s">
        <v>132</v>
      </c>
      <c r="BD88" s="97">
        <v>59</v>
      </c>
      <c r="BE88" s="97" t="s">
        <v>132</v>
      </c>
      <c r="BF88" s="23">
        <v>0.13563988753075976</v>
      </c>
      <c r="BG88" s="97" t="s">
        <v>132</v>
      </c>
      <c r="BH88" s="97">
        <v>288</v>
      </c>
      <c r="BI88" s="97" t="s">
        <v>132</v>
      </c>
      <c r="BJ88" s="23">
        <v>0.15487981823167629</v>
      </c>
      <c r="BK88" s="97" t="s">
        <v>132</v>
      </c>
      <c r="BL88" s="97">
        <v>92</v>
      </c>
      <c r="BM88" s="97" t="s">
        <v>132</v>
      </c>
      <c r="BN88" s="23">
        <v>0.12314476357946014</v>
      </c>
      <c r="BO88" s="97" t="s">
        <v>132</v>
      </c>
      <c r="BP88" s="97">
        <v>74</v>
      </c>
      <c r="BQ88" s="97" t="s">
        <v>132</v>
      </c>
      <c r="BR88" s="23">
        <v>0.17342810467361375</v>
      </c>
      <c r="BS88" s="97" t="s">
        <v>132</v>
      </c>
      <c r="BT88" s="97">
        <v>17</v>
      </c>
      <c r="BU88" s="97" t="s">
        <v>132</v>
      </c>
      <c r="BV88" s="23">
        <v>0.25782063850002351</v>
      </c>
      <c r="BW88" s="97" t="s">
        <v>132</v>
      </c>
      <c r="BX88" s="97">
        <v>36</v>
      </c>
      <c r="BY88" s="97" t="s">
        <v>132</v>
      </c>
      <c r="BZ88" s="23">
        <v>0.10787071208488229</v>
      </c>
      <c r="CA88" s="97" t="s">
        <v>132</v>
      </c>
      <c r="CB88" s="97">
        <v>250</v>
      </c>
      <c r="CC88" s="97" t="s">
        <v>132</v>
      </c>
      <c r="CD88" s="23">
        <v>7.1065446917623259E-2</v>
      </c>
      <c r="CE88" s="97" t="s">
        <v>132</v>
      </c>
      <c r="CF88" s="97">
        <v>162</v>
      </c>
      <c r="CG88" s="2">
        <f t="shared" si="11"/>
        <v>2.853631445250855E-3</v>
      </c>
      <c r="CH88">
        <f t="shared" si="12"/>
        <v>3.4621395016815541E-2</v>
      </c>
      <c r="CI88">
        <f t="shared" si="13"/>
        <v>2.3530458498994475E-2</v>
      </c>
      <c r="CJ88">
        <f t="shared" si="14"/>
        <v>0.15487981823167629</v>
      </c>
      <c r="CK88">
        <f t="shared" si="15"/>
        <v>0.25782063850002351</v>
      </c>
      <c r="CL88">
        <f t="shared" si="16"/>
        <v>0.10787071208488229</v>
      </c>
      <c r="CM88">
        <f t="shared" si="17"/>
        <v>7.1065446917623259E-2</v>
      </c>
      <c r="CN88">
        <f t="shared" si="18"/>
        <v>9.4343042758408754E-2</v>
      </c>
      <c r="CO88">
        <f t="shared" si="19"/>
        <v>3.4621395016815541E-2</v>
      </c>
      <c r="CP88" s="97" t="s">
        <v>132</v>
      </c>
      <c r="CQ88">
        <f t="shared" si="20"/>
        <v>139</v>
      </c>
      <c r="CR88">
        <f t="shared" si="21"/>
        <v>91</v>
      </c>
      <c r="CS88" s="97" t="s">
        <v>132</v>
      </c>
    </row>
    <row r="89" spans="1:97" x14ac:dyDescent="0.35">
      <c r="A89" s="97" t="s">
        <v>234</v>
      </c>
      <c r="B89" s="23">
        <v>0.21005887630980571</v>
      </c>
      <c r="C89" s="97" t="s">
        <v>234</v>
      </c>
      <c r="D89" s="97">
        <v>171</v>
      </c>
      <c r="E89" s="97" t="s">
        <v>234</v>
      </c>
      <c r="F89" s="23">
        <v>0.10741929476645513</v>
      </c>
      <c r="G89" s="97" t="s">
        <v>234</v>
      </c>
      <c r="H89" s="97">
        <v>146</v>
      </c>
      <c r="I89" s="97" t="s">
        <v>234</v>
      </c>
      <c r="J89" s="23">
        <v>0.28773850258754574</v>
      </c>
      <c r="K89" s="97" t="s">
        <v>234</v>
      </c>
      <c r="L89" s="97">
        <v>129</v>
      </c>
      <c r="M89" s="97" t="s">
        <v>234</v>
      </c>
      <c r="N89" s="23">
        <v>-17</v>
      </c>
      <c r="O89" s="97" t="s">
        <v>234</v>
      </c>
      <c r="P89" s="23">
        <v>141</v>
      </c>
      <c r="Q89" s="97" t="s">
        <v>234</v>
      </c>
      <c r="R89" s="23">
        <v>1.1240564618616928E-3</v>
      </c>
      <c r="S89" s="97" t="s">
        <v>234</v>
      </c>
      <c r="T89" s="97">
        <v>174</v>
      </c>
      <c r="U89" s="97" t="s">
        <v>234</v>
      </c>
      <c r="V89" s="23">
        <v>0.22169455661342849</v>
      </c>
      <c r="W89" s="97" t="s">
        <v>234</v>
      </c>
      <c r="X89" s="97">
        <v>98</v>
      </c>
      <c r="Y89" s="97" t="s">
        <v>234</v>
      </c>
      <c r="Z89" s="23">
        <v>3.1724086433606536E-3</v>
      </c>
      <c r="AA89" s="97" t="s">
        <v>234</v>
      </c>
      <c r="AB89" s="97">
        <v>156</v>
      </c>
      <c r="AC89" s="97" t="s">
        <v>234</v>
      </c>
      <c r="AD89" s="23">
        <v>8.3235207659883726E-3</v>
      </c>
      <c r="AE89" s="97" t="s">
        <v>234</v>
      </c>
      <c r="AF89" s="97">
        <v>195</v>
      </c>
      <c r="AG89" s="97" t="s">
        <v>234</v>
      </c>
      <c r="AH89" s="23">
        <v>0.18392278853211116</v>
      </c>
      <c r="AI89" s="97" t="s">
        <v>234</v>
      </c>
      <c r="AJ89" s="97">
        <v>38</v>
      </c>
      <c r="AK89" s="97" t="s">
        <v>234</v>
      </c>
      <c r="AL89" s="23">
        <v>3.1290645128882674E-2</v>
      </c>
      <c r="AM89" s="97" t="s">
        <v>234</v>
      </c>
      <c r="AN89" s="97">
        <v>104</v>
      </c>
      <c r="AO89" s="97" t="s">
        <v>234</v>
      </c>
      <c r="AP89" s="23">
        <v>2.9445155516075964E-2</v>
      </c>
      <c r="AQ89" s="97" t="s">
        <v>234</v>
      </c>
      <c r="AR89" s="97">
        <v>174</v>
      </c>
      <c r="AS89" s="97" t="s">
        <v>234</v>
      </c>
      <c r="AT89" s="23">
        <v>0.1561180765553235</v>
      </c>
      <c r="AU89" s="97" t="s">
        <v>234</v>
      </c>
      <c r="AV89" s="97">
        <v>41</v>
      </c>
      <c r="AW89" s="97" t="s">
        <v>234</v>
      </c>
      <c r="AX89" s="23">
        <v>8.372082150344104E-2</v>
      </c>
      <c r="AY89" s="97" t="s">
        <v>234</v>
      </c>
      <c r="AZ89" s="97">
        <v>139</v>
      </c>
      <c r="BA89" s="97" t="s">
        <v>234</v>
      </c>
      <c r="BB89" s="23">
        <v>0.12885237913365841</v>
      </c>
      <c r="BC89" s="97" t="s">
        <v>234</v>
      </c>
      <c r="BD89" s="97">
        <v>68</v>
      </c>
      <c r="BE89" s="97" t="s">
        <v>234</v>
      </c>
      <c r="BF89" s="23">
        <v>0.21109502865152135</v>
      </c>
      <c r="BG89" s="97" t="s">
        <v>234</v>
      </c>
      <c r="BH89" s="97">
        <v>173</v>
      </c>
      <c r="BI89" s="97" t="s">
        <v>234</v>
      </c>
      <c r="BJ89" s="23">
        <v>0.16166240016677635</v>
      </c>
      <c r="BK89" s="97" t="s">
        <v>234</v>
      </c>
      <c r="BL89" s="97">
        <v>87</v>
      </c>
      <c r="BM89" s="97" t="s">
        <v>234</v>
      </c>
      <c r="BN89" s="23">
        <v>6.9942383684213336E-2</v>
      </c>
      <c r="BO89" s="97" t="s">
        <v>234</v>
      </c>
      <c r="BP89" s="97">
        <v>148</v>
      </c>
      <c r="BQ89" s="97" t="s">
        <v>234</v>
      </c>
      <c r="BR89" s="23">
        <v>6.711890715372433E-2</v>
      </c>
      <c r="BS89" s="97" t="s">
        <v>234</v>
      </c>
      <c r="BT89" s="97">
        <v>147</v>
      </c>
      <c r="BU89" s="97" t="s">
        <v>234</v>
      </c>
      <c r="BV89" s="23">
        <v>0.119103298171137</v>
      </c>
      <c r="BW89" s="97" t="s">
        <v>234</v>
      </c>
      <c r="BX89" s="97">
        <v>159</v>
      </c>
      <c r="BY89" s="97" t="s">
        <v>234</v>
      </c>
      <c r="BZ89" s="23">
        <v>0.1425838596511825</v>
      </c>
      <c r="CA89" s="97" t="s">
        <v>234</v>
      </c>
      <c r="CB89" s="97">
        <v>172</v>
      </c>
      <c r="CC89" s="97" t="s">
        <v>234</v>
      </c>
      <c r="CD89" s="23">
        <v>4.4921348636060031E-2</v>
      </c>
      <c r="CE89" s="97" t="s">
        <v>234</v>
      </c>
      <c r="CF89" s="97">
        <v>232</v>
      </c>
      <c r="CG89" s="2">
        <f t="shared" si="11"/>
        <v>3.1724086433606536E-3</v>
      </c>
      <c r="CH89">
        <f t="shared" si="12"/>
        <v>3.1290645128882674E-2</v>
      </c>
      <c r="CI89">
        <f t="shared" si="13"/>
        <v>8.372082150344104E-2</v>
      </c>
      <c r="CJ89">
        <f t="shared" si="14"/>
        <v>0.16166240016677635</v>
      </c>
      <c r="CK89">
        <f t="shared" si="15"/>
        <v>0.119103298171137</v>
      </c>
      <c r="CL89">
        <f t="shared" si="16"/>
        <v>0.1425838596511825</v>
      </c>
      <c r="CM89">
        <f t="shared" si="17"/>
        <v>4.4921348636060031E-2</v>
      </c>
      <c r="CN89">
        <f t="shared" si="18"/>
        <v>8.5722149853323035E-2</v>
      </c>
      <c r="CO89">
        <f t="shared" si="19"/>
        <v>3.1290645128882674E-2</v>
      </c>
      <c r="CP89" s="97" t="s">
        <v>234</v>
      </c>
      <c r="CQ89">
        <f t="shared" si="20"/>
        <v>171</v>
      </c>
      <c r="CR89">
        <f t="shared" si="21"/>
        <v>104</v>
      </c>
      <c r="CS89" s="97" t="s">
        <v>234</v>
      </c>
    </row>
    <row r="90" spans="1:97" x14ac:dyDescent="0.35">
      <c r="A90" s="97" t="s">
        <v>339</v>
      </c>
      <c r="B90" s="23">
        <v>0.15508162901518879</v>
      </c>
      <c r="C90" s="97" t="s">
        <v>339</v>
      </c>
      <c r="D90" s="97">
        <v>277</v>
      </c>
      <c r="E90" s="97" t="s">
        <v>339</v>
      </c>
      <c r="F90" s="23">
        <v>5.9390814694968756E-2</v>
      </c>
      <c r="G90" s="97" t="s">
        <v>339</v>
      </c>
      <c r="H90" s="97">
        <v>256</v>
      </c>
      <c r="I90" s="97" t="s">
        <v>339</v>
      </c>
      <c r="J90" s="23">
        <v>0.19986906952187874</v>
      </c>
      <c r="K90" s="97" t="s">
        <v>339</v>
      </c>
      <c r="L90" s="97">
        <v>250</v>
      </c>
      <c r="M90" s="97" t="s">
        <v>339</v>
      </c>
      <c r="N90" s="23">
        <v>-6</v>
      </c>
      <c r="O90" s="97" t="s">
        <v>339</v>
      </c>
      <c r="P90" s="23">
        <v>156</v>
      </c>
      <c r="Q90" s="97" t="s">
        <v>339</v>
      </c>
      <c r="R90" s="23">
        <v>1.2904828319227619E-3</v>
      </c>
      <c r="S90" s="97" t="s">
        <v>339</v>
      </c>
      <c r="T90" s="97">
        <v>161</v>
      </c>
      <c r="U90" s="97" t="s">
        <v>339</v>
      </c>
      <c r="V90" s="23">
        <v>0.14590139573455838</v>
      </c>
      <c r="W90" s="97" t="s">
        <v>339</v>
      </c>
      <c r="X90" s="97">
        <v>154</v>
      </c>
      <c r="Y90" s="97" t="s">
        <v>339</v>
      </c>
      <c r="Z90" s="23">
        <v>2.6383769575177552E-3</v>
      </c>
      <c r="AA90" s="97" t="s">
        <v>339</v>
      </c>
      <c r="AB90" s="97">
        <v>180</v>
      </c>
      <c r="AC90" s="97" t="s">
        <v>339</v>
      </c>
      <c r="AD90" s="23">
        <v>1.0949358088917994E-2</v>
      </c>
      <c r="AE90" s="97" t="s">
        <v>339</v>
      </c>
      <c r="AF90" s="97">
        <v>157</v>
      </c>
      <c r="AG90" s="97" t="s">
        <v>339</v>
      </c>
      <c r="AH90" s="23">
        <v>8.827418233852298E-2</v>
      </c>
      <c r="AI90" s="97" t="s">
        <v>339</v>
      </c>
      <c r="AJ90" s="97">
        <v>146</v>
      </c>
      <c r="AK90" s="97" t="s">
        <v>339</v>
      </c>
      <c r="AL90" s="23">
        <v>2.1794548238818018E-2</v>
      </c>
      <c r="AM90" s="97" t="s">
        <v>339</v>
      </c>
      <c r="AN90" s="97">
        <v>167</v>
      </c>
      <c r="AO90" s="97" t="s">
        <v>339</v>
      </c>
      <c r="AP90" s="23">
        <v>2.9423833527802888E-2</v>
      </c>
      <c r="AQ90" s="97" t="s">
        <v>339</v>
      </c>
      <c r="AR90" s="97">
        <v>175</v>
      </c>
      <c r="AS90" s="97" t="s">
        <v>339</v>
      </c>
      <c r="AT90" s="23">
        <v>8.3252270182838387E-2</v>
      </c>
      <c r="AU90" s="97" t="s">
        <v>339</v>
      </c>
      <c r="AV90" s="97">
        <v>189</v>
      </c>
      <c r="AW90" s="97" t="s">
        <v>339</v>
      </c>
      <c r="AX90" s="23">
        <v>5.8010747122018098E-2</v>
      </c>
      <c r="AY90" s="97" t="s">
        <v>339</v>
      </c>
      <c r="AZ90" s="97">
        <v>198</v>
      </c>
      <c r="BA90" s="97" t="s">
        <v>339</v>
      </c>
      <c r="BB90" s="23">
        <v>4.6216199604601382E-2</v>
      </c>
      <c r="BC90" s="97" t="s">
        <v>339</v>
      </c>
      <c r="BD90" s="97">
        <v>177</v>
      </c>
      <c r="BE90" s="97" t="s">
        <v>339</v>
      </c>
      <c r="BF90" s="23">
        <v>0.13195907776426535</v>
      </c>
      <c r="BG90" s="97" t="s">
        <v>339</v>
      </c>
      <c r="BH90" s="97">
        <v>294</v>
      </c>
      <c r="BI90" s="97" t="s">
        <v>339</v>
      </c>
      <c r="BJ90" s="23">
        <v>6.973971111271457E-2</v>
      </c>
      <c r="BK90" s="97" t="s">
        <v>339</v>
      </c>
      <c r="BL90" s="97">
        <v>242</v>
      </c>
      <c r="BM90" s="97" t="s">
        <v>339</v>
      </c>
      <c r="BN90" s="23">
        <v>4.353463611378898E-2</v>
      </c>
      <c r="BO90" s="97" t="s">
        <v>339</v>
      </c>
      <c r="BP90" s="97">
        <v>210</v>
      </c>
      <c r="BQ90" s="97" t="s">
        <v>339</v>
      </c>
      <c r="BR90" s="23">
        <v>5.0539423622551892E-2</v>
      </c>
      <c r="BS90" s="97" t="s">
        <v>339</v>
      </c>
      <c r="BT90" s="97">
        <v>204</v>
      </c>
      <c r="BU90" s="97" t="s">
        <v>339</v>
      </c>
      <c r="BV90" s="23">
        <v>8.1765010884950584E-2</v>
      </c>
      <c r="BW90" s="97" t="s">
        <v>339</v>
      </c>
      <c r="BX90" s="97">
        <v>240</v>
      </c>
      <c r="BY90" s="97" t="s">
        <v>339</v>
      </c>
      <c r="BZ90" s="23">
        <v>0.13635922518251242</v>
      </c>
      <c r="CA90" s="97" t="s">
        <v>339</v>
      </c>
      <c r="CB90" s="97">
        <v>192</v>
      </c>
      <c r="CC90" s="97" t="s">
        <v>339</v>
      </c>
      <c r="CD90" s="23">
        <v>7.7405454336350252E-2</v>
      </c>
      <c r="CE90" s="97" t="s">
        <v>339</v>
      </c>
      <c r="CF90" s="97">
        <v>148</v>
      </c>
      <c r="CG90" s="2">
        <f t="shared" si="11"/>
        <v>2.6383769575177552E-3</v>
      </c>
      <c r="CH90">
        <f t="shared" si="12"/>
        <v>2.1794548238818018E-2</v>
      </c>
      <c r="CI90">
        <f t="shared" si="13"/>
        <v>5.8010747122018098E-2</v>
      </c>
      <c r="CJ90">
        <f t="shared" si="14"/>
        <v>6.973971111271457E-2</v>
      </c>
      <c r="CK90">
        <f t="shared" si="15"/>
        <v>8.1765010884950584E-2</v>
      </c>
      <c r="CL90">
        <f t="shared" si="16"/>
        <v>0.13635922518251242</v>
      </c>
      <c r="CM90">
        <f t="shared" si="17"/>
        <v>7.7405454336350252E-2</v>
      </c>
      <c r="CN90">
        <f t="shared" si="18"/>
        <v>6.328668835841475E-2</v>
      </c>
      <c r="CO90">
        <f t="shared" si="19"/>
        <v>2.1794548238818018E-2</v>
      </c>
      <c r="CP90" s="97" t="s">
        <v>339</v>
      </c>
      <c r="CQ90">
        <f t="shared" si="20"/>
        <v>277</v>
      </c>
      <c r="CR90">
        <f t="shared" si="21"/>
        <v>167</v>
      </c>
      <c r="CS90" s="97" t="s">
        <v>339</v>
      </c>
    </row>
    <row r="91" spans="1:97" x14ac:dyDescent="0.35">
      <c r="A91" s="97" t="s">
        <v>70</v>
      </c>
      <c r="B91" s="23">
        <v>0.37887039519029714</v>
      </c>
      <c r="C91" s="97" t="s">
        <v>70</v>
      </c>
      <c r="D91" s="97">
        <v>45</v>
      </c>
      <c r="E91" s="97" t="s">
        <v>70</v>
      </c>
      <c r="F91" s="23">
        <v>5.7477412001797873E-2</v>
      </c>
      <c r="G91" s="97" t="s">
        <v>70</v>
      </c>
      <c r="H91" s="97">
        <v>260</v>
      </c>
      <c r="I91" s="97" t="s">
        <v>70</v>
      </c>
      <c r="J91" s="23">
        <v>0.52187256159846829</v>
      </c>
      <c r="K91" s="97" t="s">
        <v>70</v>
      </c>
      <c r="L91" s="97">
        <v>26</v>
      </c>
      <c r="M91" s="97" t="s">
        <v>70</v>
      </c>
      <c r="N91" s="23">
        <v>-234</v>
      </c>
      <c r="O91" s="97" t="s">
        <v>70</v>
      </c>
      <c r="P91" s="23">
        <v>3</v>
      </c>
      <c r="Q91" s="97" t="s">
        <v>70</v>
      </c>
      <c r="R91" s="23">
        <v>3.0704066469031328E-4</v>
      </c>
      <c r="S91" s="97" t="s">
        <v>70</v>
      </c>
      <c r="T91" s="97">
        <v>283</v>
      </c>
      <c r="U91" s="97" t="s">
        <v>70</v>
      </c>
      <c r="V91" s="23">
        <v>0.28632688651683319</v>
      </c>
      <c r="W91" s="97" t="s">
        <v>70</v>
      </c>
      <c r="X91" s="97">
        <v>64</v>
      </c>
      <c r="Y91" s="97" t="s">
        <v>70</v>
      </c>
      <c r="Z91" s="23">
        <v>2.9529084542271821E-3</v>
      </c>
      <c r="AA91" s="97" t="s">
        <v>70</v>
      </c>
      <c r="AB91" s="97">
        <v>166</v>
      </c>
      <c r="AC91" s="97" t="s">
        <v>70</v>
      </c>
      <c r="AD91" s="23">
        <v>4.2646917891630554E-3</v>
      </c>
      <c r="AE91" s="97" t="s">
        <v>70</v>
      </c>
      <c r="AF91" s="97">
        <v>267</v>
      </c>
      <c r="AG91" s="97" t="s">
        <v>70</v>
      </c>
      <c r="AH91" s="23">
        <v>8.9208074400368584E-2</v>
      </c>
      <c r="AI91" s="97" t="s">
        <v>70</v>
      </c>
      <c r="AJ91" s="97">
        <v>144</v>
      </c>
      <c r="AK91" s="97" t="s">
        <v>70</v>
      </c>
      <c r="AL91" s="23">
        <v>1.5398614986141573E-2</v>
      </c>
      <c r="AM91" s="97" t="s">
        <v>70</v>
      </c>
      <c r="AN91" s="97">
        <v>260</v>
      </c>
      <c r="AO91" s="97" t="s">
        <v>70</v>
      </c>
      <c r="AP91" s="23">
        <v>1.3654293795196192E-2</v>
      </c>
      <c r="AQ91" s="97" t="s">
        <v>70</v>
      </c>
      <c r="AR91" s="97">
        <v>228</v>
      </c>
      <c r="AS91" s="97" t="s">
        <v>70</v>
      </c>
      <c r="AT91" s="23">
        <v>0.1533440436952333</v>
      </c>
      <c r="AU91" s="97" t="s">
        <v>70</v>
      </c>
      <c r="AV91" s="97">
        <v>45</v>
      </c>
      <c r="AW91" s="97" t="s">
        <v>70</v>
      </c>
      <c r="AX91" s="23">
        <v>6.7362082936063328E-2</v>
      </c>
      <c r="AY91" s="97" t="s">
        <v>70</v>
      </c>
      <c r="AZ91" s="97">
        <v>169</v>
      </c>
      <c r="BA91" s="97" t="s">
        <v>70</v>
      </c>
      <c r="BB91" s="23">
        <v>6.7751075627293673E-3</v>
      </c>
      <c r="BC91" s="97" t="s">
        <v>70</v>
      </c>
      <c r="BD91" s="97">
        <v>306</v>
      </c>
      <c r="BE91" s="97" t="s">
        <v>70</v>
      </c>
      <c r="BF91" s="23">
        <v>0.28395617165201353</v>
      </c>
      <c r="BG91" s="97" t="s">
        <v>70</v>
      </c>
      <c r="BH91" s="97">
        <v>94</v>
      </c>
      <c r="BI91" s="97" t="s">
        <v>70</v>
      </c>
      <c r="BJ91" s="23">
        <v>6.5528628267564906E-2</v>
      </c>
      <c r="BK91" s="97" t="s">
        <v>70</v>
      </c>
      <c r="BL91" s="97">
        <v>252</v>
      </c>
      <c r="BM91" s="97" t="s">
        <v>70</v>
      </c>
      <c r="BN91" s="23">
        <v>0.10217957557365651</v>
      </c>
      <c r="BO91" s="97" t="s">
        <v>70</v>
      </c>
      <c r="BP91" s="97">
        <v>91</v>
      </c>
      <c r="BQ91" s="97" t="s">
        <v>70</v>
      </c>
      <c r="BR91" s="23">
        <v>0.13878366140399551</v>
      </c>
      <c r="BS91" s="97" t="s">
        <v>70</v>
      </c>
      <c r="BT91" s="97">
        <v>28</v>
      </c>
      <c r="BU91" s="97" t="s">
        <v>70</v>
      </c>
      <c r="BV91" s="23">
        <v>0.20946940830786562</v>
      </c>
      <c r="BW91" s="97" t="s">
        <v>70</v>
      </c>
      <c r="BX91" s="97">
        <v>57</v>
      </c>
      <c r="BY91" s="97" t="s">
        <v>70</v>
      </c>
      <c r="BZ91" s="23">
        <v>0.18634156648198483</v>
      </c>
      <c r="CA91" s="97" t="s">
        <v>70</v>
      </c>
      <c r="CB91" s="97">
        <v>113</v>
      </c>
      <c r="CC91" s="97" t="s">
        <v>70</v>
      </c>
      <c r="CD91" s="23">
        <v>0.72553836766748969</v>
      </c>
      <c r="CE91" s="97" t="s">
        <v>70</v>
      </c>
      <c r="CF91" s="97">
        <v>6</v>
      </c>
      <c r="CG91" s="2">
        <f t="shared" si="11"/>
        <v>2.9529084542271821E-3</v>
      </c>
      <c r="CH91">
        <f t="shared" si="12"/>
        <v>1.5398614986141573E-2</v>
      </c>
      <c r="CI91">
        <f t="shared" si="13"/>
        <v>6.7362082936063328E-2</v>
      </c>
      <c r="CJ91">
        <f t="shared" si="14"/>
        <v>6.5528628267564906E-2</v>
      </c>
      <c r="CK91">
        <f t="shared" si="15"/>
        <v>0.20946940830786562</v>
      </c>
      <c r="CL91">
        <f t="shared" si="16"/>
        <v>0.18634156648198483</v>
      </c>
      <c r="CM91">
        <f t="shared" si="17"/>
        <v>0.72553836766748969</v>
      </c>
      <c r="CN91">
        <f t="shared" si="18"/>
        <v>0.15461181818182607</v>
      </c>
      <c r="CO91">
        <f t="shared" si="19"/>
        <v>1.5398614986141573E-2</v>
      </c>
      <c r="CP91" s="97" t="s">
        <v>70</v>
      </c>
      <c r="CQ91">
        <f t="shared" si="20"/>
        <v>45</v>
      </c>
      <c r="CR91">
        <f t="shared" si="21"/>
        <v>260</v>
      </c>
      <c r="CS91" s="97" t="s">
        <v>70</v>
      </c>
    </row>
    <row r="92" spans="1:97" x14ac:dyDescent="0.35">
      <c r="A92" s="97" t="s">
        <v>219</v>
      </c>
      <c r="B92" s="23">
        <v>0.23185593722423642</v>
      </c>
      <c r="C92" s="97" t="s">
        <v>219</v>
      </c>
      <c r="D92" s="97">
        <v>137</v>
      </c>
      <c r="E92" s="97" t="s">
        <v>219</v>
      </c>
      <c r="F92" s="23">
        <v>8.0010576193355651E-2</v>
      </c>
      <c r="G92" s="97" t="s">
        <v>219</v>
      </c>
      <c r="H92" s="97">
        <v>198</v>
      </c>
      <c r="I92" s="97" t="s">
        <v>219</v>
      </c>
      <c r="J92" s="23">
        <v>0.33517876809650865</v>
      </c>
      <c r="K92" s="97" t="s">
        <v>219</v>
      </c>
      <c r="L92" s="97">
        <v>87</v>
      </c>
      <c r="M92" s="97" t="s">
        <v>219</v>
      </c>
      <c r="N92" s="23">
        <v>-111</v>
      </c>
      <c r="O92" s="97" t="s">
        <v>219</v>
      </c>
      <c r="P92" s="23">
        <v>59</v>
      </c>
      <c r="Q92" s="97" t="s">
        <v>219</v>
      </c>
      <c r="R92" s="23">
        <v>7.0546692476144736E-3</v>
      </c>
      <c r="S92" s="97" t="s">
        <v>219</v>
      </c>
      <c r="T92" s="97">
        <v>34</v>
      </c>
      <c r="U92" s="97" t="s">
        <v>219</v>
      </c>
      <c r="V92" s="23">
        <v>0.29439088719148065</v>
      </c>
      <c r="W92" s="97" t="s">
        <v>219</v>
      </c>
      <c r="X92" s="97">
        <v>60</v>
      </c>
      <c r="Y92" s="97" t="s">
        <v>219</v>
      </c>
      <c r="Z92" s="23">
        <v>9.77303121228092E-3</v>
      </c>
      <c r="AA92" s="97" t="s">
        <v>219</v>
      </c>
      <c r="AB92" s="97">
        <v>34</v>
      </c>
      <c r="AC92" s="97" t="s">
        <v>219</v>
      </c>
      <c r="AD92" s="23">
        <v>5.6381449385605647E-3</v>
      </c>
      <c r="AE92" s="97" t="s">
        <v>219</v>
      </c>
      <c r="AF92" s="97">
        <v>241</v>
      </c>
      <c r="AG92" s="97" t="s">
        <v>219</v>
      </c>
      <c r="AH92" s="23">
        <v>9.4711666742701386E-2</v>
      </c>
      <c r="AI92" s="97" t="s">
        <v>219</v>
      </c>
      <c r="AJ92" s="97">
        <v>135</v>
      </c>
      <c r="AK92" s="97" t="s">
        <v>219</v>
      </c>
      <c r="AL92" s="23">
        <v>1.7430553839507871E-2</v>
      </c>
      <c r="AM92" s="97" t="s">
        <v>219</v>
      </c>
      <c r="AN92" s="97">
        <v>230</v>
      </c>
      <c r="AO92" s="97" t="s">
        <v>219</v>
      </c>
      <c r="AP92" s="23">
        <v>0</v>
      </c>
      <c r="AQ92" s="97" t="s">
        <v>219</v>
      </c>
      <c r="AR92" s="97">
        <v>253</v>
      </c>
      <c r="AS92" s="97" t="s">
        <v>219</v>
      </c>
      <c r="AT92" s="23">
        <v>0.10978887325338965</v>
      </c>
      <c r="AU92" s="97" t="s">
        <v>219</v>
      </c>
      <c r="AV92" s="97">
        <v>111</v>
      </c>
      <c r="AW92" s="97" t="s">
        <v>219</v>
      </c>
      <c r="AX92" s="23">
        <v>3.8706769609984336E-2</v>
      </c>
      <c r="AY92" s="97" t="s">
        <v>219</v>
      </c>
      <c r="AZ92" s="97">
        <v>259</v>
      </c>
      <c r="BA92" s="97" t="s">
        <v>219</v>
      </c>
      <c r="BB92" s="23">
        <v>0.11892284819810878</v>
      </c>
      <c r="BC92" s="97" t="s">
        <v>219</v>
      </c>
      <c r="BD92" s="97">
        <v>79</v>
      </c>
      <c r="BE92" s="97" t="s">
        <v>219</v>
      </c>
      <c r="BF92" s="23">
        <v>0.28119715006064228</v>
      </c>
      <c r="BG92" s="97" t="s">
        <v>219</v>
      </c>
      <c r="BH92" s="97">
        <v>99</v>
      </c>
      <c r="BI92" s="97" t="s">
        <v>219</v>
      </c>
      <c r="BJ92" s="23">
        <v>0.16725609919169604</v>
      </c>
      <c r="BK92" s="97" t="s">
        <v>219</v>
      </c>
      <c r="BL92" s="97">
        <v>81</v>
      </c>
      <c r="BM92" s="97" t="s">
        <v>219</v>
      </c>
      <c r="BN92" s="23">
        <v>4.542435184409007E-2</v>
      </c>
      <c r="BO92" s="97" t="s">
        <v>219</v>
      </c>
      <c r="BP92" s="97">
        <v>206</v>
      </c>
      <c r="BQ92" s="97" t="s">
        <v>219</v>
      </c>
      <c r="BR92" s="23">
        <v>0.11906284621063862</v>
      </c>
      <c r="BS92" s="97" t="s">
        <v>219</v>
      </c>
      <c r="BT92" s="97">
        <v>48</v>
      </c>
      <c r="BU92" s="97" t="s">
        <v>219</v>
      </c>
      <c r="BV92" s="23">
        <v>0.14307955031736816</v>
      </c>
      <c r="BW92" s="97" t="s">
        <v>219</v>
      </c>
      <c r="BX92" s="97">
        <v>117</v>
      </c>
      <c r="BY92" s="97" t="s">
        <v>219</v>
      </c>
      <c r="BZ92" s="23">
        <v>0.16820162463123978</v>
      </c>
      <c r="CA92" s="97" t="s">
        <v>219</v>
      </c>
      <c r="CB92" s="97">
        <v>141</v>
      </c>
      <c r="CC92" s="97" t="s">
        <v>219</v>
      </c>
      <c r="CD92" s="23">
        <v>0.12950087497141818</v>
      </c>
      <c r="CE92" s="97" t="s">
        <v>219</v>
      </c>
      <c r="CF92" s="97">
        <v>92</v>
      </c>
      <c r="CG92" s="2">
        <f t="shared" si="11"/>
        <v>9.77303121228092E-3</v>
      </c>
      <c r="CH92">
        <f t="shared" si="12"/>
        <v>1.7430553839507871E-2</v>
      </c>
      <c r="CI92">
        <f t="shared" si="13"/>
        <v>3.8706769609984336E-2</v>
      </c>
      <c r="CJ92">
        <f t="shared" si="14"/>
        <v>0.16725609919169604</v>
      </c>
      <c r="CK92">
        <f t="shared" si="15"/>
        <v>0.14307955031736816</v>
      </c>
      <c r="CL92">
        <f t="shared" si="16"/>
        <v>0.16820162463123978</v>
      </c>
      <c r="CM92">
        <f t="shared" si="17"/>
        <v>0.12950087497141818</v>
      </c>
      <c r="CN92">
        <f t="shared" si="18"/>
        <v>9.4617231817453379E-2</v>
      </c>
      <c r="CO92">
        <f t="shared" si="19"/>
        <v>1.7430553839507871E-2</v>
      </c>
      <c r="CP92" s="97" t="s">
        <v>219</v>
      </c>
      <c r="CQ92">
        <f t="shared" si="20"/>
        <v>137</v>
      </c>
      <c r="CR92">
        <f t="shared" si="21"/>
        <v>230</v>
      </c>
      <c r="CS92" s="97" t="s">
        <v>219</v>
      </c>
    </row>
    <row r="93" spans="1:97" x14ac:dyDescent="0.35">
      <c r="A93" s="97" t="s">
        <v>285</v>
      </c>
      <c r="B93" s="23">
        <v>0.16859420212907664</v>
      </c>
      <c r="C93" s="97" t="s">
        <v>285</v>
      </c>
      <c r="D93" s="97">
        <v>244</v>
      </c>
      <c r="E93" s="97" t="s">
        <v>285</v>
      </c>
      <c r="F93" s="23">
        <v>3.0164778334057098E-2</v>
      </c>
      <c r="G93" s="97" t="s">
        <v>285</v>
      </c>
      <c r="H93" s="97">
        <v>315</v>
      </c>
      <c r="I93" s="97" t="s">
        <v>285</v>
      </c>
      <c r="J93" s="23">
        <v>0.27143582706149527</v>
      </c>
      <c r="K93" s="97" t="s">
        <v>285</v>
      </c>
      <c r="L93" s="97">
        <v>149</v>
      </c>
      <c r="M93" s="97" t="s">
        <v>285</v>
      </c>
      <c r="N93" s="23">
        <v>-166</v>
      </c>
      <c r="O93" s="97" t="s">
        <v>285</v>
      </c>
      <c r="P93" s="23">
        <v>29</v>
      </c>
      <c r="Q93" s="97" t="s">
        <v>285</v>
      </c>
      <c r="R93" s="23">
        <v>6.6240815542188065E-5</v>
      </c>
      <c r="S93" s="97" t="s">
        <v>285</v>
      </c>
      <c r="T93" s="97">
        <v>319</v>
      </c>
      <c r="U93" s="97" t="s">
        <v>285</v>
      </c>
      <c r="V93" s="23">
        <v>0.19555336720656641</v>
      </c>
      <c r="W93" s="97" t="s">
        <v>285</v>
      </c>
      <c r="X93" s="97">
        <v>115</v>
      </c>
      <c r="Y93" s="97" t="s">
        <v>285</v>
      </c>
      <c r="Z93" s="23">
        <v>1.8733386147121193E-3</v>
      </c>
      <c r="AA93" s="97" t="s">
        <v>285</v>
      </c>
      <c r="AB93" s="97">
        <v>235</v>
      </c>
      <c r="AC93" s="97" t="s">
        <v>285</v>
      </c>
      <c r="AD93" s="23">
        <v>2.0610664694737189E-3</v>
      </c>
      <c r="AE93" s="97" t="s">
        <v>285</v>
      </c>
      <c r="AF93" s="97">
        <v>309</v>
      </c>
      <c r="AG93" s="97" t="s">
        <v>285</v>
      </c>
      <c r="AH93" s="23">
        <v>7.4707372530460628E-2</v>
      </c>
      <c r="AI93" s="97" t="s">
        <v>285</v>
      </c>
      <c r="AJ93" s="97">
        <v>196</v>
      </c>
      <c r="AK93" s="97" t="s">
        <v>285</v>
      </c>
      <c r="AL93" s="23">
        <v>1.1423824264808376E-2</v>
      </c>
      <c r="AM93" s="97" t="s">
        <v>285</v>
      </c>
      <c r="AN93" s="97">
        <v>306</v>
      </c>
      <c r="AO93" s="97" t="s">
        <v>285</v>
      </c>
      <c r="AP93" s="23">
        <v>3.3110814286593936E-3</v>
      </c>
      <c r="AQ93" s="97" t="s">
        <v>285</v>
      </c>
      <c r="AR93" s="97">
        <v>248</v>
      </c>
      <c r="AS93" s="97" t="s">
        <v>285</v>
      </c>
      <c r="AT93" s="23">
        <v>0.10314370943099649</v>
      </c>
      <c r="AU93" s="97" t="s">
        <v>285</v>
      </c>
      <c r="AV93" s="97">
        <v>124</v>
      </c>
      <c r="AW93" s="97" t="s">
        <v>285</v>
      </c>
      <c r="AX93" s="23">
        <v>3.9589059373433301E-2</v>
      </c>
      <c r="AY93" s="97" t="s">
        <v>285</v>
      </c>
      <c r="AZ93" s="97">
        <v>258</v>
      </c>
      <c r="BA93" s="97" t="s">
        <v>285</v>
      </c>
      <c r="BB93" s="23">
        <v>3.6889255658801418E-3</v>
      </c>
      <c r="BC93" s="97" t="s">
        <v>285</v>
      </c>
      <c r="BD93" s="97">
        <v>319</v>
      </c>
      <c r="BE93" s="97" t="s">
        <v>285</v>
      </c>
      <c r="BF93" s="23">
        <v>0.22351631850474268</v>
      </c>
      <c r="BG93" s="97" t="s">
        <v>285</v>
      </c>
      <c r="BH93" s="97">
        <v>161</v>
      </c>
      <c r="BI93" s="97" t="s">
        <v>285</v>
      </c>
      <c r="BJ93" s="23">
        <v>5.0081113703932874E-2</v>
      </c>
      <c r="BK93" s="97" t="s">
        <v>285</v>
      </c>
      <c r="BL93" s="97">
        <v>296</v>
      </c>
      <c r="BM93" s="97" t="s">
        <v>285</v>
      </c>
      <c r="BN93" s="23">
        <v>5.7618521577838311E-2</v>
      </c>
      <c r="BO93" s="97" t="s">
        <v>285</v>
      </c>
      <c r="BP93" s="97">
        <v>175</v>
      </c>
      <c r="BQ93" s="97" t="s">
        <v>285</v>
      </c>
      <c r="BR93" s="23">
        <v>7.0159244469778184E-2</v>
      </c>
      <c r="BS93" s="97" t="s">
        <v>285</v>
      </c>
      <c r="BT93" s="97">
        <v>132</v>
      </c>
      <c r="BU93" s="97" t="s">
        <v>285</v>
      </c>
      <c r="BV93" s="23">
        <v>0.1110644284994083</v>
      </c>
      <c r="BW93" s="97" t="s">
        <v>285</v>
      </c>
      <c r="BX93" s="97">
        <v>174</v>
      </c>
      <c r="BY93" s="97" t="s">
        <v>285</v>
      </c>
      <c r="BZ93" s="23">
        <v>0.12960223803953635</v>
      </c>
      <c r="CA93" s="97" t="s">
        <v>285</v>
      </c>
      <c r="CB93" s="97">
        <v>202</v>
      </c>
      <c r="CC93" s="97" t="s">
        <v>285</v>
      </c>
      <c r="CD93" s="23">
        <v>0.1725588396486934</v>
      </c>
      <c r="CE93" s="97" t="s">
        <v>285</v>
      </c>
      <c r="CF93" s="97">
        <v>60</v>
      </c>
      <c r="CG93" s="2">
        <f t="shared" si="11"/>
        <v>1.8733386147121193E-3</v>
      </c>
      <c r="CH93">
        <f t="shared" si="12"/>
        <v>1.1423824264808376E-2</v>
      </c>
      <c r="CI93">
        <f t="shared" si="13"/>
        <v>3.9589059373433301E-2</v>
      </c>
      <c r="CJ93">
        <f t="shared" si="14"/>
        <v>5.0081113703932874E-2</v>
      </c>
      <c r="CK93">
        <f t="shared" si="15"/>
        <v>0.1110644284994083</v>
      </c>
      <c r="CL93">
        <f t="shared" si="16"/>
        <v>0.12960223803953635</v>
      </c>
      <c r="CM93">
        <f t="shared" si="17"/>
        <v>0.1725588396486934</v>
      </c>
      <c r="CN93">
        <f t="shared" si="18"/>
        <v>6.8800984339244031E-2</v>
      </c>
      <c r="CO93">
        <f t="shared" si="19"/>
        <v>1.1423824264808376E-2</v>
      </c>
      <c r="CP93" s="97" t="s">
        <v>285</v>
      </c>
      <c r="CQ93">
        <f t="shared" si="20"/>
        <v>244</v>
      </c>
      <c r="CR93">
        <f t="shared" si="21"/>
        <v>306</v>
      </c>
      <c r="CS93" s="97" t="s">
        <v>285</v>
      </c>
    </row>
    <row r="94" spans="1:97" x14ac:dyDescent="0.35">
      <c r="A94" s="97" t="s">
        <v>134</v>
      </c>
      <c r="B94" s="23">
        <v>0.18228783189091913</v>
      </c>
      <c r="C94" s="97" t="s">
        <v>134</v>
      </c>
      <c r="D94" s="97">
        <v>219</v>
      </c>
      <c r="E94" s="97" t="s">
        <v>134</v>
      </c>
      <c r="F94" s="23">
        <v>5.9356475012193294E-2</v>
      </c>
      <c r="G94" s="97" t="s">
        <v>134</v>
      </c>
      <c r="H94" s="97">
        <v>257</v>
      </c>
      <c r="I94" s="97" t="s">
        <v>134</v>
      </c>
      <c r="J94" s="23">
        <v>0.35704583996076517</v>
      </c>
      <c r="K94" s="97" t="s">
        <v>134</v>
      </c>
      <c r="L94" s="97">
        <v>70</v>
      </c>
      <c r="M94" s="97" t="s">
        <v>134</v>
      </c>
      <c r="N94" s="23">
        <v>-187</v>
      </c>
      <c r="O94" s="97" t="s">
        <v>134</v>
      </c>
      <c r="P94" s="23">
        <v>16</v>
      </c>
      <c r="Q94" s="97" t="s">
        <v>134</v>
      </c>
      <c r="R94" s="23">
        <v>1.0862216711680268E-3</v>
      </c>
      <c r="S94" s="97" t="s">
        <v>134</v>
      </c>
      <c r="T94" s="97">
        <v>183</v>
      </c>
      <c r="U94" s="97" t="s">
        <v>134</v>
      </c>
      <c r="V94" s="23">
        <v>0.51279789967861189</v>
      </c>
      <c r="W94" s="97" t="s">
        <v>134</v>
      </c>
      <c r="X94" s="97">
        <v>18</v>
      </c>
      <c r="Y94" s="97" t="s">
        <v>134</v>
      </c>
      <c r="Z94" s="23">
        <v>5.8246846284833341E-3</v>
      </c>
      <c r="AA94" s="97" t="s">
        <v>134</v>
      </c>
      <c r="AB94" s="97">
        <v>76</v>
      </c>
      <c r="AC94" s="97" t="s">
        <v>134</v>
      </c>
      <c r="AD94" s="23">
        <v>5.4979504627426954E-3</v>
      </c>
      <c r="AE94" s="97" t="s">
        <v>134</v>
      </c>
      <c r="AF94" s="97">
        <v>244</v>
      </c>
      <c r="AG94" s="97" t="s">
        <v>134</v>
      </c>
      <c r="AH94" s="23">
        <v>0.10305869800058584</v>
      </c>
      <c r="AI94" s="97" t="s">
        <v>134</v>
      </c>
      <c r="AJ94" s="97">
        <v>115</v>
      </c>
      <c r="AK94" s="97" t="s">
        <v>134</v>
      </c>
      <c r="AL94" s="23">
        <v>1.8345936326789394E-2</v>
      </c>
      <c r="AM94" s="97" t="s">
        <v>134</v>
      </c>
      <c r="AN94" s="97">
        <v>210</v>
      </c>
      <c r="AO94" s="97" t="s">
        <v>134</v>
      </c>
      <c r="AP94" s="23">
        <v>7.5702717796674965E-2</v>
      </c>
      <c r="AQ94" s="97" t="s">
        <v>134</v>
      </c>
      <c r="AR94" s="97">
        <v>86</v>
      </c>
      <c r="AS94" s="97" t="s">
        <v>134</v>
      </c>
      <c r="AT94" s="23">
        <v>0.12774518184628073</v>
      </c>
      <c r="AU94" s="97" t="s">
        <v>134</v>
      </c>
      <c r="AV94" s="97">
        <v>75</v>
      </c>
      <c r="AW94" s="97" t="s">
        <v>134</v>
      </c>
      <c r="AX94" s="23">
        <v>0.11877391948571749</v>
      </c>
      <c r="AY94" s="97" t="s">
        <v>134</v>
      </c>
      <c r="AZ94" s="97">
        <v>83</v>
      </c>
      <c r="BA94" s="97" t="s">
        <v>134</v>
      </c>
      <c r="BB94" s="23">
        <v>3.5098256472611722E-2</v>
      </c>
      <c r="BC94" s="97" t="s">
        <v>134</v>
      </c>
      <c r="BD94" s="97">
        <v>206</v>
      </c>
      <c r="BE94" s="97" t="s">
        <v>134</v>
      </c>
      <c r="BF94" s="23">
        <v>0.23799930483861598</v>
      </c>
      <c r="BG94" s="97" t="s">
        <v>134</v>
      </c>
      <c r="BH94" s="97">
        <v>138</v>
      </c>
      <c r="BI94" s="97" t="s">
        <v>134</v>
      </c>
      <c r="BJ94" s="23">
        <v>8.1760545096256174E-2</v>
      </c>
      <c r="BK94" s="97" t="s">
        <v>134</v>
      </c>
      <c r="BL94" s="97">
        <v>212</v>
      </c>
      <c r="BM94" s="97" t="s">
        <v>134</v>
      </c>
      <c r="BN94" s="23">
        <v>1.3953380084973007E-2</v>
      </c>
      <c r="BO94" s="97" t="s">
        <v>134</v>
      </c>
      <c r="BP94" s="97">
        <v>298</v>
      </c>
      <c r="BQ94" s="97" t="s">
        <v>134</v>
      </c>
      <c r="BR94" s="23">
        <v>0.1004209817356526</v>
      </c>
      <c r="BS94" s="97" t="s">
        <v>134</v>
      </c>
      <c r="BT94" s="97">
        <v>64</v>
      </c>
      <c r="BU94" s="97" t="s">
        <v>134</v>
      </c>
      <c r="BV94" s="23">
        <v>9.9554591890502489E-2</v>
      </c>
      <c r="BW94" s="97" t="s">
        <v>134</v>
      </c>
      <c r="BX94" s="97">
        <v>197</v>
      </c>
      <c r="BY94" s="97" t="s">
        <v>134</v>
      </c>
      <c r="BZ94" s="23">
        <v>0.12917503055429644</v>
      </c>
      <c r="CA94" s="97" t="s">
        <v>134</v>
      </c>
      <c r="CB94" s="97">
        <v>204</v>
      </c>
      <c r="CC94" s="97" t="s">
        <v>134</v>
      </c>
      <c r="CD94" s="23">
        <v>6.373960860525775E-2</v>
      </c>
      <c r="CE94" s="97" t="s">
        <v>134</v>
      </c>
      <c r="CF94" s="97">
        <v>177</v>
      </c>
      <c r="CG94" s="2">
        <f t="shared" si="11"/>
        <v>5.8246846284833341E-3</v>
      </c>
      <c r="CH94">
        <f t="shared" si="12"/>
        <v>1.8345936326789394E-2</v>
      </c>
      <c r="CI94">
        <f t="shared" si="13"/>
        <v>0.11877391948571749</v>
      </c>
      <c r="CJ94">
        <f t="shared" si="14"/>
        <v>8.1760545096256174E-2</v>
      </c>
      <c r="CK94">
        <f t="shared" si="15"/>
        <v>9.9554591890502489E-2</v>
      </c>
      <c r="CL94">
        <f t="shared" si="16"/>
        <v>0.12917503055429644</v>
      </c>
      <c r="CM94">
        <f t="shared" si="17"/>
        <v>6.373960860525775E-2</v>
      </c>
      <c r="CN94">
        <f t="shared" si="18"/>
        <v>7.4389167057832578E-2</v>
      </c>
      <c r="CO94">
        <f t="shared" si="19"/>
        <v>1.8345936326789394E-2</v>
      </c>
      <c r="CP94" s="97" t="s">
        <v>134</v>
      </c>
      <c r="CQ94">
        <f t="shared" si="20"/>
        <v>219</v>
      </c>
      <c r="CR94">
        <f t="shared" si="21"/>
        <v>210</v>
      </c>
      <c r="CS94" s="97" t="s">
        <v>134</v>
      </c>
    </row>
    <row r="95" spans="1:97" x14ac:dyDescent="0.35">
      <c r="A95" s="97" t="s">
        <v>189</v>
      </c>
      <c r="B95" s="23">
        <v>0.32354086883244876</v>
      </c>
      <c r="C95" s="97" t="s">
        <v>189</v>
      </c>
      <c r="D95" s="97">
        <v>76</v>
      </c>
      <c r="E95" s="97" t="s">
        <v>189</v>
      </c>
      <c r="F95" s="23">
        <v>0.15956600162716583</v>
      </c>
      <c r="G95" s="97" t="s">
        <v>189</v>
      </c>
      <c r="H95" s="97">
        <v>67</v>
      </c>
      <c r="I95" s="97" t="s">
        <v>189</v>
      </c>
      <c r="J95" s="23">
        <v>0.32582852462002848</v>
      </c>
      <c r="K95" s="97" t="s">
        <v>189</v>
      </c>
      <c r="L95" s="97">
        <v>94</v>
      </c>
      <c r="M95" s="97" t="s">
        <v>189</v>
      </c>
      <c r="N95" s="23">
        <v>27</v>
      </c>
      <c r="O95" s="97" t="s">
        <v>189</v>
      </c>
      <c r="P95" s="23">
        <v>203</v>
      </c>
      <c r="Q95" s="97" t="s">
        <v>189</v>
      </c>
      <c r="R95" s="23">
        <v>8.3142467046584678E-3</v>
      </c>
      <c r="S95" s="97" t="s">
        <v>189</v>
      </c>
      <c r="T95" s="97">
        <v>28</v>
      </c>
      <c r="U95" s="97" t="s">
        <v>189</v>
      </c>
      <c r="V95" s="23">
        <v>7.3556012027077261E-2</v>
      </c>
      <c r="W95" s="97" t="s">
        <v>189</v>
      </c>
      <c r="X95" s="97">
        <v>255</v>
      </c>
      <c r="Y95" s="97" t="s">
        <v>189</v>
      </c>
      <c r="Z95" s="23">
        <v>8.9914852807653021E-3</v>
      </c>
      <c r="AA95" s="97" t="s">
        <v>189</v>
      </c>
      <c r="AB95" s="97">
        <v>39</v>
      </c>
      <c r="AC95" s="97" t="s">
        <v>189</v>
      </c>
      <c r="AD95" s="23">
        <v>1.7200857221576625E-2</v>
      </c>
      <c r="AE95" s="97" t="s">
        <v>189</v>
      </c>
      <c r="AF95" s="97">
        <v>106</v>
      </c>
      <c r="AG95" s="97" t="s">
        <v>189</v>
      </c>
      <c r="AH95" s="23">
        <v>0.14373284481667384</v>
      </c>
      <c r="AI95" s="97" t="s">
        <v>189</v>
      </c>
      <c r="AJ95" s="97">
        <v>58</v>
      </c>
      <c r="AK95" s="97" t="s">
        <v>189</v>
      </c>
      <c r="AL95" s="23">
        <v>3.4875642913822676E-2</v>
      </c>
      <c r="AM95" s="97" t="s">
        <v>189</v>
      </c>
      <c r="AN95" s="97">
        <v>89</v>
      </c>
      <c r="AO95" s="97" t="s">
        <v>189</v>
      </c>
      <c r="AP95" s="23">
        <v>0.1331630934679523</v>
      </c>
      <c r="AQ95" s="97" t="s">
        <v>189</v>
      </c>
      <c r="AR95" s="97">
        <v>40</v>
      </c>
      <c r="AS95" s="97" t="s">
        <v>189</v>
      </c>
      <c r="AT95" s="23">
        <v>0.11538760404736419</v>
      </c>
      <c r="AU95" s="97" t="s">
        <v>189</v>
      </c>
      <c r="AV95" s="97">
        <v>97</v>
      </c>
      <c r="AW95" s="97" t="s">
        <v>189</v>
      </c>
      <c r="AX95" s="23">
        <v>0.17038516961693628</v>
      </c>
      <c r="AY95" s="97" t="s">
        <v>189</v>
      </c>
      <c r="AZ95" s="97">
        <v>36</v>
      </c>
      <c r="BA95" s="97" t="s">
        <v>189</v>
      </c>
      <c r="BB95" s="23">
        <v>0.16206809683419282</v>
      </c>
      <c r="BC95" s="97" t="s">
        <v>189</v>
      </c>
      <c r="BD95" s="97">
        <v>46</v>
      </c>
      <c r="BE95" s="97" t="s">
        <v>189</v>
      </c>
      <c r="BF95" s="23">
        <v>0.30128772820686883</v>
      </c>
      <c r="BG95" s="97" t="s">
        <v>189</v>
      </c>
      <c r="BH95" s="97">
        <v>82</v>
      </c>
      <c r="BI95" s="97" t="s">
        <v>189</v>
      </c>
      <c r="BJ95" s="23">
        <v>0.21081335699683712</v>
      </c>
      <c r="BK95" s="97" t="s">
        <v>189</v>
      </c>
      <c r="BL95" s="97">
        <v>46</v>
      </c>
      <c r="BM95" s="97" t="s">
        <v>189</v>
      </c>
      <c r="BN95" s="23">
        <v>3.2326618659655103E-2</v>
      </c>
      <c r="BO95" s="97" t="s">
        <v>189</v>
      </c>
      <c r="BP95" s="97">
        <v>253</v>
      </c>
      <c r="BQ95" s="97" t="s">
        <v>189</v>
      </c>
      <c r="BR95" s="23">
        <v>5.5319011347869033E-2</v>
      </c>
      <c r="BS95" s="97" t="s">
        <v>189</v>
      </c>
      <c r="BT95" s="97">
        <v>189</v>
      </c>
      <c r="BU95" s="97" t="s">
        <v>189</v>
      </c>
      <c r="BV95" s="23">
        <v>7.6208430108188965E-2</v>
      </c>
      <c r="BW95" s="97" t="s">
        <v>189</v>
      </c>
      <c r="BX95" s="97">
        <v>250</v>
      </c>
      <c r="BY95" s="97" t="s">
        <v>189</v>
      </c>
      <c r="BZ95" s="23">
        <v>0.18846379223858054</v>
      </c>
      <c r="CA95" s="97" t="s">
        <v>189</v>
      </c>
      <c r="CB95" s="97">
        <v>109</v>
      </c>
      <c r="CC95" s="97" t="s">
        <v>189</v>
      </c>
      <c r="CD95" s="23">
        <v>0.28571914853767566</v>
      </c>
      <c r="CE95" s="97" t="s">
        <v>189</v>
      </c>
      <c r="CF95" s="97">
        <v>30</v>
      </c>
      <c r="CG95" s="2">
        <f t="shared" si="11"/>
        <v>8.9914852807653021E-3</v>
      </c>
      <c r="CH95">
        <f t="shared" si="12"/>
        <v>3.4875642913822676E-2</v>
      </c>
      <c r="CI95">
        <f t="shared" si="13"/>
        <v>0.17038516961693628</v>
      </c>
      <c r="CJ95">
        <f t="shared" si="14"/>
        <v>0.21081335699683712</v>
      </c>
      <c r="CK95">
        <f t="shared" si="15"/>
        <v>7.6208430108188965E-2</v>
      </c>
      <c r="CL95">
        <f t="shared" si="16"/>
        <v>0.18846379223858054</v>
      </c>
      <c r="CM95">
        <f t="shared" si="17"/>
        <v>0.28571914853767566</v>
      </c>
      <c r="CN95">
        <f t="shared" si="18"/>
        <v>0.13203259642703721</v>
      </c>
      <c r="CO95">
        <f t="shared" si="19"/>
        <v>3.4875642913822676E-2</v>
      </c>
      <c r="CP95" s="97" t="s">
        <v>189</v>
      </c>
      <c r="CQ95">
        <f t="shared" si="20"/>
        <v>76</v>
      </c>
      <c r="CR95">
        <f t="shared" si="21"/>
        <v>89</v>
      </c>
      <c r="CS95" s="97" t="s">
        <v>189</v>
      </c>
    </row>
    <row r="96" spans="1:97" x14ac:dyDescent="0.35">
      <c r="A96" s="97" t="s">
        <v>81</v>
      </c>
      <c r="B96" s="23">
        <v>0.25640154393741688</v>
      </c>
      <c r="C96" s="97" t="s">
        <v>81</v>
      </c>
      <c r="D96" s="97">
        <v>116</v>
      </c>
      <c r="E96" s="97" t="s">
        <v>81</v>
      </c>
      <c r="F96" s="23">
        <v>0.23241461360840904</v>
      </c>
      <c r="G96" s="97" t="s">
        <v>81</v>
      </c>
      <c r="H96" s="97">
        <v>42</v>
      </c>
      <c r="I96" s="97" t="s">
        <v>81</v>
      </c>
      <c r="J96" s="23">
        <v>0.14323188667437767</v>
      </c>
      <c r="K96" s="97" t="s">
        <v>81</v>
      </c>
      <c r="L96" s="97">
        <v>309</v>
      </c>
      <c r="M96" s="97" t="s">
        <v>81</v>
      </c>
      <c r="N96" s="23">
        <v>267</v>
      </c>
      <c r="O96" s="97" t="s">
        <v>81</v>
      </c>
      <c r="P96" s="23">
        <v>317</v>
      </c>
      <c r="Q96" s="97" t="s">
        <v>81</v>
      </c>
      <c r="R96" s="23">
        <v>5.3621636874414194E-4</v>
      </c>
      <c r="S96" s="97" t="s">
        <v>81</v>
      </c>
      <c r="T96" s="97">
        <v>250</v>
      </c>
      <c r="U96" s="97" t="s">
        <v>81</v>
      </c>
      <c r="V96" s="23">
        <v>4.5158541700371854E-2</v>
      </c>
      <c r="W96" s="97" t="s">
        <v>81</v>
      </c>
      <c r="X96" s="97">
        <v>302</v>
      </c>
      <c r="Y96" s="97" t="s">
        <v>81</v>
      </c>
      <c r="Z96" s="23">
        <v>9.5336756387143457E-4</v>
      </c>
      <c r="AA96" s="97" t="s">
        <v>81</v>
      </c>
      <c r="AB96" s="97">
        <v>309</v>
      </c>
      <c r="AC96" s="97" t="s">
        <v>81</v>
      </c>
      <c r="AD96" s="23">
        <v>2.3445503214632443E-2</v>
      </c>
      <c r="AE96" s="97" t="s">
        <v>81</v>
      </c>
      <c r="AF96" s="97">
        <v>79</v>
      </c>
      <c r="AG96" s="97" t="s">
        <v>81</v>
      </c>
      <c r="AH96" s="23">
        <v>5.9063228794466939E-2</v>
      </c>
      <c r="AI96" s="97" t="s">
        <v>81</v>
      </c>
      <c r="AJ96" s="97">
        <v>260</v>
      </c>
      <c r="AK96" s="97" t="s">
        <v>81</v>
      </c>
      <c r="AL96" s="23">
        <v>3.0289464306981748E-2</v>
      </c>
      <c r="AM96" s="97" t="s">
        <v>81</v>
      </c>
      <c r="AN96" s="97">
        <v>108</v>
      </c>
      <c r="AO96" s="97" t="s">
        <v>81</v>
      </c>
      <c r="AP96" s="23">
        <v>0.17408743425617915</v>
      </c>
      <c r="AQ96" s="97" t="s">
        <v>81</v>
      </c>
      <c r="AR96" s="97">
        <v>26</v>
      </c>
      <c r="AS96" s="97" t="s">
        <v>81</v>
      </c>
      <c r="AT96" s="23">
        <v>9.2413900085764097E-2</v>
      </c>
      <c r="AU96" s="97" t="s">
        <v>81</v>
      </c>
      <c r="AV96" s="97">
        <v>162</v>
      </c>
      <c r="AW96" s="97" t="s">
        <v>81</v>
      </c>
      <c r="AX96" s="23">
        <v>0.20214708177402962</v>
      </c>
      <c r="AY96" s="97" t="s">
        <v>81</v>
      </c>
      <c r="AZ96" s="97">
        <v>28</v>
      </c>
      <c r="BA96" s="97" t="s">
        <v>81</v>
      </c>
      <c r="BB96" s="23">
        <v>0.22727312677171524</v>
      </c>
      <c r="BC96" s="97" t="s">
        <v>81</v>
      </c>
      <c r="BD96" s="97">
        <v>26</v>
      </c>
      <c r="BE96" s="97" t="s">
        <v>81</v>
      </c>
      <c r="BF96" s="23">
        <v>0.15125442722055921</v>
      </c>
      <c r="BG96" s="97" t="s">
        <v>81</v>
      </c>
      <c r="BH96" s="97">
        <v>262</v>
      </c>
      <c r="BI96" s="97" t="s">
        <v>81</v>
      </c>
      <c r="BJ96" s="23">
        <v>0.23893742394262243</v>
      </c>
      <c r="BK96" s="97" t="s">
        <v>81</v>
      </c>
      <c r="BL96" s="97">
        <v>32</v>
      </c>
      <c r="BM96" s="97" t="s">
        <v>81</v>
      </c>
      <c r="BN96" s="23">
        <v>8.8923313485671854E-2</v>
      </c>
      <c r="BO96" s="97" t="s">
        <v>81</v>
      </c>
      <c r="BP96" s="97">
        <v>109</v>
      </c>
      <c r="BQ96" s="97" t="s">
        <v>81</v>
      </c>
      <c r="BR96" s="23">
        <v>5.5749554833168485E-2</v>
      </c>
      <c r="BS96" s="97" t="s">
        <v>81</v>
      </c>
      <c r="BT96" s="97">
        <v>185</v>
      </c>
      <c r="BU96" s="97" t="s">
        <v>81</v>
      </c>
      <c r="BV96" s="23">
        <v>0.12566125358013058</v>
      </c>
      <c r="BW96" s="97" t="s">
        <v>81</v>
      </c>
      <c r="BX96" s="97">
        <v>147</v>
      </c>
      <c r="BY96" s="97" t="s">
        <v>81</v>
      </c>
      <c r="BZ96" s="23">
        <v>8.3089913328646375E-2</v>
      </c>
      <c r="CA96" s="97" t="s">
        <v>81</v>
      </c>
      <c r="CB96" s="97">
        <v>300</v>
      </c>
      <c r="CC96" s="97" t="s">
        <v>81</v>
      </c>
      <c r="CD96" s="23">
        <v>2.4721819956465205E-2</v>
      </c>
      <c r="CE96" s="97" t="s">
        <v>81</v>
      </c>
      <c r="CF96" s="97">
        <v>293</v>
      </c>
      <c r="CG96" s="2">
        <f t="shared" si="11"/>
        <v>9.5336756387143457E-4</v>
      </c>
      <c r="CH96">
        <f t="shared" si="12"/>
        <v>3.0289464306981748E-2</v>
      </c>
      <c r="CI96">
        <f t="shared" si="13"/>
        <v>0.20214708177402962</v>
      </c>
      <c r="CJ96">
        <f t="shared" si="14"/>
        <v>0.23893742394262243</v>
      </c>
      <c r="CK96">
        <f t="shared" si="15"/>
        <v>0.12566125358013058</v>
      </c>
      <c r="CL96">
        <f t="shared" si="16"/>
        <v>8.3089913328646375E-2</v>
      </c>
      <c r="CM96">
        <f t="shared" si="17"/>
        <v>2.4721819956465205E-2</v>
      </c>
      <c r="CN96">
        <f t="shared" si="18"/>
        <v>0.10463395767008885</v>
      </c>
      <c r="CO96">
        <f t="shared" si="19"/>
        <v>3.0289464306981748E-2</v>
      </c>
      <c r="CP96" s="97" t="s">
        <v>81</v>
      </c>
      <c r="CQ96">
        <f t="shared" si="20"/>
        <v>116</v>
      </c>
      <c r="CR96">
        <f t="shared" si="21"/>
        <v>108</v>
      </c>
      <c r="CS96" s="97" t="s">
        <v>81</v>
      </c>
    </row>
    <row r="97" spans="1:97" x14ac:dyDescent="0.35">
      <c r="A97" s="97" t="s">
        <v>46</v>
      </c>
      <c r="B97" s="23">
        <v>0.52537668113599645</v>
      </c>
      <c r="C97" s="97" t="s">
        <v>46</v>
      </c>
      <c r="D97" s="97">
        <v>17</v>
      </c>
      <c r="E97" s="97" t="s">
        <v>46</v>
      </c>
      <c r="F97" s="23">
        <v>0.10505631696899133</v>
      </c>
      <c r="G97" s="97" t="s">
        <v>46</v>
      </c>
      <c r="H97" s="97">
        <v>148</v>
      </c>
      <c r="I97" s="97" t="s">
        <v>46</v>
      </c>
      <c r="J97" s="23">
        <v>0.76693917960381452</v>
      </c>
      <c r="K97" s="97" t="s">
        <v>46</v>
      </c>
      <c r="L97" s="97">
        <v>6</v>
      </c>
      <c r="M97" s="97" t="s">
        <v>46</v>
      </c>
      <c r="N97" s="23">
        <v>-142</v>
      </c>
      <c r="O97" s="97" t="s">
        <v>46</v>
      </c>
      <c r="P97" s="23">
        <v>41</v>
      </c>
      <c r="Q97" s="97" t="s">
        <v>46</v>
      </c>
      <c r="R97" s="23">
        <v>6.2871142176190798E-3</v>
      </c>
      <c r="S97" s="97" t="s">
        <v>46</v>
      </c>
      <c r="T97" s="97">
        <v>42</v>
      </c>
      <c r="U97" s="97" t="s">
        <v>46</v>
      </c>
      <c r="V97" s="23">
        <v>0.81073588257706253</v>
      </c>
      <c r="W97" s="97" t="s">
        <v>46</v>
      </c>
      <c r="X97" s="97">
        <v>4</v>
      </c>
      <c r="Y97" s="97" t="s">
        <v>46</v>
      </c>
      <c r="Z97" s="23">
        <v>1.3777274515320246E-2</v>
      </c>
      <c r="AA97" s="97" t="s">
        <v>46</v>
      </c>
      <c r="AB97" s="97">
        <v>19</v>
      </c>
      <c r="AC97" s="97" t="s">
        <v>46</v>
      </c>
      <c r="AD97" s="23">
        <v>1.9362142095418636E-3</v>
      </c>
      <c r="AE97" s="97" t="s">
        <v>46</v>
      </c>
      <c r="AF97" s="97">
        <v>312</v>
      </c>
      <c r="AG97" s="97" t="s">
        <v>46</v>
      </c>
      <c r="AH97" s="23">
        <v>8.1805663647350507E-2</v>
      </c>
      <c r="AI97" s="97" t="s">
        <v>46</v>
      </c>
      <c r="AJ97" s="97">
        <v>166</v>
      </c>
      <c r="AK97" s="97" t="s">
        <v>46</v>
      </c>
      <c r="AL97" s="23">
        <v>1.2196775667154715E-2</v>
      </c>
      <c r="AM97" s="97" t="s">
        <v>46</v>
      </c>
      <c r="AN97" s="97">
        <v>298</v>
      </c>
      <c r="AO97" s="97" t="s">
        <v>46</v>
      </c>
      <c r="AP97" s="23">
        <v>2.6056442599033138E-2</v>
      </c>
      <c r="AQ97" s="97" t="s">
        <v>46</v>
      </c>
      <c r="AR97" s="97">
        <v>184</v>
      </c>
      <c r="AS97" s="97" t="s">
        <v>46</v>
      </c>
      <c r="AT97" s="23">
        <v>0.27795019080505523</v>
      </c>
      <c r="AU97" s="97" t="s">
        <v>46</v>
      </c>
      <c r="AV97" s="97">
        <v>7</v>
      </c>
      <c r="AW97" s="97" t="s">
        <v>46</v>
      </c>
      <c r="AX97" s="23">
        <v>0.12337281277614068</v>
      </c>
      <c r="AY97" s="97" t="s">
        <v>46</v>
      </c>
      <c r="AZ97" s="97">
        <v>77</v>
      </c>
      <c r="BA97" s="97" t="s">
        <v>46</v>
      </c>
      <c r="BB97" s="23">
        <v>5.4738907897070747E-2</v>
      </c>
      <c r="BC97" s="97" t="s">
        <v>46</v>
      </c>
      <c r="BD97" s="97">
        <v>155</v>
      </c>
      <c r="BE97" s="97" t="s">
        <v>46</v>
      </c>
      <c r="BF97" s="23">
        <v>0.24591541986772411</v>
      </c>
      <c r="BG97" s="97" t="s">
        <v>46</v>
      </c>
      <c r="BH97" s="97">
        <v>134</v>
      </c>
      <c r="BI97" s="97" t="s">
        <v>46</v>
      </c>
      <c r="BJ97" s="23">
        <v>0.10133176994449526</v>
      </c>
      <c r="BK97" s="97" t="s">
        <v>46</v>
      </c>
      <c r="BL97" s="97">
        <v>159</v>
      </c>
      <c r="BM97" s="97" t="s">
        <v>46</v>
      </c>
      <c r="BN97" s="23">
        <v>0.14344023758326721</v>
      </c>
      <c r="BO97" s="97" t="s">
        <v>46</v>
      </c>
      <c r="BP97" s="97">
        <v>56</v>
      </c>
      <c r="BQ97" s="97" t="s">
        <v>46</v>
      </c>
      <c r="BR97" s="23">
        <v>0.24817090071988782</v>
      </c>
      <c r="BS97" s="97" t="s">
        <v>46</v>
      </c>
      <c r="BT97" s="97">
        <v>6</v>
      </c>
      <c r="BU97" s="97" t="s">
        <v>46</v>
      </c>
      <c r="BV97" s="23">
        <v>0.34051209182438857</v>
      </c>
      <c r="BW97" s="97" t="s">
        <v>46</v>
      </c>
      <c r="BX97" s="97">
        <v>20</v>
      </c>
      <c r="BY97" s="97" t="s">
        <v>46</v>
      </c>
      <c r="BZ97" s="23">
        <v>0.3664027101745021</v>
      </c>
      <c r="CA97" s="97" t="s">
        <v>46</v>
      </c>
      <c r="CB97" s="97">
        <v>22</v>
      </c>
      <c r="CC97" s="97" t="s">
        <v>46</v>
      </c>
      <c r="CD97" s="23">
        <v>0.70760011270770151</v>
      </c>
      <c r="CE97" s="97" t="s">
        <v>46</v>
      </c>
      <c r="CF97" s="97">
        <v>8</v>
      </c>
      <c r="CG97" s="2">
        <f t="shared" si="11"/>
        <v>1.3777274515320246E-2</v>
      </c>
      <c r="CH97">
        <f t="shared" si="12"/>
        <v>1.2196775667154715E-2</v>
      </c>
      <c r="CI97">
        <f t="shared" si="13"/>
        <v>0.12337281277614068</v>
      </c>
      <c r="CJ97">
        <f t="shared" si="14"/>
        <v>0.10133176994449526</v>
      </c>
      <c r="CK97">
        <f t="shared" si="15"/>
        <v>0.34051209182438857</v>
      </c>
      <c r="CL97">
        <f t="shared" si="16"/>
        <v>0.3664027101745021</v>
      </c>
      <c r="CM97">
        <f t="shared" si="17"/>
        <v>0.70760011270770151</v>
      </c>
      <c r="CN97">
        <f t="shared" si="18"/>
        <v>0.2143990265060704</v>
      </c>
      <c r="CO97">
        <f t="shared" si="19"/>
        <v>1.2196775667154715E-2</v>
      </c>
      <c r="CP97" s="97" t="s">
        <v>46</v>
      </c>
      <c r="CQ97">
        <f t="shared" si="20"/>
        <v>17</v>
      </c>
      <c r="CR97">
        <f t="shared" si="21"/>
        <v>298</v>
      </c>
      <c r="CS97" s="97" t="s">
        <v>46</v>
      </c>
    </row>
    <row r="98" spans="1:97" x14ac:dyDescent="0.35">
      <c r="A98" s="97" t="s">
        <v>41</v>
      </c>
      <c r="B98" s="23">
        <v>0.21417275823105364</v>
      </c>
      <c r="C98" s="97" t="s">
        <v>41</v>
      </c>
      <c r="D98" s="97">
        <v>162</v>
      </c>
      <c r="E98" s="97" t="s">
        <v>41</v>
      </c>
      <c r="F98" s="23">
        <v>8.4999029350271274E-2</v>
      </c>
      <c r="G98" s="97" t="s">
        <v>41</v>
      </c>
      <c r="H98" s="97">
        <v>187</v>
      </c>
      <c r="I98" s="97" t="s">
        <v>41</v>
      </c>
      <c r="J98" s="23">
        <v>0.28533296254312873</v>
      </c>
      <c r="K98" s="97" t="s">
        <v>41</v>
      </c>
      <c r="L98" s="97">
        <v>131</v>
      </c>
      <c r="M98" s="97" t="s">
        <v>41</v>
      </c>
      <c r="N98" s="23">
        <v>-56</v>
      </c>
      <c r="O98" s="97" t="s">
        <v>41</v>
      </c>
      <c r="P98" s="23">
        <v>95</v>
      </c>
      <c r="Q98" s="97" t="s">
        <v>41</v>
      </c>
      <c r="R98" s="23">
        <v>8.5390952494674658E-4</v>
      </c>
      <c r="S98" s="97" t="s">
        <v>41</v>
      </c>
      <c r="T98" s="97">
        <v>215</v>
      </c>
      <c r="U98" s="97" t="s">
        <v>41</v>
      </c>
      <c r="V98" s="23">
        <v>5.1532484743482827E-2</v>
      </c>
      <c r="W98" s="97" t="s">
        <v>41</v>
      </c>
      <c r="X98" s="97">
        <v>286</v>
      </c>
      <c r="Y98" s="97" t="s">
        <v>41</v>
      </c>
      <c r="Z98" s="23">
        <v>1.3298672507158717E-3</v>
      </c>
      <c r="AA98" s="97" t="s">
        <v>41</v>
      </c>
      <c r="AB98" s="97">
        <v>272</v>
      </c>
      <c r="AC98" s="97" t="s">
        <v>41</v>
      </c>
      <c r="AD98" s="23">
        <v>1.951089134000383E-2</v>
      </c>
      <c r="AE98" s="97" t="s">
        <v>41</v>
      </c>
      <c r="AF98" s="97">
        <v>93</v>
      </c>
      <c r="AG98" s="97" t="s">
        <v>41</v>
      </c>
      <c r="AH98" s="23">
        <v>5.4854763213167408E-2</v>
      </c>
      <c r="AI98" s="97" t="s">
        <v>41</v>
      </c>
      <c r="AJ98" s="97">
        <v>282</v>
      </c>
      <c r="AK98" s="97" t="s">
        <v>41</v>
      </c>
      <c r="AL98" s="23">
        <v>2.5925123180606479E-2</v>
      </c>
      <c r="AM98" s="97" t="s">
        <v>41</v>
      </c>
      <c r="AN98" s="97">
        <v>138</v>
      </c>
      <c r="AO98" s="97" t="s">
        <v>41</v>
      </c>
      <c r="AP98" s="23">
        <v>0</v>
      </c>
      <c r="AQ98" s="97" t="s">
        <v>41</v>
      </c>
      <c r="AR98" s="97">
        <v>253</v>
      </c>
      <c r="AS98" s="97" t="s">
        <v>41</v>
      </c>
      <c r="AT98" s="23">
        <v>0.48884012469949273</v>
      </c>
      <c r="AU98" s="97" t="s">
        <v>41</v>
      </c>
      <c r="AV98" s="97">
        <v>3</v>
      </c>
      <c r="AW98" s="97" t="s">
        <v>41</v>
      </c>
      <c r="AX98" s="23">
        <v>0.172343713184752</v>
      </c>
      <c r="AY98" s="97" t="s">
        <v>41</v>
      </c>
      <c r="AZ98" s="97">
        <v>34</v>
      </c>
      <c r="BA98" s="97" t="s">
        <v>41</v>
      </c>
      <c r="BB98" s="23">
        <v>0.10122753646617633</v>
      </c>
      <c r="BC98" s="97" t="s">
        <v>41</v>
      </c>
      <c r="BD98" s="97">
        <v>95</v>
      </c>
      <c r="BE98" s="97" t="s">
        <v>41</v>
      </c>
      <c r="BF98" s="23">
        <v>0.22875616241372615</v>
      </c>
      <c r="BG98" s="97" t="s">
        <v>41</v>
      </c>
      <c r="BH98" s="97">
        <v>153</v>
      </c>
      <c r="BI98" s="97" t="s">
        <v>41</v>
      </c>
      <c r="BJ98" s="23">
        <v>0.14015355323252579</v>
      </c>
      <c r="BK98" s="97" t="s">
        <v>41</v>
      </c>
      <c r="BL98" s="97">
        <v>110</v>
      </c>
      <c r="BM98" s="97" t="s">
        <v>41</v>
      </c>
      <c r="BN98" s="23">
        <v>6.6485665371966401E-2</v>
      </c>
      <c r="BO98" s="97" t="s">
        <v>41</v>
      </c>
      <c r="BP98" s="97">
        <v>154</v>
      </c>
      <c r="BQ98" s="97" t="s">
        <v>41</v>
      </c>
      <c r="BR98" s="23">
        <v>2.4471061621453127E-2</v>
      </c>
      <c r="BS98" s="97" t="s">
        <v>41</v>
      </c>
      <c r="BT98" s="97">
        <v>310</v>
      </c>
      <c r="BU98" s="97" t="s">
        <v>41</v>
      </c>
      <c r="BV98" s="23">
        <v>7.8964526440136948E-2</v>
      </c>
      <c r="BW98" s="97" t="s">
        <v>41</v>
      </c>
      <c r="BX98" s="97">
        <v>244</v>
      </c>
      <c r="BY98" s="97" t="s">
        <v>41</v>
      </c>
      <c r="BZ98" s="23">
        <v>0.15104845614249576</v>
      </c>
      <c r="CA98" s="97" t="s">
        <v>41</v>
      </c>
      <c r="CB98" s="97">
        <v>162</v>
      </c>
      <c r="CC98" s="97" t="s">
        <v>41</v>
      </c>
      <c r="CD98" s="23">
        <v>1.9361827951761373E-2</v>
      </c>
      <c r="CE98" s="97" t="s">
        <v>41</v>
      </c>
      <c r="CF98" s="97">
        <v>304</v>
      </c>
      <c r="CG98" s="2">
        <f t="shared" si="11"/>
        <v>1.3298672507158717E-3</v>
      </c>
      <c r="CH98">
        <f t="shared" si="12"/>
        <v>2.5925123180606479E-2</v>
      </c>
      <c r="CI98">
        <f t="shared" si="13"/>
        <v>0.172343713184752</v>
      </c>
      <c r="CJ98">
        <f t="shared" si="14"/>
        <v>0.14015355323252579</v>
      </c>
      <c r="CK98">
        <f t="shared" si="15"/>
        <v>7.8964526440136948E-2</v>
      </c>
      <c r="CL98">
        <f t="shared" si="16"/>
        <v>0.15104845614249576</v>
      </c>
      <c r="CM98">
        <f t="shared" si="17"/>
        <v>1.9361827951761373E-2</v>
      </c>
      <c r="CN98">
        <f t="shared" si="18"/>
        <v>8.7400968709861068E-2</v>
      </c>
      <c r="CO98">
        <f t="shared" si="19"/>
        <v>2.5925123180606479E-2</v>
      </c>
      <c r="CP98" s="97" t="s">
        <v>41</v>
      </c>
      <c r="CQ98">
        <f t="shared" si="20"/>
        <v>162</v>
      </c>
      <c r="CR98">
        <f t="shared" si="21"/>
        <v>138</v>
      </c>
      <c r="CS98" s="97" t="s">
        <v>41</v>
      </c>
    </row>
    <row r="99" spans="1:97" x14ac:dyDescent="0.35">
      <c r="A99" s="97" t="s">
        <v>202</v>
      </c>
      <c r="B99" s="23">
        <v>0.17255163663057071</v>
      </c>
      <c r="C99" s="97" t="s">
        <v>202</v>
      </c>
      <c r="D99" s="97">
        <v>237</v>
      </c>
      <c r="E99" s="97" t="s">
        <v>202</v>
      </c>
      <c r="F99" s="23">
        <v>0.10776134000993151</v>
      </c>
      <c r="G99" s="97" t="s">
        <v>202</v>
      </c>
      <c r="H99" s="97">
        <v>144</v>
      </c>
      <c r="I99" s="97" t="s">
        <v>202</v>
      </c>
      <c r="J99" s="23">
        <v>0.15780028197777213</v>
      </c>
      <c r="K99" s="97" t="s">
        <v>202</v>
      </c>
      <c r="L99" s="97">
        <v>295</v>
      </c>
      <c r="M99" s="97" t="s">
        <v>202</v>
      </c>
      <c r="N99" s="23">
        <v>151</v>
      </c>
      <c r="O99" s="97" t="s">
        <v>202</v>
      </c>
      <c r="P99" s="23">
        <v>294</v>
      </c>
      <c r="Q99" s="97" t="s">
        <v>202</v>
      </c>
      <c r="R99" s="23">
        <v>3.6004655449838388E-4</v>
      </c>
      <c r="S99" s="97" t="s">
        <v>202</v>
      </c>
      <c r="T99" s="97">
        <v>268</v>
      </c>
      <c r="U99" s="97" t="s">
        <v>202</v>
      </c>
      <c r="V99" s="23">
        <v>4.5097319136629094E-2</v>
      </c>
      <c r="W99" s="97" t="s">
        <v>202</v>
      </c>
      <c r="X99" s="97">
        <v>303</v>
      </c>
      <c r="Y99" s="97" t="s">
        <v>202</v>
      </c>
      <c r="Z99" s="23">
        <v>7.7668487497884234E-4</v>
      </c>
      <c r="AA99" s="97" t="s">
        <v>202</v>
      </c>
      <c r="AB99" s="97">
        <v>317</v>
      </c>
      <c r="AC99" s="97" t="s">
        <v>202</v>
      </c>
      <c r="AD99" s="23">
        <v>1.1061352150198867E-2</v>
      </c>
      <c r="AE99" s="97" t="s">
        <v>202</v>
      </c>
      <c r="AF99" s="97">
        <v>153</v>
      </c>
      <c r="AG99" s="97" t="s">
        <v>202</v>
      </c>
      <c r="AH99" s="23">
        <v>5.479134041909195E-2</v>
      </c>
      <c r="AI99" s="97" t="s">
        <v>202</v>
      </c>
      <c r="AJ99" s="97">
        <v>283</v>
      </c>
      <c r="AK99" s="97" t="s">
        <v>202</v>
      </c>
      <c r="AL99" s="23">
        <v>1.7683779655888753E-2</v>
      </c>
      <c r="AM99" s="97" t="s">
        <v>202</v>
      </c>
      <c r="AN99" s="97">
        <v>224</v>
      </c>
      <c r="AO99" s="97" t="s">
        <v>202</v>
      </c>
      <c r="AP99" s="23">
        <v>2.8457609485088717E-2</v>
      </c>
      <c r="AQ99" s="97" t="s">
        <v>202</v>
      </c>
      <c r="AR99" s="97">
        <v>178</v>
      </c>
      <c r="AS99" s="97" t="s">
        <v>202</v>
      </c>
      <c r="AT99" s="23">
        <v>7.948775366926765E-2</v>
      </c>
      <c r="AU99" s="97" t="s">
        <v>202</v>
      </c>
      <c r="AV99" s="97">
        <v>198</v>
      </c>
      <c r="AW99" s="97" t="s">
        <v>202</v>
      </c>
      <c r="AX99" s="23">
        <v>5.5742413833282212E-2</v>
      </c>
      <c r="AY99" s="97" t="s">
        <v>202</v>
      </c>
      <c r="AZ99" s="97">
        <v>207</v>
      </c>
      <c r="BA99" s="97" t="s">
        <v>202</v>
      </c>
      <c r="BB99" s="23">
        <v>5.3197981830696628E-2</v>
      </c>
      <c r="BC99" s="97" t="s">
        <v>202</v>
      </c>
      <c r="BD99" s="97">
        <v>157</v>
      </c>
      <c r="BE99" s="97" t="s">
        <v>202</v>
      </c>
      <c r="BF99" s="23">
        <v>0.1897352575420708</v>
      </c>
      <c r="BG99" s="97" t="s">
        <v>202</v>
      </c>
      <c r="BH99" s="97">
        <v>202</v>
      </c>
      <c r="BI99" s="97" t="s">
        <v>202</v>
      </c>
      <c r="BJ99" s="23">
        <v>8.8184174235110852E-2</v>
      </c>
      <c r="BK99" s="97" t="s">
        <v>202</v>
      </c>
      <c r="BL99" s="97">
        <v>191</v>
      </c>
      <c r="BM99" s="97" t="s">
        <v>202</v>
      </c>
      <c r="BN99" s="23">
        <v>0.14536735166907541</v>
      </c>
      <c r="BO99" s="97" t="s">
        <v>202</v>
      </c>
      <c r="BP99" s="97">
        <v>51</v>
      </c>
      <c r="BQ99" s="97" t="s">
        <v>202</v>
      </c>
      <c r="BR99" s="23">
        <v>2.2873204237819935E-2</v>
      </c>
      <c r="BS99" s="97" t="s">
        <v>202</v>
      </c>
      <c r="BT99" s="97">
        <v>315</v>
      </c>
      <c r="BU99" s="97" t="s">
        <v>202</v>
      </c>
      <c r="BV99" s="23">
        <v>0.14597529917747201</v>
      </c>
      <c r="BW99" s="97" t="s">
        <v>202</v>
      </c>
      <c r="BX99" s="97">
        <v>114</v>
      </c>
      <c r="BY99" s="97" t="s">
        <v>202</v>
      </c>
      <c r="BZ99" s="23">
        <v>0.14025766442790755</v>
      </c>
      <c r="CA99" s="97" t="s">
        <v>202</v>
      </c>
      <c r="CB99" s="97">
        <v>179</v>
      </c>
      <c r="CC99" s="97" t="s">
        <v>202</v>
      </c>
      <c r="CD99" s="23">
        <v>3.1229567162369538E-2</v>
      </c>
      <c r="CE99" s="97" t="s">
        <v>202</v>
      </c>
      <c r="CF99" s="97">
        <v>271</v>
      </c>
      <c r="CG99" s="2">
        <f t="shared" si="11"/>
        <v>7.7668487497884234E-4</v>
      </c>
      <c r="CH99">
        <f t="shared" si="12"/>
        <v>1.7683779655888753E-2</v>
      </c>
      <c r="CI99">
        <f t="shared" si="13"/>
        <v>5.5742413833282212E-2</v>
      </c>
      <c r="CJ99">
        <f t="shared" si="14"/>
        <v>8.8184174235110852E-2</v>
      </c>
      <c r="CK99">
        <f t="shared" si="15"/>
        <v>0.14597529917747201</v>
      </c>
      <c r="CL99">
        <f t="shared" si="16"/>
        <v>0.14025766442790755</v>
      </c>
      <c r="CM99">
        <f t="shared" si="17"/>
        <v>3.1229567162369538E-2</v>
      </c>
      <c r="CN99">
        <f t="shared" si="18"/>
        <v>7.041595914693298E-2</v>
      </c>
      <c r="CO99">
        <f t="shared" si="19"/>
        <v>1.7683779655888753E-2</v>
      </c>
      <c r="CP99" s="97" t="s">
        <v>202</v>
      </c>
      <c r="CQ99">
        <f t="shared" si="20"/>
        <v>237</v>
      </c>
      <c r="CR99">
        <f t="shared" si="21"/>
        <v>224</v>
      </c>
      <c r="CS99" s="97" t="s">
        <v>202</v>
      </c>
    </row>
    <row r="100" spans="1:97" x14ac:dyDescent="0.35">
      <c r="A100" s="97" t="s">
        <v>252</v>
      </c>
      <c r="B100" s="23">
        <v>0.22696462012127744</v>
      </c>
      <c r="C100" s="97" t="s">
        <v>252</v>
      </c>
      <c r="D100" s="97">
        <v>144</v>
      </c>
      <c r="E100" s="97" t="s">
        <v>252</v>
      </c>
      <c r="F100" s="23">
        <v>0.13785534745262717</v>
      </c>
      <c r="G100" s="97" t="s">
        <v>252</v>
      </c>
      <c r="H100" s="97">
        <v>84</v>
      </c>
      <c r="I100" s="97" t="s">
        <v>252</v>
      </c>
      <c r="J100" s="23">
        <v>0.23093291184322132</v>
      </c>
      <c r="K100" s="97" t="s">
        <v>252</v>
      </c>
      <c r="L100" s="97">
        <v>207</v>
      </c>
      <c r="M100" s="97" t="s">
        <v>252</v>
      </c>
      <c r="N100" s="23">
        <v>123</v>
      </c>
      <c r="O100" s="97" t="s">
        <v>252</v>
      </c>
      <c r="P100" s="23">
        <v>280</v>
      </c>
      <c r="Q100" s="97" t="s">
        <v>252</v>
      </c>
      <c r="R100" s="23">
        <v>6.3049091853559767E-4</v>
      </c>
      <c r="S100" s="97" t="s">
        <v>252</v>
      </c>
      <c r="T100" s="97">
        <v>234</v>
      </c>
      <c r="U100" s="97" t="s">
        <v>252</v>
      </c>
      <c r="V100" s="23">
        <v>0.19483111284330618</v>
      </c>
      <c r="W100" s="97" t="s">
        <v>252</v>
      </c>
      <c r="X100" s="97">
        <v>116</v>
      </c>
      <c r="Y100" s="97" t="s">
        <v>252</v>
      </c>
      <c r="Z100" s="23">
        <v>2.4307449448753883E-3</v>
      </c>
      <c r="AA100" s="97" t="s">
        <v>252</v>
      </c>
      <c r="AB100" s="97">
        <v>195</v>
      </c>
      <c r="AC100" s="97" t="s">
        <v>252</v>
      </c>
      <c r="AD100" s="23">
        <v>2.9204314264026491E-3</v>
      </c>
      <c r="AE100" s="97" t="s">
        <v>252</v>
      </c>
      <c r="AF100" s="97">
        <v>294</v>
      </c>
      <c r="AG100" s="97" t="s">
        <v>252</v>
      </c>
      <c r="AH100" s="23">
        <v>0.1267338582794299</v>
      </c>
      <c r="AI100" s="97" t="s">
        <v>252</v>
      </c>
      <c r="AJ100" s="97">
        <v>79</v>
      </c>
      <c r="AK100" s="97" t="s">
        <v>252</v>
      </c>
      <c r="AL100" s="23">
        <v>1.8818184461368032E-2</v>
      </c>
      <c r="AM100" s="97" t="s">
        <v>252</v>
      </c>
      <c r="AN100" s="97">
        <v>205</v>
      </c>
      <c r="AO100" s="97" t="s">
        <v>252</v>
      </c>
      <c r="AP100" s="23">
        <v>9.8807563986242297E-2</v>
      </c>
      <c r="AQ100" s="97" t="s">
        <v>252</v>
      </c>
      <c r="AR100" s="97">
        <v>64</v>
      </c>
      <c r="AS100" s="97" t="s">
        <v>252</v>
      </c>
      <c r="AT100" s="23">
        <v>7.8631421712814023E-2</v>
      </c>
      <c r="AU100" s="97" t="s">
        <v>252</v>
      </c>
      <c r="AV100" s="97">
        <v>201</v>
      </c>
      <c r="AW100" s="97" t="s">
        <v>252</v>
      </c>
      <c r="AX100" s="23">
        <v>0.12396330761542737</v>
      </c>
      <c r="AY100" s="97" t="s">
        <v>252</v>
      </c>
      <c r="AZ100" s="97">
        <v>75</v>
      </c>
      <c r="BA100" s="97" t="s">
        <v>252</v>
      </c>
      <c r="BB100" s="23">
        <v>0.16996873833524315</v>
      </c>
      <c r="BC100" s="97" t="s">
        <v>252</v>
      </c>
      <c r="BD100" s="97">
        <v>44</v>
      </c>
      <c r="BE100" s="97" t="s">
        <v>252</v>
      </c>
      <c r="BF100" s="23">
        <v>0.14468153494965061</v>
      </c>
      <c r="BG100" s="97" t="s">
        <v>252</v>
      </c>
      <c r="BH100" s="97">
        <v>276</v>
      </c>
      <c r="BI100" s="97" t="s">
        <v>252</v>
      </c>
      <c r="BJ100" s="23">
        <v>0.18528908723232049</v>
      </c>
      <c r="BK100" s="97" t="s">
        <v>252</v>
      </c>
      <c r="BL100" s="97">
        <v>59</v>
      </c>
      <c r="BM100" s="97" t="s">
        <v>252</v>
      </c>
      <c r="BN100" s="23">
        <v>3.2706357587634502E-2</v>
      </c>
      <c r="BO100" s="97" t="s">
        <v>252</v>
      </c>
      <c r="BP100" s="97">
        <v>252</v>
      </c>
      <c r="BQ100" s="97" t="s">
        <v>252</v>
      </c>
      <c r="BR100" s="23">
        <v>7.1939449053073021E-2</v>
      </c>
      <c r="BS100" s="97" t="s">
        <v>252</v>
      </c>
      <c r="BT100" s="97">
        <v>128</v>
      </c>
      <c r="BU100" s="97" t="s">
        <v>252</v>
      </c>
      <c r="BV100" s="23">
        <v>9.1012174540503435E-2</v>
      </c>
      <c r="BW100" s="97" t="s">
        <v>252</v>
      </c>
      <c r="BX100" s="97">
        <v>215</v>
      </c>
      <c r="BY100" s="97" t="s">
        <v>252</v>
      </c>
      <c r="BZ100" s="23">
        <v>0.17229015785755425</v>
      </c>
      <c r="CA100" s="97" t="s">
        <v>252</v>
      </c>
      <c r="CB100" s="97">
        <v>133</v>
      </c>
      <c r="CC100" s="97" t="s">
        <v>252</v>
      </c>
      <c r="CD100" s="23">
        <v>3.5506038154332571E-2</v>
      </c>
      <c r="CE100" s="97" t="s">
        <v>252</v>
      </c>
      <c r="CF100" s="97">
        <v>261</v>
      </c>
      <c r="CG100" s="2">
        <f t="shared" si="11"/>
        <v>2.4307449448753883E-3</v>
      </c>
      <c r="CH100">
        <f t="shared" si="12"/>
        <v>1.8818184461368032E-2</v>
      </c>
      <c r="CI100">
        <f t="shared" si="13"/>
        <v>0.12396330761542737</v>
      </c>
      <c r="CJ100">
        <f t="shared" si="14"/>
        <v>0.18528908723232049</v>
      </c>
      <c r="CK100">
        <f t="shared" si="15"/>
        <v>9.1012174540503435E-2</v>
      </c>
      <c r="CL100">
        <f t="shared" si="16"/>
        <v>0.17229015785755425</v>
      </c>
      <c r="CM100">
        <f t="shared" si="17"/>
        <v>3.5506038154332571E-2</v>
      </c>
      <c r="CN100">
        <f t="shared" si="18"/>
        <v>9.2621152313240585E-2</v>
      </c>
      <c r="CO100">
        <f t="shared" si="19"/>
        <v>1.8818184461368032E-2</v>
      </c>
      <c r="CP100" s="97" t="s">
        <v>252</v>
      </c>
      <c r="CQ100">
        <f t="shared" si="20"/>
        <v>144</v>
      </c>
      <c r="CR100">
        <f t="shared" si="21"/>
        <v>205</v>
      </c>
      <c r="CS100" s="97" t="s">
        <v>252</v>
      </c>
    </row>
    <row r="101" spans="1:97" x14ac:dyDescent="0.35">
      <c r="A101" s="97" t="s">
        <v>66</v>
      </c>
      <c r="B101" s="23">
        <v>0.28468452964076391</v>
      </c>
      <c r="C101" s="97" t="s">
        <v>66</v>
      </c>
      <c r="D101" s="97">
        <v>92</v>
      </c>
      <c r="E101" s="97" t="s">
        <v>66</v>
      </c>
      <c r="F101" s="23">
        <v>0.28572578555955663</v>
      </c>
      <c r="G101" s="97" t="s">
        <v>66</v>
      </c>
      <c r="H101" s="97">
        <v>29</v>
      </c>
      <c r="I101" s="97" t="s">
        <v>66</v>
      </c>
      <c r="J101" s="23">
        <v>0.15354162504920441</v>
      </c>
      <c r="K101" s="97" t="s">
        <v>66</v>
      </c>
      <c r="L101" s="97">
        <v>299</v>
      </c>
      <c r="M101" s="97" t="s">
        <v>66</v>
      </c>
      <c r="N101" s="23">
        <v>270</v>
      </c>
      <c r="O101" s="97" t="s">
        <v>66</v>
      </c>
      <c r="P101" s="23">
        <v>318</v>
      </c>
      <c r="Q101" s="97" t="s">
        <v>66</v>
      </c>
      <c r="R101" s="23">
        <v>5.7473501144528188E-3</v>
      </c>
      <c r="S101" s="97" t="s">
        <v>66</v>
      </c>
      <c r="T101" s="97">
        <v>46</v>
      </c>
      <c r="U101" s="97" t="s">
        <v>66</v>
      </c>
      <c r="V101" s="23">
        <v>0.13247129835775559</v>
      </c>
      <c r="W101" s="97" t="s">
        <v>66</v>
      </c>
      <c r="X101" s="97">
        <v>170</v>
      </c>
      <c r="Y101" s="97" t="s">
        <v>66</v>
      </c>
      <c r="Z101" s="23">
        <v>6.9697981466249736E-3</v>
      </c>
      <c r="AA101" s="97" t="s">
        <v>66</v>
      </c>
      <c r="AB101" s="97">
        <v>62</v>
      </c>
      <c r="AC101" s="97" t="s">
        <v>66</v>
      </c>
      <c r="AD101" s="23">
        <v>3.8162275476360745E-2</v>
      </c>
      <c r="AE101" s="97" t="s">
        <v>66</v>
      </c>
      <c r="AF101" s="97">
        <v>48</v>
      </c>
      <c r="AG101" s="97" t="s">
        <v>66</v>
      </c>
      <c r="AH101" s="23">
        <v>5.5797019976844602E-2</v>
      </c>
      <c r="AI101" s="97" t="s">
        <v>66</v>
      </c>
      <c r="AJ101" s="97">
        <v>279</v>
      </c>
      <c r="AK101" s="97" t="s">
        <v>66</v>
      </c>
      <c r="AL101" s="23">
        <v>4.4218049292493955E-2</v>
      </c>
      <c r="AM101" s="97" t="s">
        <v>66</v>
      </c>
      <c r="AN101" s="97">
        <v>62</v>
      </c>
      <c r="AO101" s="97" t="s">
        <v>66</v>
      </c>
      <c r="AP101" s="23">
        <v>0</v>
      </c>
      <c r="AQ101" s="97" t="s">
        <v>66</v>
      </c>
      <c r="AR101" s="97">
        <v>253</v>
      </c>
      <c r="AS101" s="97" t="s">
        <v>66</v>
      </c>
      <c r="AT101" s="23">
        <v>2.7416196683319946E-2</v>
      </c>
      <c r="AU101" s="97" t="s">
        <v>66</v>
      </c>
      <c r="AV101" s="97">
        <v>322</v>
      </c>
      <c r="AW101" s="97" t="s">
        <v>66</v>
      </c>
      <c r="AX101" s="23">
        <v>9.6657555283774458E-3</v>
      </c>
      <c r="AY101" s="97" t="s">
        <v>66</v>
      </c>
      <c r="AZ101" s="97">
        <v>324</v>
      </c>
      <c r="BA101" s="97" t="s">
        <v>66</v>
      </c>
      <c r="BB101" s="23">
        <v>0.45025622771640761</v>
      </c>
      <c r="BC101" s="97" t="s">
        <v>66</v>
      </c>
      <c r="BD101" s="97">
        <v>6</v>
      </c>
      <c r="BE101" s="97" t="s">
        <v>66</v>
      </c>
      <c r="BF101" s="23">
        <v>0.16628541347434914</v>
      </c>
      <c r="BG101" s="97" t="s">
        <v>66</v>
      </c>
      <c r="BH101" s="97">
        <v>231</v>
      </c>
      <c r="BI101" s="97" t="s">
        <v>66</v>
      </c>
      <c r="BJ101" s="23">
        <v>0.44549002328421083</v>
      </c>
      <c r="BK101" s="97" t="s">
        <v>66</v>
      </c>
      <c r="BL101" s="97">
        <v>9</v>
      </c>
      <c r="BM101" s="97" t="s">
        <v>66</v>
      </c>
      <c r="BN101" s="23">
        <v>0.13806177893270213</v>
      </c>
      <c r="BO101" s="97" t="s">
        <v>66</v>
      </c>
      <c r="BP101" s="97">
        <v>60</v>
      </c>
      <c r="BQ101" s="97" t="s">
        <v>66</v>
      </c>
      <c r="BR101" s="23">
        <v>5.5563320685614426E-2</v>
      </c>
      <c r="BS101" s="97" t="s">
        <v>66</v>
      </c>
      <c r="BT101" s="97">
        <v>187</v>
      </c>
      <c r="BU101" s="97" t="s">
        <v>66</v>
      </c>
      <c r="BV101" s="23">
        <v>0.16810952626224185</v>
      </c>
      <c r="BW101" s="97" t="s">
        <v>66</v>
      </c>
      <c r="BX101" s="97">
        <v>92</v>
      </c>
      <c r="BY101" s="97" t="s">
        <v>66</v>
      </c>
      <c r="BZ101" s="23">
        <v>7.8693524212176874E-2</v>
      </c>
      <c r="CA101" s="97" t="s">
        <v>66</v>
      </c>
      <c r="CB101" s="97">
        <v>307</v>
      </c>
      <c r="CC101" s="97" t="s">
        <v>66</v>
      </c>
      <c r="CD101" s="23">
        <v>3.2038551818329222E-2</v>
      </c>
      <c r="CE101" s="97" t="s">
        <v>66</v>
      </c>
      <c r="CF101" s="97">
        <v>269</v>
      </c>
      <c r="CG101" s="2">
        <f t="shared" si="11"/>
        <v>6.9697981466249736E-3</v>
      </c>
      <c r="CH101">
        <f t="shared" si="12"/>
        <v>4.4218049292493955E-2</v>
      </c>
      <c r="CI101">
        <f t="shared" si="13"/>
        <v>9.6657555283774458E-3</v>
      </c>
      <c r="CJ101">
        <f t="shared" si="14"/>
        <v>0.44549002328421083</v>
      </c>
      <c r="CK101">
        <f t="shared" si="15"/>
        <v>0.16810952626224185</v>
      </c>
      <c r="CL101">
        <f t="shared" si="16"/>
        <v>7.8693524212176874E-2</v>
      </c>
      <c r="CM101">
        <f t="shared" si="17"/>
        <v>3.2038551818329222E-2</v>
      </c>
      <c r="CN101">
        <f t="shared" si="18"/>
        <v>0.11617585669075181</v>
      </c>
      <c r="CO101">
        <f t="shared" si="19"/>
        <v>4.4218049292493955E-2</v>
      </c>
      <c r="CP101" s="97" t="s">
        <v>66</v>
      </c>
      <c r="CQ101">
        <f t="shared" si="20"/>
        <v>92</v>
      </c>
      <c r="CR101">
        <f t="shared" si="21"/>
        <v>62</v>
      </c>
      <c r="CS101" s="97" t="s">
        <v>66</v>
      </c>
    </row>
    <row r="102" spans="1:97" x14ac:dyDescent="0.35">
      <c r="A102" s="97" t="s">
        <v>283</v>
      </c>
      <c r="B102" s="23">
        <v>0.15902993008019889</v>
      </c>
      <c r="C102" s="97" t="s">
        <v>283</v>
      </c>
      <c r="D102" s="97">
        <v>270</v>
      </c>
      <c r="E102" s="97" t="s">
        <v>283</v>
      </c>
      <c r="F102" s="23">
        <v>8.7354168131155735E-2</v>
      </c>
      <c r="G102" s="97" t="s">
        <v>283</v>
      </c>
      <c r="H102" s="97">
        <v>179</v>
      </c>
      <c r="I102" s="97" t="s">
        <v>283</v>
      </c>
      <c r="J102" s="23">
        <v>0.19403190307112866</v>
      </c>
      <c r="K102" s="97" t="s">
        <v>283</v>
      </c>
      <c r="L102" s="97">
        <v>260</v>
      </c>
      <c r="M102" s="97" t="s">
        <v>283</v>
      </c>
      <c r="N102" s="23">
        <v>81</v>
      </c>
      <c r="O102" s="97" t="s">
        <v>283</v>
      </c>
      <c r="P102" s="23">
        <v>246</v>
      </c>
      <c r="Q102" s="97" t="s">
        <v>283</v>
      </c>
      <c r="R102" s="23">
        <v>1.5811903366818839E-3</v>
      </c>
      <c r="S102" s="97" t="s">
        <v>283</v>
      </c>
      <c r="T102" s="97">
        <v>132</v>
      </c>
      <c r="U102" s="97" t="s">
        <v>283</v>
      </c>
      <c r="V102" s="23">
        <v>0.10198003624009548</v>
      </c>
      <c r="W102" s="97" t="s">
        <v>283</v>
      </c>
      <c r="X102" s="97">
        <v>206</v>
      </c>
      <c r="Y102" s="97" t="s">
        <v>283</v>
      </c>
      <c r="Z102" s="23">
        <v>2.5231178837838387E-3</v>
      </c>
      <c r="AA102" s="97" t="s">
        <v>283</v>
      </c>
      <c r="AB102" s="97">
        <v>188</v>
      </c>
      <c r="AC102" s="97" t="s">
        <v>283</v>
      </c>
      <c r="AD102" s="23">
        <v>7.2346162008099964E-3</v>
      </c>
      <c r="AE102" s="97" t="s">
        <v>283</v>
      </c>
      <c r="AF102" s="97">
        <v>217</v>
      </c>
      <c r="AG102" s="97" t="s">
        <v>283</v>
      </c>
      <c r="AH102" s="23">
        <v>8.7919404993503994E-2</v>
      </c>
      <c r="AI102" s="97" t="s">
        <v>283</v>
      </c>
      <c r="AJ102" s="97">
        <v>147</v>
      </c>
      <c r="AK102" s="97" t="s">
        <v>283</v>
      </c>
      <c r="AL102" s="23">
        <v>1.813013814434539E-2</v>
      </c>
      <c r="AM102" s="97" t="s">
        <v>283</v>
      </c>
      <c r="AN102" s="97">
        <v>215</v>
      </c>
      <c r="AO102" s="97" t="s">
        <v>283</v>
      </c>
      <c r="AP102" s="23">
        <v>0.1039885747469694</v>
      </c>
      <c r="AQ102" s="97" t="s">
        <v>283</v>
      </c>
      <c r="AR102" s="97">
        <v>57</v>
      </c>
      <c r="AS102" s="97" t="s">
        <v>283</v>
      </c>
      <c r="AT102" s="23">
        <v>8.1025518187998705E-2</v>
      </c>
      <c r="AU102" s="97" t="s">
        <v>283</v>
      </c>
      <c r="AV102" s="97">
        <v>194</v>
      </c>
      <c r="AW102" s="97" t="s">
        <v>283</v>
      </c>
      <c r="AX102" s="23">
        <v>0.12985380924896445</v>
      </c>
      <c r="AY102" s="97" t="s">
        <v>283</v>
      </c>
      <c r="AZ102" s="97">
        <v>67</v>
      </c>
      <c r="BA102" s="97" t="s">
        <v>283</v>
      </c>
      <c r="BB102" s="23">
        <v>2.6118736716846239E-2</v>
      </c>
      <c r="BC102" s="97" t="s">
        <v>283</v>
      </c>
      <c r="BD102" s="97">
        <v>236</v>
      </c>
      <c r="BE102" s="97" t="s">
        <v>283</v>
      </c>
      <c r="BF102" s="23">
        <v>0.25621769612202611</v>
      </c>
      <c r="BG102" s="97" t="s">
        <v>283</v>
      </c>
      <c r="BH102" s="97">
        <v>126</v>
      </c>
      <c r="BI102" s="97" t="s">
        <v>283</v>
      </c>
      <c r="BJ102" s="23">
        <v>7.7376921766799028E-2</v>
      </c>
      <c r="BK102" s="97" t="s">
        <v>283</v>
      </c>
      <c r="BL102" s="97">
        <v>228</v>
      </c>
      <c r="BM102" s="97" t="s">
        <v>283</v>
      </c>
      <c r="BN102" s="23">
        <v>5.4366118305077898E-2</v>
      </c>
      <c r="BO102" s="97" t="s">
        <v>283</v>
      </c>
      <c r="BP102" s="97">
        <v>181</v>
      </c>
      <c r="BQ102" s="97" t="s">
        <v>283</v>
      </c>
      <c r="BR102" s="23">
        <v>3.0784485890046027E-2</v>
      </c>
      <c r="BS102" s="97" t="s">
        <v>283</v>
      </c>
      <c r="BT102" s="97">
        <v>287</v>
      </c>
      <c r="BU102" s="97" t="s">
        <v>283</v>
      </c>
      <c r="BV102" s="23">
        <v>7.395330388897578E-2</v>
      </c>
      <c r="BW102" s="97" t="s">
        <v>283</v>
      </c>
      <c r="BX102" s="97">
        <v>261</v>
      </c>
      <c r="BY102" s="97" t="s">
        <v>283</v>
      </c>
      <c r="BZ102" s="23">
        <v>0.12260569402538871</v>
      </c>
      <c r="CA102" s="97" t="s">
        <v>283</v>
      </c>
      <c r="CB102" s="97">
        <v>216</v>
      </c>
      <c r="CC102" s="97" t="s">
        <v>283</v>
      </c>
      <c r="CD102" s="23">
        <v>1.2314881920537561E-2</v>
      </c>
      <c r="CE102" s="97" t="s">
        <v>283</v>
      </c>
      <c r="CF102" s="97">
        <v>312</v>
      </c>
      <c r="CG102" s="2">
        <f t="shared" si="11"/>
        <v>2.5231178837838387E-3</v>
      </c>
      <c r="CH102">
        <f t="shared" si="12"/>
        <v>1.813013814434539E-2</v>
      </c>
      <c r="CI102">
        <f t="shared" si="13"/>
        <v>0.12985380924896445</v>
      </c>
      <c r="CJ102">
        <f t="shared" si="14"/>
        <v>7.7376921766799028E-2</v>
      </c>
      <c r="CK102">
        <f t="shared" si="15"/>
        <v>7.395330388897578E-2</v>
      </c>
      <c r="CL102">
        <f t="shared" si="16"/>
        <v>0.12260569402538871</v>
      </c>
      <c r="CM102">
        <f t="shared" si="17"/>
        <v>1.2314881920537561E-2</v>
      </c>
      <c r="CN102">
        <f t="shared" si="18"/>
        <v>6.4897935935792322E-2</v>
      </c>
      <c r="CO102">
        <f t="shared" si="19"/>
        <v>1.813013814434539E-2</v>
      </c>
      <c r="CP102" s="97" t="s">
        <v>283</v>
      </c>
      <c r="CQ102">
        <f t="shared" si="20"/>
        <v>270</v>
      </c>
      <c r="CR102">
        <f t="shared" si="21"/>
        <v>215</v>
      </c>
      <c r="CS102" s="97" t="s">
        <v>283</v>
      </c>
    </row>
    <row r="103" spans="1:97" x14ac:dyDescent="0.35">
      <c r="A103" s="97" t="s">
        <v>80</v>
      </c>
      <c r="B103" s="23">
        <v>0.43846777986728919</v>
      </c>
      <c r="C103" s="97" t="s">
        <v>80</v>
      </c>
      <c r="D103" s="97">
        <v>34</v>
      </c>
      <c r="E103" s="97" t="s">
        <v>80</v>
      </c>
      <c r="F103" s="23">
        <v>0.20646271834429061</v>
      </c>
      <c r="G103" s="97" t="s">
        <v>80</v>
      </c>
      <c r="H103" s="97">
        <v>52</v>
      </c>
      <c r="I103" s="97" t="s">
        <v>80</v>
      </c>
      <c r="J103" s="23">
        <v>0.47740694817161511</v>
      </c>
      <c r="K103" s="97" t="s">
        <v>80</v>
      </c>
      <c r="L103" s="97">
        <v>35</v>
      </c>
      <c r="M103" s="97" t="s">
        <v>80</v>
      </c>
      <c r="N103" s="23">
        <v>-17</v>
      </c>
      <c r="O103" s="97" t="s">
        <v>80</v>
      </c>
      <c r="P103" s="23">
        <v>141</v>
      </c>
      <c r="Q103" s="97" t="s">
        <v>80</v>
      </c>
      <c r="R103" s="23">
        <v>6.6173046734501802E-3</v>
      </c>
      <c r="S103" s="97" t="s">
        <v>80</v>
      </c>
      <c r="T103" s="97">
        <v>39</v>
      </c>
      <c r="U103" s="97" t="s">
        <v>80</v>
      </c>
      <c r="V103" s="23">
        <v>0.38500697416906093</v>
      </c>
      <c r="W103" s="97" t="s">
        <v>80</v>
      </c>
      <c r="X103" s="97">
        <v>40</v>
      </c>
      <c r="Y103" s="97" t="s">
        <v>80</v>
      </c>
      <c r="Z103" s="23">
        <v>1.0173185372879898E-2</v>
      </c>
      <c r="AA103" s="97" t="s">
        <v>80</v>
      </c>
      <c r="AB103" s="97">
        <v>30</v>
      </c>
      <c r="AC103" s="97" t="s">
        <v>80</v>
      </c>
      <c r="AD103" s="23">
        <v>0.13520435773625514</v>
      </c>
      <c r="AE103" s="97" t="s">
        <v>80</v>
      </c>
      <c r="AF103" s="97">
        <v>16</v>
      </c>
      <c r="AG103" s="97" t="s">
        <v>80</v>
      </c>
      <c r="AH103" s="23">
        <v>0.22496335554132665</v>
      </c>
      <c r="AI103" s="97" t="s">
        <v>80</v>
      </c>
      <c r="AJ103" s="97">
        <v>24</v>
      </c>
      <c r="AK103" s="97" t="s">
        <v>80</v>
      </c>
      <c r="AL103" s="23">
        <v>0.16009753311338598</v>
      </c>
      <c r="AM103" s="97" t="s">
        <v>80</v>
      </c>
      <c r="AN103" s="97">
        <v>14</v>
      </c>
      <c r="AO103" s="97" t="s">
        <v>80</v>
      </c>
      <c r="AP103" s="23">
        <v>0.10317906468518284</v>
      </c>
      <c r="AQ103" s="97" t="s">
        <v>80</v>
      </c>
      <c r="AR103" s="97">
        <v>58</v>
      </c>
      <c r="AS103" s="97" t="s">
        <v>80</v>
      </c>
      <c r="AT103" s="23">
        <v>0.11451972459970666</v>
      </c>
      <c r="AU103" s="97" t="s">
        <v>80</v>
      </c>
      <c r="AV103" s="97">
        <v>102</v>
      </c>
      <c r="AW103" s="97" t="s">
        <v>80</v>
      </c>
      <c r="AX103" s="23">
        <v>0.14087392082672207</v>
      </c>
      <c r="AY103" s="97" t="s">
        <v>80</v>
      </c>
      <c r="AZ103" s="97">
        <v>56</v>
      </c>
      <c r="BA103" s="97" t="s">
        <v>80</v>
      </c>
      <c r="BB103" s="23">
        <v>0.12936479766709832</v>
      </c>
      <c r="BC103" s="97" t="s">
        <v>80</v>
      </c>
      <c r="BD103" s="97">
        <v>67</v>
      </c>
      <c r="BE103" s="97" t="s">
        <v>80</v>
      </c>
      <c r="BF103" s="23">
        <v>0.28206635499689342</v>
      </c>
      <c r="BG103" s="97" t="s">
        <v>80</v>
      </c>
      <c r="BH103" s="97">
        <v>97</v>
      </c>
      <c r="BI103" s="97" t="s">
        <v>80</v>
      </c>
      <c r="BJ103" s="23">
        <v>0.17696318821127294</v>
      </c>
      <c r="BK103" s="97" t="s">
        <v>80</v>
      </c>
      <c r="BL103" s="97">
        <v>70</v>
      </c>
      <c r="BM103" s="97" t="s">
        <v>80</v>
      </c>
      <c r="BN103" s="23">
        <v>8.247611208573534E-2</v>
      </c>
      <c r="BO103" s="97" t="s">
        <v>80</v>
      </c>
      <c r="BP103" s="97">
        <v>121</v>
      </c>
      <c r="BQ103" s="97" t="s">
        <v>80</v>
      </c>
      <c r="BR103" s="23">
        <v>6.7331965188507537E-2</v>
      </c>
      <c r="BS103" s="97" t="s">
        <v>80</v>
      </c>
      <c r="BT103" s="97">
        <v>144</v>
      </c>
      <c r="BU103" s="97" t="s">
        <v>80</v>
      </c>
      <c r="BV103" s="23">
        <v>0.13015747966191069</v>
      </c>
      <c r="BW103" s="97" t="s">
        <v>80</v>
      </c>
      <c r="BX103" s="97">
        <v>135</v>
      </c>
      <c r="BY103" s="97" t="s">
        <v>80</v>
      </c>
      <c r="BZ103" s="23">
        <v>0.46219215505066225</v>
      </c>
      <c r="CA103" s="97" t="s">
        <v>80</v>
      </c>
      <c r="CB103" s="97">
        <v>8</v>
      </c>
      <c r="CC103" s="97" t="s">
        <v>80</v>
      </c>
      <c r="CD103" s="23">
        <v>0.16864075116306856</v>
      </c>
      <c r="CE103" s="97" t="s">
        <v>80</v>
      </c>
      <c r="CF103" s="97">
        <v>64</v>
      </c>
      <c r="CG103" s="2">
        <f t="shared" si="11"/>
        <v>1.0173185372879898E-2</v>
      </c>
      <c r="CH103">
        <f t="shared" si="12"/>
        <v>0.16009753311338598</v>
      </c>
      <c r="CI103">
        <f t="shared" si="13"/>
        <v>0.14087392082672207</v>
      </c>
      <c r="CJ103">
        <f t="shared" si="14"/>
        <v>0.17696318821127294</v>
      </c>
      <c r="CK103">
        <f t="shared" si="15"/>
        <v>0.13015747966191069</v>
      </c>
      <c r="CL103">
        <f t="shared" si="16"/>
        <v>0.46219215505066225</v>
      </c>
      <c r="CM103">
        <f t="shared" si="17"/>
        <v>0.16864075116306856</v>
      </c>
      <c r="CN103">
        <f t="shared" si="18"/>
        <v>0.17893269445183194</v>
      </c>
      <c r="CO103">
        <f t="shared" si="19"/>
        <v>0.16009753311338598</v>
      </c>
      <c r="CP103" s="97" t="s">
        <v>80</v>
      </c>
      <c r="CQ103">
        <f t="shared" si="20"/>
        <v>34</v>
      </c>
      <c r="CR103">
        <f t="shared" si="21"/>
        <v>14</v>
      </c>
      <c r="CS103" s="97" t="s">
        <v>80</v>
      </c>
    </row>
    <row r="104" spans="1:97" x14ac:dyDescent="0.35">
      <c r="A104" s="97" t="s">
        <v>223</v>
      </c>
      <c r="B104" s="23">
        <v>0.21424853576756564</v>
      </c>
      <c r="C104" s="97" t="s">
        <v>223</v>
      </c>
      <c r="D104" s="97">
        <v>161</v>
      </c>
      <c r="E104" s="97" t="s">
        <v>223</v>
      </c>
      <c r="F104" s="23">
        <v>0.11508732090943567</v>
      </c>
      <c r="G104" s="97" t="s">
        <v>223</v>
      </c>
      <c r="H104" s="97">
        <v>128</v>
      </c>
      <c r="I104" s="97" t="s">
        <v>223</v>
      </c>
      <c r="J104" s="23">
        <v>0.21520266524455531</v>
      </c>
      <c r="K104" s="97" t="s">
        <v>223</v>
      </c>
      <c r="L104" s="97">
        <v>224</v>
      </c>
      <c r="M104" s="97" t="s">
        <v>223</v>
      </c>
      <c r="N104" s="23">
        <v>96</v>
      </c>
      <c r="O104" s="97" t="s">
        <v>223</v>
      </c>
      <c r="P104" s="23">
        <v>257</v>
      </c>
      <c r="Q104" s="97" t="s">
        <v>223</v>
      </c>
      <c r="R104" s="23">
        <v>9.6554768341523367E-4</v>
      </c>
      <c r="S104" s="97" t="s">
        <v>223</v>
      </c>
      <c r="T104" s="97">
        <v>201</v>
      </c>
      <c r="U104" s="97" t="s">
        <v>223</v>
      </c>
      <c r="V104" s="23">
        <v>6.2333749897271501E-2</v>
      </c>
      <c r="W104" s="97" t="s">
        <v>223</v>
      </c>
      <c r="X104" s="97">
        <v>274</v>
      </c>
      <c r="Y104" s="97" t="s">
        <v>223</v>
      </c>
      <c r="Z104" s="23">
        <v>1.5412868849936101E-3</v>
      </c>
      <c r="AA104" s="97" t="s">
        <v>223</v>
      </c>
      <c r="AB104" s="97">
        <v>260</v>
      </c>
      <c r="AC104" s="97" t="s">
        <v>223</v>
      </c>
      <c r="AD104" s="23">
        <v>1.6609561809084704E-2</v>
      </c>
      <c r="AE104" s="97" t="s">
        <v>223</v>
      </c>
      <c r="AF104" s="97">
        <v>109</v>
      </c>
      <c r="AG104" s="97" t="s">
        <v>223</v>
      </c>
      <c r="AH104" s="23">
        <v>0.12027642020320964</v>
      </c>
      <c r="AI104" s="97" t="s">
        <v>223</v>
      </c>
      <c r="AJ104" s="97">
        <v>86</v>
      </c>
      <c r="AK104" s="97" t="s">
        <v>223</v>
      </c>
      <c r="AL104" s="23">
        <v>3.1343224867117506E-2</v>
      </c>
      <c r="AM104" s="97" t="s">
        <v>223</v>
      </c>
      <c r="AN104" s="97">
        <v>103</v>
      </c>
      <c r="AO104" s="97" t="s">
        <v>223</v>
      </c>
      <c r="AP104" s="23">
        <v>0</v>
      </c>
      <c r="AQ104" s="97" t="s">
        <v>223</v>
      </c>
      <c r="AR104" s="97">
        <v>253</v>
      </c>
      <c r="AS104" s="97" t="s">
        <v>223</v>
      </c>
      <c r="AT104" s="23">
        <v>0.15672121327313113</v>
      </c>
      <c r="AU104" s="97" t="s">
        <v>223</v>
      </c>
      <c r="AV104" s="97">
        <v>39</v>
      </c>
      <c r="AW104" s="97" t="s">
        <v>223</v>
      </c>
      <c r="AX104" s="23">
        <v>5.5253066320844278E-2</v>
      </c>
      <c r="AY104" s="97" t="s">
        <v>223</v>
      </c>
      <c r="AZ104" s="97">
        <v>210</v>
      </c>
      <c r="BA104" s="97" t="s">
        <v>223</v>
      </c>
      <c r="BB104" s="23">
        <v>4.1654868211162287E-2</v>
      </c>
      <c r="BC104" s="97" t="s">
        <v>223</v>
      </c>
      <c r="BD104" s="97">
        <v>187</v>
      </c>
      <c r="BE104" s="97" t="s">
        <v>223</v>
      </c>
      <c r="BF104" s="23">
        <v>0.14068496575620021</v>
      </c>
      <c r="BG104" s="97" t="s">
        <v>223</v>
      </c>
      <c r="BH104" s="97">
        <v>281</v>
      </c>
      <c r="BI104" s="97" t="s">
        <v>223</v>
      </c>
      <c r="BJ104" s="23">
        <v>6.7402496897823752E-2</v>
      </c>
      <c r="BK104" s="97" t="s">
        <v>223</v>
      </c>
      <c r="BL104" s="97">
        <v>246</v>
      </c>
      <c r="BM104" s="97" t="s">
        <v>223</v>
      </c>
      <c r="BN104" s="23">
        <v>0.19542461798470051</v>
      </c>
      <c r="BO104" s="97" t="s">
        <v>223</v>
      </c>
      <c r="BP104" s="97">
        <v>34</v>
      </c>
      <c r="BQ104" s="97" t="s">
        <v>223</v>
      </c>
      <c r="BR104" s="23">
        <v>9.6665965670095208E-2</v>
      </c>
      <c r="BS104" s="97" t="s">
        <v>223</v>
      </c>
      <c r="BT104" s="97">
        <v>71</v>
      </c>
      <c r="BU104" s="97" t="s">
        <v>223</v>
      </c>
      <c r="BV104" s="23">
        <v>0.25364734641211278</v>
      </c>
      <c r="BW104" s="97" t="s">
        <v>223</v>
      </c>
      <c r="BX104" s="97">
        <v>37</v>
      </c>
      <c r="BY104" s="97" t="s">
        <v>223</v>
      </c>
      <c r="BZ104" s="23">
        <v>0.13755197121000093</v>
      </c>
      <c r="CA104" s="97" t="s">
        <v>223</v>
      </c>
      <c r="CB104" s="97">
        <v>187</v>
      </c>
      <c r="CC104" s="97" t="s">
        <v>223</v>
      </c>
      <c r="CD104" s="23">
        <v>5.4209835955112598E-2</v>
      </c>
      <c r="CE104" s="97" t="s">
        <v>223</v>
      </c>
      <c r="CF104" s="97">
        <v>203</v>
      </c>
      <c r="CG104" s="2">
        <f t="shared" si="11"/>
        <v>1.5412868849936101E-3</v>
      </c>
      <c r="CH104">
        <f t="shared" si="12"/>
        <v>3.1343224867117506E-2</v>
      </c>
      <c r="CI104">
        <f t="shared" si="13"/>
        <v>5.5253066320844278E-2</v>
      </c>
      <c r="CJ104">
        <f t="shared" si="14"/>
        <v>6.7402496897823752E-2</v>
      </c>
      <c r="CK104">
        <f t="shared" si="15"/>
        <v>0.25364734641211278</v>
      </c>
      <c r="CL104">
        <f t="shared" si="16"/>
        <v>0.13755197121000093</v>
      </c>
      <c r="CM104">
        <f t="shared" si="17"/>
        <v>5.4209835955112598E-2</v>
      </c>
      <c r="CN104">
        <f t="shared" si="18"/>
        <v>8.7431892484445189E-2</v>
      </c>
      <c r="CO104">
        <f t="shared" si="19"/>
        <v>3.1343224867117506E-2</v>
      </c>
      <c r="CP104" s="97" t="s">
        <v>223</v>
      </c>
      <c r="CQ104">
        <f t="shared" si="20"/>
        <v>161</v>
      </c>
      <c r="CR104">
        <f t="shared" si="21"/>
        <v>103</v>
      </c>
      <c r="CS104" s="97" t="s">
        <v>223</v>
      </c>
    </row>
    <row r="105" spans="1:97" x14ac:dyDescent="0.35">
      <c r="A105" s="97" t="s">
        <v>181</v>
      </c>
      <c r="B105" s="23">
        <v>0.26904134874140484</v>
      </c>
      <c r="C105" s="97" t="s">
        <v>181</v>
      </c>
      <c r="D105" s="97">
        <v>107</v>
      </c>
      <c r="E105" s="97" t="s">
        <v>181</v>
      </c>
      <c r="F105" s="23">
        <v>5.6275056791869775E-2</v>
      </c>
      <c r="G105" s="97" t="s">
        <v>181</v>
      </c>
      <c r="H105" s="97">
        <v>263</v>
      </c>
      <c r="I105" s="97" t="s">
        <v>181</v>
      </c>
      <c r="J105" s="23">
        <v>0.41368315390849969</v>
      </c>
      <c r="K105" s="97" t="s">
        <v>181</v>
      </c>
      <c r="L105" s="97">
        <v>49</v>
      </c>
      <c r="M105" s="97" t="s">
        <v>181</v>
      </c>
      <c r="N105" s="23">
        <v>-214</v>
      </c>
      <c r="O105" s="97" t="s">
        <v>181</v>
      </c>
      <c r="P105" s="23">
        <v>6</v>
      </c>
      <c r="Q105" s="97" t="s">
        <v>181</v>
      </c>
      <c r="R105" s="23">
        <v>1.7878619896444359E-4</v>
      </c>
      <c r="S105" s="97" t="s">
        <v>181</v>
      </c>
      <c r="T105" s="97">
        <v>297</v>
      </c>
      <c r="U105" s="97" t="s">
        <v>181</v>
      </c>
      <c r="V105" s="23">
        <v>0.40283535540517984</v>
      </c>
      <c r="W105" s="97" t="s">
        <v>181</v>
      </c>
      <c r="X105" s="97">
        <v>37</v>
      </c>
      <c r="Y105" s="97" t="s">
        <v>181</v>
      </c>
      <c r="Z105" s="23">
        <v>3.9013526242174077E-3</v>
      </c>
      <c r="AA105" s="97" t="s">
        <v>181</v>
      </c>
      <c r="AB105" s="97">
        <v>126</v>
      </c>
      <c r="AC105" s="97" t="s">
        <v>181</v>
      </c>
      <c r="AD105" s="23">
        <v>4.3451825332112117E-3</v>
      </c>
      <c r="AE105" s="97" t="s">
        <v>181</v>
      </c>
      <c r="AF105" s="97">
        <v>264</v>
      </c>
      <c r="AG105" s="97" t="s">
        <v>181</v>
      </c>
      <c r="AH105" s="23">
        <v>0.10283376485752702</v>
      </c>
      <c r="AI105" s="97" t="s">
        <v>181</v>
      </c>
      <c r="AJ105" s="97">
        <v>117</v>
      </c>
      <c r="AK105" s="97" t="s">
        <v>181</v>
      </c>
      <c r="AL105" s="23">
        <v>1.7194314294769926E-2</v>
      </c>
      <c r="AM105" s="97" t="s">
        <v>181</v>
      </c>
      <c r="AN105" s="97">
        <v>236</v>
      </c>
      <c r="AO105" s="97" t="s">
        <v>181</v>
      </c>
      <c r="AP105" s="23">
        <v>0</v>
      </c>
      <c r="AQ105" s="97" t="s">
        <v>181</v>
      </c>
      <c r="AR105" s="97">
        <v>253</v>
      </c>
      <c r="AS105" s="97" t="s">
        <v>181</v>
      </c>
      <c r="AT105" s="23">
        <v>0.10966561150158223</v>
      </c>
      <c r="AU105" s="97" t="s">
        <v>181</v>
      </c>
      <c r="AV105" s="97">
        <v>112</v>
      </c>
      <c r="AW105" s="97" t="s">
        <v>181</v>
      </c>
      <c r="AX105" s="23">
        <v>3.8663312890851044E-2</v>
      </c>
      <c r="AY105" s="97" t="s">
        <v>181</v>
      </c>
      <c r="AZ105" s="97">
        <v>260</v>
      </c>
      <c r="BA105" s="97" t="s">
        <v>181</v>
      </c>
      <c r="BB105" s="23">
        <v>9.0063553493750004E-2</v>
      </c>
      <c r="BC105" s="97" t="s">
        <v>181</v>
      </c>
      <c r="BD105" s="97">
        <v>105</v>
      </c>
      <c r="BE105" s="97" t="s">
        <v>181</v>
      </c>
      <c r="BF105" s="23">
        <v>0.3157449781416225</v>
      </c>
      <c r="BG105" s="97" t="s">
        <v>181</v>
      </c>
      <c r="BH105" s="97">
        <v>72</v>
      </c>
      <c r="BI105" s="97" t="s">
        <v>181</v>
      </c>
      <c r="BJ105" s="23">
        <v>0.14815055244464198</v>
      </c>
      <c r="BK105" s="97" t="s">
        <v>181</v>
      </c>
      <c r="BL105" s="97">
        <v>101</v>
      </c>
      <c r="BM105" s="97" t="s">
        <v>181</v>
      </c>
      <c r="BN105" s="23">
        <v>2.9932726585412486E-2</v>
      </c>
      <c r="BO105" s="97" t="s">
        <v>181</v>
      </c>
      <c r="BP105" s="97">
        <v>261</v>
      </c>
      <c r="BQ105" s="97" t="s">
        <v>181</v>
      </c>
      <c r="BR105" s="23">
        <v>8.8830825319483692E-2</v>
      </c>
      <c r="BS105" s="97" t="s">
        <v>181</v>
      </c>
      <c r="BT105" s="97">
        <v>80</v>
      </c>
      <c r="BU105" s="97" t="s">
        <v>181</v>
      </c>
      <c r="BV105" s="23">
        <v>0.10331742737540479</v>
      </c>
      <c r="BW105" s="97" t="s">
        <v>181</v>
      </c>
      <c r="BX105" s="97">
        <v>188</v>
      </c>
      <c r="BY105" s="97" t="s">
        <v>181</v>
      </c>
      <c r="BZ105" s="23">
        <v>0.34762833548639321</v>
      </c>
      <c r="CA105" s="97" t="s">
        <v>181</v>
      </c>
      <c r="CB105" s="97">
        <v>25</v>
      </c>
      <c r="CC105" s="97" t="s">
        <v>181</v>
      </c>
      <c r="CD105" s="23">
        <v>0.10963794592143659</v>
      </c>
      <c r="CE105" s="97" t="s">
        <v>181</v>
      </c>
      <c r="CF105" s="97">
        <v>112</v>
      </c>
      <c r="CG105" s="2">
        <f t="shared" si="11"/>
        <v>3.9013526242174077E-3</v>
      </c>
      <c r="CH105">
        <f t="shared" si="12"/>
        <v>1.7194314294769926E-2</v>
      </c>
      <c r="CI105">
        <f t="shared" si="13"/>
        <v>3.8663312890851044E-2</v>
      </c>
      <c r="CJ105">
        <f t="shared" si="14"/>
        <v>0.14815055244464198</v>
      </c>
      <c r="CK105">
        <f t="shared" si="15"/>
        <v>0.10331742737540479</v>
      </c>
      <c r="CL105">
        <f t="shared" si="16"/>
        <v>0.34762833548639321</v>
      </c>
      <c r="CM105">
        <f t="shared" si="17"/>
        <v>0.10963794592143659</v>
      </c>
      <c r="CN105">
        <f t="shared" si="18"/>
        <v>0.10979208885958541</v>
      </c>
      <c r="CO105">
        <f t="shared" si="19"/>
        <v>1.7194314294769926E-2</v>
      </c>
      <c r="CP105" s="97" t="s">
        <v>181</v>
      </c>
      <c r="CQ105">
        <f t="shared" si="20"/>
        <v>107</v>
      </c>
      <c r="CR105">
        <f t="shared" si="21"/>
        <v>236</v>
      </c>
      <c r="CS105" s="97" t="s">
        <v>181</v>
      </c>
    </row>
    <row r="106" spans="1:97" x14ac:dyDescent="0.35">
      <c r="A106" s="97" t="s">
        <v>278</v>
      </c>
      <c r="B106" s="23">
        <v>0.21149675291816544</v>
      </c>
      <c r="C106" s="97" t="s">
        <v>278</v>
      </c>
      <c r="D106" s="97">
        <v>167</v>
      </c>
      <c r="E106" s="97" t="s">
        <v>278</v>
      </c>
      <c r="F106" s="23">
        <v>7.3826597851574111E-2</v>
      </c>
      <c r="G106" s="97" t="s">
        <v>278</v>
      </c>
      <c r="H106" s="97">
        <v>214</v>
      </c>
      <c r="I106" s="97" t="s">
        <v>278</v>
      </c>
      <c r="J106" s="23">
        <v>0.23638641856108802</v>
      </c>
      <c r="K106" s="97" t="s">
        <v>278</v>
      </c>
      <c r="L106" s="97">
        <v>199</v>
      </c>
      <c r="M106" s="97" t="s">
        <v>278</v>
      </c>
      <c r="N106" s="23">
        <v>-15</v>
      </c>
      <c r="O106" s="97" t="s">
        <v>278</v>
      </c>
      <c r="P106" s="23">
        <v>145</v>
      </c>
      <c r="Q106" s="97" t="s">
        <v>278</v>
      </c>
      <c r="R106" s="23">
        <v>1.8023624802362577E-3</v>
      </c>
      <c r="S106" s="97" t="s">
        <v>278</v>
      </c>
      <c r="T106" s="97">
        <v>119</v>
      </c>
      <c r="U106" s="97" t="s">
        <v>278</v>
      </c>
      <c r="V106" s="23">
        <v>0.17771136204504431</v>
      </c>
      <c r="W106" s="97" t="s">
        <v>278</v>
      </c>
      <c r="X106" s="97">
        <v>129</v>
      </c>
      <c r="Y106" s="97" t="s">
        <v>278</v>
      </c>
      <c r="Z106" s="23">
        <v>3.4440603060370873E-3</v>
      </c>
      <c r="AA106" s="97" t="s">
        <v>278</v>
      </c>
      <c r="AB106" s="97">
        <v>147</v>
      </c>
      <c r="AC106" s="97" t="s">
        <v>278</v>
      </c>
      <c r="AD106" s="23">
        <v>2.3669873240465468E-2</v>
      </c>
      <c r="AE106" s="97" t="s">
        <v>278</v>
      </c>
      <c r="AF106" s="97">
        <v>77</v>
      </c>
      <c r="AG106" s="97" t="s">
        <v>278</v>
      </c>
      <c r="AH106" s="23">
        <v>6.2733491575854589E-2</v>
      </c>
      <c r="AI106" s="97" t="s">
        <v>278</v>
      </c>
      <c r="AJ106" s="97">
        <v>247</v>
      </c>
      <c r="AK106" s="97" t="s">
        <v>278</v>
      </c>
      <c r="AL106" s="23">
        <v>3.0970662831462169E-2</v>
      </c>
      <c r="AM106" s="97" t="s">
        <v>278</v>
      </c>
      <c r="AN106" s="97">
        <v>107</v>
      </c>
      <c r="AO106" s="97" t="s">
        <v>278</v>
      </c>
      <c r="AP106" s="23">
        <v>0</v>
      </c>
      <c r="AQ106" s="97" t="s">
        <v>278</v>
      </c>
      <c r="AR106" s="97">
        <v>253</v>
      </c>
      <c r="AS106" s="97" t="s">
        <v>278</v>
      </c>
      <c r="AT106" s="23">
        <v>5.3488143138199544E-2</v>
      </c>
      <c r="AU106" s="97" t="s">
        <v>278</v>
      </c>
      <c r="AV106" s="97">
        <v>292</v>
      </c>
      <c r="AW106" s="97" t="s">
        <v>278</v>
      </c>
      <c r="AX106" s="23">
        <v>1.8857587039242462E-2</v>
      </c>
      <c r="AY106" s="97" t="s">
        <v>278</v>
      </c>
      <c r="AZ106" s="97">
        <v>313</v>
      </c>
      <c r="BA106" s="97" t="s">
        <v>278</v>
      </c>
      <c r="BB106" s="23">
        <v>7.5123796322186815E-3</v>
      </c>
      <c r="BC106" s="97" t="s">
        <v>278</v>
      </c>
      <c r="BD106" s="97">
        <v>304</v>
      </c>
      <c r="BE106" s="97" t="s">
        <v>278</v>
      </c>
      <c r="BF106" s="23">
        <v>0.12676733917853272</v>
      </c>
      <c r="BG106" s="97" t="s">
        <v>278</v>
      </c>
      <c r="BH106" s="97">
        <v>302</v>
      </c>
      <c r="BI106" s="97" t="s">
        <v>278</v>
      </c>
      <c r="BJ106" s="23">
        <v>3.3347970058238793E-2</v>
      </c>
      <c r="BK106" s="97" t="s">
        <v>278</v>
      </c>
      <c r="BL106" s="97">
        <v>322</v>
      </c>
      <c r="BM106" s="97" t="s">
        <v>278</v>
      </c>
      <c r="BN106" s="23">
        <v>0.13037206267535903</v>
      </c>
      <c r="BO106" s="97" t="s">
        <v>278</v>
      </c>
      <c r="BP106" s="97">
        <v>68</v>
      </c>
      <c r="BQ106" s="97" t="s">
        <v>278</v>
      </c>
      <c r="BR106" s="23">
        <v>3.506392980412322E-2</v>
      </c>
      <c r="BS106" s="97" t="s">
        <v>278</v>
      </c>
      <c r="BT106" s="97">
        <v>265</v>
      </c>
      <c r="BU106" s="97" t="s">
        <v>278</v>
      </c>
      <c r="BV106" s="23">
        <v>0.14358881531998138</v>
      </c>
      <c r="BW106" s="97" t="s">
        <v>278</v>
      </c>
      <c r="BX106" s="97">
        <v>116</v>
      </c>
      <c r="BY106" s="97" t="s">
        <v>278</v>
      </c>
      <c r="BZ106" s="23">
        <v>0.25890596635614826</v>
      </c>
      <c r="CA106" s="97" t="s">
        <v>278</v>
      </c>
      <c r="CB106" s="97">
        <v>54</v>
      </c>
      <c r="CC106" s="97" t="s">
        <v>278</v>
      </c>
      <c r="CD106" s="23">
        <v>0.12941668313247029</v>
      </c>
      <c r="CE106" s="97" t="s">
        <v>278</v>
      </c>
      <c r="CF106" s="97">
        <v>93</v>
      </c>
      <c r="CG106" s="2">
        <f t="shared" si="11"/>
        <v>3.4440603060370873E-3</v>
      </c>
      <c r="CH106">
        <f t="shared" si="12"/>
        <v>3.0970662831462169E-2</v>
      </c>
      <c r="CI106">
        <f t="shared" si="13"/>
        <v>1.8857587039242462E-2</v>
      </c>
      <c r="CJ106">
        <f t="shared" si="14"/>
        <v>3.3347970058238793E-2</v>
      </c>
      <c r="CK106">
        <f t="shared" si="15"/>
        <v>0.14358881531998138</v>
      </c>
      <c r="CL106">
        <f t="shared" si="16"/>
        <v>0.25890596635614826</v>
      </c>
      <c r="CM106">
        <f t="shared" si="17"/>
        <v>0.12941668313247029</v>
      </c>
      <c r="CN106">
        <f t="shared" si="18"/>
        <v>8.6308927599913543E-2</v>
      </c>
      <c r="CO106">
        <f t="shared" si="19"/>
        <v>3.0970662831462169E-2</v>
      </c>
      <c r="CP106" s="97" t="s">
        <v>278</v>
      </c>
      <c r="CQ106">
        <f t="shared" si="20"/>
        <v>167</v>
      </c>
      <c r="CR106">
        <f t="shared" si="21"/>
        <v>107</v>
      </c>
      <c r="CS106" s="97" t="s">
        <v>278</v>
      </c>
    </row>
    <row r="107" spans="1:97" x14ac:dyDescent="0.35">
      <c r="A107" s="97" t="s">
        <v>58</v>
      </c>
      <c r="B107" s="23">
        <v>0.49014966032466961</v>
      </c>
      <c r="C107" s="97" t="s">
        <v>58</v>
      </c>
      <c r="D107" s="97">
        <v>24</v>
      </c>
      <c r="E107" s="97" t="s">
        <v>58</v>
      </c>
      <c r="F107" s="23">
        <v>0.32043883826423408</v>
      </c>
      <c r="G107" s="97" t="s">
        <v>58</v>
      </c>
      <c r="H107" s="97">
        <v>19</v>
      </c>
      <c r="I107" s="97" t="s">
        <v>58</v>
      </c>
      <c r="J107" s="23">
        <v>0.40960243008156361</v>
      </c>
      <c r="K107" s="97" t="s">
        <v>58</v>
      </c>
      <c r="L107" s="97">
        <v>53</v>
      </c>
      <c r="M107" s="97" t="s">
        <v>58</v>
      </c>
      <c r="N107" s="23">
        <v>34</v>
      </c>
      <c r="O107" s="97" t="s">
        <v>58</v>
      </c>
      <c r="P107" s="23">
        <v>210</v>
      </c>
      <c r="Q107" s="97" t="s">
        <v>58</v>
      </c>
      <c r="R107" s="23">
        <v>1.9242680153508853E-3</v>
      </c>
      <c r="S107" s="97" t="s">
        <v>58</v>
      </c>
      <c r="T107" s="97">
        <v>115</v>
      </c>
      <c r="U107" s="97" t="s">
        <v>58</v>
      </c>
      <c r="V107" s="23">
        <v>0.26339092114844459</v>
      </c>
      <c r="W107" s="97" t="s">
        <v>58</v>
      </c>
      <c r="X107" s="97">
        <v>69</v>
      </c>
      <c r="Y107" s="97" t="s">
        <v>58</v>
      </c>
      <c r="Z107" s="23">
        <v>4.3576980022096467E-3</v>
      </c>
      <c r="AA107" s="97" t="s">
        <v>58</v>
      </c>
      <c r="AB107" s="97">
        <v>105</v>
      </c>
      <c r="AC107" s="97" t="s">
        <v>58</v>
      </c>
      <c r="AD107" s="23">
        <v>9.312664364998325E-3</v>
      </c>
      <c r="AE107" s="97" t="s">
        <v>58</v>
      </c>
      <c r="AF107" s="97">
        <v>176</v>
      </c>
      <c r="AG107" s="97" t="s">
        <v>58</v>
      </c>
      <c r="AH107" s="23">
        <v>8.3486548588692755E-2</v>
      </c>
      <c r="AI107" s="97" t="s">
        <v>58</v>
      </c>
      <c r="AJ107" s="97">
        <v>160</v>
      </c>
      <c r="AK107" s="97" t="s">
        <v>58</v>
      </c>
      <c r="AL107" s="23">
        <v>1.959633748328786E-2</v>
      </c>
      <c r="AM107" s="97" t="s">
        <v>58</v>
      </c>
      <c r="AN107" s="97">
        <v>193</v>
      </c>
      <c r="AO107" s="97" t="s">
        <v>58</v>
      </c>
      <c r="AP107" s="23">
        <v>8.1266198834229253E-2</v>
      </c>
      <c r="AQ107" s="97" t="s">
        <v>58</v>
      </c>
      <c r="AR107" s="97">
        <v>82</v>
      </c>
      <c r="AS107" s="97" t="s">
        <v>58</v>
      </c>
      <c r="AT107" s="23">
        <v>0.20493019641361435</v>
      </c>
      <c r="AU107" s="97" t="s">
        <v>58</v>
      </c>
      <c r="AV107" s="97">
        <v>18</v>
      </c>
      <c r="AW107" s="97" t="s">
        <v>58</v>
      </c>
      <c r="AX107" s="23">
        <v>0.15140497436254585</v>
      </c>
      <c r="AY107" s="97" t="s">
        <v>58</v>
      </c>
      <c r="AZ107" s="97">
        <v>50</v>
      </c>
      <c r="BA107" s="97" t="s">
        <v>58</v>
      </c>
      <c r="BB107" s="23">
        <v>0.45028352313251857</v>
      </c>
      <c r="BC107" s="97" t="s">
        <v>58</v>
      </c>
      <c r="BD107" s="97">
        <v>5</v>
      </c>
      <c r="BE107" s="97" t="s">
        <v>58</v>
      </c>
      <c r="BF107" s="23">
        <v>0.25314239894117668</v>
      </c>
      <c r="BG107" s="97" t="s">
        <v>58</v>
      </c>
      <c r="BH107" s="97">
        <v>127</v>
      </c>
      <c r="BI107" s="97" t="s">
        <v>58</v>
      </c>
      <c r="BJ107" s="23">
        <v>0.46366844793104445</v>
      </c>
      <c r="BK107" s="97" t="s">
        <v>58</v>
      </c>
      <c r="BL107" s="97">
        <v>8</v>
      </c>
      <c r="BM107" s="97" t="s">
        <v>58</v>
      </c>
      <c r="BN107" s="23">
        <v>0.16625081525601146</v>
      </c>
      <c r="BO107" s="97" t="s">
        <v>58</v>
      </c>
      <c r="BP107" s="97">
        <v>44</v>
      </c>
      <c r="BQ107" s="97" t="s">
        <v>58</v>
      </c>
      <c r="BR107" s="23">
        <v>0.15155604006336693</v>
      </c>
      <c r="BS107" s="97" t="s">
        <v>58</v>
      </c>
      <c r="BT107" s="97">
        <v>22</v>
      </c>
      <c r="BU107" s="97" t="s">
        <v>58</v>
      </c>
      <c r="BV107" s="23">
        <v>0.27615208161938637</v>
      </c>
      <c r="BW107" s="97" t="s">
        <v>58</v>
      </c>
      <c r="BX107" s="97">
        <v>32</v>
      </c>
      <c r="BY107" s="97" t="s">
        <v>58</v>
      </c>
      <c r="BZ107" s="23">
        <v>0.24273003482033903</v>
      </c>
      <c r="CA107" s="97" t="s">
        <v>58</v>
      </c>
      <c r="CB107" s="97">
        <v>61</v>
      </c>
      <c r="CC107" s="97" t="s">
        <v>58</v>
      </c>
      <c r="CD107" s="23">
        <v>0.26336925750435619</v>
      </c>
      <c r="CE107" s="97" t="s">
        <v>58</v>
      </c>
      <c r="CF107" s="97">
        <v>33</v>
      </c>
      <c r="CG107" s="2">
        <f t="shared" si="11"/>
        <v>4.3576980022096467E-3</v>
      </c>
      <c r="CH107">
        <f t="shared" si="12"/>
        <v>1.959633748328786E-2</v>
      </c>
      <c r="CI107">
        <f t="shared" si="13"/>
        <v>0.15140497436254585</v>
      </c>
      <c r="CJ107">
        <f t="shared" si="14"/>
        <v>0.46366844793104445</v>
      </c>
      <c r="CK107">
        <f t="shared" si="15"/>
        <v>0.27615208161938637</v>
      </c>
      <c r="CL107">
        <f t="shared" si="16"/>
        <v>0.24273003482033903</v>
      </c>
      <c r="CM107">
        <f t="shared" si="17"/>
        <v>0.26336925750435619</v>
      </c>
      <c r="CN107">
        <f t="shared" si="18"/>
        <v>0.20002336188325759</v>
      </c>
      <c r="CO107">
        <f t="shared" si="19"/>
        <v>1.959633748328786E-2</v>
      </c>
      <c r="CP107" s="97" t="s">
        <v>58</v>
      </c>
      <c r="CQ107">
        <f t="shared" si="20"/>
        <v>24</v>
      </c>
      <c r="CR107">
        <f t="shared" si="21"/>
        <v>193</v>
      </c>
      <c r="CS107" s="97" t="s">
        <v>58</v>
      </c>
    </row>
    <row r="108" spans="1:97" x14ac:dyDescent="0.35">
      <c r="A108" s="97" t="s">
        <v>183</v>
      </c>
      <c r="B108" s="23">
        <v>0.27531751583377756</v>
      </c>
      <c r="C108" s="97" t="s">
        <v>183</v>
      </c>
      <c r="D108" s="97">
        <v>101</v>
      </c>
      <c r="E108" s="97" t="s">
        <v>183</v>
      </c>
      <c r="F108" s="23">
        <v>0.1101975359947856</v>
      </c>
      <c r="G108" s="97" t="s">
        <v>183</v>
      </c>
      <c r="H108" s="97">
        <v>140</v>
      </c>
      <c r="I108" s="97" t="s">
        <v>183</v>
      </c>
      <c r="J108" s="23">
        <v>0.31850609733318153</v>
      </c>
      <c r="K108" s="97" t="s">
        <v>183</v>
      </c>
      <c r="L108" s="97">
        <v>100</v>
      </c>
      <c r="M108" s="97" t="s">
        <v>183</v>
      </c>
      <c r="N108" s="23">
        <v>-40</v>
      </c>
      <c r="O108" s="97" t="s">
        <v>183</v>
      </c>
      <c r="P108" s="23">
        <v>115</v>
      </c>
      <c r="Q108" s="97" t="s">
        <v>183</v>
      </c>
      <c r="R108" s="23">
        <v>9.2693121470616244E-4</v>
      </c>
      <c r="S108" s="97" t="s">
        <v>183</v>
      </c>
      <c r="T108" s="97">
        <v>206</v>
      </c>
      <c r="U108" s="97" t="s">
        <v>183</v>
      </c>
      <c r="V108" s="23">
        <v>0.25603078014745806</v>
      </c>
      <c r="W108" s="97" t="s">
        <v>183</v>
      </c>
      <c r="X108" s="97">
        <v>78</v>
      </c>
      <c r="Y108" s="97" t="s">
        <v>183</v>
      </c>
      <c r="Z108" s="23">
        <v>3.2926451980171954E-3</v>
      </c>
      <c r="AA108" s="97" t="s">
        <v>183</v>
      </c>
      <c r="AB108" s="97">
        <v>152</v>
      </c>
      <c r="AC108" s="97" t="s">
        <v>183</v>
      </c>
      <c r="AD108" s="23">
        <v>8.415257771010631E-3</v>
      </c>
      <c r="AE108" s="97" t="s">
        <v>183</v>
      </c>
      <c r="AF108" s="97">
        <v>192</v>
      </c>
      <c r="AG108" s="97" t="s">
        <v>183</v>
      </c>
      <c r="AH108" s="23">
        <v>6.5528862148807959E-2</v>
      </c>
      <c r="AI108" s="97" t="s">
        <v>183</v>
      </c>
      <c r="AJ108" s="97">
        <v>235</v>
      </c>
      <c r="AK108" s="97" t="s">
        <v>183</v>
      </c>
      <c r="AL108" s="23">
        <v>1.6458655321115078E-2</v>
      </c>
      <c r="AM108" s="97" t="s">
        <v>183</v>
      </c>
      <c r="AN108" s="97">
        <v>252</v>
      </c>
      <c r="AO108" s="97" t="s">
        <v>183</v>
      </c>
      <c r="AP108" s="23">
        <v>7.6522253080082189E-2</v>
      </c>
      <c r="AQ108" s="97" t="s">
        <v>183</v>
      </c>
      <c r="AR108" s="97">
        <v>85</v>
      </c>
      <c r="AS108" s="97" t="s">
        <v>183</v>
      </c>
      <c r="AT108" s="23">
        <v>0.18302400593039175</v>
      </c>
      <c r="AU108" s="97" t="s">
        <v>183</v>
      </c>
      <c r="AV108" s="97">
        <v>26</v>
      </c>
      <c r="AW108" s="97" t="s">
        <v>183</v>
      </c>
      <c r="AX108" s="23">
        <v>0.13906107255341962</v>
      </c>
      <c r="AY108" s="97" t="s">
        <v>183</v>
      </c>
      <c r="AZ108" s="97">
        <v>59</v>
      </c>
      <c r="BA108" s="97" t="s">
        <v>183</v>
      </c>
      <c r="BB108" s="23">
        <v>2.8515478872406762E-2</v>
      </c>
      <c r="BC108" s="97" t="s">
        <v>183</v>
      </c>
      <c r="BD108" s="97">
        <v>229</v>
      </c>
      <c r="BE108" s="97" t="s">
        <v>183</v>
      </c>
      <c r="BF108" s="23">
        <v>0.17676533374446896</v>
      </c>
      <c r="BG108" s="97" t="s">
        <v>183</v>
      </c>
      <c r="BH108" s="97">
        <v>216</v>
      </c>
      <c r="BI108" s="97" t="s">
        <v>183</v>
      </c>
      <c r="BJ108" s="23">
        <v>6.2957369581614006E-2</v>
      </c>
      <c r="BK108" s="97" t="s">
        <v>183</v>
      </c>
      <c r="BL108" s="97">
        <v>255</v>
      </c>
      <c r="BM108" s="97" t="s">
        <v>183</v>
      </c>
      <c r="BN108" s="23">
        <v>0.12945501025016271</v>
      </c>
      <c r="BO108" s="97" t="s">
        <v>183</v>
      </c>
      <c r="BP108" s="97">
        <v>70</v>
      </c>
      <c r="BQ108" s="97" t="s">
        <v>183</v>
      </c>
      <c r="BR108" s="23">
        <v>7.3526801961198748E-2</v>
      </c>
      <c r="BS108" s="97" t="s">
        <v>183</v>
      </c>
      <c r="BT108" s="97">
        <v>123</v>
      </c>
      <c r="BU108" s="97" t="s">
        <v>183</v>
      </c>
      <c r="BV108" s="23">
        <v>0.17629024677547184</v>
      </c>
      <c r="BW108" s="97" t="s">
        <v>183</v>
      </c>
      <c r="BX108" s="97">
        <v>84</v>
      </c>
      <c r="BY108" s="97" t="s">
        <v>183</v>
      </c>
      <c r="BZ108" s="23">
        <v>0.28799919148914077</v>
      </c>
      <c r="CA108" s="97" t="s">
        <v>183</v>
      </c>
      <c r="CB108" s="97">
        <v>45</v>
      </c>
      <c r="CC108" s="97" t="s">
        <v>183</v>
      </c>
      <c r="CD108" s="23">
        <v>9.4444295357846833E-2</v>
      </c>
      <c r="CE108" s="97" t="s">
        <v>183</v>
      </c>
      <c r="CF108" s="97">
        <v>129</v>
      </c>
      <c r="CG108" s="2">
        <f t="shared" si="11"/>
        <v>3.2926451980171954E-3</v>
      </c>
      <c r="CH108">
        <f t="shared" si="12"/>
        <v>1.6458655321115078E-2</v>
      </c>
      <c r="CI108">
        <f t="shared" si="13"/>
        <v>0.13906107255341962</v>
      </c>
      <c r="CJ108">
        <f t="shared" si="14"/>
        <v>6.2957369581614006E-2</v>
      </c>
      <c r="CK108">
        <f t="shared" si="15"/>
        <v>0.17629024677547184</v>
      </c>
      <c r="CL108">
        <f t="shared" si="16"/>
        <v>0.28799919148914077</v>
      </c>
      <c r="CM108">
        <f t="shared" si="17"/>
        <v>9.4444295357846833E-2</v>
      </c>
      <c r="CN108">
        <f t="shared" si="18"/>
        <v>0.11235330667360145</v>
      </c>
      <c r="CO108">
        <f t="shared" si="19"/>
        <v>1.6458655321115078E-2</v>
      </c>
      <c r="CP108" s="97" t="s">
        <v>183</v>
      </c>
      <c r="CQ108">
        <f t="shared" si="20"/>
        <v>101</v>
      </c>
      <c r="CR108">
        <f t="shared" si="21"/>
        <v>252</v>
      </c>
      <c r="CS108" s="97" t="s">
        <v>183</v>
      </c>
    </row>
    <row r="109" spans="1:97" x14ac:dyDescent="0.35">
      <c r="A109" s="97" t="s">
        <v>338</v>
      </c>
      <c r="B109" s="23">
        <v>0.16911072451477033</v>
      </c>
      <c r="C109" s="97" t="s">
        <v>338</v>
      </c>
      <c r="D109" s="97">
        <v>243</v>
      </c>
      <c r="E109" s="97" t="s">
        <v>338</v>
      </c>
      <c r="F109" s="23">
        <v>6.5281060663321941E-2</v>
      </c>
      <c r="G109" s="97" t="s">
        <v>338</v>
      </c>
      <c r="H109" s="97">
        <v>232</v>
      </c>
      <c r="I109" s="97" t="s">
        <v>338</v>
      </c>
      <c r="J109" s="23">
        <v>0.20163838003999252</v>
      </c>
      <c r="K109" s="97" t="s">
        <v>338</v>
      </c>
      <c r="L109" s="97">
        <v>249</v>
      </c>
      <c r="M109" s="97" t="s">
        <v>338</v>
      </c>
      <c r="N109" s="23">
        <v>17</v>
      </c>
      <c r="O109" s="97" t="s">
        <v>338</v>
      </c>
      <c r="P109" s="23">
        <v>195</v>
      </c>
      <c r="Q109" s="97" t="s">
        <v>338</v>
      </c>
      <c r="R109" s="23">
        <v>6.1240455265161868E-4</v>
      </c>
      <c r="S109" s="97" t="s">
        <v>338</v>
      </c>
      <c r="T109" s="97">
        <v>239</v>
      </c>
      <c r="U109" s="97" t="s">
        <v>338</v>
      </c>
      <c r="V109" s="23">
        <v>5.0432365815014493E-2</v>
      </c>
      <c r="W109" s="97" t="s">
        <v>338</v>
      </c>
      <c r="X109" s="97">
        <v>291</v>
      </c>
      <c r="Y109" s="97" t="s">
        <v>338</v>
      </c>
      <c r="Z109" s="23">
        <v>1.0782685280642584E-3</v>
      </c>
      <c r="AA109" s="97" t="s">
        <v>338</v>
      </c>
      <c r="AB109" s="97">
        <v>290</v>
      </c>
      <c r="AC109" s="97" t="s">
        <v>338</v>
      </c>
      <c r="AD109" s="23">
        <v>7.168360076198514E-3</v>
      </c>
      <c r="AE109" s="97" t="s">
        <v>338</v>
      </c>
      <c r="AF109" s="97">
        <v>219</v>
      </c>
      <c r="AG109" s="97" t="s">
        <v>338</v>
      </c>
      <c r="AH109" s="23">
        <v>8.087639102221561E-2</v>
      </c>
      <c r="AI109" s="97" t="s">
        <v>338</v>
      </c>
      <c r="AJ109" s="97">
        <v>168</v>
      </c>
      <c r="AK109" s="97" t="s">
        <v>338</v>
      </c>
      <c r="AL109" s="23">
        <v>1.7177934703540079E-2</v>
      </c>
      <c r="AM109" s="97" t="s">
        <v>338</v>
      </c>
      <c r="AN109" s="97">
        <v>237</v>
      </c>
      <c r="AO109" s="97" t="s">
        <v>338</v>
      </c>
      <c r="AP109" s="23">
        <v>2.0764966132408885E-2</v>
      </c>
      <c r="AQ109" s="97" t="s">
        <v>338</v>
      </c>
      <c r="AR109" s="97">
        <v>209</v>
      </c>
      <c r="AS109" s="97" t="s">
        <v>338</v>
      </c>
      <c r="AT109" s="23">
        <v>7.892619780145807E-2</v>
      </c>
      <c r="AU109" s="97" t="s">
        <v>338</v>
      </c>
      <c r="AV109" s="97">
        <v>200</v>
      </c>
      <c r="AW109" s="97" t="s">
        <v>338</v>
      </c>
      <c r="AX109" s="23">
        <v>4.8051586586003427E-2</v>
      </c>
      <c r="AY109" s="97" t="s">
        <v>338</v>
      </c>
      <c r="AZ109" s="97">
        <v>232</v>
      </c>
      <c r="BA109" s="97" t="s">
        <v>338</v>
      </c>
      <c r="BB109" s="23">
        <v>5.998120189887339E-2</v>
      </c>
      <c r="BC109" s="97" t="s">
        <v>338</v>
      </c>
      <c r="BD109" s="97">
        <v>143</v>
      </c>
      <c r="BE109" s="97" t="s">
        <v>338</v>
      </c>
      <c r="BF109" s="23">
        <v>0.24679404941390881</v>
      </c>
      <c r="BG109" s="97" t="s">
        <v>338</v>
      </c>
      <c r="BH109" s="97">
        <v>133</v>
      </c>
      <c r="BI109" s="97" t="s">
        <v>338</v>
      </c>
      <c r="BJ109" s="23">
        <v>0.10629756623214287</v>
      </c>
      <c r="BK109" s="97" t="s">
        <v>338</v>
      </c>
      <c r="BL109" s="97">
        <v>152</v>
      </c>
      <c r="BM109" s="97" t="s">
        <v>338</v>
      </c>
      <c r="BN109" s="23">
        <v>5.5920969836508017E-2</v>
      </c>
      <c r="BO109" s="97" t="s">
        <v>338</v>
      </c>
      <c r="BP109" s="97">
        <v>179</v>
      </c>
      <c r="BQ109" s="97" t="s">
        <v>338</v>
      </c>
      <c r="BR109" s="23">
        <v>5.4789436067620642E-2</v>
      </c>
      <c r="BS109" s="97" t="s">
        <v>338</v>
      </c>
      <c r="BT109" s="97">
        <v>191</v>
      </c>
      <c r="BU109" s="97" t="s">
        <v>338</v>
      </c>
      <c r="BV109" s="23">
        <v>9.6207093163086121E-2</v>
      </c>
      <c r="BW109" s="97" t="s">
        <v>338</v>
      </c>
      <c r="BX109" s="97">
        <v>205</v>
      </c>
      <c r="BY109" s="97" t="s">
        <v>338</v>
      </c>
      <c r="BZ109" s="23">
        <v>0.15741719283470662</v>
      </c>
      <c r="CA109" s="97" t="s">
        <v>338</v>
      </c>
      <c r="CB109" s="97">
        <v>154</v>
      </c>
      <c r="CC109" s="97" t="s">
        <v>338</v>
      </c>
      <c r="CD109" s="23">
        <v>5.0773237419424043E-2</v>
      </c>
      <c r="CE109" s="97" t="s">
        <v>338</v>
      </c>
      <c r="CF109" s="97">
        <v>216</v>
      </c>
      <c r="CG109" s="2">
        <f t="shared" si="11"/>
        <v>1.0782685280642584E-3</v>
      </c>
      <c r="CH109">
        <f t="shared" si="12"/>
        <v>1.7177934703540079E-2</v>
      </c>
      <c r="CI109">
        <f t="shared" si="13"/>
        <v>4.8051586586003427E-2</v>
      </c>
      <c r="CJ109">
        <f t="shared" si="14"/>
        <v>0.10629756623214287</v>
      </c>
      <c r="CK109">
        <f t="shared" si="15"/>
        <v>9.6207093163086121E-2</v>
      </c>
      <c r="CL109">
        <f t="shared" si="16"/>
        <v>0.15741719283470662</v>
      </c>
      <c r="CM109">
        <f t="shared" si="17"/>
        <v>5.0773237419424043E-2</v>
      </c>
      <c r="CN109">
        <f t="shared" si="18"/>
        <v>6.9011770049073912E-2</v>
      </c>
      <c r="CO109">
        <f t="shared" si="19"/>
        <v>1.7177934703540079E-2</v>
      </c>
      <c r="CP109" s="97" t="s">
        <v>338</v>
      </c>
      <c r="CQ109">
        <f t="shared" si="20"/>
        <v>243</v>
      </c>
      <c r="CR109">
        <f t="shared" si="21"/>
        <v>237</v>
      </c>
      <c r="CS109" s="97" t="s">
        <v>338</v>
      </c>
    </row>
    <row r="110" spans="1:97" x14ac:dyDescent="0.35">
      <c r="A110" s="97" t="s">
        <v>215</v>
      </c>
      <c r="B110" s="23">
        <v>0.14757244919494428</v>
      </c>
      <c r="C110" s="97" t="s">
        <v>215</v>
      </c>
      <c r="D110" s="97">
        <v>285</v>
      </c>
      <c r="E110" s="97" t="s">
        <v>215</v>
      </c>
      <c r="F110" s="23">
        <v>9.8435214850006489E-2</v>
      </c>
      <c r="G110" s="97" t="s">
        <v>215</v>
      </c>
      <c r="H110" s="97">
        <v>158</v>
      </c>
      <c r="I110" s="97" t="s">
        <v>215</v>
      </c>
      <c r="J110" s="23">
        <v>0.14828792780223002</v>
      </c>
      <c r="K110" s="97" t="s">
        <v>215</v>
      </c>
      <c r="L110" s="97">
        <v>305</v>
      </c>
      <c r="M110" s="97" t="s">
        <v>215</v>
      </c>
      <c r="N110" s="23">
        <v>147</v>
      </c>
      <c r="O110" s="97" t="s">
        <v>215</v>
      </c>
      <c r="P110" s="23">
        <v>293</v>
      </c>
      <c r="Q110" s="97" t="s">
        <v>215</v>
      </c>
      <c r="R110" s="23">
        <v>8.0332510553282675E-4</v>
      </c>
      <c r="S110" s="97" t="s">
        <v>215</v>
      </c>
      <c r="T110" s="97">
        <v>216</v>
      </c>
      <c r="U110" s="97" t="s">
        <v>215</v>
      </c>
      <c r="V110" s="23">
        <v>4.7831472449074305E-2</v>
      </c>
      <c r="W110" s="97" t="s">
        <v>215</v>
      </c>
      <c r="X110" s="97">
        <v>294</v>
      </c>
      <c r="Y110" s="97" t="s">
        <v>215</v>
      </c>
      <c r="Z110" s="23">
        <v>1.2450967913717205E-3</v>
      </c>
      <c r="AA110" s="97" t="s">
        <v>215</v>
      </c>
      <c r="AB110" s="97">
        <v>276</v>
      </c>
      <c r="AC110" s="97" t="s">
        <v>215</v>
      </c>
      <c r="AD110" s="23">
        <v>1.0054511936002791E-2</v>
      </c>
      <c r="AE110" s="97" t="s">
        <v>215</v>
      </c>
      <c r="AF110" s="97">
        <v>171</v>
      </c>
      <c r="AG110" s="97" t="s">
        <v>215</v>
      </c>
      <c r="AH110" s="23">
        <v>3.43583181677782E-2</v>
      </c>
      <c r="AI110" s="97" t="s">
        <v>215</v>
      </c>
      <c r="AJ110" s="97">
        <v>324</v>
      </c>
      <c r="AK110" s="97" t="s">
        <v>215</v>
      </c>
      <c r="AL110" s="23">
        <v>1.4127493220058594E-2</v>
      </c>
      <c r="AM110" s="97" t="s">
        <v>215</v>
      </c>
      <c r="AN110" s="97">
        <v>274</v>
      </c>
      <c r="AO110" s="97" t="s">
        <v>215</v>
      </c>
      <c r="AP110" s="23">
        <v>1.5946098616432369E-2</v>
      </c>
      <c r="AQ110" s="97" t="s">
        <v>215</v>
      </c>
      <c r="AR110" s="97">
        <v>223</v>
      </c>
      <c r="AS110" s="97" t="s">
        <v>215</v>
      </c>
      <c r="AT110" s="23">
        <v>9.7391111782018203E-2</v>
      </c>
      <c r="AU110" s="97" t="s">
        <v>215</v>
      </c>
      <c r="AV110" s="97">
        <v>142</v>
      </c>
      <c r="AW110" s="97" t="s">
        <v>215</v>
      </c>
      <c r="AX110" s="23">
        <v>4.9867800053036371E-2</v>
      </c>
      <c r="AY110" s="97" t="s">
        <v>215</v>
      </c>
      <c r="AZ110" s="97">
        <v>227</v>
      </c>
      <c r="BA110" s="97" t="s">
        <v>215</v>
      </c>
      <c r="BB110" s="23">
        <v>0.14868589109186559</v>
      </c>
      <c r="BC110" s="97" t="s">
        <v>215</v>
      </c>
      <c r="BD110" s="97">
        <v>55</v>
      </c>
      <c r="BE110" s="97" t="s">
        <v>215</v>
      </c>
      <c r="BF110" s="23">
        <v>0.22199276348250158</v>
      </c>
      <c r="BG110" s="97" t="s">
        <v>215</v>
      </c>
      <c r="BH110" s="97">
        <v>163</v>
      </c>
      <c r="BI110" s="97" t="s">
        <v>215</v>
      </c>
      <c r="BJ110" s="23">
        <v>0.18203273025575792</v>
      </c>
      <c r="BK110" s="97" t="s">
        <v>215</v>
      </c>
      <c r="BL110" s="97">
        <v>64</v>
      </c>
      <c r="BM110" s="97" t="s">
        <v>215</v>
      </c>
      <c r="BN110" s="23">
        <v>4.2318526429672508E-2</v>
      </c>
      <c r="BO110" s="97" t="s">
        <v>215</v>
      </c>
      <c r="BP110" s="97">
        <v>217</v>
      </c>
      <c r="BQ110" s="97" t="s">
        <v>215</v>
      </c>
      <c r="BR110" s="23">
        <v>5.0565516436512616E-2</v>
      </c>
      <c r="BS110" s="97" t="s">
        <v>215</v>
      </c>
      <c r="BT110" s="97">
        <v>203</v>
      </c>
      <c r="BU110" s="97" t="s">
        <v>215</v>
      </c>
      <c r="BV110" s="23">
        <v>8.0733184153523319E-2</v>
      </c>
      <c r="BW110" s="97" t="s">
        <v>215</v>
      </c>
      <c r="BX110" s="97">
        <v>242</v>
      </c>
      <c r="BY110" s="97" t="s">
        <v>215</v>
      </c>
      <c r="BZ110" s="23">
        <v>6.5694427949202425E-2</v>
      </c>
      <c r="CA110" s="97" t="s">
        <v>215</v>
      </c>
      <c r="CB110" s="97">
        <v>322</v>
      </c>
      <c r="CC110" s="97" t="s">
        <v>215</v>
      </c>
      <c r="CD110" s="23">
        <v>1.1671850775896156E-2</v>
      </c>
      <c r="CE110" s="97" t="s">
        <v>215</v>
      </c>
      <c r="CF110" s="97">
        <v>314</v>
      </c>
      <c r="CG110" s="2">
        <f t="shared" si="11"/>
        <v>1.2450967913717205E-3</v>
      </c>
      <c r="CH110">
        <f t="shared" si="12"/>
        <v>1.4127493220058594E-2</v>
      </c>
      <c r="CI110">
        <f t="shared" si="13"/>
        <v>4.9867800053036371E-2</v>
      </c>
      <c r="CJ110">
        <f t="shared" si="14"/>
        <v>0.18203273025575792</v>
      </c>
      <c r="CK110">
        <f t="shared" si="15"/>
        <v>8.0733184153523319E-2</v>
      </c>
      <c r="CL110">
        <f t="shared" si="16"/>
        <v>6.5694427949202425E-2</v>
      </c>
      <c r="CM110">
        <f t="shared" si="17"/>
        <v>1.1671850775896156E-2</v>
      </c>
      <c r="CN110">
        <f t="shared" si="18"/>
        <v>6.0222294941032165E-2</v>
      </c>
      <c r="CO110">
        <f t="shared" si="19"/>
        <v>1.4127493220058594E-2</v>
      </c>
      <c r="CP110" s="97" t="s">
        <v>215</v>
      </c>
      <c r="CQ110">
        <f t="shared" si="20"/>
        <v>285</v>
      </c>
      <c r="CR110">
        <f t="shared" si="21"/>
        <v>274</v>
      </c>
      <c r="CS110" s="97" t="s">
        <v>215</v>
      </c>
    </row>
    <row r="111" spans="1:97" x14ac:dyDescent="0.35">
      <c r="A111" s="97" t="s">
        <v>52</v>
      </c>
      <c r="B111" s="23">
        <v>0.49621764552839143</v>
      </c>
      <c r="C111" s="97" t="s">
        <v>52</v>
      </c>
      <c r="D111" s="97">
        <v>22</v>
      </c>
      <c r="E111" s="97" t="s">
        <v>52</v>
      </c>
      <c r="F111" s="23">
        <v>0.19100758808935894</v>
      </c>
      <c r="G111" s="97" t="s">
        <v>52</v>
      </c>
      <c r="H111" s="97">
        <v>55</v>
      </c>
      <c r="I111" s="97" t="s">
        <v>52</v>
      </c>
      <c r="J111" s="23">
        <v>0.67160255384223932</v>
      </c>
      <c r="K111" s="97" t="s">
        <v>52</v>
      </c>
      <c r="L111" s="97">
        <v>11</v>
      </c>
      <c r="M111" s="97" t="s">
        <v>52</v>
      </c>
      <c r="N111" s="23">
        <v>-44</v>
      </c>
      <c r="O111" s="97" t="s">
        <v>52</v>
      </c>
      <c r="P111" s="23">
        <v>110</v>
      </c>
      <c r="Q111" s="97" t="s">
        <v>52</v>
      </c>
      <c r="R111" s="23">
        <v>1.0594604294183249E-2</v>
      </c>
      <c r="S111" s="97" t="s">
        <v>52</v>
      </c>
      <c r="T111" s="97">
        <v>20</v>
      </c>
      <c r="U111" s="97" t="s">
        <v>52</v>
      </c>
      <c r="V111" s="23">
        <v>0.72246232479603945</v>
      </c>
      <c r="W111" s="97" t="s">
        <v>52</v>
      </c>
      <c r="X111" s="97">
        <v>9</v>
      </c>
      <c r="Y111" s="97" t="s">
        <v>52</v>
      </c>
      <c r="Z111" s="23">
        <v>1.726773147215389E-2</v>
      </c>
      <c r="AA111" s="97" t="s">
        <v>52</v>
      </c>
      <c r="AB111" s="97">
        <v>15</v>
      </c>
      <c r="AC111" s="97" t="s">
        <v>52</v>
      </c>
      <c r="AD111" s="23">
        <v>8.6649382011127193E-2</v>
      </c>
      <c r="AE111" s="97" t="s">
        <v>52</v>
      </c>
      <c r="AF111" s="97">
        <v>25</v>
      </c>
      <c r="AG111" s="97" t="s">
        <v>52</v>
      </c>
      <c r="AH111" s="23">
        <v>0.32015959246026443</v>
      </c>
      <c r="AI111" s="97" t="s">
        <v>52</v>
      </c>
      <c r="AJ111" s="97">
        <v>11</v>
      </c>
      <c r="AK111" s="97" t="s">
        <v>52</v>
      </c>
      <c r="AL111" s="23">
        <v>0.12478261644562173</v>
      </c>
      <c r="AM111" s="97" t="s">
        <v>52</v>
      </c>
      <c r="AN111" s="97">
        <v>21</v>
      </c>
      <c r="AO111" s="97" t="s">
        <v>52</v>
      </c>
      <c r="AP111" s="23">
        <v>0.11673430677789916</v>
      </c>
      <c r="AQ111" s="97" t="s">
        <v>52</v>
      </c>
      <c r="AR111" s="97">
        <v>47</v>
      </c>
      <c r="AS111" s="97" t="s">
        <v>52</v>
      </c>
      <c r="AT111" s="23">
        <v>0.1382432084847893</v>
      </c>
      <c r="AU111" s="97" t="s">
        <v>52</v>
      </c>
      <c r="AV111" s="97">
        <v>58</v>
      </c>
      <c r="AW111" s="97" t="s">
        <v>52</v>
      </c>
      <c r="AX111" s="23">
        <v>0.16244096709488132</v>
      </c>
      <c r="AY111" s="97" t="s">
        <v>52</v>
      </c>
      <c r="AZ111" s="97">
        <v>43</v>
      </c>
      <c r="BA111" s="97" t="s">
        <v>52</v>
      </c>
      <c r="BB111" s="23">
        <v>0.1600336375412858</v>
      </c>
      <c r="BC111" s="97" t="s">
        <v>52</v>
      </c>
      <c r="BD111" s="97">
        <v>49</v>
      </c>
      <c r="BE111" s="97" t="s">
        <v>52</v>
      </c>
      <c r="BF111" s="23">
        <v>0.37093497221869615</v>
      </c>
      <c r="BG111" s="97" t="s">
        <v>52</v>
      </c>
      <c r="BH111" s="97">
        <v>53</v>
      </c>
      <c r="BI111" s="97" t="s">
        <v>52</v>
      </c>
      <c r="BJ111" s="23">
        <v>0.22351407654414679</v>
      </c>
      <c r="BK111" s="97" t="s">
        <v>52</v>
      </c>
      <c r="BL111" s="97">
        <v>41</v>
      </c>
      <c r="BM111" s="97" t="s">
        <v>52</v>
      </c>
      <c r="BN111" s="23">
        <v>4.8632021236904605E-2</v>
      </c>
      <c r="BO111" s="97" t="s">
        <v>52</v>
      </c>
      <c r="BP111" s="97">
        <v>196</v>
      </c>
      <c r="BQ111" s="97" t="s">
        <v>52</v>
      </c>
      <c r="BR111" s="23">
        <v>5.9417287031623446E-2</v>
      </c>
      <c r="BS111" s="97" t="s">
        <v>52</v>
      </c>
      <c r="BT111" s="97">
        <v>175</v>
      </c>
      <c r="BU111" s="97" t="s">
        <v>52</v>
      </c>
      <c r="BV111" s="23">
        <v>9.3916791235428426E-2</v>
      </c>
      <c r="BW111" s="97" t="s">
        <v>52</v>
      </c>
      <c r="BX111" s="97">
        <v>208</v>
      </c>
      <c r="BY111" s="97" t="s">
        <v>52</v>
      </c>
      <c r="BZ111" s="23">
        <v>0.61035359971723768</v>
      </c>
      <c r="CA111" s="97" t="s">
        <v>52</v>
      </c>
      <c r="CB111" s="97">
        <v>4</v>
      </c>
      <c r="CC111" s="97" t="s">
        <v>52</v>
      </c>
      <c r="CD111" s="23">
        <v>0.17658256143950835</v>
      </c>
      <c r="CE111" s="97" t="s">
        <v>52</v>
      </c>
      <c r="CF111" s="97">
        <v>58</v>
      </c>
      <c r="CG111" s="2">
        <f t="shared" si="11"/>
        <v>1.726773147215389E-2</v>
      </c>
      <c r="CH111">
        <f t="shared" si="12"/>
        <v>0.12478261644562173</v>
      </c>
      <c r="CI111">
        <f t="shared" si="13"/>
        <v>0.16244096709488132</v>
      </c>
      <c r="CJ111">
        <f t="shared" si="14"/>
        <v>0.22351407654414679</v>
      </c>
      <c r="CK111">
        <f t="shared" si="15"/>
        <v>9.3916791235428426E-2</v>
      </c>
      <c r="CL111">
        <f t="shared" si="16"/>
        <v>0.61035359971723768</v>
      </c>
      <c r="CM111">
        <f t="shared" si="17"/>
        <v>0.17658256143950835</v>
      </c>
      <c r="CN111">
        <f t="shared" si="18"/>
        <v>0.20249962352037132</v>
      </c>
      <c r="CO111">
        <f t="shared" si="19"/>
        <v>0.12478261644562173</v>
      </c>
      <c r="CP111" s="97" t="s">
        <v>52</v>
      </c>
      <c r="CQ111">
        <f t="shared" si="20"/>
        <v>22</v>
      </c>
      <c r="CR111">
        <f t="shared" si="21"/>
        <v>21</v>
      </c>
      <c r="CS111" s="97" t="s">
        <v>52</v>
      </c>
    </row>
    <row r="112" spans="1:97" x14ac:dyDescent="0.35">
      <c r="A112" s="97" t="s">
        <v>59</v>
      </c>
      <c r="B112" s="23">
        <v>0.4636159534866745</v>
      </c>
      <c r="C112" s="97" t="s">
        <v>59</v>
      </c>
      <c r="D112" s="97">
        <v>29</v>
      </c>
      <c r="E112" s="97" t="s">
        <v>59</v>
      </c>
      <c r="F112" s="23">
        <v>0.29403122776983637</v>
      </c>
      <c r="G112" s="97" t="s">
        <v>59</v>
      </c>
      <c r="H112" s="97">
        <v>27</v>
      </c>
      <c r="I112" s="97" t="s">
        <v>59</v>
      </c>
      <c r="J112" s="23">
        <v>0.43104186730551386</v>
      </c>
      <c r="K112" s="97" t="s">
        <v>59</v>
      </c>
      <c r="L112" s="97">
        <v>44</v>
      </c>
      <c r="M112" s="97" t="s">
        <v>59</v>
      </c>
      <c r="N112" s="23">
        <v>17</v>
      </c>
      <c r="O112" s="97" t="s">
        <v>59</v>
      </c>
      <c r="P112" s="23">
        <v>195</v>
      </c>
      <c r="Q112" s="97" t="s">
        <v>59</v>
      </c>
      <c r="R112" s="23">
        <v>1.0240399197691489E-2</v>
      </c>
      <c r="S112" s="97" t="s">
        <v>59</v>
      </c>
      <c r="T112" s="97">
        <v>23</v>
      </c>
      <c r="U112" s="97" t="s">
        <v>59</v>
      </c>
      <c r="V112" s="23">
        <v>9.8781226916239889E-2</v>
      </c>
      <c r="W112" s="97" t="s">
        <v>59</v>
      </c>
      <c r="X112" s="97">
        <v>210</v>
      </c>
      <c r="Y112" s="97" t="s">
        <v>59</v>
      </c>
      <c r="Z112" s="23">
        <v>1.1150166920076771E-2</v>
      </c>
      <c r="AA112" s="97" t="s">
        <v>59</v>
      </c>
      <c r="AB112" s="97">
        <v>27</v>
      </c>
      <c r="AC112" s="97" t="s">
        <v>59</v>
      </c>
      <c r="AD112" s="23">
        <v>0.13559298058732647</v>
      </c>
      <c r="AE112" s="97" t="s">
        <v>59</v>
      </c>
      <c r="AF112" s="97">
        <v>15</v>
      </c>
      <c r="AG112" s="97" t="s">
        <v>59</v>
      </c>
      <c r="AH112" s="23">
        <v>9.6864234432670476E-2</v>
      </c>
      <c r="AI112" s="97" t="s">
        <v>59</v>
      </c>
      <c r="AJ112" s="97">
        <v>130</v>
      </c>
      <c r="AK112" s="97" t="s">
        <v>59</v>
      </c>
      <c r="AL112" s="23">
        <v>0.14433167154414822</v>
      </c>
      <c r="AM112" s="97" t="s">
        <v>59</v>
      </c>
      <c r="AN112" s="97">
        <v>18</v>
      </c>
      <c r="AO112" s="97" t="s">
        <v>59</v>
      </c>
      <c r="AP112" s="23">
        <v>0</v>
      </c>
      <c r="AQ112" s="97" t="s">
        <v>59</v>
      </c>
      <c r="AR112" s="97">
        <v>253</v>
      </c>
      <c r="AS112" s="97" t="s">
        <v>59</v>
      </c>
      <c r="AT112" s="23">
        <v>0.13706981912317628</v>
      </c>
      <c r="AU112" s="97" t="s">
        <v>59</v>
      </c>
      <c r="AV112" s="97">
        <v>61</v>
      </c>
      <c r="AW112" s="97" t="s">
        <v>59</v>
      </c>
      <c r="AX112" s="23">
        <v>4.8324841598820258E-2</v>
      </c>
      <c r="AY112" s="97" t="s">
        <v>59</v>
      </c>
      <c r="AZ112" s="97">
        <v>231</v>
      </c>
      <c r="BA112" s="97" t="s">
        <v>59</v>
      </c>
      <c r="BB112" s="23">
        <v>0.4252996260713256</v>
      </c>
      <c r="BC112" s="97" t="s">
        <v>59</v>
      </c>
      <c r="BD112" s="97">
        <v>9</v>
      </c>
      <c r="BE112" s="97" t="s">
        <v>59</v>
      </c>
      <c r="BF112" s="23">
        <v>0.72194554069421457</v>
      </c>
      <c r="BG112" s="97" t="s">
        <v>59</v>
      </c>
      <c r="BH112" s="97">
        <v>5</v>
      </c>
      <c r="BI112" s="97" t="s">
        <v>59</v>
      </c>
      <c r="BJ112" s="23">
        <v>0.53885957672972029</v>
      </c>
      <c r="BK112" s="97" t="s">
        <v>59</v>
      </c>
      <c r="BL112" s="97">
        <v>5</v>
      </c>
      <c r="BM112" s="97" t="s">
        <v>59</v>
      </c>
      <c r="BN112" s="23">
        <v>7.9472141920119102E-2</v>
      </c>
      <c r="BO112" s="97" t="s">
        <v>59</v>
      </c>
      <c r="BP112" s="97">
        <v>127</v>
      </c>
      <c r="BQ112" s="97" t="s">
        <v>59</v>
      </c>
      <c r="BR112" s="23">
        <v>7.4822016220802645E-2</v>
      </c>
      <c r="BS112" s="97" t="s">
        <v>59</v>
      </c>
      <c r="BT112" s="97">
        <v>118</v>
      </c>
      <c r="BU112" s="97" t="s">
        <v>59</v>
      </c>
      <c r="BV112" s="23">
        <v>0.13407554115488637</v>
      </c>
      <c r="BW112" s="97" t="s">
        <v>59</v>
      </c>
      <c r="BX112" s="97">
        <v>127</v>
      </c>
      <c r="BY112" s="97" t="s">
        <v>59</v>
      </c>
      <c r="BZ112" s="23">
        <v>0.33432430303069138</v>
      </c>
      <c r="CA112" s="97" t="s">
        <v>59</v>
      </c>
      <c r="CB112" s="97">
        <v>28</v>
      </c>
      <c r="CC112" s="97" t="s">
        <v>59</v>
      </c>
      <c r="CD112" s="23">
        <v>7.535404457653902E-2</v>
      </c>
      <c r="CE112" s="97" t="s">
        <v>59</v>
      </c>
      <c r="CF112" s="97">
        <v>152</v>
      </c>
      <c r="CG112" s="2">
        <f t="shared" si="11"/>
        <v>1.1150166920076771E-2</v>
      </c>
      <c r="CH112">
        <f t="shared" si="12"/>
        <v>0.14433167154414822</v>
      </c>
      <c r="CI112">
        <f t="shared" si="13"/>
        <v>4.8324841598820258E-2</v>
      </c>
      <c r="CJ112">
        <f t="shared" si="14"/>
        <v>0.53885957672972029</v>
      </c>
      <c r="CK112">
        <f t="shared" si="15"/>
        <v>0.13407554115488637</v>
      </c>
      <c r="CL112">
        <f t="shared" si="16"/>
        <v>0.33432430303069138</v>
      </c>
      <c r="CM112">
        <f t="shared" si="17"/>
        <v>7.535404457653902E-2</v>
      </c>
      <c r="CN112">
        <f t="shared" si="18"/>
        <v>0.18919531960440542</v>
      </c>
      <c r="CO112">
        <f t="shared" si="19"/>
        <v>0.14433167154414822</v>
      </c>
      <c r="CP112" s="97" t="s">
        <v>59</v>
      </c>
      <c r="CQ112">
        <f t="shared" si="20"/>
        <v>29</v>
      </c>
      <c r="CR112">
        <f t="shared" si="21"/>
        <v>18</v>
      </c>
      <c r="CS112" s="97" t="s">
        <v>59</v>
      </c>
    </row>
    <row r="113" spans="1:97" x14ac:dyDescent="0.35">
      <c r="A113" s="97" t="s">
        <v>97</v>
      </c>
      <c r="B113" s="23">
        <v>0.26873349768814131</v>
      </c>
      <c r="C113" s="97" t="s">
        <v>97</v>
      </c>
      <c r="D113" s="97">
        <v>108</v>
      </c>
      <c r="E113" s="97" t="s">
        <v>97</v>
      </c>
      <c r="F113" s="23">
        <v>0.2090820664151864</v>
      </c>
      <c r="G113" s="97" t="s">
        <v>97</v>
      </c>
      <c r="H113" s="97">
        <v>50</v>
      </c>
      <c r="I113" s="97" t="s">
        <v>97</v>
      </c>
      <c r="J113" s="23">
        <v>0.20991059331968542</v>
      </c>
      <c r="K113" s="97" t="s">
        <v>97</v>
      </c>
      <c r="L113" s="97">
        <v>232</v>
      </c>
      <c r="M113" s="97" t="s">
        <v>97</v>
      </c>
      <c r="N113" s="23">
        <v>182</v>
      </c>
      <c r="O113" s="97" t="s">
        <v>97</v>
      </c>
      <c r="P113" s="23">
        <v>305</v>
      </c>
      <c r="Q113" s="97" t="s">
        <v>97</v>
      </c>
      <c r="R113" s="23">
        <v>6.6308467199537799E-3</v>
      </c>
      <c r="S113" s="97" t="s">
        <v>97</v>
      </c>
      <c r="T113" s="97">
        <v>38</v>
      </c>
      <c r="U113" s="97" t="s">
        <v>97</v>
      </c>
      <c r="V113" s="23">
        <v>0.12102409798141286</v>
      </c>
      <c r="W113" s="97" t="s">
        <v>97</v>
      </c>
      <c r="X113" s="97">
        <v>183</v>
      </c>
      <c r="Y113" s="97" t="s">
        <v>97</v>
      </c>
      <c r="Z113" s="23">
        <v>7.74724542131984E-3</v>
      </c>
      <c r="AA113" s="97" t="s">
        <v>97</v>
      </c>
      <c r="AB113" s="97">
        <v>49</v>
      </c>
      <c r="AC113" s="97" t="s">
        <v>97</v>
      </c>
      <c r="AD113" s="23">
        <v>8.2895161358027981E-3</v>
      </c>
      <c r="AE113" s="97" t="s">
        <v>97</v>
      </c>
      <c r="AF113" s="97">
        <v>196</v>
      </c>
      <c r="AG113" s="97" t="s">
        <v>97</v>
      </c>
      <c r="AH113" s="23">
        <v>7.7697789304493045E-2</v>
      </c>
      <c r="AI113" s="97" t="s">
        <v>97</v>
      </c>
      <c r="AJ113" s="97">
        <v>184</v>
      </c>
      <c r="AK113" s="97" t="s">
        <v>97</v>
      </c>
      <c r="AL113" s="23">
        <v>1.7869800633717351E-2</v>
      </c>
      <c r="AM113" s="97" t="s">
        <v>97</v>
      </c>
      <c r="AN113" s="97">
        <v>218</v>
      </c>
      <c r="AO113" s="97" t="s">
        <v>97</v>
      </c>
      <c r="AP113" s="23">
        <v>0</v>
      </c>
      <c r="AQ113" s="97" t="s">
        <v>97</v>
      </c>
      <c r="AR113" s="97">
        <v>253</v>
      </c>
      <c r="AS113" s="97" t="s">
        <v>97</v>
      </c>
      <c r="AT113" s="23">
        <v>5.640201221448498E-2</v>
      </c>
      <c r="AU113" s="97" t="s">
        <v>97</v>
      </c>
      <c r="AV113" s="97">
        <v>284</v>
      </c>
      <c r="AW113" s="97" t="s">
        <v>97</v>
      </c>
      <c r="AX113" s="23">
        <v>1.9884890222773004E-2</v>
      </c>
      <c r="AY113" s="97" t="s">
        <v>97</v>
      </c>
      <c r="AZ113" s="97">
        <v>311</v>
      </c>
      <c r="BA113" s="97" t="s">
        <v>97</v>
      </c>
      <c r="BB113" s="23">
        <v>0.36442835141225866</v>
      </c>
      <c r="BC113" s="97" t="s">
        <v>97</v>
      </c>
      <c r="BD113" s="97">
        <v>11</v>
      </c>
      <c r="BE113" s="97" t="s">
        <v>97</v>
      </c>
      <c r="BF113" s="23">
        <v>0.23783815080163923</v>
      </c>
      <c r="BG113" s="97" t="s">
        <v>97</v>
      </c>
      <c r="BH113" s="97">
        <v>139</v>
      </c>
      <c r="BI113" s="97" t="s">
        <v>97</v>
      </c>
      <c r="BJ113" s="23">
        <v>0.38215044043279095</v>
      </c>
      <c r="BK113" s="97" t="s">
        <v>97</v>
      </c>
      <c r="BL113" s="97">
        <v>13</v>
      </c>
      <c r="BM113" s="97" t="s">
        <v>97</v>
      </c>
      <c r="BN113" s="23">
        <v>8.3288774100882923E-2</v>
      </c>
      <c r="BO113" s="97" t="s">
        <v>97</v>
      </c>
      <c r="BP113" s="97">
        <v>119</v>
      </c>
      <c r="BQ113" s="97" t="s">
        <v>97</v>
      </c>
      <c r="BR113" s="23">
        <v>8.5632659616160303E-2</v>
      </c>
      <c r="BS113" s="97" t="s">
        <v>97</v>
      </c>
      <c r="BT113" s="97">
        <v>90</v>
      </c>
      <c r="BU113" s="97" t="s">
        <v>97</v>
      </c>
      <c r="BV113" s="23">
        <v>0.14679994040354433</v>
      </c>
      <c r="BW113" s="97" t="s">
        <v>97</v>
      </c>
      <c r="BX113" s="97">
        <v>111</v>
      </c>
      <c r="BY113" s="97" t="s">
        <v>97</v>
      </c>
      <c r="BZ113" s="23">
        <v>0.12806719017895665</v>
      </c>
      <c r="CA113" s="97" t="s">
        <v>97</v>
      </c>
      <c r="CB113" s="97">
        <v>207</v>
      </c>
      <c r="CC113" s="97" t="s">
        <v>97</v>
      </c>
      <c r="CD113" s="23">
        <v>4.2885329679940312E-2</v>
      </c>
      <c r="CE113" s="97" t="s">
        <v>97</v>
      </c>
      <c r="CF113" s="97">
        <v>238</v>
      </c>
      <c r="CG113" s="2">
        <f t="shared" si="11"/>
        <v>7.74724542131984E-3</v>
      </c>
      <c r="CH113">
        <f t="shared" si="12"/>
        <v>1.7869800633717351E-2</v>
      </c>
      <c r="CI113">
        <f t="shared" si="13"/>
        <v>1.9884890222773004E-2</v>
      </c>
      <c r="CJ113">
        <f t="shared" si="14"/>
        <v>0.38215044043279095</v>
      </c>
      <c r="CK113">
        <f t="shared" si="15"/>
        <v>0.14679994040354433</v>
      </c>
      <c r="CL113">
        <f t="shared" si="16"/>
        <v>0.12806719017895665</v>
      </c>
      <c r="CM113">
        <f t="shared" si="17"/>
        <v>4.2885329679940312E-2</v>
      </c>
      <c r="CN113">
        <f t="shared" si="18"/>
        <v>0.10966645906195935</v>
      </c>
      <c r="CO113">
        <f t="shared" si="19"/>
        <v>1.7869800633717351E-2</v>
      </c>
      <c r="CP113" s="97" t="s">
        <v>97</v>
      </c>
      <c r="CQ113">
        <f t="shared" si="20"/>
        <v>108</v>
      </c>
      <c r="CR113">
        <f t="shared" si="21"/>
        <v>218</v>
      </c>
      <c r="CS113" s="97" t="s">
        <v>97</v>
      </c>
    </row>
    <row r="114" spans="1:97" x14ac:dyDescent="0.35">
      <c r="A114" s="97" t="s">
        <v>111</v>
      </c>
      <c r="B114" s="23">
        <v>0.34722999491581574</v>
      </c>
      <c r="C114" s="97" t="s">
        <v>111</v>
      </c>
      <c r="D114" s="97">
        <v>55</v>
      </c>
      <c r="E114" s="97" t="s">
        <v>111</v>
      </c>
      <c r="F114" s="23">
        <v>0.12644669445548409</v>
      </c>
      <c r="G114" s="97" t="s">
        <v>111</v>
      </c>
      <c r="H114" s="97">
        <v>105</v>
      </c>
      <c r="I114" s="97" t="s">
        <v>111</v>
      </c>
      <c r="J114" s="23">
        <v>0.38876297423606582</v>
      </c>
      <c r="K114" s="97" t="s">
        <v>111</v>
      </c>
      <c r="L114" s="97">
        <v>59</v>
      </c>
      <c r="M114" s="97" t="s">
        <v>111</v>
      </c>
      <c r="N114" s="23">
        <v>-46</v>
      </c>
      <c r="O114" s="97" t="s">
        <v>111</v>
      </c>
      <c r="P114" s="23">
        <v>108</v>
      </c>
      <c r="Q114" s="97" t="s">
        <v>111</v>
      </c>
      <c r="R114" s="23">
        <v>1.9818359857091046E-3</v>
      </c>
      <c r="S114" s="97" t="s">
        <v>111</v>
      </c>
      <c r="T114" s="97">
        <v>112</v>
      </c>
      <c r="U114" s="97" t="s">
        <v>111</v>
      </c>
      <c r="V114" s="23">
        <v>0.26898981119400617</v>
      </c>
      <c r="W114" s="97" t="s">
        <v>111</v>
      </c>
      <c r="X114" s="97">
        <v>68</v>
      </c>
      <c r="Y114" s="97" t="s">
        <v>111</v>
      </c>
      <c r="Z114" s="23">
        <v>4.4669882918691103E-3</v>
      </c>
      <c r="AA114" s="97" t="s">
        <v>111</v>
      </c>
      <c r="AB114" s="97">
        <v>102</v>
      </c>
      <c r="AC114" s="97" t="s">
        <v>111</v>
      </c>
      <c r="AD114" s="23">
        <v>2.041100659645799E-2</v>
      </c>
      <c r="AE114" s="97" t="s">
        <v>111</v>
      </c>
      <c r="AF114" s="97">
        <v>87</v>
      </c>
      <c r="AG114" s="97" t="s">
        <v>111</v>
      </c>
      <c r="AH114" s="23">
        <v>7.7777455783460653E-2</v>
      </c>
      <c r="AI114" s="97" t="s">
        <v>111</v>
      </c>
      <c r="AJ114" s="97">
        <v>183</v>
      </c>
      <c r="AK114" s="97" t="s">
        <v>111</v>
      </c>
      <c r="AL114" s="23">
        <v>2.9691192522161187E-2</v>
      </c>
      <c r="AM114" s="97" t="s">
        <v>111</v>
      </c>
      <c r="AN114" s="97">
        <v>111</v>
      </c>
      <c r="AO114" s="97" t="s">
        <v>111</v>
      </c>
      <c r="AP114" s="23">
        <v>6.9391809132258536E-2</v>
      </c>
      <c r="AQ114" s="97" t="s">
        <v>111</v>
      </c>
      <c r="AR114" s="97">
        <v>96</v>
      </c>
      <c r="AS114" s="97" t="s">
        <v>111</v>
      </c>
      <c r="AT114" s="23">
        <v>9.1734534118664515E-2</v>
      </c>
      <c r="AU114" s="97" t="s">
        <v>111</v>
      </c>
      <c r="AV114" s="97">
        <v>167</v>
      </c>
      <c r="AW114" s="97" t="s">
        <v>111</v>
      </c>
      <c r="AX114" s="23">
        <v>9.993113588391693E-2</v>
      </c>
      <c r="AY114" s="97" t="s">
        <v>111</v>
      </c>
      <c r="AZ114" s="97">
        <v>107</v>
      </c>
      <c r="BA114" s="97" t="s">
        <v>111</v>
      </c>
      <c r="BB114" s="23">
        <v>7.4550099261685959E-2</v>
      </c>
      <c r="BC114" s="97" t="s">
        <v>111</v>
      </c>
      <c r="BD114" s="97">
        <v>118</v>
      </c>
      <c r="BE114" s="97" t="s">
        <v>111</v>
      </c>
      <c r="BF114" s="23">
        <v>0.13444042062776254</v>
      </c>
      <c r="BG114" s="97" t="s">
        <v>111</v>
      </c>
      <c r="BH114" s="97">
        <v>290</v>
      </c>
      <c r="BI114" s="97" t="s">
        <v>111</v>
      </c>
      <c r="BJ114" s="23">
        <v>9.610525236342321E-2</v>
      </c>
      <c r="BK114" s="97" t="s">
        <v>111</v>
      </c>
      <c r="BL114" s="97">
        <v>171</v>
      </c>
      <c r="BM114" s="97" t="s">
        <v>111</v>
      </c>
      <c r="BN114" s="23">
        <v>0.11345481748582342</v>
      </c>
      <c r="BO114" s="97" t="s">
        <v>111</v>
      </c>
      <c r="BP114" s="97">
        <v>82</v>
      </c>
      <c r="BQ114" s="97" t="s">
        <v>111</v>
      </c>
      <c r="BR114" s="23">
        <v>6.4343887344063419E-2</v>
      </c>
      <c r="BS114" s="97" t="s">
        <v>111</v>
      </c>
      <c r="BT114" s="97">
        <v>156</v>
      </c>
      <c r="BU114" s="97" t="s">
        <v>111</v>
      </c>
      <c r="BV114" s="23">
        <v>0.15441842394197469</v>
      </c>
      <c r="BW114" s="97" t="s">
        <v>111</v>
      </c>
      <c r="BX114" s="97">
        <v>106</v>
      </c>
      <c r="BY114" s="97" t="s">
        <v>111</v>
      </c>
      <c r="BZ114" s="23">
        <v>0.17834528620256965</v>
      </c>
      <c r="CA114" s="97" t="s">
        <v>111</v>
      </c>
      <c r="CB114" s="97">
        <v>130</v>
      </c>
      <c r="CC114" s="97" t="s">
        <v>111</v>
      </c>
      <c r="CD114" s="23">
        <v>0.57256062386573259</v>
      </c>
      <c r="CE114" s="97" t="s">
        <v>111</v>
      </c>
      <c r="CF114" s="97">
        <v>13</v>
      </c>
      <c r="CG114" s="2">
        <f t="shared" si="11"/>
        <v>4.4669882918691103E-3</v>
      </c>
      <c r="CH114">
        <f t="shared" si="12"/>
        <v>2.9691192522161187E-2</v>
      </c>
      <c r="CI114">
        <f t="shared" si="13"/>
        <v>9.993113588391693E-2</v>
      </c>
      <c r="CJ114">
        <f t="shared" si="14"/>
        <v>9.610525236342321E-2</v>
      </c>
      <c r="CK114">
        <f t="shared" si="15"/>
        <v>0.15441842394197469</v>
      </c>
      <c r="CL114">
        <f t="shared" si="16"/>
        <v>0.17834528620256965</v>
      </c>
      <c r="CM114">
        <f t="shared" si="17"/>
        <v>0.57256062386573259</v>
      </c>
      <c r="CN114">
        <f t="shared" si="18"/>
        <v>0.14169980426746048</v>
      </c>
      <c r="CO114">
        <f t="shared" si="19"/>
        <v>2.9691192522161187E-2</v>
      </c>
      <c r="CP114" s="97" t="s">
        <v>111</v>
      </c>
      <c r="CQ114">
        <f t="shared" si="20"/>
        <v>55</v>
      </c>
      <c r="CR114">
        <f t="shared" si="21"/>
        <v>111</v>
      </c>
      <c r="CS114" s="97" t="s">
        <v>111</v>
      </c>
    </row>
    <row r="115" spans="1:97" x14ac:dyDescent="0.35">
      <c r="A115" s="97" t="s">
        <v>79</v>
      </c>
      <c r="B115" s="23">
        <v>0.36772454134457361</v>
      </c>
      <c r="C115" s="97" t="s">
        <v>79</v>
      </c>
      <c r="D115" s="97">
        <v>47</v>
      </c>
      <c r="E115" s="97" t="s">
        <v>79</v>
      </c>
      <c r="F115" s="23">
        <v>0.2401588511049817</v>
      </c>
      <c r="G115" s="97" t="s">
        <v>79</v>
      </c>
      <c r="H115" s="97">
        <v>38</v>
      </c>
      <c r="I115" s="97" t="s">
        <v>79</v>
      </c>
      <c r="J115" s="23">
        <v>0.36069680491810613</v>
      </c>
      <c r="K115" s="97" t="s">
        <v>79</v>
      </c>
      <c r="L115" s="97">
        <v>66</v>
      </c>
      <c r="M115" s="97" t="s">
        <v>79</v>
      </c>
      <c r="N115" s="23">
        <v>28</v>
      </c>
      <c r="O115" s="97" t="s">
        <v>79</v>
      </c>
      <c r="P115" s="23">
        <v>205</v>
      </c>
      <c r="Q115" s="97" t="s">
        <v>79</v>
      </c>
      <c r="R115" s="23">
        <v>7.7708801100094269E-3</v>
      </c>
      <c r="S115" s="97" t="s">
        <v>79</v>
      </c>
      <c r="T115" s="97">
        <v>30</v>
      </c>
      <c r="U115" s="97" t="s">
        <v>79</v>
      </c>
      <c r="V115" s="23">
        <v>3.9234599316719999E-2</v>
      </c>
      <c r="W115" s="97" t="s">
        <v>79</v>
      </c>
      <c r="X115" s="97">
        <v>311</v>
      </c>
      <c r="Y115" s="97" t="s">
        <v>79</v>
      </c>
      <c r="Z115" s="23">
        <v>8.1311160462400247E-3</v>
      </c>
      <c r="AA115" s="97" t="s">
        <v>79</v>
      </c>
      <c r="AB115" s="97">
        <v>46</v>
      </c>
      <c r="AC115" s="97" t="s">
        <v>79</v>
      </c>
      <c r="AD115" s="23">
        <v>0.11432367193007653</v>
      </c>
      <c r="AE115" s="97" t="s">
        <v>79</v>
      </c>
      <c r="AF115" s="97">
        <v>19</v>
      </c>
      <c r="AG115" s="97" t="s">
        <v>79</v>
      </c>
      <c r="AH115" s="23">
        <v>0.28312766372617165</v>
      </c>
      <c r="AI115" s="97" t="s">
        <v>79</v>
      </c>
      <c r="AJ115" s="97">
        <v>14</v>
      </c>
      <c r="AK115" s="97" t="s">
        <v>79</v>
      </c>
      <c r="AL115" s="23">
        <v>0.14708164077133368</v>
      </c>
      <c r="AM115" s="97" t="s">
        <v>79</v>
      </c>
      <c r="AN115" s="97">
        <v>17</v>
      </c>
      <c r="AO115" s="97" t="s">
        <v>79</v>
      </c>
      <c r="AP115" s="23">
        <v>0.25238227942249036</v>
      </c>
      <c r="AQ115" s="97" t="s">
        <v>79</v>
      </c>
      <c r="AR115" s="97">
        <v>15</v>
      </c>
      <c r="AS115" s="97" t="s">
        <v>79</v>
      </c>
      <c r="AT115" s="23">
        <v>0.26530267823040804</v>
      </c>
      <c r="AU115" s="97" t="s">
        <v>79</v>
      </c>
      <c r="AV115" s="97">
        <v>8</v>
      </c>
      <c r="AW115" s="97" t="s">
        <v>79</v>
      </c>
      <c r="AX115" s="23">
        <v>0.33936146859380611</v>
      </c>
      <c r="AY115" s="97" t="s">
        <v>79</v>
      </c>
      <c r="AZ115" s="97">
        <v>11</v>
      </c>
      <c r="BA115" s="97" t="s">
        <v>79</v>
      </c>
      <c r="BB115" s="23">
        <v>9.0491244555208267E-2</v>
      </c>
      <c r="BC115" s="97" t="s">
        <v>79</v>
      </c>
      <c r="BD115" s="97">
        <v>104</v>
      </c>
      <c r="BE115" s="97" t="s">
        <v>79</v>
      </c>
      <c r="BF115" s="23">
        <v>0.38821215340882537</v>
      </c>
      <c r="BG115" s="97" t="s">
        <v>79</v>
      </c>
      <c r="BH115" s="97">
        <v>49</v>
      </c>
      <c r="BI115" s="97" t="s">
        <v>79</v>
      </c>
      <c r="BJ115" s="23">
        <v>0.16368668943330195</v>
      </c>
      <c r="BK115" s="97" t="s">
        <v>79</v>
      </c>
      <c r="BL115" s="97">
        <v>83</v>
      </c>
      <c r="BM115" s="97" t="s">
        <v>79</v>
      </c>
      <c r="BN115" s="23">
        <v>6.6433251651028133E-2</v>
      </c>
      <c r="BO115" s="97" t="s">
        <v>79</v>
      </c>
      <c r="BP115" s="97">
        <v>155</v>
      </c>
      <c r="BQ115" s="97" t="s">
        <v>79</v>
      </c>
      <c r="BR115" s="23">
        <v>2.5117325290781513E-2</v>
      </c>
      <c r="BS115" s="97" t="s">
        <v>79</v>
      </c>
      <c r="BT115" s="97">
        <v>309</v>
      </c>
      <c r="BU115" s="97" t="s">
        <v>79</v>
      </c>
      <c r="BV115" s="23">
        <v>7.9481895759802662E-2</v>
      </c>
      <c r="BW115" s="97" t="s">
        <v>79</v>
      </c>
      <c r="BX115" s="97">
        <v>243</v>
      </c>
      <c r="BY115" s="97" t="s">
        <v>79</v>
      </c>
      <c r="BZ115" s="23">
        <v>0.21408027729859108</v>
      </c>
      <c r="CA115" s="97" t="s">
        <v>79</v>
      </c>
      <c r="CB115" s="97">
        <v>79</v>
      </c>
      <c r="CC115" s="97" t="s">
        <v>79</v>
      </c>
      <c r="CD115" s="23">
        <v>7.2898847274996875E-2</v>
      </c>
      <c r="CE115" s="97" t="s">
        <v>79</v>
      </c>
      <c r="CF115" s="97">
        <v>157</v>
      </c>
      <c r="CG115" s="2">
        <f t="shared" si="11"/>
        <v>8.1311160462400247E-3</v>
      </c>
      <c r="CH115">
        <f t="shared" si="12"/>
        <v>0.14708164077133368</v>
      </c>
      <c r="CI115">
        <f t="shared" si="13"/>
        <v>0.33936146859380611</v>
      </c>
      <c r="CJ115">
        <f t="shared" si="14"/>
        <v>0.16368668943330195</v>
      </c>
      <c r="CK115">
        <f t="shared" si="15"/>
        <v>7.9481895759802662E-2</v>
      </c>
      <c r="CL115">
        <f t="shared" si="16"/>
        <v>0.21408027729859108</v>
      </c>
      <c r="CM115">
        <f t="shared" si="17"/>
        <v>7.2898847274996875E-2</v>
      </c>
      <c r="CN115">
        <f t="shared" si="18"/>
        <v>0.15006334791296103</v>
      </c>
      <c r="CO115">
        <f t="shared" si="19"/>
        <v>0.14708164077133368</v>
      </c>
      <c r="CP115" s="97" t="s">
        <v>79</v>
      </c>
      <c r="CQ115">
        <f t="shared" si="20"/>
        <v>47</v>
      </c>
      <c r="CR115">
        <f t="shared" si="21"/>
        <v>17</v>
      </c>
      <c r="CS115" s="97" t="s">
        <v>79</v>
      </c>
    </row>
    <row r="116" spans="1:97" x14ac:dyDescent="0.35">
      <c r="A116" s="97" t="s">
        <v>39</v>
      </c>
      <c r="B116" s="23">
        <v>0.34908421440998061</v>
      </c>
      <c r="C116" s="97" t="s">
        <v>39</v>
      </c>
      <c r="D116" s="97">
        <v>54</v>
      </c>
      <c r="E116" s="97" t="s">
        <v>39</v>
      </c>
      <c r="F116" s="23">
        <v>0.13021020432853347</v>
      </c>
      <c r="G116" s="97" t="s">
        <v>39</v>
      </c>
      <c r="H116" s="97">
        <v>98</v>
      </c>
      <c r="I116" s="97" t="s">
        <v>39</v>
      </c>
      <c r="J116" s="23">
        <v>0.70347677038200862</v>
      </c>
      <c r="K116" s="97" t="s">
        <v>39</v>
      </c>
      <c r="L116" s="97">
        <v>10</v>
      </c>
      <c r="M116" s="97" t="s">
        <v>39</v>
      </c>
      <c r="N116" s="23">
        <v>-88</v>
      </c>
      <c r="O116" s="97" t="s">
        <v>39</v>
      </c>
      <c r="P116" s="23">
        <v>74</v>
      </c>
      <c r="Q116" s="97" t="s">
        <v>39</v>
      </c>
      <c r="R116" s="23">
        <v>7.7452023668532434E-4</v>
      </c>
      <c r="S116" s="97" t="s">
        <v>39</v>
      </c>
      <c r="T116" s="97">
        <v>219</v>
      </c>
      <c r="U116" s="97" t="s">
        <v>39</v>
      </c>
      <c r="V116" s="23">
        <v>0.91047035802005583</v>
      </c>
      <c r="W116" s="97" t="s">
        <v>39</v>
      </c>
      <c r="X116" s="97">
        <v>3</v>
      </c>
      <c r="Y116" s="97" t="s">
        <v>39</v>
      </c>
      <c r="Z116" s="23">
        <v>9.1879862929735902E-3</v>
      </c>
      <c r="AA116" s="97" t="s">
        <v>39</v>
      </c>
      <c r="AB116" s="97">
        <v>36</v>
      </c>
      <c r="AC116" s="97" t="s">
        <v>39</v>
      </c>
      <c r="AD116" s="23">
        <v>1.9173016775382523E-2</v>
      </c>
      <c r="AE116" s="97" t="s">
        <v>39</v>
      </c>
      <c r="AF116" s="97">
        <v>95</v>
      </c>
      <c r="AG116" s="97" t="s">
        <v>39</v>
      </c>
      <c r="AH116" s="23">
        <v>0.23421256039217966</v>
      </c>
      <c r="AI116" s="97" t="s">
        <v>39</v>
      </c>
      <c r="AJ116" s="97">
        <v>22</v>
      </c>
      <c r="AK116" s="97" t="s">
        <v>39</v>
      </c>
      <c r="AL116" s="23">
        <v>4.8200649143489357E-2</v>
      </c>
      <c r="AM116" s="97" t="s">
        <v>39</v>
      </c>
      <c r="AN116" s="97">
        <v>59</v>
      </c>
      <c r="AO116" s="97" t="s">
        <v>39</v>
      </c>
      <c r="AP116" s="23">
        <v>0</v>
      </c>
      <c r="AQ116" s="97" t="s">
        <v>39</v>
      </c>
      <c r="AR116" s="97">
        <v>253</v>
      </c>
      <c r="AS116" s="97" t="s">
        <v>39</v>
      </c>
      <c r="AT116" s="23">
        <v>0.32373052546893044</v>
      </c>
      <c r="AU116" s="97" t="s">
        <v>39</v>
      </c>
      <c r="AV116" s="97">
        <v>5</v>
      </c>
      <c r="AW116" s="97" t="s">
        <v>39</v>
      </c>
      <c r="AX116" s="23">
        <v>0.11413326773219419</v>
      </c>
      <c r="AY116" s="97" t="s">
        <v>39</v>
      </c>
      <c r="AZ116" s="97">
        <v>88</v>
      </c>
      <c r="BA116" s="97" t="s">
        <v>39</v>
      </c>
      <c r="BB116" s="23">
        <v>6.4118816779899696E-2</v>
      </c>
      <c r="BC116" s="97" t="s">
        <v>39</v>
      </c>
      <c r="BD116" s="97">
        <v>134</v>
      </c>
      <c r="BE116" s="97" t="s">
        <v>39</v>
      </c>
      <c r="BF116" s="23">
        <v>0.56797057363208769</v>
      </c>
      <c r="BG116" s="97" t="s">
        <v>39</v>
      </c>
      <c r="BH116" s="97">
        <v>9</v>
      </c>
      <c r="BI116" s="97" t="s">
        <v>39</v>
      </c>
      <c r="BJ116" s="23">
        <v>0.17719943584439399</v>
      </c>
      <c r="BK116" s="97" t="s">
        <v>39</v>
      </c>
      <c r="BL116" s="97">
        <v>69</v>
      </c>
      <c r="BM116" s="97" t="s">
        <v>39</v>
      </c>
      <c r="BN116" s="23">
        <v>0.2040507617665302</v>
      </c>
      <c r="BO116" s="97" t="s">
        <v>39</v>
      </c>
      <c r="BP116" s="97">
        <v>28</v>
      </c>
      <c r="BQ116" s="97" t="s">
        <v>39</v>
      </c>
      <c r="BR116" s="23">
        <v>2.8189586426988159E-2</v>
      </c>
      <c r="BS116" s="97" t="s">
        <v>39</v>
      </c>
      <c r="BT116" s="97">
        <v>299</v>
      </c>
      <c r="BU116" s="97" t="s">
        <v>39</v>
      </c>
      <c r="BV116" s="23">
        <v>0.20149261246069414</v>
      </c>
      <c r="BW116" s="97" t="s">
        <v>39</v>
      </c>
      <c r="BX116" s="97">
        <v>63</v>
      </c>
      <c r="BY116" s="97" t="s">
        <v>39</v>
      </c>
      <c r="BZ116" s="23">
        <v>0.30369553382572967</v>
      </c>
      <c r="CA116" s="97" t="s">
        <v>39</v>
      </c>
      <c r="CB116" s="97">
        <v>34</v>
      </c>
      <c r="CC116" s="97" t="s">
        <v>39</v>
      </c>
      <c r="CD116" s="23">
        <v>0.14370063047400766</v>
      </c>
      <c r="CE116" s="97" t="s">
        <v>39</v>
      </c>
      <c r="CF116" s="97">
        <v>81</v>
      </c>
      <c r="CG116" s="2">
        <f t="shared" si="11"/>
        <v>9.1879862929735902E-3</v>
      </c>
      <c r="CH116">
        <f t="shared" si="12"/>
        <v>4.8200649143489357E-2</v>
      </c>
      <c r="CI116">
        <f t="shared" si="13"/>
        <v>0.11413326773219419</v>
      </c>
      <c r="CJ116">
        <f t="shared" si="14"/>
        <v>0.17719943584439399</v>
      </c>
      <c r="CK116">
        <f t="shared" si="15"/>
        <v>0.20149261246069414</v>
      </c>
      <c r="CL116">
        <f t="shared" si="16"/>
        <v>0.30369553382572967</v>
      </c>
      <c r="CM116">
        <f t="shared" si="17"/>
        <v>0.14370063047400766</v>
      </c>
      <c r="CN116">
        <f t="shared" si="18"/>
        <v>0.14245648584232201</v>
      </c>
      <c r="CO116">
        <f t="shared" si="19"/>
        <v>4.8200649143489357E-2</v>
      </c>
      <c r="CP116" s="97" t="s">
        <v>39</v>
      </c>
      <c r="CQ116">
        <f t="shared" si="20"/>
        <v>54</v>
      </c>
      <c r="CR116">
        <f t="shared" si="21"/>
        <v>59</v>
      </c>
      <c r="CS116" s="97" t="s">
        <v>39</v>
      </c>
    </row>
    <row r="117" spans="1:97" x14ac:dyDescent="0.35">
      <c r="A117" s="97" t="s">
        <v>95</v>
      </c>
      <c r="B117" s="23">
        <v>0.32981585153450538</v>
      </c>
      <c r="C117" s="97" t="s">
        <v>95</v>
      </c>
      <c r="D117" s="97">
        <v>71</v>
      </c>
      <c r="E117" s="97" t="s">
        <v>95</v>
      </c>
      <c r="F117" s="23">
        <v>0.21752653807717795</v>
      </c>
      <c r="G117" s="97" t="s">
        <v>95</v>
      </c>
      <c r="H117" s="97">
        <v>49</v>
      </c>
      <c r="I117" s="97" t="s">
        <v>95</v>
      </c>
      <c r="J117" s="23">
        <v>0.29080775699981209</v>
      </c>
      <c r="K117" s="97" t="s">
        <v>95</v>
      </c>
      <c r="L117" s="97">
        <v>126</v>
      </c>
      <c r="M117" s="97" t="s">
        <v>95</v>
      </c>
      <c r="N117" s="23">
        <v>77</v>
      </c>
      <c r="O117" s="97" t="s">
        <v>95</v>
      </c>
      <c r="P117" s="23">
        <v>240</v>
      </c>
      <c r="Q117" s="97" t="s">
        <v>95</v>
      </c>
      <c r="R117" s="23">
        <v>1.0235871056026727E-2</v>
      </c>
      <c r="S117" s="97" t="s">
        <v>95</v>
      </c>
      <c r="T117" s="97">
        <v>24</v>
      </c>
      <c r="U117" s="97" t="s">
        <v>95</v>
      </c>
      <c r="V117" s="23">
        <v>9.7453474463761416E-2</v>
      </c>
      <c r="W117" s="97" t="s">
        <v>95</v>
      </c>
      <c r="X117" s="97">
        <v>214</v>
      </c>
      <c r="Y117" s="97" t="s">
        <v>95</v>
      </c>
      <c r="Z117" s="23">
        <v>1.1133370316108294E-2</v>
      </c>
      <c r="AA117" s="97" t="s">
        <v>95</v>
      </c>
      <c r="AB117" s="97">
        <v>28</v>
      </c>
      <c r="AC117" s="97" t="s">
        <v>95</v>
      </c>
      <c r="AD117" s="23">
        <v>0.17813599369764274</v>
      </c>
      <c r="AE117" s="97" t="s">
        <v>95</v>
      </c>
      <c r="AF117" s="97">
        <v>11</v>
      </c>
      <c r="AG117" s="97" t="s">
        <v>95</v>
      </c>
      <c r="AH117" s="23">
        <v>0.11827050341777082</v>
      </c>
      <c r="AI117" s="97" t="s">
        <v>95</v>
      </c>
      <c r="AJ117" s="97">
        <v>94</v>
      </c>
      <c r="AK117" s="97" t="s">
        <v>95</v>
      </c>
      <c r="AL117" s="23">
        <v>0.18848405098042342</v>
      </c>
      <c r="AM117" s="97" t="s">
        <v>95</v>
      </c>
      <c r="AN117" s="97">
        <v>11</v>
      </c>
      <c r="AO117" s="97" t="s">
        <v>95</v>
      </c>
      <c r="AP117" s="23">
        <v>0.10281397656793595</v>
      </c>
      <c r="AQ117" s="97" t="s">
        <v>95</v>
      </c>
      <c r="AR117" s="97">
        <v>59</v>
      </c>
      <c r="AS117" s="97" t="s">
        <v>95</v>
      </c>
      <c r="AT117" s="23">
        <v>9.166609789378935E-2</v>
      </c>
      <c r="AU117" s="97" t="s">
        <v>95</v>
      </c>
      <c r="AV117" s="97">
        <v>168</v>
      </c>
      <c r="AW117" s="97" t="s">
        <v>95</v>
      </c>
      <c r="AX117" s="23">
        <v>0.13246112261997489</v>
      </c>
      <c r="AY117" s="97" t="s">
        <v>95</v>
      </c>
      <c r="AZ117" s="97">
        <v>64</v>
      </c>
      <c r="BA117" s="97" t="s">
        <v>95</v>
      </c>
      <c r="BB117" s="23">
        <v>1.2794508370823623E-2</v>
      </c>
      <c r="BC117" s="97" t="s">
        <v>95</v>
      </c>
      <c r="BD117" s="97">
        <v>281</v>
      </c>
      <c r="BE117" s="97" t="s">
        <v>95</v>
      </c>
      <c r="BF117" s="23">
        <v>0.3884106995135797</v>
      </c>
      <c r="BG117" s="97" t="s">
        <v>95</v>
      </c>
      <c r="BH117" s="97">
        <v>48</v>
      </c>
      <c r="BI117" s="97" t="s">
        <v>95</v>
      </c>
      <c r="BJ117" s="23">
        <v>9.2851179564405584E-2</v>
      </c>
      <c r="BK117" s="97" t="s">
        <v>95</v>
      </c>
      <c r="BL117" s="97">
        <v>179</v>
      </c>
      <c r="BM117" s="97" t="s">
        <v>95</v>
      </c>
      <c r="BN117" s="23">
        <v>0.17734228574474176</v>
      </c>
      <c r="BO117" s="97" t="s">
        <v>95</v>
      </c>
      <c r="BP117" s="97">
        <v>41</v>
      </c>
      <c r="BQ117" s="97" t="s">
        <v>95</v>
      </c>
      <c r="BR117" s="23">
        <v>4.4401696308257466E-2</v>
      </c>
      <c r="BS117" s="97" t="s">
        <v>95</v>
      </c>
      <c r="BT117" s="97">
        <v>231</v>
      </c>
      <c r="BU117" s="97" t="s">
        <v>95</v>
      </c>
      <c r="BV117" s="23">
        <v>0.19245118329688382</v>
      </c>
      <c r="BW117" s="97" t="s">
        <v>95</v>
      </c>
      <c r="BX117" s="97">
        <v>69</v>
      </c>
      <c r="BY117" s="97" t="s">
        <v>95</v>
      </c>
      <c r="BZ117" s="23">
        <v>0.24330036647327202</v>
      </c>
      <c r="CA117" s="97" t="s">
        <v>95</v>
      </c>
      <c r="CB117" s="97">
        <v>59</v>
      </c>
      <c r="CC117" s="97" t="s">
        <v>95</v>
      </c>
      <c r="CD117" s="23">
        <v>5.4911399199298952E-2</v>
      </c>
      <c r="CE117" s="97" t="s">
        <v>95</v>
      </c>
      <c r="CF117" s="97">
        <v>198</v>
      </c>
      <c r="CG117" s="2">
        <f t="shared" si="11"/>
        <v>1.1133370316108294E-2</v>
      </c>
      <c r="CH117">
        <f t="shared" si="12"/>
        <v>0.18848405098042342</v>
      </c>
      <c r="CI117">
        <f t="shared" si="13"/>
        <v>0.13246112261997489</v>
      </c>
      <c r="CJ117">
        <f t="shared" si="14"/>
        <v>9.2851179564405584E-2</v>
      </c>
      <c r="CK117">
        <f t="shared" si="15"/>
        <v>0.19245118329688382</v>
      </c>
      <c r="CL117">
        <f t="shared" si="16"/>
        <v>0.24330036647327202</v>
      </c>
      <c r="CM117">
        <f t="shared" si="17"/>
        <v>5.4911399199298952E-2</v>
      </c>
      <c r="CN117">
        <f t="shared" si="18"/>
        <v>0.13459333090759007</v>
      </c>
      <c r="CO117">
        <f t="shared" si="19"/>
        <v>0.18848405098042342</v>
      </c>
      <c r="CP117" s="97" t="s">
        <v>95</v>
      </c>
      <c r="CQ117">
        <f t="shared" si="20"/>
        <v>71</v>
      </c>
      <c r="CR117">
        <f t="shared" si="21"/>
        <v>11</v>
      </c>
      <c r="CS117" s="97" t="s">
        <v>95</v>
      </c>
    </row>
    <row r="118" spans="1:97" x14ac:dyDescent="0.35">
      <c r="A118" s="97" t="s">
        <v>196</v>
      </c>
      <c r="B118" s="23">
        <v>0.21912631159318766</v>
      </c>
      <c r="C118" s="97" t="s">
        <v>196</v>
      </c>
      <c r="D118" s="97">
        <v>155</v>
      </c>
      <c r="E118" s="97" t="s">
        <v>196</v>
      </c>
      <c r="F118" s="23">
        <v>0.13196314599360257</v>
      </c>
      <c r="G118" s="97" t="s">
        <v>196</v>
      </c>
      <c r="H118" s="97">
        <v>96</v>
      </c>
      <c r="I118" s="97" t="s">
        <v>196</v>
      </c>
      <c r="J118" s="23">
        <v>0.23763914539347927</v>
      </c>
      <c r="K118" s="97" t="s">
        <v>196</v>
      </c>
      <c r="L118" s="97">
        <v>198</v>
      </c>
      <c r="M118" s="97" t="s">
        <v>196</v>
      </c>
      <c r="N118" s="23">
        <v>102</v>
      </c>
      <c r="O118" s="97" t="s">
        <v>196</v>
      </c>
      <c r="P118" s="23">
        <v>263</v>
      </c>
      <c r="Q118" s="97" t="s">
        <v>196</v>
      </c>
      <c r="R118" s="23">
        <v>5.2175862221706519E-4</v>
      </c>
      <c r="S118" s="97" t="s">
        <v>196</v>
      </c>
      <c r="T118" s="97">
        <v>251</v>
      </c>
      <c r="U118" s="97" t="s">
        <v>196</v>
      </c>
      <c r="V118" s="23">
        <v>0.14915046287945138</v>
      </c>
      <c r="W118" s="97" t="s">
        <v>196</v>
      </c>
      <c r="X118" s="97">
        <v>150</v>
      </c>
      <c r="Y118" s="97" t="s">
        <v>196</v>
      </c>
      <c r="Z118" s="23">
        <v>1.8999082968745738E-3</v>
      </c>
      <c r="AA118" s="97" t="s">
        <v>196</v>
      </c>
      <c r="AB118" s="97">
        <v>234</v>
      </c>
      <c r="AC118" s="97" t="s">
        <v>196</v>
      </c>
      <c r="AD118" s="23">
        <v>1.3919785269841492E-2</v>
      </c>
      <c r="AE118" s="97" t="s">
        <v>196</v>
      </c>
      <c r="AF118" s="97">
        <v>131</v>
      </c>
      <c r="AG118" s="97" t="s">
        <v>196</v>
      </c>
      <c r="AH118" s="23">
        <v>6.2796422585435413E-2</v>
      </c>
      <c r="AI118" s="97" t="s">
        <v>196</v>
      </c>
      <c r="AJ118" s="97">
        <v>244</v>
      </c>
      <c r="AK118" s="97" t="s">
        <v>196</v>
      </c>
      <c r="AL118" s="23">
        <v>2.1477970794232217E-2</v>
      </c>
      <c r="AM118" s="97" t="s">
        <v>196</v>
      </c>
      <c r="AN118" s="97">
        <v>170</v>
      </c>
      <c r="AO118" s="97" t="s">
        <v>196</v>
      </c>
      <c r="AP118" s="23">
        <v>0.15273152510260998</v>
      </c>
      <c r="AQ118" s="97" t="s">
        <v>196</v>
      </c>
      <c r="AR118" s="97">
        <v>29</v>
      </c>
      <c r="AS118" s="97" t="s">
        <v>196</v>
      </c>
      <c r="AT118" s="23">
        <v>9.2057380856161206E-2</v>
      </c>
      <c r="AU118" s="97" t="s">
        <v>196</v>
      </c>
      <c r="AV118" s="97">
        <v>165</v>
      </c>
      <c r="AW118" s="97" t="s">
        <v>196</v>
      </c>
      <c r="AX118" s="23">
        <v>0.1812201431693892</v>
      </c>
      <c r="AY118" s="97" t="s">
        <v>196</v>
      </c>
      <c r="AZ118" s="97">
        <v>30</v>
      </c>
      <c r="BA118" s="97" t="s">
        <v>196</v>
      </c>
      <c r="BB118" s="23">
        <v>5.7037771464070334E-3</v>
      </c>
      <c r="BC118" s="97" t="s">
        <v>196</v>
      </c>
      <c r="BD118" s="97">
        <v>315</v>
      </c>
      <c r="BE118" s="97" t="s">
        <v>196</v>
      </c>
      <c r="BF118" s="23">
        <v>0.3077318915355457</v>
      </c>
      <c r="BG118" s="97" t="s">
        <v>196</v>
      </c>
      <c r="BH118" s="97">
        <v>78</v>
      </c>
      <c r="BI118" s="97" t="s">
        <v>196</v>
      </c>
      <c r="BJ118" s="23">
        <v>6.9520571554301414E-2</v>
      </c>
      <c r="BK118" s="97" t="s">
        <v>196</v>
      </c>
      <c r="BL118" s="97">
        <v>243</v>
      </c>
      <c r="BM118" s="97" t="s">
        <v>196</v>
      </c>
      <c r="BN118" s="23">
        <v>0.11911901685420305</v>
      </c>
      <c r="BO118" s="97" t="s">
        <v>196</v>
      </c>
      <c r="BP118" s="97">
        <v>78</v>
      </c>
      <c r="BQ118" s="97" t="s">
        <v>196</v>
      </c>
      <c r="BR118" s="23">
        <v>7.3923974014614716E-2</v>
      </c>
      <c r="BS118" s="97" t="s">
        <v>196</v>
      </c>
      <c r="BT118" s="97">
        <v>122</v>
      </c>
      <c r="BU118" s="97" t="s">
        <v>196</v>
      </c>
      <c r="BV118" s="23">
        <v>0.16767327190013614</v>
      </c>
      <c r="BW118" s="97" t="s">
        <v>196</v>
      </c>
      <c r="BX118" s="97">
        <v>93</v>
      </c>
      <c r="BY118" s="97" t="s">
        <v>196</v>
      </c>
      <c r="BZ118" s="23">
        <v>0.13727329987302797</v>
      </c>
      <c r="CA118" s="97" t="s">
        <v>196</v>
      </c>
      <c r="CB118" s="97">
        <v>188</v>
      </c>
      <c r="CC118" s="97" t="s">
        <v>196</v>
      </c>
      <c r="CD118" s="23">
        <v>2.5626711406826912E-2</v>
      </c>
      <c r="CE118" s="97" t="s">
        <v>196</v>
      </c>
      <c r="CF118" s="97">
        <v>288</v>
      </c>
      <c r="CG118" s="2">
        <f t="shared" si="11"/>
        <v>1.8999082968745738E-3</v>
      </c>
      <c r="CH118">
        <f t="shared" si="12"/>
        <v>2.1477970794232217E-2</v>
      </c>
      <c r="CI118">
        <f t="shared" si="13"/>
        <v>0.1812201431693892</v>
      </c>
      <c r="CJ118">
        <f t="shared" si="14"/>
        <v>6.9520571554301414E-2</v>
      </c>
      <c r="CK118">
        <f t="shared" si="15"/>
        <v>0.16767327190013614</v>
      </c>
      <c r="CL118">
        <f t="shared" si="16"/>
        <v>0.13727329987302797</v>
      </c>
      <c r="CM118">
        <f t="shared" si="17"/>
        <v>2.5626711406826912E-2</v>
      </c>
      <c r="CN118">
        <f t="shared" si="18"/>
        <v>8.9422445978876913E-2</v>
      </c>
      <c r="CO118">
        <f t="shared" si="19"/>
        <v>2.1477970794232217E-2</v>
      </c>
      <c r="CP118" s="97" t="s">
        <v>196</v>
      </c>
      <c r="CQ118">
        <f t="shared" si="20"/>
        <v>155</v>
      </c>
      <c r="CR118">
        <f t="shared" si="21"/>
        <v>170</v>
      </c>
      <c r="CS118" s="97" t="s">
        <v>196</v>
      </c>
    </row>
    <row r="119" spans="1:97" x14ac:dyDescent="0.35">
      <c r="A119" s="97" t="s">
        <v>229</v>
      </c>
      <c r="B119" s="23">
        <v>0.24036841079334409</v>
      </c>
      <c r="C119" s="97" t="s">
        <v>229</v>
      </c>
      <c r="D119" s="97">
        <v>130</v>
      </c>
      <c r="E119" s="97" t="s">
        <v>229</v>
      </c>
      <c r="F119" s="23">
        <v>4.7053111557101041E-2</v>
      </c>
      <c r="G119" s="97" t="s">
        <v>229</v>
      </c>
      <c r="H119" s="97">
        <v>286</v>
      </c>
      <c r="I119" s="97" t="s">
        <v>229</v>
      </c>
      <c r="J119" s="23">
        <v>0.29426110803104022</v>
      </c>
      <c r="K119" s="97" t="s">
        <v>229</v>
      </c>
      <c r="L119" s="97">
        <v>122</v>
      </c>
      <c r="M119" s="97" t="s">
        <v>229</v>
      </c>
      <c r="N119" s="23">
        <v>-164</v>
      </c>
      <c r="O119" s="97" t="s">
        <v>229</v>
      </c>
      <c r="P119" s="23">
        <v>33</v>
      </c>
      <c r="Q119" s="97" t="s">
        <v>229</v>
      </c>
      <c r="R119" s="23">
        <v>2.5071130050305732E-3</v>
      </c>
      <c r="S119" s="97" t="s">
        <v>229</v>
      </c>
      <c r="T119" s="97">
        <v>92</v>
      </c>
      <c r="U119" s="97" t="s">
        <v>229</v>
      </c>
      <c r="V119" s="23">
        <v>0.18440836345217396</v>
      </c>
      <c r="W119" s="97" t="s">
        <v>229</v>
      </c>
      <c r="X119" s="97">
        <v>122</v>
      </c>
      <c r="Y119" s="97" t="s">
        <v>229</v>
      </c>
      <c r="Z119" s="23">
        <v>4.2104865647288516E-3</v>
      </c>
      <c r="AA119" s="97" t="s">
        <v>229</v>
      </c>
      <c r="AB119" s="97">
        <v>111</v>
      </c>
      <c r="AC119" s="97" t="s">
        <v>229</v>
      </c>
      <c r="AD119" s="23">
        <v>5.1649566196476943E-3</v>
      </c>
      <c r="AE119" s="97" t="s">
        <v>229</v>
      </c>
      <c r="AF119" s="97">
        <v>252</v>
      </c>
      <c r="AG119" s="97" t="s">
        <v>229</v>
      </c>
      <c r="AH119" s="23">
        <v>8.0726035425050011E-2</v>
      </c>
      <c r="AI119" s="97" t="s">
        <v>229</v>
      </c>
      <c r="AJ119" s="97">
        <v>169</v>
      </c>
      <c r="AK119" s="97" t="s">
        <v>229</v>
      </c>
      <c r="AL119" s="23">
        <v>1.5206840537544742E-2</v>
      </c>
      <c r="AM119" s="97" t="s">
        <v>229</v>
      </c>
      <c r="AN119" s="97">
        <v>265</v>
      </c>
      <c r="AO119" s="97" t="s">
        <v>229</v>
      </c>
      <c r="AP119" s="23">
        <v>2.8159161414914119E-2</v>
      </c>
      <c r="AQ119" s="97" t="s">
        <v>229</v>
      </c>
      <c r="AR119" s="97">
        <v>180</v>
      </c>
      <c r="AS119" s="97" t="s">
        <v>229</v>
      </c>
      <c r="AT119" s="23">
        <v>0.13684081808603948</v>
      </c>
      <c r="AU119" s="97" t="s">
        <v>229</v>
      </c>
      <c r="AV119" s="97">
        <v>63</v>
      </c>
      <c r="AW119" s="97" t="s">
        <v>229</v>
      </c>
      <c r="AX119" s="23">
        <v>7.567190692913435E-2</v>
      </c>
      <c r="AY119" s="97" t="s">
        <v>229</v>
      </c>
      <c r="AZ119" s="97">
        <v>155</v>
      </c>
      <c r="BA119" s="97" t="s">
        <v>229</v>
      </c>
      <c r="BB119" s="23">
        <v>3.1279827873420617E-2</v>
      </c>
      <c r="BC119" s="97" t="s">
        <v>229</v>
      </c>
      <c r="BD119" s="97">
        <v>221</v>
      </c>
      <c r="BE119" s="97" t="s">
        <v>229</v>
      </c>
      <c r="BF119" s="23">
        <v>0.10425101250389485</v>
      </c>
      <c r="BG119" s="97" t="s">
        <v>229</v>
      </c>
      <c r="BH119" s="97">
        <v>317</v>
      </c>
      <c r="BI119" s="97" t="s">
        <v>229</v>
      </c>
      <c r="BJ119" s="23">
        <v>5.0323241786981117E-2</v>
      </c>
      <c r="BK119" s="97" t="s">
        <v>229</v>
      </c>
      <c r="BL119" s="97">
        <v>295</v>
      </c>
      <c r="BM119" s="97" t="s">
        <v>229</v>
      </c>
      <c r="BN119" s="23">
        <v>3.7003721105909146E-2</v>
      </c>
      <c r="BO119" s="97" t="s">
        <v>229</v>
      </c>
      <c r="BP119" s="97">
        <v>239</v>
      </c>
      <c r="BQ119" s="97" t="s">
        <v>229</v>
      </c>
      <c r="BR119" s="23">
        <v>6.900043731971002E-2</v>
      </c>
      <c r="BS119" s="97" t="s">
        <v>229</v>
      </c>
      <c r="BT119" s="97">
        <v>138</v>
      </c>
      <c r="BU119" s="97" t="s">
        <v>229</v>
      </c>
      <c r="BV119" s="23">
        <v>9.2179102056403242E-2</v>
      </c>
      <c r="BW119" s="97" t="s">
        <v>229</v>
      </c>
      <c r="BX119" s="97">
        <v>213</v>
      </c>
      <c r="BY119" s="97" t="s">
        <v>229</v>
      </c>
      <c r="BZ119" s="23">
        <v>0.29800883698943714</v>
      </c>
      <c r="CA119" s="97" t="s">
        <v>229</v>
      </c>
      <c r="CB119" s="97">
        <v>36</v>
      </c>
      <c r="CC119" s="97" t="s">
        <v>229</v>
      </c>
      <c r="CD119" s="23">
        <v>0.17750993440124496</v>
      </c>
      <c r="CE119" s="97" t="s">
        <v>229</v>
      </c>
      <c r="CF119" s="97">
        <v>56</v>
      </c>
      <c r="CG119" s="2">
        <f t="shared" si="11"/>
        <v>4.2104865647288516E-3</v>
      </c>
      <c r="CH119">
        <f t="shared" si="12"/>
        <v>1.5206840537544742E-2</v>
      </c>
      <c r="CI119">
        <f t="shared" si="13"/>
        <v>7.567190692913435E-2</v>
      </c>
      <c r="CJ119">
        <f t="shared" si="14"/>
        <v>5.0323241786981117E-2</v>
      </c>
      <c r="CK119">
        <f t="shared" si="15"/>
        <v>9.2179102056403242E-2</v>
      </c>
      <c r="CL119">
        <f t="shared" si="16"/>
        <v>0.29800883698943714</v>
      </c>
      <c r="CM119">
        <f t="shared" si="17"/>
        <v>0.17750993440124496</v>
      </c>
      <c r="CN119">
        <f t="shared" si="18"/>
        <v>9.8091055669758911E-2</v>
      </c>
      <c r="CO119">
        <f t="shared" si="19"/>
        <v>1.5206840537544742E-2</v>
      </c>
      <c r="CP119" s="97" t="s">
        <v>229</v>
      </c>
      <c r="CQ119">
        <f t="shared" si="20"/>
        <v>130</v>
      </c>
      <c r="CR119">
        <f t="shared" si="21"/>
        <v>265</v>
      </c>
      <c r="CS119" s="97" t="s">
        <v>229</v>
      </c>
    </row>
    <row r="120" spans="1:97" x14ac:dyDescent="0.35">
      <c r="A120" s="97" t="s">
        <v>104</v>
      </c>
      <c r="B120" s="23">
        <v>0.33287461103128929</v>
      </c>
      <c r="C120" s="97" t="s">
        <v>104</v>
      </c>
      <c r="D120" s="97">
        <v>68</v>
      </c>
      <c r="E120" s="97" t="s">
        <v>104</v>
      </c>
      <c r="F120" s="23">
        <v>0.22841226463015846</v>
      </c>
      <c r="G120" s="97" t="s">
        <v>104</v>
      </c>
      <c r="H120" s="97">
        <v>45</v>
      </c>
      <c r="I120" s="97" t="s">
        <v>104</v>
      </c>
      <c r="J120" s="23">
        <v>0.24300855035075117</v>
      </c>
      <c r="K120" s="97" t="s">
        <v>104</v>
      </c>
      <c r="L120" s="97">
        <v>186</v>
      </c>
      <c r="M120" s="97" t="s">
        <v>104</v>
      </c>
      <c r="N120" s="23">
        <v>141</v>
      </c>
      <c r="O120" s="97" t="s">
        <v>104</v>
      </c>
      <c r="P120" s="23">
        <v>290</v>
      </c>
      <c r="Q120" s="97" t="s">
        <v>104</v>
      </c>
      <c r="R120" s="23">
        <v>1.2874815741144021E-2</v>
      </c>
      <c r="S120" s="97" t="s">
        <v>104</v>
      </c>
      <c r="T120" s="97">
        <v>16</v>
      </c>
      <c r="U120" s="97" t="s">
        <v>104</v>
      </c>
      <c r="V120" s="23">
        <v>7.2400137419256175E-2</v>
      </c>
      <c r="W120" s="97" t="s">
        <v>104</v>
      </c>
      <c r="X120" s="97">
        <v>258</v>
      </c>
      <c r="Y120" s="97" t="s">
        <v>104</v>
      </c>
      <c r="Z120" s="23">
        <v>1.3540003751382184E-2</v>
      </c>
      <c r="AA120" s="97" t="s">
        <v>104</v>
      </c>
      <c r="AB120" s="97">
        <v>20</v>
      </c>
      <c r="AC120" s="97" t="s">
        <v>104</v>
      </c>
      <c r="AD120" s="23">
        <v>0.17477608571876904</v>
      </c>
      <c r="AE120" s="97" t="s">
        <v>104</v>
      </c>
      <c r="AF120" s="97">
        <v>12</v>
      </c>
      <c r="AG120" s="97" t="s">
        <v>104</v>
      </c>
      <c r="AH120" s="23">
        <v>7.0595029845379811E-2</v>
      </c>
      <c r="AI120" s="97" t="s">
        <v>104</v>
      </c>
      <c r="AJ120" s="97">
        <v>208</v>
      </c>
      <c r="AK120" s="97" t="s">
        <v>104</v>
      </c>
      <c r="AL120" s="23">
        <v>0.17920149153070056</v>
      </c>
      <c r="AM120" s="97" t="s">
        <v>104</v>
      </c>
      <c r="AN120" s="97">
        <v>13</v>
      </c>
      <c r="AO120" s="97" t="s">
        <v>104</v>
      </c>
      <c r="AP120" s="23">
        <v>3.2267652251456211E-2</v>
      </c>
      <c r="AQ120" s="97" t="s">
        <v>104</v>
      </c>
      <c r="AR120" s="97">
        <v>166</v>
      </c>
      <c r="AS120" s="97" t="s">
        <v>104</v>
      </c>
      <c r="AT120" s="23">
        <v>8.4218927408565805E-2</v>
      </c>
      <c r="AU120" s="97" t="s">
        <v>104</v>
      </c>
      <c r="AV120" s="97">
        <v>183</v>
      </c>
      <c r="AW120" s="97" t="s">
        <v>104</v>
      </c>
      <c r="AX120" s="23">
        <v>6.1121506307798792E-2</v>
      </c>
      <c r="AY120" s="97" t="s">
        <v>104</v>
      </c>
      <c r="AZ120" s="97">
        <v>191</v>
      </c>
      <c r="BA120" s="97" t="s">
        <v>104</v>
      </c>
      <c r="BB120" s="23">
        <v>0.21328956331917229</v>
      </c>
      <c r="BC120" s="97" t="s">
        <v>104</v>
      </c>
      <c r="BD120" s="97">
        <v>29</v>
      </c>
      <c r="BE120" s="97" t="s">
        <v>104</v>
      </c>
      <c r="BF120" s="23">
        <v>0.23071938467951825</v>
      </c>
      <c r="BG120" s="97" t="s">
        <v>104</v>
      </c>
      <c r="BH120" s="97">
        <v>149</v>
      </c>
      <c r="BI120" s="97" t="s">
        <v>104</v>
      </c>
      <c r="BJ120" s="23">
        <v>0.24278980532287395</v>
      </c>
      <c r="BK120" s="97" t="s">
        <v>104</v>
      </c>
      <c r="BL120" s="97">
        <v>29</v>
      </c>
      <c r="BM120" s="97" t="s">
        <v>104</v>
      </c>
      <c r="BN120" s="23">
        <v>7.2201448854030528E-2</v>
      </c>
      <c r="BO120" s="97" t="s">
        <v>104</v>
      </c>
      <c r="BP120" s="97">
        <v>143</v>
      </c>
      <c r="BQ120" s="97" t="s">
        <v>104</v>
      </c>
      <c r="BR120" s="23">
        <v>3.4986788010411253E-2</v>
      </c>
      <c r="BS120" s="97" t="s">
        <v>104</v>
      </c>
      <c r="BT120" s="97">
        <v>266</v>
      </c>
      <c r="BU120" s="97" t="s">
        <v>104</v>
      </c>
      <c r="BV120" s="23">
        <v>9.3078938152991106E-2</v>
      </c>
      <c r="BW120" s="97" t="s">
        <v>104</v>
      </c>
      <c r="BX120" s="97">
        <v>210</v>
      </c>
      <c r="BY120" s="97" t="s">
        <v>104</v>
      </c>
      <c r="BZ120" s="23">
        <v>0.19801032351820144</v>
      </c>
      <c r="CA120" s="97" t="s">
        <v>104</v>
      </c>
      <c r="CB120" s="97">
        <v>95</v>
      </c>
      <c r="CC120" s="97" t="s">
        <v>104</v>
      </c>
      <c r="CD120" s="23">
        <v>0.17680258469094398</v>
      </c>
      <c r="CE120" s="97" t="s">
        <v>104</v>
      </c>
      <c r="CF120" s="97">
        <v>57</v>
      </c>
      <c r="CG120" s="2">
        <f t="shared" si="11"/>
        <v>1.3540003751382184E-2</v>
      </c>
      <c r="CH120">
        <f t="shared" si="12"/>
        <v>0.17920149153070056</v>
      </c>
      <c r="CI120">
        <f t="shared" si="13"/>
        <v>6.1121506307798792E-2</v>
      </c>
      <c r="CJ120">
        <f t="shared" si="14"/>
        <v>0.24278980532287395</v>
      </c>
      <c r="CK120">
        <f t="shared" si="15"/>
        <v>9.3078938152991106E-2</v>
      </c>
      <c r="CL120">
        <f t="shared" si="16"/>
        <v>0.19801032351820144</v>
      </c>
      <c r="CM120">
        <f t="shared" si="17"/>
        <v>0.17680258469094398</v>
      </c>
      <c r="CN120">
        <f t="shared" si="18"/>
        <v>0.1358415687566866</v>
      </c>
      <c r="CO120">
        <f t="shared" si="19"/>
        <v>0.17920149153070056</v>
      </c>
      <c r="CP120" s="97" t="s">
        <v>104</v>
      </c>
      <c r="CQ120">
        <f t="shared" si="20"/>
        <v>68</v>
      </c>
      <c r="CR120">
        <f t="shared" si="21"/>
        <v>13</v>
      </c>
      <c r="CS120" s="97" t="s">
        <v>104</v>
      </c>
    </row>
    <row r="121" spans="1:97" x14ac:dyDescent="0.35">
      <c r="A121" s="97" t="s">
        <v>245</v>
      </c>
      <c r="B121" s="23">
        <v>0.13996627146027221</v>
      </c>
      <c r="C121" s="97" t="s">
        <v>245</v>
      </c>
      <c r="D121" s="97">
        <v>292</v>
      </c>
      <c r="E121" s="97" t="s">
        <v>245</v>
      </c>
      <c r="F121" s="23">
        <v>3.8057525223733055E-2</v>
      </c>
      <c r="G121" s="97" t="s">
        <v>245</v>
      </c>
      <c r="H121" s="97">
        <v>302</v>
      </c>
      <c r="I121" s="97" t="s">
        <v>245</v>
      </c>
      <c r="J121" s="23">
        <v>0.26032976333763469</v>
      </c>
      <c r="K121" s="97" t="s">
        <v>245</v>
      </c>
      <c r="L121" s="97">
        <v>161</v>
      </c>
      <c r="M121" s="97" t="s">
        <v>245</v>
      </c>
      <c r="N121" s="23">
        <v>-141</v>
      </c>
      <c r="O121" s="97" t="s">
        <v>245</v>
      </c>
      <c r="P121" s="23">
        <v>43</v>
      </c>
      <c r="Q121" s="97" t="s">
        <v>245</v>
      </c>
      <c r="R121" s="23">
        <v>2.8883209154708742E-3</v>
      </c>
      <c r="S121" s="97" t="s">
        <v>245</v>
      </c>
      <c r="T121" s="97">
        <v>85</v>
      </c>
      <c r="U121" s="97" t="s">
        <v>245</v>
      </c>
      <c r="V121" s="23">
        <v>0.38301313003375553</v>
      </c>
      <c r="W121" s="97" t="s">
        <v>245</v>
      </c>
      <c r="X121" s="97">
        <v>41</v>
      </c>
      <c r="Y121" s="97" t="s">
        <v>245</v>
      </c>
      <c r="Z121" s="23">
        <v>6.4268958440797342E-3</v>
      </c>
      <c r="AA121" s="97" t="s">
        <v>245</v>
      </c>
      <c r="AB121" s="97">
        <v>68</v>
      </c>
      <c r="AC121" s="97" t="s">
        <v>245</v>
      </c>
      <c r="AD121" s="23">
        <v>7.8033666285615031E-3</v>
      </c>
      <c r="AE121" s="97" t="s">
        <v>245</v>
      </c>
      <c r="AF121" s="97">
        <v>207</v>
      </c>
      <c r="AG121" s="97" t="s">
        <v>245</v>
      </c>
      <c r="AH121" s="23">
        <v>7.5764946716060572E-2</v>
      </c>
      <c r="AI121" s="97" t="s">
        <v>245</v>
      </c>
      <c r="AJ121" s="97">
        <v>193</v>
      </c>
      <c r="AK121" s="97" t="s">
        <v>245</v>
      </c>
      <c r="AL121" s="23">
        <v>1.7152490388314647E-2</v>
      </c>
      <c r="AM121" s="97" t="s">
        <v>245</v>
      </c>
      <c r="AN121" s="97">
        <v>238</v>
      </c>
      <c r="AO121" s="97" t="s">
        <v>245</v>
      </c>
      <c r="AP121" s="23">
        <v>5.2361522974659978E-2</v>
      </c>
      <c r="AQ121" s="97" t="s">
        <v>245</v>
      </c>
      <c r="AR121" s="97">
        <v>122</v>
      </c>
      <c r="AS121" s="97" t="s">
        <v>245</v>
      </c>
      <c r="AT121" s="23">
        <v>6.902213751547126E-2</v>
      </c>
      <c r="AU121" s="97" t="s">
        <v>245</v>
      </c>
      <c r="AV121" s="97">
        <v>242</v>
      </c>
      <c r="AW121" s="97" t="s">
        <v>245</v>
      </c>
      <c r="AX121" s="23">
        <v>7.533576598835405E-2</v>
      </c>
      <c r="AY121" s="97" t="s">
        <v>245</v>
      </c>
      <c r="AZ121" s="97">
        <v>156</v>
      </c>
      <c r="BA121" s="97" t="s">
        <v>245</v>
      </c>
      <c r="BB121" s="23">
        <v>1.4142020988877508E-2</v>
      </c>
      <c r="BC121" s="97" t="s">
        <v>245</v>
      </c>
      <c r="BD121" s="97">
        <v>280</v>
      </c>
      <c r="BE121" s="97" t="s">
        <v>245</v>
      </c>
      <c r="BF121" s="23">
        <v>0.12818387109776522</v>
      </c>
      <c r="BG121" s="97" t="s">
        <v>245</v>
      </c>
      <c r="BH121" s="97">
        <v>299</v>
      </c>
      <c r="BI121" s="97" t="s">
        <v>245</v>
      </c>
      <c r="BJ121" s="23">
        <v>3.9691765270776537E-2</v>
      </c>
      <c r="BK121" s="97" t="s">
        <v>245</v>
      </c>
      <c r="BL121" s="97">
        <v>316</v>
      </c>
      <c r="BM121" s="97" t="s">
        <v>245</v>
      </c>
      <c r="BN121" s="23">
        <v>7.0149457922896582E-3</v>
      </c>
      <c r="BO121" s="97" t="s">
        <v>245</v>
      </c>
      <c r="BP121" s="97">
        <v>317</v>
      </c>
      <c r="BQ121" s="97" t="s">
        <v>245</v>
      </c>
      <c r="BR121" s="23">
        <v>4.1532092242979268E-2</v>
      </c>
      <c r="BS121" s="97" t="s">
        <v>245</v>
      </c>
      <c r="BT121" s="97">
        <v>242</v>
      </c>
      <c r="BU121" s="97" t="s">
        <v>245</v>
      </c>
      <c r="BV121" s="23">
        <v>4.2252601261208271E-2</v>
      </c>
      <c r="BW121" s="97" t="s">
        <v>245</v>
      </c>
      <c r="BX121" s="97">
        <v>312</v>
      </c>
      <c r="BY121" s="97" t="s">
        <v>245</v>
      </c>
      <c r="BZ121" s="23">
        <v>0.13565288354477809</v>
      </c>
      <c r="CA121" s="97" t="s">
        <v>245</v>
      </c>
      <c r="CB121" s="97">
        <v>194</v>
      </c>
      <c r="CC121" s="97" t="s">
        <v>245</v>
      </c>
      <c r="CD121" s="23">
        <v>9.641457658906584E-2</v>
      </c>
      <c r="CE121" s="97" t="s">
        <v>245</v>
      </c>
      <c r="CF121" s="97">
        <v>126</v>
      </c>
      <c r="CG121" s="2">
        <f t="shared" si="11"/>
        <v>6.4268958440797342E-3</v>
      </c>
      <c r="CH121">
        <f t="shared" si="12"/>
        <v>1.7152490388314647E-2</v>
      </c>
      <c r="CI121">
        <f t="shared" si="13"/>
        <v>7.533576598835405E-2</v>
      </c>
      <c r="CJ121">
        <f t="shared" si="14"/>
        <v>3.9691765270776537E-2</v>
      </c>
      <c r="CK121">
        <f t="shared" si="15"/>
        <v>4.2252601261208271E-2</v>
      </c>
      <c r="CL121">
        <f t="shared" si="16"/>
        <v>0.13565288354477809</v>
      </c>
      <c r="CM121">
        <f t="shared" si="17"/>
        <v>9.641457658906584E-2</v>
      </c>
      <c r="CN121">
        <f t="shared" si="18"/>
        <v>5.7118318003533286E-2</v>
      </c>
      <c r="CO121">
        <f t="shared" si="19"/>
        <v>1.7152490388314647E-2</v>
      </c>
      <c r="CP121" s="97" t="s">
        <v>245</v>
      </c>
      <c r="CQ121">
        <f t="shared" si="20"/>
        <v>292</v>
      </c>
      <c r="CR121">
        <f t="shared" si="21"/>
        <v>238</v>
      </c>
      <c r="CS121" s="97" t="s">
        <v>245</v>
      </c>
    </row>
    <row r="122" spans="1:97" x14ac:dyDescent="0.35">
      <c r="A122" s="97" t="s">
        <v>193</v>
      </c>
      <c r="B122" s="23">
        <v>0.25799521745406367</v>
      </c>
      <c r="C122" s="97" t="s">
        <v>193</v>
      </c>
      <c r="D122" s="97">
        <v>114</v>
      </c>
      <c r="E122" s="97" t="s">
        <v>193</v>
      </c>
      <c r="F122" s="23">
        <v>0.15919722394663172</v>
      </c>
      <c r="G122" s="97" t="s">
        <v>193</v>
      </c>
      <c r="H122" s="97">
        <v>68</v>
      </c>
      <c r="I122" s="97" t="s">
        <v>193</v>
      </c>
      <c r="J122" s="23">
        <v>0.24832128859539354</v>
      </c>
      <c r="K122" s="97" t="s">
        <v>193</v>
      </c>
      <c r="L122" s="97">
        <v>177</v>
      </c>
      <c r="M122" s="97" t="s">
        <v>193</v>
      </c>
      <c r="N122" s="23">
        <v>109</v>
      </c>
      <c r="O122" s="97" t="s">
        <v>193</v>
      </c>
      <c r="P122" s="23">
        <v>269</v>
      </c>
      <c r="Q122" s="97" t="s">
        <v>193</v>
      </c>
      <c r="R122" s="23">
        <v>7.9803414874278361E-3</v>
      </c>
      <c r="S122" s="97" t="s">
        <v>193</v>
      </c>
      <c r="T122" s="97">
        <v>29</v>
      </c>
      <c r="U122" s="97" t="s">
        <v>193</v>
      </c>
      <c r="V122" s="23">
        <v>0.17511405837389074</v>
      </c>
      <c r="W122" s="97" t="s">
        <v>193</v>
      </c>
      <c r="X122" s="97">
        <v>131</v>
      </c>
      <c r="Y122" s="97" t="s">
        <v>193</v>
      </c>
      <c r="Z122" s="23">
        <v>9.5961828911031635E-3</v>
      </c>
      <c r="AA122" s="97" t="s">
        <v>193</v>
      </c>
      <c r="AB122" s="97">
        <v>35</v>
      </c>
      <c r="AC122" s="97" t="s">
        <v>193</v>
      </c>
      <c r="AD122" s="23">
        <v>6.7801442509186238E-2</v>
      </c>
      <c r="AE122" s="97" t="s">
        <v>193</v>
      </c>
      <c r="AF122" s="97">
        <v>30</v>
      </c>
      <c r="AG122" s="97" t="s">
        <v>193</v>
      </c>
      <c r="AH122" s="23">
        <v>6.4137082679328647E-2</v>
      </c>
      <c r="AI122" s="97" t="s">
        <v>193</v>
      </c>
      <c r="AJ122" s="97">
        <v>239</v>
      </c>
      <c r="AK122" s="97" t="s">
        <v>193</v>
      </c>
      <c r="AL122" s="23">
        <v>7.4149983692570545E-2</v>
      </c>
      <c r="AM122" s="97" t="s">
        <v>193</v>
      </c>
      <c r="AN122" s="97">
        <v>36</v>
      </c>
      <c r="AO122" s="97" t="s">
        <v>193</v>
      </c>
      <c r="AP122" s="23">
        <v>4.1469418753472861E-2</v>
      </c>
      <c r="AQ122" s="97" t="s">
        <v>193</v>
      </c>
      <c r="AR122" s="97">
        <v>142</v>
      </c>
      <c r="AS122" s="97" t="s">
        <v>193</v>
      </c>
      <c r="AT122" s="23">
        <v>5.8608219209873087E-2</v>
      </c>
      <c r="AU122" s="97" t="s">
        <v>193</v>
      </c>
      <c r="AV122" s="97">
        <v>275</v>
      </c>
      <c r="AW122" s="97" t="s">
        <v>193</v>
      </c>
      <c r="AX122" s="23">
        <v>6.1055062065245282E-2</v>
      </c>
      <c r="AY122" s="97" t="s">
        <v>193</v>
      </c>
      <c r="AZ122" s="97">
        <v>192</v>
      </c>
      <c r="BA122" s="97" t="s">
        <v>193</v>
      </c>
      <c r="BB122" s="23">
        <v>4.6596966323175538E-2</v>
      </c>
      <c r="BC122" s="97" t="s">
        <v>193</v>
      </c>
      <c r="BD122" s="97">
        <v>175</v>
      </c>
      <c r="BE122" s="97" t="s">
        <v>193</v>
      </c>
      <c r="BF122" s="23">
        <v>0.27116764096876234</v>
      </c>
      <c r="BG122" s="97" t="s">
        <v>193</v>
      </c>
      <c r="BH122" s="97">
        <v>116</v>
      </c>
      <c r="BI122" s="97" t="s">
        <v>193</v>
      </c>
      <c r="BJ122" s="23">
        <v>9.9182311515673263E-2</v>
      </c>
      <c r="BK122" s="97" t="s">
        <v>193</v>
      </c>
      <c r="BL122" s="97">
        <v>164</v>
      </c>
      <c r="BM122" s="97" t="s">
        <v>193</v>
      </c>
      <c r="BN122" s="23">
        <v>0.18840874661896354</v>
      </c>
      <c r="BO122" s="97" t="s">
        <v>193</v>
      </c>
      <c r="BP122" s="97">
        <v>37</v>
      </c>
      <c r="BQ122" s="97" t="s">
        <v>193</v>
      </c>
      <c r="BR122" s="23">
        <v>4.1530621219699838E-2</v>
      </c>
      <c r="BS122" s="97" t="s">
        <v>193</v>
      </c>
      <c r="BT122" s="97">
        <v>243</v>
      </c>
      <c r="BU122" s="97" t="s">
        <v>193</v>
      </c>
      <c r="BV122" s="23">
        <v>0.19954710401858575</v>
      </c>
      <c r="BW122" s="97" t="s">
        <v>193</v>
      </c>
      <c r="BX122" s="97">
        <v>66</v>
      </c>
      <c r="BY122" s="97" t="s">
        <v>193</v>
      </c>
      <c r="BZ122" s="23">
        <v>0.22280186655674572</v>
      </c>
      <c r="CA122" s="97" t="s">
        <v>193</v>
      </c>
      <c r="CB122" s="97">
        <v>73</v>
      </c>
      <c r="CC122" s="97" t="s">
        <v>193</v>
      </c>
      <c r="CD122" s="23">
        <v>5.3344373897215594E-2</v>
      </c>
      <c r="CE122" s="97" t="s">
        <v>193</v>
      </c>
      <c r="CF122" s="97">
        <v>206</v>
      </c>
      <c r="CG122" s="2">
        <f t="shared" si="11"/>
        <v>9.5961828911031635E-3</v>
      </c>
      <c r="CH122">
        <f t="shared" si="12"/>
        <v>7.4149983692570545E-2</v>
      </c>
      <c r="CI122">
        <f t="shared" si="13"/>
        <v>6.1055062065245282E-2</v>
      </c>
      <c r="CJ122">
        <f t="shared" si="14"/>
        <v>9.9182311515673263E-2</v>
      </c>
      <c r="CK122">
        <f t="shared" si="15"/>
        <v>0.19954710401858575</v>
      </c>
      <c r="CL122">
        <f t="shared" si="16"/>
        <v>0.22280186655674572</v>
      </c>
      <c r="CM122">
        <f t="shared" si="17"/>
        <v>5.3344373897215594E-2</v>
      </c>
      <c r="CN122">
        <f t="shared" si="18"/>
        <v>0.10528431400071012</v>
      </c>
      <c r="CO122">
        <f t="shared" si="19"/>
        <v>7.4149983692570545E-2</v>
      </c>
      <c r="CP122" s="97" t="s">
        <v>193</v>
      </c>
      <c r="CQ122">
        <f t="shared" si="20"/>
        <v>114</v>
      </c>
      <c r="CR122">
        <f t="shared" si="21"/>
        <v>36</v>
      </c>
      <c r="CS122" s="97" t="s">
        <v>193</v>
      </c>
    </row>
    <row r="123" spans="1:97" x14ac:dyDescent="0.35">
      <c r="A123" s="97" t="s">
        <v>218</v>
      </c>
      <c r="B123" s="23">
        <v>0.19192213713531117</v>
      </c>
      <c r="C123" s="97" t="s">
        <v>218</v>
      </c>
      <c r="D123" s="97">
        <v>198</v>
      </c>
      <c r="E123" s="97" t="s">
        <v>218</v>
      </c>
      <c r="F123" s="23">
        <v>0.12855538382053991</v>
      </c>
      <c r="G123" s="97" t="s">
        <v>218</v>
      </c>
      <c r="H123" s="97">
        <v>100</v>
      </c>
      <c r="I123" s="97" t="s">
        <v>218</v>
      </c>
      <c r="J123" s="23">
        <v>0.21547489770427944</v>
      </c>
      <c r="K123" s="97" t="s">
        <v>218</v>
      </c>
      <c r="L123" s="97">
        <v>223</v>
      </c>
      <c r="M123" s="97" t="s">
        <v>218</v>
      </c>
      <c r="N123" s="23">
        <v>123</v>
      </c>
      <c r="O123" s="97" t="s">
        <v>218</v>
      </c>
      <c r="P123" s="23">
        <v>280</v>
      </c>
      <c r="Q123" s="97" t="s">
        <v>218</v>
      </c>
      <c r="R123" s="23">
        <v>6.3660636698620182E-3</v>
      </c>
      <c r="S123" s="97" t="s">
        <v>218</v>
      </c>
      <c r="T123" s="97">
        <v>41</v>
      </c>
      <c r="U123" s="97" t="s">
        <v>218</v>
      </c>
      <c r="V123" s="23">
        <v>7.7041878638622427E-2</v>
      </c>
      <c r="W123" s="97" t="s">
        <v>218</v>
      </c>
      <c r="X123" s="97">
        <v>254</v>
      </c>
      <c r="Y123" s="97" t="s">
        <v>218</v>
      </c>
      <c r="Z123" s="23">
        <v>7.0761001414196443E-3</v>
      </c>
      <c r="AA123" s="97" t="s">
        <v>218</v>
      </c>
      <c r="AB123" s="97">
        <v>59</v>
      </c>
      <c r="AC123" s="97" t="s">
        <v>218</v>
      </c>
      <c r="AD123" s="23">
        <v>4.499952547508794E-2</v>
      </c>
      <c r="AE123" s="97" t="s">
        <v>218</v>
      </c>
      <c r="AF123" s="97">
        <v>39</v>
      </c>
      <c r="AG123" s="97" t="s">
        <v>218</v>
      </c>
      <c r="AH123" s="23">
        <v>6.6094924341026248E-2</v>
      </c>
      <c r="AI123" s="97" t="s">
        <v>218</v>
      </c>
      <c r="AJ123" s="97">
        <v>231</v>
      </c>
      <c r="AK123" s="97" t="s">
        <v>218</v>
      </c>
      <c r="AL123" s="23">
        <v>5.21782238774861E-2</v>
      </c>
      <c r="AM123" s="97" t="s">
        <v>218</v>
      </c>
      <c r="AN123" s="97">
        <v>54</v>
      </c>
      <c r="AO123" s="97" t="s">
        <v>218</v>
      </c>
      <c r="AP123" s="23">
        <v>0.14123927921031862</v>
      </c>
      <c r="AQ123" s="97" t="s">
        <v>218</v>
      </c>
      <c r="AR123" s="97">
        <v>33</v>
      </c>
      <c r="AS123" s="97" t="s">
        <v>218</v>
      </c>
      <c r="AT123" s="23">
        <v>5.028675954938875E-2</v>
      </c>
      <c r="AU123" s="97" t="s">
        <v>218</v>
      </c>
      <c r="AV123" s="97">
        <v>300</v>
      </c>
      <c r="AW123" s="97" t="s">
        <v>218</v>
      </c>
      <c r="AX123" s="23">
        <v>0.15529987844074108</v>
      </c>
      <c r="AY123" s="97" t="s">
        <v>218</v>
      </c>
      <c r="AZ123" s="97">
        <v>45</v>
      </c>
      <c r="BA123" s="97" t="s">
        <v>218</v>
      </c>
      <c r="BB123" s="23">
        <v>2.391274011729155E-2</v>
      </c>
      <c r="BC123" s="97" t="s">
        <v>218</v>
      </c>
      <c r="BD123" s="97">
        <v>245</v>
      </c>
      <c r="BE123" s="97" t="s">
        <v>218</v>
      </c>
      <c r="BF123" s="23">
        <v>0.42048502869182586</v>
      </c>
      <c r="BG123" s="97" t="s">
        <v>218</v>
      </c>
      <c r="BH123" s="97">
        <v>39</v>
      </c>
      <c r="BI123" s="97" t="s">
        <v>218</v>
      </c>
      <c r="BJ123" s="23">
        <v>0.10969721116568111</v>
      </c>
      <c r="BK123" s="97" t="s">
        <v>218</v>
      </c>
      <c r="BL123" s="97">
        <v>149</v>
      </c>
      <c r="BM123" s="97" t="s">
        <v>218</v>
      </c>
      <c r="BN123" s="23">
        <v>6.7937873084295275E-2</v>
      </c>
      <c r="BO123" s="97" t="s">
        <v>218</v>
      </c>
      <c r="BP123" s="97">
        <v>151</v>
      </c>
      <c r="BQ123" s="97" t="s">
        <v>218</v>
      </c>
      <c r="BR123" s="23">
        <v>3.3501481028796284E-2</v>
      </c>
      <c r="BS123" s="97" t="s">
        <v>218</v>
      </c>
      <c r="BT123" s="97">
        <v>272</v>
      </c>
      <c r="BU123" s="97" t="s">
        <v>218</v>
      </c>
      <c r="BV123" s="23">
        <v>8.8088246592010297E-2</v>
      </c>
      <c r="BW123" s="97" t="s">
        <v>218</v>
      </c>
      <c r="BX123" s="97">
        <v>222</v>
      </c>
      <c r="BY123" s="97" t="s">
        <v>218</v>
      </c>
      <c r="BZ123" s="23">
        <v>8.5384649497254522E-2</v>
      </c>
      <c r="CA123" s="97" t="s">
        <v>218</v>
      </c>
      <c r="CB123" s="97">
        <v>296</v>
      </c>
      <c r="CC123" s="97" t="s">
        <v>218</v>
      </c>
      <c r="CD123" s="23">
        <v>3.6621485918093041E-2</v>
      </c>
      <c r="CE123" s="97" t="s">
        <v>218</v>
      </c>
      <c r="CF123" s="97">
        <v>259</v>
      </c>
      <c r="CG123" s="2">
        <f t="shared" si="11"/>
        <v>7.0761001414196443E-3</v>
      </c>
      <c r="CH123">
        <f t="shared" si="12"/>
        <v>5.21782238774861E-2</v>
      </c>
      <c r="CI123">
        <f t="shared" si="13"/>
        <v>0.15529987844074108</v>
      </c>
      <c r="CJ123">
        <f t="shared" si="14"/>
        <v>0.10969721116568111</v>
      </c>
      <c r="CK123">
        <f t="shared" si="15"/>
        <v>8.8088246592010297E-2</v>
      </c>
      <c r="CL123">
        <f t="shared" si="16"/>
        <v>8.5384649497254522E-2</v>
      </c>
      <c r="CM123">
        <f t="shared" si="17"/>
        <v>3.6621485918093041E-2</v>
      </c>
      <c r="CN123">
        <f t="shared" si="18"/>
        <v>7.8320795048998207E-2</v>
      </c>
      <c r="CO123">
        <f t="shared" si="19"/>
        <v>5.21782238774861E-2</v>
      </c>
      <c r="CP123" s="97" t="s">
        <v>218</v>
      </c>
      <c r="CQ123">
        <f t="shared" si="20"/>
        <v>198</v>
      </c>
      <c r="CR123">
        <f t="shared" si="21"/>
        <v>54</v>
      </c>
      <c r="CS123" s="97" t="s">
        <v>218</v>
      </c>
    </row>
    <row r="124" spans="1:97" x14ac:dyDescent="0.35">
      <c r="A124" s="97" t="s">
        <v>174</v>
      </c>
      <c r="B124" s="23">
        <v>0.32702482368866559</v>
      </c>
      <c r="C124" s="97" t="s">
        <v>174</v>
      </c>
      <c r="D124" s="97">
        <v>74</v>
      </c>
      <c r="E124" s="97" t="s">
        <v>174</v>
      </c>
      <c r="F124" s="23">
        <v>5.8788901294531931E-2</v>
      </c>
      <c r="G124" s="97" t="s">
        <v>174</v>
      </c>
      <c r="H124" s="97">
        <v>259</v>
      </c>
      <c r="I124" s="97" t="s">
        <v>174</v>
      </c>
      <c r="J124" s="23">
        <v>0.4909514291141322</v>
      </c>
      <c r="K124" s="97" t="s">
        <v>174</v>
      </c>
      <c r="L124" s="97">
        <v>34</v>
      </c>
      <c r="M124" s="97" t="s">
        <v>174</v>
      </c>
      <c r="N124" s="23">
        <v>-225</v>
      </c>
      <c r="O124" s="97" t="s">
        <v>174</v>
      </c>
      <c r="P124" s="23">
        <v>5</v>
      </c>
      <c r="Q124" s="97" t="s">
        <v>174</v>
      </c>
      <c r="R124" s="23">
        <v>3.692440529089342E-4</v>
      </c>
      <c r="S124" s="97" t="s">
        <v>174</v>
      </c>
      <c r="T124" s="97">
        <v>266</v>
      </c>
      <c r="U124" s="97" t="s">
        <v>174</v>
      </c>
      <c r="V124" s="23">
        <v>0.36476970712256968</v>
      </c>
      <c r="W124" s="97" t="s">
        <v>174</v>
      </c>
      <c r="X124" s="97">
        <v>44</v>
      </c>
      <c r="Y124" s="97" t="s">
        <v>174</v>
      </c>
      <c r="Z124" s="23">
        <v>3.7399868918013826E-3</v>
      </c>
      <c r="AA124" s="97" t="s">
        <v>174</v>
      </c>
      <c r="AB124" s="97">
        <v>129</v>
      </c>
      <c r="AC124" s="97" t="s">
        <v>174</v>
      </c>
      <c r="AD124" s="23">
        <v>2.762010180535463E-3</v>
      </c>
      <c r="AE124" s="97" t="s">
        <v>174</v>
      </c>
      <c r="AF124" s="97">
        <v>298</v>
      </c>
      <c r="AG124" s="97" t="s">
        <v>174</v>
      </c>
      <c r="AH124" s="23">
        <v>0.15316890591600971</v>
      </c>
      <c r="AI124" s="97" t="s">
        <v>174</v>
      </c>
      <c r="AJ124" s="97">
        <v>51</v>
      </c>
      <c r="AK124" s="97" t="s">
        <v>174</v>
      </c>
      <c r="AL124" s="23">
        <v>2.1995468732062817E-2</v>
      </c>
      <c r="AM124" s="97" t="s">
        <v>174</v>
      </c>
      <c r="AN124" s="97">
        <v>164</v>
      </c>
      <c r="AO124" s="97" t="s">
        <v>174</v>
      </c>
      <c r="AP124" s="23">
        <v>7.8341610752481455E-3</v>
      </c>
      <c r="AQ124" s="97" t="s">
        <v>174</v>
      </c>
      <c r="AR124" s="97">
        <v>240</v>
      </c>
      <c r="AS124" s="97" t="s">
        <v>174</v>
      </c>
      <c r="AT124" s="23">
        <v>0.1208908976053179</v>
      </c>
      <c r="AU124" s="97" t="s">
        <v>174</v>
      </c>
      <c r="AV124" s="97">
        <v>83</v>
      </c>
      <c r="AW124" s="97" t="s">
        <v>174</v>
      </c>
      <c r="AX124" s="23">
        <v>5.0251548622312216E-2</v>
      </c>
      <c r="AY124" s="97" t="s">
        <v>174</v>
      </c>
      <c r="AZ124" s="97">
        <v>226</v>
      </c>
      <c r="BA124" s="97" t="s">
        <v>174</v>
      </c>
      <c r="BB124" s="23">
        <v>1.5426631349723606E-2</v>
      </c>
      <c r="BC124" s="97" t="s">
        <v>174</v>
      </c>
      <c r="BD124" s="97">
        <v>272</v>
      </c>
      <c r="BE124" s="97" t="s">
        <v>174</v>
      </c>
      <c r="BF124" s="23">
        <v>0.30985374730725834</v>
      </c>
      <c r="BG124" s="97" t="s">
        <v>174</v>
      </c>
      <c r="BH124" s="97">
        <v>76</v>
      </c>
      <c r="BI124" s="97" t="s">
        <v>174</v>
      </c>
      <c r="BJ124" s="23">
        <v>7.8833492964088786E-2</v>
      </c>
      <c r="BK124" s="97" t="s">
        <v>174</v>
      </c>
      <c r="BL124" s="97">
        <v>223</v>
      </c>
      <c r="BM124" s="97" t="s">
        <v>174</v>
      </c>
      <c r="BN124" s="23">
        <v>0.1036906051212959</v>
      </c>
      <c r="BO124" s="97" t="s">
        <v>174</v>
      </c>
      <c r="BP124" s="97">
        <v>90</v>
      </c>
      <c r="BQ124" s="97" t="s">
        <v>174</v>
      </c>
      <c r="BR124" s="23">
        <v>0.13878553180492453</v>
      </c>
      <c r="BS124" s="97" t="s">
        <v>174</v>
      </c>
      <c r="BT124" s="97">
        <v>27</v>
      </c>
      <c r="BU124" s="97" t="s">
        <v>174</v>
      </c>
      <c r="BV124" s="23">
        <v>0.21078132772513256</v>
      </c>
      <c r="BW124" s="97" t="s">
        <v>174</v>
      </c>
      <c r="BX124" s="97">
        <v>56</v>
      </c>
      <c r="BY124" s="97" t="s">
        <v>174</v>
      </c>
      <c r="BZ124" s="23">
        <v>0.2410474874902461</v>
      </c>
      <c r="CA124" s="97" t="s">
        <v>174</v>
      </c>
      <c r="CB124" s="97">
        <v>63</v>
      </c>
      <c r="CC124" s="97" t="s">
        <v>174</v>
      </c>
      <c r="CD124" s="23">
        <v>0.42456953813776854</v>
      </c>
      <c r="CE124" s="97" t="s">
        <v>174</v>
      </c>
      <c r="CF124" s="97">
        <v>24</v>
      </c>
      <c r="CG124" s="2">
        <f t="shared" si="11"/>
        <v>3.7399868918013826E-3</v>
      </c>
      <c r="CH124">
        <f t="shared" si="12"/>
        <v>2.1995468732062817E-2</v>
      </c>
      <c r="CI124">
        <f t="shared" si="13"/>
        <v>5.0251548622312216E-2</v>
      </c>
      <c r="CJ124">
        <f t="shared" si="14"/>
        <v>7.8833492964088786E-2</v>
      </c>
      <c r="CK124">
        <f t="shared" si="15"/>
        <v>0.21078132772513256</v>
      </c>
      <c r="CL124">
        <f t="shared" si="16"/>
        <v>0.2410474874902461</v>
      </c>
      <c r="CM124">
        <f t="shared" si="17"/>
        <v>0.42456953813776854</v>
      </c>
      <c r="CN124">
        <f t="shared" si="18"/>
        <v>0.13345435067762346</v>
      </c>
      <c r="CO124">
        <f t="shared" si="19"/>
        <v>2.1995468732062817E-2</v>
      </c>
      <c r="CP124" s="97" t="s">
        <v>174</v>
      </c>
      <c r="CQ124">
        <f t="shared" si="20"/>
        <v>74</v>
      </c>
      <c r="CR124">
        <f t="shared" si="21"/>
        <v>164</v>
      </c>
      <c r="CS124" s="97" t="s">
        <v>174</v>
      </c>
    </row>
    <row r="125" spans="1:97" x14ac:dyDescent="0.35">
      <c r="A125" s="97" t="s">
        <v>309</v>
      </c>
      <c r="B125" s="23">
        <v>0.16768324026815115</v>
      </c>
      <c r="C125" s="97" t="s">
        <v>309</v>
      </c>
      <c r="D125" s="97">
        <v>247</v>
      </c>
      <c r="E125" s="97" t="s">
        <v>309</v>
      </c>
      <c r="F125" s="23">
        <v>5.3052776241996752E-2</v>
      </c>
      <c r="G125" s="97" t="s">
        <v>309</v>
      </c>
      <c r="H125" s="97">
        <v>271</v>
      </c>
      <c r="I125" s="97" t="s">
        <v>309</v>
      </c>
      <c r="J125" s="23">
        <v>0.22567058517696792</v>
      </c>
      <c r="K125" s="97" t="s">
        <v>309</v>
      </c>
      <c r="L125" s="97">
        <v>213</v>
      </c>
      <c r="M125" s="97" t="s">
        <v>309</v>
      </c>
      <c r="N125" s="23">
        <v>-58</v>
      </c>
      <c r="O125" s="97" t="s">
        <v>309</v>
      </c>
      <c r="P125" s="23">
        <v>93</v>
      </c>
      <c r="Q125" s="97" t="s">
        <v>309</v>
      </c>
      <c r="R125" s="23">
        <v>1.3393551512183577E-3</v>
      </c>
      <c r="S125" s="97" t="s">
        <v>309</v>
      </c>
      <c r="T125" s="97">
        <v>154</v>
      </c>
      <c r="U125" s="97" t="s">
        <v>309</v>
      </c>
      <c r="V125" s="23">
        <v>0.13876542430683417</v>
      </c>
      <c r="W125" s="97" t="s">
        <v>309</v>
      </c>
      <c r="X125" s="97">
        <v>161</v>
      </c>
      <c r="Y125" s="97" t="s">
        <v>309</v>
      </c>
      <c r="Z125" s="23">
        <v>2.6212907643753951E-3</v>
      </c>
      <c r="AA125" s="97" t="s">
        <v>309</v>
      </c>
      <c r="AB125" s="97">
        <v>182</v>
      </c>
      <c r="AC125" s="97" t="s">
        <v>309</v>
      </c>
      <c r="AD125" s="23">
        <v>2.0805745818684166E-2</v>
      </c>
      <c r="AE125" s="97" t="s">
        <v>309</v>
      </c>
      <c r="AF125" s="97">
        <v>84</v>
      </c>
      <c r="AG125" s="97" t="s">
        <v>309</v>
      </c>
      <c r="AH125" s="23">
        <v>7.6740515760218495E-2</v>
      </c>
      <c r="AI125" s="97" t="s">
        <v>309</v>
      </c>
      <c r="AJ125" s="97">
        <v>188</v>
      </c>
      <c r="AK125" s="97" t="s">
        <v>309</v>
      </c>
      <c r="AL125" s="23">
        <v>2.9945144749438948E-2</v>
      </c>
      <c r="AM125" s="97" t="s">
        <v>309</v>
      </c>
      <c r="AN125" s="97">
        <v>110</v>
      </c>
      <c r="AO125" s="97" t="s">
        <v>309</v>
      </c>
      <c r="AP125" s="23">
        <v>0</v>
      </c>
      <c r="AQ125" s="97" t="s">
        <v>309</v>
      </c>
      <c r="AR125" s="97">
        <v>253</v>
      </c>
      <c r="AS125" s="97" t="s">
        <v>309</v>
      </c>
      <c r="AT125" s="23">
        <v>8.6768463893393544E-2</v>
      </c>
      <c r="AU125" s="97" t="s">
        <v>309</v>
      </c>
      <c r="AV125" s="97">
        <v>178</v>
      </c>
      <c r="AW125" s="97" t="s">
        <v>309</v>
      </c>
      <c r="AX125" s="23">
        <v>3.0590777023300365E-2</v>
      </c>
      <c r="AY125" s="97" t="s">
        <v>309</v>
      </c>
      <c r="AZ125" s="97">
        <v>289</v>
      </c>
      <c r="BA125" s="97" t="s">
        <v>309</v>
      </c>
      <c r="BB125" s="23">
        <v>5.7680889915575746E-2</v>
      </c>
      <c r="BC125" s="97" t="s">
        <v>309</v>
      </c>
      <c r="BD125" s="97">
        <v>148</v>
      </c>
      <c r="BE125" s="97" t="s">
        <v>309</v>
      </c>
      <c r="BF125" s="23">
        <v>0.21310585916091349</v>
      </c>
      <c r="BG125" s="97" t="s">
        <v>309</v>
      </c>
      <c r="BH125" s="97">
        <v>172</v>
      </c>
      <c r="BI125" s="97" t="s">
        <v>309</v>
      </c>
      <c r="BJ125" s="23">
        <v>9.7158168361652739E-2</v>
      </c>
      <c r="BK125" s="97" t="s">
        <v>309</v>
      </c>
      <c r="BL125" s="97">
        <v>169</v>
      </c>
      <c r="BM125" s="97" t="s">
        <v>309</v>
      </c>
      <c r="BN125" s="23">
        <v>3.7564293094476654E-2</v>
      </c>
      <c r="BO125" s="97" t="s">
        <v>309</v>
      </c>
      <c r="BP125" s="97">
        <v>237</v>
      </c>
      <c r="BQ125" s="97" t="s">
        <v>309</v>
      </c>
      <c r="BR125" s="23">
        <v>4.1381349128331704E-2</v>
      </c>
      <c r="BS125" s="97" t="s">
        <v>309</v>
      </c>
      <c r="BT125" s="97">
        <v>244</v>
      </c>
      <c r="BU125" s="97" t="s">
        <v>309</v>
      </c>
      <c r="BV125" s="23">
        <v>6.8612213358016774E-2</v>
      </c>
      <c r="BW125" s="97" t="s">
        <v>309</v>
      </c>
      <c r="BX125" s="97">
        <v>277</v>
      </c>
      <c r="BY125" s="97" t="s">
        <v>309</v>
      </c>
      <c r="BZ125" s="23">
        <v>0.18367931775445182</v>
      </c>
      <c r="CA125" s="97" t="s">
        <v>309</v>
      </c>
      <c r="CB125" s="97">
        <v>117</v>
      </c>
      <c r="CC125" s="97" t="s">
        <v>309</v>
      </c>
      <c r="CD125" s="23">
        <v>6.5381964812607302E-2</v>
      </c>
      <c r="CE125" s="97" t="s">
        <v>309</v>
      </c>
      <c r="CF125" s="97">
        <v>175</v>
      </c>
      <c r="CG125" s="2">
        <f t="shared" si="11"/>
        <v>2.6212907643753951E-3</v>
      </c>
      <c r="CH125">
        <f t="shared" si="12"/>
        <v>2.9945144749438948E-2</v>
      </c>
      <c r="CI125">
        <f t="shared" si="13"/>
        <v>3.0590777023300365E-2</v>
      </c>
      <c r="CJ125">
        <f t="shared" si="14"/>
        <v>9.7158168361652739E-2</v>
      </c>
      <c r="CK125">
        <f t="shared" si="15"/>
        <v>6.8612213358016774E-2</v>
      </c>
      <c r="CL125">
        <f t="shared" si="16"/>
        <v>0.18367931775445182</v>
      </c>
      <c r="CM125">
        <f t="shared" si="17"/>
        <v>6.5381964812607302E-2</v>
      </c>
      <c r="CN125">
        <f t="shared" si="18"/>
        <v>6.8429233282946145E-2</v>
      </c>
      <c r="CO125">
        <f t="shared" si="19"/>
        <v>2.9945144749438948E-2</v>
      </c>
      <c r="CP125" s="97" t="s">
        <v>309</v>
      </c>
      <c r="CQ125">
        <f t="shared" si="20"/>
        <v>247</v>
      </c>
      <c r="CR125">
        <f t="shared" si="21"/>
        <v>110</v>
      </c>
      <c r="CS125" s="97" t="s">
        <v>309</v>
      </c>
    </row>
    <row r="126" spans="1:97" x14ac:dyDescent="0.35">
      <c r="A126" s="97" t="s">
        <v>324</v>
      </c>
      <c r="B126" s="23">
        <v>0.15097756964081346</v>
      </c>
      <c r="C126" s="97" t="s">
        <v>324</v>
      </c>
      <c r="D126" s="97">
        <v>280</v>
      </c>
      <c r="E126" s="97" t="s">
        <v>324</v>
      </c>
      <c r="F126" s="23">
        <v>8.4073328666805586E-2</v>
      </c>
      <c r="G126" s="97" t="s">
        <v>324</v>
      </c>
      <c r="H126" s="97">
        <v>193</v>
      </c>
      <c r="I126" s="97" t="s">
        <v>324</v>
      </c>
      <c r="J126" s="23">
        <v>0.2045663238383284</v>
      </c>
      <c r="K126" s="97" t="s">
        <v>324</v>
      </c>
      <c r="L126" s="97">
        <v>243</v>
      </c>
      <c r="M126" s="97" t="s">
        <v>324</v>
      </c>
      <c r="N126" s="23">
        <v>50</v>
      </c>
      <c r="O126" s="97" t="s">
        <v>324</v>
      </c>
      <c r="P126" s="23">
        <v>222</v>
      </c>
      <c r="Q126" s="97" t="s">
        <v>324</v>
      </c>
      <c r="R126" s="23">
        <v>2.3446480316100622E-3</v>
      </c>
      <c r="S126" s="97" t="s">
        <v>324</v>
      </c>
      <c r="T126" s="97">
        <v>100</v>
      </c>
      <c r="U126" s="97" t="s">
        <v>324</v>
      </c>
      <c r="V126" s="23">
        <v>0.19047788048110947</v>
      </c>
      <c r="W126" s="97" t="s">
        <v>324</v>
      </c>
      <c r="X126" s="97">
        <v>118</v>
      </c>
      <c r="Y126" s="97" t="s">
        <v>324</v>
      </c>
      <c r="Z126" s="23">
        <v>4.1041590497938301E-3</v>
      </c>
      <c r="AA126" s="97" t="s">
        <v>324</v>
      </c>
      <c r="AB126" s="97">
        <v>116</v>
      </c>
      <c r="AC126" s="97" t="s">
        <v>324</v>
      </c>
      <c r="AD126" s="23">
        <v>7.4211411790590116E-3</v>
      </c>
      <c r="AE126" s="97" t="s">
        <v>324</v>
      </c>
      <c r="AF126" s="97">
        <v>212</v>
      </c>
      <c r="AG126" s="97" t="s">
        <v>324</v>
      </c>
      <c r="AH126" s="23">
        <v>5.2391246074067734E-2</v>
      </c>
      <c r="AI126" s="97" t="s">
        <v>324</v>
      </c>
      <c r="AJ126" s="97">
        <v>294</v>
      </c>
      <c r="AK126" s="97" t="s">
        <v>324</v>
      </c>
      <c r="AL126" s="23">
        <v>1.3834218901484662E-2</v>
      </c>
      <c r="AM126" s="97" t="s">
        <v>324</v>
      </c>
      <c r="AN126" s="97">
        <v>279</v>
      </c>
      <c r="AO126" s="97" t="s">
        <v>324</v>
      </c>
      <c r="AP126" s="23">
        <v>0</v>
      </c>
      <c r="AQ126" s="97" t="s">
        <v>324</v>
      </c>
      <c r="AR126" s="97">
        <v>253</v>
      </c>
      <c r="AS126" s="97" t="s">
        <v>324</v>
      </c>
      <c r="AT126" s="23">
        <v>4.9271280971512933E-2</v>
      </c>
      <c r="AU126" s="97" t="s">
        <v>324</v>
      </c>
      <c r="AV126" s="97">
        <v>303</v>
      </c>
      <c r="AW126" s="97" t="s">
        <v>324</v>
      </c>
      <c r="AX126" s="23">
        <v>1.7370905306146541E-2</v>
      </c>
      <c r="AY126" s="97" t="s">
        <v>324</v>
      </c>
      <c r="AZ126" s="97">
        <v>316</v>
      </c>
      <c r="BA126" s="97" t="s">
        <v>324</v>
      </c>
      <c r="BB126" s="23">
        <v>9.9542834717383788E-2</v>
      </c>
      <c r="BC126" s="97" t="s">
        <v>324</v>
      </c>
      <c r="BD126" s="97">
        <v>97</v>
      </c>
      <c r="BE126" s="97" t="s">
        <v>324</v>
      </c>
      <c r="BF126" s="23">
        <v>0.23899269333638479</v>
      </c>
      <c r="BG126" s="97" t="s">
        <v>324</v>
      </c>
      <c r="BH126" s="97">
        <v>137</v>
      </c>
      <c r="BI126" s="97" t="s">
        <v>324</v>
      </c>
      <c r="BJ126" s="23">
        <v>0.14075620785564605</v>
      </c>
      <c r="BK126" s="97" t="s">
        <v>324</v>
      </c>
      <c r="BL126" s="97">
        <v>109</v>
      </c>
      <c r="BM126" s="97" t="s">
        <v>324</v>
      </c>
      <c r="BN126" s="23">
        <v>7.6721073788760488E-2</v>
      </c>
      <c r="BO126" s="97" t="s">
        <v>324</v>
      </c>
      <c r="BP126" s="97">
        <v>133</v>
      </c>
      <c r="BQ126" s="97" t="s">
        <v>324</v>
      </c>
      <c r="BR126" s="23">
        <v>3.6399700089249303E-2</v>
      </c>
      <c r="BS126" s="97" t="s">
        <v>324</v>
      </c>
      <c r="BT126" s="97">
        <v>259</v>
      </c>
      <c r="BU126" s="97" t="s">
        <v>324</v>
      </c>
      <c r="BV126" s="23">
        <v>9.8228615481939507E-2</v>
      </c>
      <c r="BW126" s="97" t="s">
        <v>324</v>
      </c>
      <c r="BX126" s="97">
        <v>201</v>
      </c>
      <c r="BY126" s="97" t="s">
        <v>324</v>
      </c>
      <c r="BZ126" s="23">
        <v>8.3492939230294771E-2</v>
      </c>
      <c r="CA126" s="97" t="s">
        <v>324</v>
      </c>
      <c r="CB126" s="97">
        <v>299</v>
      </c>
      <c r="CC126" s="97" t="s">
        <v>324</v>
      </c>
      <c r="CD126" s="23">
        <v>7.9438210749018523E-2</v>
      </c>
      <c r="CE126" s="97" t="s">
        <v>324</v>
      </c>
      <c r="CF126" s="97">
        <v>145</v>
      </c>
      <c r="CG126" s="2">
        <f t="shared" si="11"/>
        <v>4.1041590497938301E-3</v>
      </c>
      <c r="CH126">
        <f t="shared" si="12"/>
        <v>1.3834218901484662E-2</v>
      </c>
      <c r="CI126">
        <f t="shared" si="13"/>
        <v>1.7370905306146541E-2</v>
      </c>
      <c r="CJ126">
        <f t="shared" si="14"/>
        <v>0.14075620785564605</v>
      </c>
      <c r="CK126">
        <f t="shared" si="15"/>
        <v>9.8228615481939507E-2</v>
      </c>
      <c r="CL126">
        <f t="shared" si="16"/>
        <v>8.3492939230294771E-2</v>
      </c>
      <c r="CM126">
        <f t="shared" si="17"/>
        <v>7.9438210749018523E-2</v>
      </c>
      <c r="CN126">
        <f t="shared" si="18"/>
        <v>6.1611877948697651E-2</v>
      </c>
      <c r="CO126">
        <f t="shared" si="19"/>
        <v>1.3834218901484662E-2</v>
      </c>
      <c r="CP126" s="97" t="s">
        <v>324</v>
      </c>
      <c r="CQ126">
        <f t="shared" si="20"/>
        <v>280</v>
      </c>
      <c r="CR126">
        <f t="shared" si="21"/>
        <v>279</v>
      </c>
      <c r="CS126" s="97" t="s">
        <v>324</v>
      </c>
    </row>
    <row r="127" spans="1:97" x14ac:dyDescent="0.35">
      <c r="A127" s="97" t="s">
        <v>180</v>
      </c>
      <c r="B127" s="23">
        <v>0.25285923597208071</v>
      </c>
      <c r="C127" s="97" t="s">
        <v>180</v>
      </c>
      <c r="D127" s="97">
        <v>120</v>
      </c>
      <c r="E127" s="97" t="s">
        <v>180</v>
      </c>
      <c r="F127" s="23">
        <v>0.14535049511507889</v>
      </c>
      <c r="G127" s="97" t="s">
        <v>180</v>
      </c>
      <c r="H127" s="97">
        <v>80</v>
      </c>
      <c r="I127" s="97" t="s">
        <v>180</v>
      </c>
      <c r="J127" s="23">
        <v>0.24866827515022638</v>
      </c>
      <c r="K127" s="97" t="s">
        <v>180</v>
      </c>
      <c r="L127" s="97">
        <v>176</v>
      </c>
      <c r="M127" s="97" t="s">
        <v>180</v>
      </c>
      <c r="N127" s="23">
        <v>96</v>
      </c>
      <c r="O127" s="97" t="s">
        <v>180</v>
      </c>
      <c r="P127" s="23">
        <v>257</v>
      </c>
      <c r="Q127" s="97" t="s">
        <v>180</v>
      </c>
      <c r="R127" s="23">
        <v>7.6364688207128416E-4</v>
      </c>
      <c r="S127" s="97" t="s">
        <v>180</v>
      </c>
      <c r="T127" s="97">
        <v>221</v>
      </c>
      <c r="U127" s="97" t="s">
        <v>180</v>
      </c>
      <c r="V127" s="23">
        <v>8.9994623303227467E-2</v>
      </c>
      <c r="W127" s="97" t="s">
        <v>180</v>
      </c>
      <c r="X127" s="97">
        <v>228</v>
      </c>
      <c r="Y127" s="97" t="s">
        <v>180</v>
      </c>
      <c r="Z127" s="23">
        <v>1.5950621006992564E-3</v>
      </c>
      <c r="AA127" s="97" t="s">
        <v>180</v>
      </c>
      <c r="AB127" s="97">
        <v>257</v>
      </c>
      <c r="AC127" s="97" t="s">
        <v>180</v>
      </c>
      <c r="AD127" s="23">
        <v>4.2539886762077678E-2</v>
      </c>
      <c r="AE127" s="97" t="s">
        <v>180</v>
      </c>
      <c r="AF127" s="97">
        <v>41</v>
      </c>
      <c r="AG127" s="97" t="s">
        <v>180</v>
      </c>
      <c r="AH127" s="23">
        <v>0.10031248148195497</v>
      </c>
      <c r="AI127" s="97" t="s">
        <v>180</v>
      </c>
      <c r="AJ127" s="97">
        <v>126</v>
      </c>
      <c r="AK127" s="97" t="s">
        <v>180</v>
      </c>
      <c r="AL127" s="23">
        <v>5.4094011733896927E-2</v>
      </c>
      <c r="AM127" s="97" t="s">
        <v>180</v>
      </c>
      <c r="AN127" s="97">
        <v>51</v>
      </c>
      <c r="AO127" s="97" t="s">
        <v>180</v>
      </c>
      <c r="AP127" s="23">
        <v>0.13593854496241867</v>
      </c>
      <c r="AQ127" s="97" t="s">
        <v>180</v>
      </c>
      <c r="AR127" s="97">
        <v>36</v>
      </c>
      <c r="AS127" s="97" t="s">
        <v>180</v>
      </c>
      <c r="AT127" s="23">
        <v>9.2693582956462808E-2</v>
      </c>
      <c r="AU127" s="97" t="s">
        <v>180</v>
      </c>
      <c r="AV127" s="97">
        <v>161</v>
      </c>
      <c r="AW127" s="97" t="s">
        <v>180</v>
      </c>
      <c r="AX127" s="23">
        <v>0.16508761372956238</v>
      </c>
      <c r="AY127" s="97" t="s">
        <v>180</v>
      </c>
      <c r="AZ127" s="97">
        <v>39</v>
      </c>
      <c r="BA127" s="97" t="s">
        <v>180</v>
      </c>
      <c r="BB127" s="23">
        <v>5.099161210772301E-2</v>
      </c>
      <c r="BC127" s="97" t="s">
        <v>180</v>
      </c>
      <c r="BD127" s="97">
        <v>162</v>
      </c>
      <c r="BE127" s="97" t="s">
        <v>180</v>
      </c>
      <c r="BF127" s="23">
        <v>0.27186049459534939</v>
      </c>
      <c r="BG127" s="97" t="s">
        <v>180</v>
      </c>
      <c r="BH127" s="97">
        <v>111</v>
      </c>
      <c r="BI127" s="97" t="s">
        <v>180</v>
      </c>
      <c r="BJ127" s="23">
        <v>0.10333603274284556</v>
      </c>
      <c r="BK127" s="97" t="s">
        <v>180</v>
      </c>
      <c r="BL127" s="97">
        <v>156</v>
      </c>
      <c r="BM127" s="97" t="s">
        <v>180</v>
      </c>
      <c r="BN127" s="23">
        <v>9.1384462129504254E-2</v>
      </c>
      <c r="BO127" s="97" t="s">
        <v>180</v>
      </c>
      <c r="BP127" s="97">
        <v>106</v>
      </c>
      <c r="BQ127" s="97" t="s">
        <v>180</v>
      </c>
      <c r="BR127" s="23">
        <v>0.1446995430677297</v>
      </c>
      <c r="BS127" s="97" t="s">
        <v>180</v>
      </c>
      <c r="BT127" s="97">
        <v>25</v>
      </c>
      <c r="BU127" s="97" t="s">
        <v>180</v>
      </c>
      <c r="BV127" s="23">
        <v>0.20526045644273302</v>
      </c>
      <c r="BW127" s="97" t="s">
        <v>180</v>
      </c>
      <c r="BX127" s="97">
        <v>60</v>
      </c>
      <c r="BY127" s="97" t="s">
        <v>180</v>
      </c>
      <c r="BZ127" s="23">
        <v>9.8883966884827035E-2</v>
      </c>
      <c r="CA127" s="97" t="s">
        <v>180</v>
      </c>
      <c r="CB127" s="97">
        <v>272</v>
      </c>
      <c r="CC127" s="97" t="s">
        <v>180</v>
      </c>
      <c r="CD127" s="23">
        <v>8.9498187698579201E-2</v>
      </c>
      <c r="CE127" s="97" t="s">
        <v>180</v>
      </c>
      <c r="CF127" s="97">
        <v>133</v>
      </c>
      <c r="CG127" s="2">
        <f t="shared" si="11"/>
        <v>1.5950621006992564E-3</v>
      </c>
      <c r="CH127">
        <f t="shared" si="12"/>
        <v>5.4094011733896927E-2</v>
      </c>
      <c r="CI127">
        <f t="shared" si="13"/>
        <v>0.16508761372956238</v>
      </c>
      <c r="CJ127">
        <f t="shared" si="14"/>
        <v>0.10333603274284556</v>
      </c>
      <c r="CK127">
        <f t="shared" si="15"/>
        <v>0.20526045644273302</v>
      </c>
      <c r="CL127">
        <f t="shared" si="16"/>
        <v>9.8883966884827035E-2</v>
      </c>
      <c r="CM127">
        <f t="shared" si="17"/>
        <v>8.9498187698579201E-2</v>
      </c>
      <c r="CN127">
        <f t="shared" si="18"/>
        <v>0.10318839031504254</v>
      </c>
      <c r="CO127">
        <f t="shared" si="19"/>
        <v>5.4094011733896927E-2</v>
      </c>
      <c r="CP127" s="97" t="s">
        <v>180</v>
      </c>
      <c r="CQ127">
        <f t="shared" si="20"/>
        <v>120</v>
      </c>
      <c r="CR127">
        <f t="shared" si="21"/>
        <v>51</v>
      </c>
      <c r="CS127" s="97" t="s">
        <v>180</v>
      </c>
    </row>
    <row r="128" spans="1:97" x14ac:dyDescent="0.35">
      <c r="A128" s="97" t="s">
        <v>31</v>
      </c>
      <c r="B128" s="23">
        <v>0.83520334412048691</v>
      </c>
      <c r="C128" s="97" t="s">
        <v>31</v>
      </c>
      <c r="D128" s="97">
        <v>5</v>
      </c>
      <c r="E128" s="97" t="s">
        <v>31</v>
      </c>
      <c r="F128" s="23">
        <v>0.72676525644281453</v>
      </c>
      <c r="G128" s="97" t="s">
        <v>31</v>
      </c>
      <c r="H128" s="97">
        <v>3</v>
      </c>
      <c r="I128" s="97" t="s">
        <v>31</v>
      </c>
      <c r="J128" s="23">
        <v>0.45617201592703394</v>
      </c>
      <c r="K128" s="97" t="s">
        <v>31</v>
      </c>
      <c r="L128" s="97">
        <v>38</v>
      </c>
      <c r="M128" s="97" t="s">
        <v>31</v>
      </c>
      <c r="N128" s="23">
        <v>35</v>
      </c>
      <c r="O128" s="97" t="s">
        <v>31</v>
      </c>
      <c r="P128" s="23">
        <v>213</v>
      </c>
      <c r="Q128" s="97" t="s">
        <v>31</v>
      </c>
      <c r="R128" s="23">
        <v>6.7309805836345956E-3</v>
      </c>
      <c r="S128" s="97" t="s">
        <v>31</v>
      </c>
      <c r="T128" s="97">
        <v>36</v>
      </c>
      <c r="U128" s="97" t="s">
        <v>31</v>
      </c>
      <c r="V128" s="23">
        <v>0.25664818528520444</v>
      </c>
      <c r="W128" s="97" t="s">
        <v>31</v>
      </c>
      <c r="X128" s="97">
        <v>77</v>
      </c>
      <c r="Y128" s="97" t="s">
        <v>31</v>
      </c>
      <c r="Z128" s="23">
        <v>9.1006576702351606E-3</v>
      </c>
      <c r="AA128" s="97" t="s">
        <v>31</v>
      </c>
      <c r="AB128" s="97">
        <v>38</v>
      </c>
      <c r="AC128" s="97" t="s">
        <v>31</v>
      </c>
      <c r="AD128" s="23">
        <v>8.4167847343258731E-2</v>
      </c>
      <c r="AE128" s="97" t="s">
        <v>31</v>
      </c>
      <c r="AF128" s="97">
        <v>26</v>
      </c>
      <c r="AG128" s="97" t="s">
        <v>31</v>
      </c>
      <c r="AH128" s="23">
        <v>7.9340094315308127E-2</v>
      </c>
      <c r="AI128" s="97" t="s">
        <v>31</v>
      </c>
      <c r="AJ128" s="97">
        <v>174</v>
      </c>
      <c r="AK128" s="97" t="s">
        <v>31</v>
      </c>
      <c r="AL128" s="23">
        <v>9.2013699916818917E-2</v>
      </c>
      <c r="AM128" s="97" t="s">
        <v>31</v>
      </c>
      <c r="AN128" s="97">
        <v>30</v>
      </c>
      <c r="AO128" s="97" t="s">
        <v>31</v>
      </c>
      <c r="AP128" s="23">
        <v>0.65747351905135887</v>
      </c>
      <c r="AQ128" s="97" t="s">
        <v>31</v>
      </c>
      <c r="AR128" s="97">
        <v>2</v>
      </c>
      <c r="AS128" s="97" t="s">
        <v>31</v>
      </c>
      <c r="AT128" s="23">
        <v>0.11423808427434644</v>
      </c>
      <c r="AU128" s="97" t="s">
        <v>31</v>
      </c>
      <c r="AV128" s="97">
        <v>103</v>
      </c>
      <c r="AW128" s="97" t="s">
        <v>31</v>
      </c>
      <c r="AX128" s="23">
        <v>0.68067273758589275</v>
      </c>
      <c r="AY128" s="97" t="s">
        <v>31</v>
      </c>
      <c r="AZ128" s="97">
        <v>3</v>
      </c>
      <c r="BA128" s="97" t="s">
        <v>31</v>
      </c>
      <c r="BB128" s="23">
        <v>0.54990545405245039</v>
      </c>
      <c r="BC128" s="97" t="s">
        <v>31</v>
      </c>
      <c r="BD128" s="97">
        <v>4</v>
      </c>
      <c r="BE128" s="97" t="s">
        <v>31</v>
      </c>
      <c r="BF128" s="23">
        <v>0.4949443209541538</v>
      </c>
      <c r="BG128" s="97" t="s">
        <v>31</v>
      </c>
      <c r="BH128" s="97">
        <v>20</v>
      </c>
      <c r="BI128" s="97" t="s">
        <v>31</v>
      </c>
      <c r="BJ128" s="23">
        <v>0.60508395164232853</v>
      </c>
      <c r="BK128" s="97" t="s">
        <v>31</v>
      </c>
      <c r="BL128" s="97">
        <v>2</v>
      </c>
      <c r="BM128" s="97" t="s">
        <v>31</v>
      </c>
      <c r="BN128" s="23">
        <v>0.30984124351141867</v>
      </c>
      <c r="BO128" s="97" t="s">
        <v>31</v>
      </c>
      <c r="BP128" s="97">
        <v>16</v>
      </c>
      <c r="BQ128" s="97" t="s">
        <v>31</v>
      </c>
      <c r="BR128" s="23">
        <v>0.10787862155226409</v>
      </c>
      <c r="BS128" s="97" t="s">
        <v>31</v>
      </c>
      <c r="BT128" s="97">
        <v>58</v>
      </c>
      <c r="BU128" s="97" t="s">
        <v>31</v>
      </c>
      <c r="BV128" s="23">
        <v>0.36262872678412933</v>
      </c>
      <c r="BW128" s="97" t="s">
        <v>31</v>
      </c>
      <c r="BX128" s="97">
        <v>16</v>
      </c>
      <c r="BY128" s="97" t="s">
        <v>31</v>
      </c>
      <c r="BZ128" s="23">
        <v>0.41650868368237337</v>
      </c>
      <c r="CA128" s="97" t="s">
        <v>31</v>
      </c>
      <c r="CB128" s="97">
        <v>16</v>
      </c>
      <c r="CC128" s="97" t="s">
        <v>31</v>
      </c>
      <c r="CD128" s="23">
        <v>0.15933774803377612</v>
      </c>
      <c r="CE128" s="97" t="s">
        <v>31</v>
      </c>
      <c r="CF128" s="97">
        <v>72</v>
      </c>
      <c r="CG128" s="2">
        <f t="shared" si="11"/>
        <v>9.1006576702351606E-3</v>
      </c>
      <c r="CH128">
        <f t="shared" si="12"/>
        <v>9.2013699916818917E-2</v>
      </c>
      <c r="CI128">
        <f t="shared" si="13"/>
        <v>0.68067273758589275</v>
      </c>
      <c r="CJ128">
        <f t="shared" si="14"/>
        <v>0.60508395164232853</v>
      </c>
      <c r="CK128">
        <f t="shared" si="15"/>
        <v>0.36262872678412933</v>
      </c>
      <c r="CL128">
        <f t="shared" si="16"/>
        <v>0.41650868368237337</v>
      </c>
      <c r="CM128">
        <f t="shared" si="17"/>
        <v>0.15933774803377612</v>
      </c>
      <c r="CN128">
        <f t="shared" si="18"/>
        <v>0.34083504339564424</v>
      </c>
      <c r="CO128">
        <f t="shared" si="19"/>
        <v>9.2013699916818917E-2</v>
      </c>
      <c r="CP128" s="97" t="s">
        <v>31</v>
      </c>
      <c r="CQ128">
        <f t="shared" si="20"/>
        <v>5</v>
      </c>
      <c r="CR128">
        <f t="shared" si="21"/>
        <v>30</v>
      </c>
      <c r="CS128" s="97" t="s">
        <v>31</v>
      </c>
    </row>
    <row r="129" spans="1:97" x14ac:dyDescent="0.35">
      <c r="A129" s="97" t="s">
        <v>36</v>
      </c>
      <c r="B129" s="23">
        <v>0.50992743020531339</v>
      </c>
      <c r="C129" s="97" t="s">
        <v>36</v>
      </c>
      <c r="D129" s="97">
        <v>21</v>
      </c>
      <c r="E129" s="97" t="s">
        <v>36</v>
      </c>
      <c r="F129" s="23">
        <v>0.37427810410075624</v>
      </c>
      <c r="G129" s="97" t="s">
        <v>36</v>
      </c>
      <c r="H129" s="97">
        <v>11</v>
      </c>
      <c r="I129" s="97" t="s">
        <v>36</v>
      </c>
      <c r="J129" s="23">
        <v>0.28785067266269854</v>
      </c>
      <c r="K129" s="97" t="s">
        <v>36</v>
      </c>
      <c r="L129" s="97">
        <v>128</v>
      </c>
      <c r="M129" s="97" t="s">
        <v>36</v>
      </c>
      <c r="N129" s="23">
        <v>117</v>
      </c>
      <c r="O129" s="97" t="s">
        <v>36</v>
      </c>
      <c r="P129" s="23">
        <v>275</v>
      </c>
      <c r="Q129" s="97" t="s">
        <v>36</v>
      </c>
      <c r="R129" s="23">
        <v>2.4865443919223356E-3</v>
      </c>
      <c r="S129" s="97" t="s">
        <v>36</v>
      </c>
      <c r="T129" s="97">
        <v>93</v>
      </c>
      <c r="U129" s="97" t="s">
        <v>36</v>
      </c>
      <c r="V129" s="23">
        <v>4.433785209943996E-2</v>
      </c>
      <c r="W129" s="97" t="s">
        <v>36</v>
      </c>
      <c r="X129" s="97">
        <v>305</v>
      </c>
      <c r="Y129" s="97" t="s">
        <v>36</v>
      </c>
      <c r="Z129" s="23">
        <v>2.8955260713400353E-3</v>
      </c>
      <c r="AA129" s="97" t="s">
        <v>36</v>
      </c>
      <c r="AB129" s="97">
        <v>169</v>
      </c>
      <c r="AC129" s="97" t="s">
        <v>36</v>
      </c>
      <c r="AD129" s="23">
        <v>1.4176944920705811E-2</v>
      </c>
      <c r="AE129" s="97" t="s">
        <v>36</v>
      </c>
      <c r="AF129" s="97">
        <v>127</v>
      </c>
      <c r="AG129" s="97" t="s">
        <v>36</v>
      </c>
      <c r="AH129" s="23">
        <v>5.0474103598452856E-2</v>
      </c>
      <c r="AI129" s="97" t="s">
        <v>36</v>
      </c>
      <c r="AJ129" s="97">
        <v>301</v>
      </c>
      <c r="AK129" s="97" t="s">
        <v>36</v>
      </c>
      <c r="AL129" s="23">
        <v>2.0175548828291718E-2</v>
      </c>
      <c r="AM129" s="97" t="s">
        <v>36</v>
      </c>
      <c r="AN129" s="97">
        <v>185</v>
      </c>
      <c r="AO129" s="97" t="s">
        <v>36</v>
      </c>
      <c r="AP129" s="23">
        <v>8.78332661071866E-2</v>
      </c>
      <c r="AQ129" s="97" t="s">
        <v>36</v>
      </c>
      <c r="AR129" s="97">
        <v>75</v>
      </c>
      <c r="AS129" s="97" t="s">
        <v>36</v>
      </c>
      <c r="AT129" s="23">
        <v>6.7124102718836967E-2</v>
      </c>
      <c r="AU129" s="97" t="s">
        <v>36</v>
      </c>
      <c r="AV129" s="97">
        <v>246</v>
      </c>
      <c r="AW129" s="97" t="s">
        <v>36</v>
      </c>
      <c r="AX129" s="23">
        <v>0.10921705939154459</v>
      </c>
      <c r="AY129" s="97" t="s">
        <v>36</v>
      </c>
      <c r="AZ129" s="97">
        <v>96</v>
      </c>
      <c r="BA129" s="97" t="s">
        <v>36</v>
      </c>
      <c r="BB129" s="23">
        <v>0.16130534504038649</v>
      </c>
      <c r="BC129" s="97" t="s">
        <v>36</v>
      </c>
      <c r="BD129" s="97">
        <v>48</v>
      </c>
      <c r="BE129" s="97" t="s">
        <v>36</v>
      </c>
      <c r="BF129" s="23">
        <v>0.20021690324940983</v>
      </c>
      <c r="BG129" s="97" t="s">
        <v>36</v>
      </c>
      <c r="BH129" s="97">
        <v>191</v>
      </c>
      <c r="BI129" s="97" t="s">
        <v>36</v>
      </c>
      <c r="BJ129" s="23">
        <v>0.18899326931120852</v>
      </c>
      <c r="BK129" s="97" t="s">
        <v>36</v>
      </c>
      <c r="BL129" s="97">
        <v>55</v>
      </c>
      <c r="BM129" s="97" t="s">
        <v>36</v>
      </c>
      <c r="BN129" s="23">
        <v>0.56236592466732338</v>
      </c>
      <c r="BO129" s="97" t="s">
        <v>36</v>
      </c>
      <c r="BP129" s="97">
        <v>5</v>
      </c>
      <c r="BQ129" s="97" t="s">
        <v>36</v>
      </c>
      <c r="BR129" s="23">
        <v>0.54428429593097705</v>
      </c>
      <c r="BS129" s="97" t="s">
        <v>36</v>
      </c>
      <c r="BT129" s="97">
        <v>2</v>
      </c>
      <c r="BU129" s="97" t="s">
        <v>36</v>
      </c>
      <c r="BV129" s="23">
        <v>0.96166391253636474</v>
      </c>
      <c r="BW129" s="97" t="s">
        <v>36</v>
      </c>
      <c r="BX129" s="97">
        <v>2</v>
      </c>
      <c r="BY129" s="97" t="s">
        <v>36</v>
      </c>
      <c r="BZ129" s="23">
        <v>7.0216339773686062E-2</v>
      </c>
      <c r="CA129" s="97" t="s">
        <v>36</v>
      </c>
      <c r="CB129" s="97">
        <v>319</v>
      </c>
      <c r="CC129" s="97" t="s">
        <v>36</v>
      </c>
      <c r="CD129" s="23">
        <v>5.1201504516344844E-2</v>
      </c>
      <c r="CE129" s="97" t="s">
        <v>36</v>
      </c>
      <c r="CF129" s="97">
        <v>215</v>
      </c>
      <c r="CG129" s="2">
        <f t="shared" si="11"/>
        <v>2.8955260713400353E-3</v>
      </c>
      <c r="CH129">
        <f t="shared" si="12"/>
        <v>2.0175548828291718E-2</v>
      </c>
      <c r="CI129">
        <f t="shared" si="13"/>
        <v>0.10921705939154459</v>
      </c>
      <c r="CJ129">
        <f t="shared" si="14"/>
        <v>0.18899326931120852</v>
      </c>
      <c r="CK129">
        <f t="shared" si="15"/>
        <v>0.96166391253636474</v>
      </c>
      <c r="CL129">
        <f t="shared" si="16"/>
        <v>7.0216339773686062E-2</v>
      </c>
      <c r="CM129">
        <f t="shared" si="17"/>
        <v>5.1201504516344844E-2</v>
      </c>
      <c r="CN129">
        <f t="shared" si="18"/>
        <v>0.20809439883849981</v>
      </c>
      <c r="CO129">
        <f t="shared" si="19"/>
        <v>2.0175548828291718E-2</v>
      </c>
      <c r="CP129" s="97" t="s">
        <v>36</v>
      </c>
      <c r="CQ129">
        <f t="shared" si="20"/>
        <v>21</v>
      </c>
      <c r="CR129">
        <f t="shared" si="21"/>
        <v>185</v>
      </c>
      <c r="CS129" s="97" t="s">
        <v>36</v>
      </c>
    </row>
    <row r="130" spans="1:97" x14ac:dyDescent="0.35">
      <c r="A130" s="97" t="s">
        <v>131</v>
      </c>
      <c r="B130" s="23">
        <v>0.18149165317586441</v>
      </c>
      <c r="C130" s="97" t="s">
        <v>131</v>
      </c>
      <c r="D130" s="97">
        <v>221</v>
      </c>
      <c r="E130" s="97" t="s">
        <v>131</v>
      </c>
      <c r="F130" s="23">
        <v>8.7223274707140558E-2</v>
      </c>
      <c r="G130" s="97" t="s">
        <v>131</v>
      </c>
      <c r="H130" s="97">
        <v>181</v>
      </c>
      <c r="I130" s="97" t="s">
        <v>131</v>
      </c>
      <c r="J130" s="23">
        <v>0.24565705752308878</v>
      </c>
      <c r="K130" s="97" t="s">
        <v>131</v>
      </c>
      <c r="L130" s="97">
        <v>181</v>
      </c>
      <c r="M130" s="97" t="s">
        <v>131</v>
      </c>
      <c r="N130" s="23">
        <v>0</v>
      </c>
      <c r="O130" s="97" t="s">
        <v>131</v>
      </c>
      <c r="P130" s="23">
        <v>165</v>
      </c>
      <c r="Q130" s="97" t="s">
        <v>131</v>
      </c>
      <c r="R130" s="23">
        <v>1.7293252944442202E-4</v>
      </c>
      <c r="S130" s="97" t="s">
        <v>131</v>
      </c>
      <c r="T130" s="97">
        <v>302</v>
      </c>
      <c r="U130" s="97" t="s">
        <v>131</v>
      </c>
      <c r="V130" s="23">
        <v>5.1181650969806425E-2</v>
      </c>
      <c r="W130" s="97" t="s">
        <v>131</v>
      </c>
      <c r="X130" s="97">
        <v>288</v>
      </c>
      <c r="Y130" s="97" t="s">
        <v>131</v>
      </c>
      <c r="Z130" s="23">
        <v>6.458526123042747E-4</v>
      </c>
      <c r="AA130" s="97" t="s">
        <v>131</v>
      </c>
      <c r="AB130" s="97">
        <v>321</v>
      </c>
      <c r="AC130" s="97" t="s">
        <v>131</v>
      </c>
      <c r="AD130" s="23">
        <v>1.0211649318450413E-2</v>
      </c>
      <c r="AE130" s="97" t="s">
        <v>131</v>
      </c>
      <c r="AF130" s="97">
        <v>168</v>
      </c>
      <c r="AG130" s="97" t="s">
        <v>131</v>
      </c>
      <c r="AH130" s="23">
        <v>4.6624463535536773E-2</v>
      </c>
      <c r="AI130" s="97" t="s">
        <v>131</v>
      </c>
      <c r="AJ130" s="97">
        <v>310</v>
      </c>
      <c r="AK130" s="97" t="s">
        <v>131</v>
      </c>
      <c r="AL130" s="23">
        <v>1.5826532409954457E-2</v>
      </c>
      <c r="AM130" s="97" t="s">
        <v>131</v>
      </c>
      <c r="AN130" s="97">
        <v>258</v>
      </c>
      <c r="AO130" s="97" t="s">
        <v>131</v>
      </c>
      <c r="AP130" s="23">
        <v>2.7537953587597502E-2</v>
      </c>
      <c r="AQ130" s="97" t="s">
        <v>131</v>
      </c>
      <c r="AR130" s="97">
        <v>183</v>
      </c>
      <c r="AS130" s="97" t="s">
        <v>131</v>
      </c>
      <c r="AT130" s="23">
        <v>7.3192969680041936E-2</v>
      </c>
      <c r="AU130" s="97" t="s">
        <v>131</v>
      </c>
      <c r="AV130" s="97">
        <v>226</v>
      </c>
      <c r="AW130" s="97" t="s">
        <v>131</v>
      </c>
      <c r="AX130" s="23">
        <v>5.262737721919062E-2</v>
      </c>
      <c r="AY130" s="97" t="s">
        <v>131</v>
      </c>
      <c r="AZ130" s="97">
        <v>219</v>
      </c>
      <c r="BA130" s="97" t="s">
        <v>131</v>
      </c>
      <c r="BB130" s="23">
        <v>0.10497972318679197</v>
      </c>
      <c r="BC130" s="97" t="s">
        <v>131</v>
      </c>
      <c r="BD130" s="97">
        <v>90</v>
      </c>
      <c r="BE130" s="97" t="s">
        <v>131</v>
      </c>
      <c r="BF130" s="23">
        <v>0.50879264375909661</v>
      </c>
      <c r="BG130" s="97" t="s">
        <v>131</v>
      </c>
      <c r="BH130" s="97">
        <v>17</v>
      </c>
      <c r="BI130" s="97" t="s">
        <v>131</v>
      </c>
      <c r="BJ130" s="23">
        <v>0.20210535956846959</v>
      </c>
      <c r="BK130" s="97" t="s">
        <v>131</v>
      </c>
      <c r="BL130" s="97">
        <v>50</v>
      </c>
      <c r="BM130" s="97" t="s">
        <v>131</v>
      </c>
      <c r="BN130" s="23">
        <v>5.009734880311361E-2</v>
      </c>
      <c r="BO130" s="97" t="s">
        <v>131</v>
      </c>
      <c r="BP130" s="97">
        <v>191</v>
      </c>
      <c r="BQ130" s="97" t="s">
        <v>131</v>
      </c>
      <c r="BR130" s="23">
        <v>7.8963545135624244E-2</v>
      </c>
      <c r="BS130" s="97" t="s">
        <v>131</v>
      </c>
      <c r="BT130" s="97">
        <v>103</v>
      </c>
      <c r="BU130" s="97" t="s">
        <v>131</v>
      </c>
      <c r="BV130" s="23">
        <v>0.11220995144311173</v>
      </c>
      <c r="BW130" s="97" t="s">
        <v>131</v>
      </c>
      <c r="BX130" s="97">
        <v>172</v>
      </c>
      <c r="BY130" s="97" t="s">
        <v>131</v>
      </c>
      <c r="BZ130" s="23">
        <v>9.4169583331015341E-2</v>
      </c>
      <c r="CA130" s="97" t="s">
        <v>131</v>
      </c>
      <c r="CB130" s="97">
        <v>281</v>
      </c>
      <c r="CC130" s="97" t="s">
        <v>131</v>
      </c>
      <c r="CD130" s="23">
        <v>2.4265589433585564E-2</v>
      </c>
      <c r="CE130" s="97" t="s">
        <v>131</v>
      </c>
      <c r="CF130" s="97">
        <v>295</v>
      </c>
      <c r="CG130" s="2">
        <f t="shared" si="11"/>
        <v>6.458526123042747E-4</v>
      </c>
      <c r="CH130">
        <f t="shared" si="12"/>
        <v>1.5826532409954457E-2</v>
      </c>
      <c r="CI130">
        <f t="shared" si="13"/>
        <v>5.262737721919062E-2</v>
      </c>
      <c r="CJ130">
        <f t="shared" si="14"/>
        <v>0.20210535956846959</v>
      </c>
      <c r="CK130">
        <f t="shared" si="15"/>
        <v>0.11220995144311173</v>
      </c>
      <c r="CL130">
        <f t="shared" si="16"/>
        <v>9.4169583331015341E-2</v>
      </c>
      <c r="CM130">
        <f t="shared" si="17"/>
        <v>2.4265589433585564E-2</v>
      </c>
      <c r="CN130">
        <f t="shared" si="18"/>
        <v>7.4064257430965452E-2</v>
      </c>
      <c r="CO130">
        <f t="shared" si="19"/>
        <v>1.5826532409954457E-2</v>
      </c>
      <c r="CP130" s="97" t="s">
        <v>131</v>
      </c>
      <c r="CQ130">
        <f t="shared" si="20"/>
        <v>221</v>
      </c>
      <c r="CR130">
        <f t="shared" si="21"/>
        <v>258</v>
      </c>
      <c r="CS130" s="97" t="s">
        <v>131</v>
      </c>
    </row>
    <row r="131" spans="1:97" x14ac:dyDescent="0.35">
      <c r="A131" s="97" t="s">
        <v>63</v>
      </c>
      <c r="B131" s="23">
        <v>0.3142258216525185</v>
      </c>
      <c r="C131" s="97" t="s">
        <v>63</v>
      </c>
      <c r="D131" s="97">
        <v>81</v>
      </c>
      <c r="E131" s="97" t="s">
        <v>63</v>
      </c>
      <c r="F131" s="23">
        <v>0.10919265358707027</v>
      </c>
      <c r="G131" s="97" t="s">
        <v>63</v>
      </c>
      <c r="H131" s="97">
        <v>141</v>
      </c>
      <c r="I131" s="97" t="s">
        <v>63</v>
      </c>
      <c r="J131" s="23">
        <v>0.52912495161570194</v>
      </c>
      <c r="K131" s="97" t="s">
        <v>63</v>
      </c>
      <c r="L131" s="97">
        <v>23</v>
      </c>
      <c r="M131" s="97" t="s">
        <v>63</v>
      </c>
      <c r="N131" s="23">
        <v>-118</v>
      </c>
      <c r="O131" s="97" t="s">
        <v>63</v>
      </c>
      <c r="P131" s="23">
        <v>51</v>
      </c>
      <c r="Q131" s="97" t="s">
        <v>63</v>
      </c>
      <c r="R131" s="23">
        <v>6.0822497768822051E-4</v>
      </c>
      <c r="S131" s="97" t="s">
        <v>63</v>
      </c>
      <c r="T131" s="97">
        <v>240</v>
      </c>
      <c r="U131" s="97" t="s">
        <v>63</v>
      </c>
      <c r="V131" s="23">
        <v>0.77636215166570688</v>
      </c>
      <c r="W131" s="97" t="s">
        <v>63</v>
      </c>
      <c r="X131" s="97">
        <v>6</v>
      </c>
      <c r="Y131" s="97" t="s">
        <v>63</v>
      </c>
      <c r="Z131" s="23">
        <v>7.7824408360445043E-3</v>
      </c>
      <c r="AA131" s="97" t="s">
        <v>63</v>
      </c>
      <c r="AB131" s="97">
        <v>48</v>
      </c>
      <c r="AC131" s="97" t="s">
        <v>63</v>
      </c>
      <c r="AD131" s="23">
        <v>2.0832088841041319E-3</v>
      </c>
      <c r="AE131" s="97" t="s">
        <v>63</v>
      </c>
      <c r="AF131" s="97">
        <v>308</v>
      </c>
      <c r="AG131" s="97" t="s">
        <v>63</v>
      </c>
      <c r="AH131" s="23">
        <v>0.13965073568688008</v>
      </c>
      <c r="AI131" s="97" t="s">
        <v>63</v>
      </c>
      <c r="AJ131" s="97">
        <v>60</v>
      </c>
      <c r="AK131" s="97" t="s">
        <v>63</v>
      </c>
      <c r="AL131" s="23">
        <v>1.9630318126112652E-2</v>
      </c>
      <c r="AM131" s="97" t="s">
        <v>63</v>
      </c>
      <c r="AN131" s="97">
        <v>192</v>
      </c>
      <c r="AO131" s="97" t="s">
        <v>63</v>
      </c>
      <c r="AP131" s="23">
        <v>4.3725935146670192E-3</v>
      </c>
      <c r="AQ131" s="97" t="s">
        <v>63</v>
      </c>
      <c r="AR131" s="97">
        <v>247</v>
      </c>
      <c r="AS131" s="97" t="s">
        <v>63</v>
      </c>
      <c r="AT131" s="23">
        <v>7.6315568390924529E-2</v>
      </c>
      <c r="AU131" s="97" t="s">
        <v>63</v>
      </c>
      <c r="AV131" s="97">
        <v>208</v>
      </c>
      <c r="AW131" s="97" t="s">
        <v>63</v>
      </c>
      <c r="AX131" s="23">
        <v>3.1164568719900036E-2</v>
      </c>
      <c r="AY131" s="97" t="s">
        <v>63</v>
      </c>
      <c r="AZ131" s="97">
        <v>285</v>
      </c>
      <c r="BA131" s="97" t="s">
        <v>63</v>
      </c>
      <c r="BB131" s="23">
        <v>0.17646165267059333</v>
      </c>
      <c r="BC131" s="97" t="s">
        <v>63</v>
      </c>
      <c r="BD131" s="97">
        <v>40</v>
      </c>
      <c r="BE131" s="97" t="s">
        <v>63</v>
      </c>
      <c r="BF131" s="23">
        <v>0.27505661535369003</v>
      </c>
      <c r="BG131" s="97" t="s">
        <v>63</v>
      </c>
      <c r="BH131" s="97">
        <v>106</v>
      </c>
      <c r="BI131" s="97" t="s">
        <v>63</v>
      </c>
      <c r="BJ131" s="23">
        <v>0.21846110938200042</v>
      </c>
      <c r="BK131" s="97" t="s">
        <v>63</v>
      </c>
      <c r="BL131" s="97">
        <v>43</v>
      </c>
      <c r="BM131" s="97" t="s">
        <v>63</v>
      </c>
      <c r="BN131" s="23">
        <v>5.8085740147846135E-2</v>
      </c>
      <c r="BO131" s="97" t="s">
        <v>63</v>
      </c>
      <c r="BP131" s="97">
        <v>172</v>
      </c>
      <c r="BQ131" s="97" t="s">
        <v>63</v>
      </c>
      <c r="BR131" s="23">
        <v>7.8676981984330749E-2</v>
      </c>
      <c r="BS131" s="97" t="s">
        <v>63</v>
      </c>
      <c r="BT131" s="97">
        <v>105</v>
      </c>
      <c r="BU131" s="97" t="s">
        <v>63</v>
      </c>
      <c r="BV131" s="23">
        <v>0.11888752865701632</v>
      </c>
      <c r="BW131" s="97" t="s">
        <v>63</v>
      </c>
      <c r="BX131" s="97">
        <v>160</v>
      </c>
      <c r="BY131" s="97" t="s">
        <v>63</v>
      </c>
      <c r="BZ131" s="23">
        <v>0.29018016720097323</v>
      </c>
      <c r="CA131" s="97" t="s">
        <v>63</v>
      </c>
      <c r="CB131" s="97">
        <v>43</v>
      </c>
      <c r="CC131" s="97" t="s">
        <v>63</v>
      </c>
      <c r="CD131" s="23">
        <v>0.25315333340197432</v>
      </c>
      <c r="CE131" s="97" t="s">
        <v>63</v>
      </c>
      <c r="CF131" s="97">
        <v>37</v>
      </c>
      <c r="CG131" s="2">
        <f t="shared" si="11"/>
        <v>7.7824408360445043E-3</v>
      </c>
      <c r="CH131">
        <f t="shared" si="12"/>
        <v>1.9630318126112652E-2</v>
      </c>
      <c r="CI131">
        <f t="shared" si="13"/>
        <v>3.1164568719900036E-2</v>
      </c>
      <c r="CJ131">
        <f t="shared" si="14"/>
        <v>0.21846110938200042</v>
      </c>
      <c r="CK131">
        <f t="shared" si="15"/>
        <v>0.11888752865701632</v>
      </c>
      <c r="CL131">
        <f t="shared" si="16"/>
        <v>0.29018016720097323</v>
      </c>
      <c r="CM131">
        <f t="shared" si="17"/>
        <v>0.25315333340197432</v>
      </c>
      <c r="CN131">
        <f t="shared" si="18"/>
        <v>0.12823125327850451</v>
      </c>
      <c r="CO131">
        <f t="shared" si="19"/>
        <v>1.9630318126112652E-2</v>
      </c>
      <c r="CP131" s="97" t="s">
        <v>63</v>
      </c>
      <c r="CQ131">
        <f t="shared" si="20"/>
        <v>81</v>
      </c>
      <c r="CR131">
        <f t="shared" si="21"/>
        <v>192</v>
      </c>
      <c r="CS131" s="97" t="s">
        <v>63</v>
      </c>
    </row>
    <row r="132" spans="1:97" x14ac:dyDescent="0.35">
      <c r="A132" s="97" t="s">
        <v>188</v>
      </c>
      <c r="B132" s="23">
        <v>0.16091405276459722</v>
      </c>
      <c r="C132" s="97" t="s">
        <v>188</v>
      </c>
      <c r="D132" s="97">
        <v>265</v>
      </c>
      <c r="E132" s="97" t="s">
        <v>188</v>
      </c>
      <c r="F132" s="23">
        <v>5.5918389019252376E-2</v>
      </c>
      <c r="G132" s="97" t="s">
        <v>188</v>
      </c>
      <c r="H132" s="97">
        <v>264</v>
      </c>
      <c r="I132" s="97" t="s">
        <v>188</v>
      </c>
      <c r="J132" s="23">
        <v>0.20280450815987783</v>
      </c>
      <c r="K132" s="97" t="s">
        <v>188</v>
      </c>
      <c r="L132" s="97">
        <v>247</v>
      </c>
      <c r="M132" s="97" t="s">
        <v>188</v>
      </c>
      <c r="N132" s="23">
        <v>-17</v>
      </c>
      <c r="O132" s="97" t="s">
        <v>188</v>
      </c>
      <c r="P132" s="23">
        <v>141</v>
      </c>
      <c r="Q132" s="97" t="s">
        <v>188</v>
      </c>
      <c r="R132" s="23">
        <v>4.0111138458987306E-3</v>
      </c>
      <c r="S132" s="97" t="s">
        <v>188</v>
      </c>
      <c r="T132" s="97">
        <v>61</v>
      </c>
      <c r="U132" s="97" t="s">
        <v>188</v>
      </c>
      <c r="V132" s="23">
        <v>4.344091385848594E-2</v>
      </c>
      <c r="W132" s="97" t="s">
        <v>188</v>
      </c>
      <c r="X132" s="97">
        <v>307</v>
      </c>
      <c r="Y132" s="97" t="s">
        <v>188</v>
      </c>
      <c r="Z132" s="23">
        <v>4.4113492044293035E-3</v>
      </c>
      <c r="AA132" s="97" t="s">
        <v>188</v>
      </c>
      <c r="AB132" s="97">
        <v>103</v>
      </c>
      <c r="AC132" s="97" t="s">
        <v>188</v>
      </c>
      <c r="AD132" s="23">
        <v>1.5554024981625555E-2</v>
      </c>
      <c r="AE132" s="97" t="s">
        <v>188</v>
      </c>
      <c r="AF132" s="97">
        <v>114</v>
      </c>
      <c r="AG132" s="97" t="s">
        <v>188</v>
      </c>
      <c r="AH132" s="23">
        <v>7.496555154795935E-2</v>
      </c>
      <c r="AI132" s="97" t="s">
        <v>188</v>
      </c>
      <c r="AJ132" s="97">
        <v>194</v>
      </c>
      <c r="AK132" s="97" t="s">
        <v>188</v>
      </c>
      <c r="AL132" s="23">
        <v>2.4604092206431078E-2</v>
      </c>
      <c r="AM132" s="97" t="s">
        <v>188</v>
      </c>
      <c r="AN132" s="97">
        <v>143</v>
      </c>
      <c r="AO132" s="97" t="s">
        <v>188</v>
      </c>
      <c r="AP132" s="23">
        <v>0</v>
      </c>
      <c r="AQ132" s="97" t="s">
        <v>188</v>
      </c>
      <c r="AR132" s="97">
        <v>253</v>
      </c>
      <c r="AS132" s="97" t="s">
        <v>188</v>
      </c>
      <c r="AT132" s="23">
        <v>0.17737876130107813</v>
      </c>
      <c r="AU132" s="97" t="s">
        <v>188</v>
      </c>
      <c r="AV132" s="97">
        <v>27</v>
      </c>
      <c r="AW132" s="97" t="s">
        <v>188</v>
      </c>
      <c r="AX132" s="23">
        <v>6.253601702915064E-2</v>
      </c>
      <c r="AY132" s="97" t="s">
        <v>188</v>
      </c>
      <c r="AZ132" s="97">
        <v>186</v>
      </c>
      <c r="BA132" s="97" t="s">
        <v>188</v>
      </c>
      <c r="BB132" s="23">
        <v>7.9735079858448105E-2</v>
      </c>
      <c r="BC132" s="97" t="s">
        <v>188</v>
      </c>
      <c r="BD132" s="97">
        <v>113</v>
      </c>
      <c r="BE132" s="97" t="s">
        <v>188</v>
      </c>
      <c r="BF132" s="23">
        <v>0.18937166127340455</v>
      </c>
      <c r="BG132" s="97" t="s">
        <v>188</v>
      </c>
      <c r="BH132" s="97">
        <v>203</v>
      </c>
      <c r="BI132" s="97" t="s">
        <v>188</v>
      </c>
      <c r="BJ132" s="23">
        <v>0.11231601989105156</v>
      </c>
      <c r="BK132" s="97" t="s">
        <v>188</v>
      </c>
      <c r="BL132" s="97">
        <v>143</v>
      </c>
      <c r="BM132" s="97" t="s">
        <v>188</v>
      </c>
      <c r="BN132" s="23">
        <v>2.4430828615475485E-2</v>
      </c>
      <c r="BO132" s="97" t="s">
        <v>188</v>
      </c>
      <c r="BP132" s="97">
        <v>274</v>
      </c>
      <c r="BQ132" s="97" t="s">
        <v>188</v>
      </c>
      <c r="BR132" s="23">
        <v>9.467869690313073E-2</v>
      </c>
      <c r="BS132" s="97" t="s">
        <v>188</v>
      </c>
      <c r="BT132" s="97">
        <v>73</v>
      </c>
      <c r="BU132" s="97" t="s">
        <v>188</v>
      </c>
      <c r="BV132" s="23">
        <v>0.103639262860363</v>
      </c>
      <c r="BW132" s="97" t="s">
        <v>188</v>
      </c>
      <c r="BX132" s="97">
        <v>187</v>
      </c>
      <c r="BY132" s="97" t="s">
        <v>188</v>
      </c>
      <c r="BZ132" s="23">
        <v>0.10214161357640862</v>
      </c>
      <c r="CA132" s="97" t="s">
        <v>188</v>
      </c>
      <c r="CB132" s="97">
        <v>259</v>
      </c>
      <c r="CC132" s="97" t="s">
        <v>188</v>
      </c>
      <c r="CD132" s="23">
        <v>4.2195673777731903E-2</v>
      </c>
      <c r="CE132" s="97" t="s">
        <v>188</v>
      </c>
      <c r="CF132" s="97">
        <v>243</v>
      </c>
      <c r="CG132" s="2">
        <f t="shared" si="11"/>
        <v>4.4113492044293035E-3</v>
      </c>
      <c r="CH132">
        <f t="shared" si="12"/>
        <v>2.4604092206431078E-2</v>
      </c>
      <c r="CI132">
        <f t="shared" si="13"/>
        <v>6.253601702915064E-2</v>
      </c>
      <c r="CJ132">
        <f t="shared" si="14"/>
        <v>0.11231601989105156</v>
      </c>
      <c r="CK132">
        <f t="shared" si="15"/>
        <v>0.103639262860363</v>
      </c>
      <c r="CL132">
        <f t="shared" si="16"/>
        <v>0.10214161357640862</v>
      </c>
      <c r="CM132">
        <f t="shared" si="17"/>
        <v>4.2195673777731903E-2</v>
      </c>
      <c r="CN132">
        <f t="shared" si="18"/>
        <v>6.5666820592948316E-2</v>
      </c>
      <c r="CO132">
        <f t="shared" si="19"/>
        <v>2.4604092206431078E-2</v>
      </c>
      <c r="CP132" s="97" t="s">
        <v>188</v>
      </c>
      <c r="CQ132">
        <f t="shared" si="20"/>
        <v>265</v>
      </c>
      <c r="CR132">
        <f t="shared" si="21"/>
        <v>143</v>
      </c>
      <c r="CS132" s="97" t="s">
        <v>188</v>
      </c>
    </row>
    <row r="133" spans="1:97" x14ac:dyDescent="0.35">
      <c r="A133" s="97" t="s">
        <v>166</v>
      </c>
      <c r="B133" s="23">
        <v>0.33888789417952331</v>
      </c>
      <c r="C133" s="97" t="s">
        <v>166</v>
      </c>
      <c r="D133" s="97">
        <v>65</v>
      </c>
      <c r="E133" s="97" t="s">
        <v>166</v>
      </c>
      <c r="F133" s="23">
        <v>0.17180208944515307</v>
      </c>
      <c r="G133" s="97" t="s">
        <v>166</v>
      </c>
      <c r="H133" s="97">
        <v>62</v>
      </c>
      <c r="I133" s="97" t="s">
        <v>166</v>
      </c>
      <c r="J133" s="23">
        <v>0.35461610457810422</v>
      </c>
      <c r="K133" s="97" t="s">
        <v>166</v>
      </c>
      <c r="L133" s="97">
        <v>73</v>
      </c>
      <c r="M133" s="97" t="s">
        <v>166</v>
      </c>
      <c r="N133" s="23">
        <v>11</v>
      </c>
      <c r="O133" s="97" t="s">
        <v>166</v>
      </c>
      <c r="P133" s="23">
        <v>187</v>
      </c>
      <c r="Q133" s="97" t="s">
        <v>166</v>
      </c>
      <c r="R133" s="23">
        <v>5.1497399027565862E-4</v>
      </c>
      <c r="S133" s="97" t="s">
        <v>166</v>
      </c>
      <c r="T133" s="97">
        <v>252</v>
      </c>
      <c r="U133" s="97" t="s">
        <v>166</v>
      </c>
      <c r="V133" s="23">
        <v>0.26054898687540834</v>
      </c>
      <c r="W133" s="97" t="s">
        <v>166</v>
      </c>
      <c r="X133" s="97">
        <v>70</v>
      </c>
      <c r="Y133" s="97" t="s">
        <v>166</v>
      </c>
      <c r="Z133" s="23">
        <v>2.9225645992029059E-3</v>
      </c>
      <c r="AA133" s="97" t="s">
        <v>166</v>
      </c>
      <c r="AB133" s="97">
        <v>168</v>
      </c>
      <c r="AC133" s="97" t="s">
        <v>166</v>
      </c>
      <c r="AD133" s="23">
        <v>5.7279114392585189E-3</v>
      </c>
      <c r="AE133" s="97" t="s">
        <v>166</v>
      </c>
      <c r="AF133" s="97">
        <v>237</v>
      </c>
      <c r="AG133" s="97" t="s">
        <v>166</v>
      </c>
      <c r="AH133" s="23">
        <v>0.12978527212641425</v>
      </c>
      <c r="AI133" s="97" t="s">
        <v>166</v>
      </c>
      <c r="AJ133" s="97">
        <v>71</v>
      </c>
      <c r="AK133" s="97" t="s">
        <v>166</v>
      </c>
      <c r="AL133" s="23">
        <v>2.193840727566183E-2</v>
      </c>
      <c r="AM133" s="97" t="s">
        <v>166</v>
      </c>
      <c r="AN133" s="97">
        <v>165</v>
      </c>
      <c r="AO133" s="97" t="s">
        <v>166</v>
      </c>
      <c r="AP133" s="23">
        <v>2.0086866870341218E-2</v>
      </c>
      <c r="AQ133" s="97" t="s">
        <v>166</v>
      </c>
      <c r="AR133" s="97">
        <v>211</v>
      </c>
      <c r="AS133" s="97" t="s">
        <v>166</v>
      </c>
      <c r="AT133" s="23">
        <v>7.5009255022566154E-2</v>
      </c>
      <c r="AU133" s="97" t="s">
        <v>166</v>
      </c>
      <c r="AV133" s="97">
        <v>216</v>
      </c>
      <c r="AW133" s="97" t="s">
        <v>166</v>
      </c>
      <c r="AX133" s="23">
        <v>4.6010155938078424E-2</v>
      </c>
      <c r="AY133" s="97" t="s">
        <v>166</v>
      </c>
      <c r="AZ133" s="97">
        <v>239</v>
      </c>
      <c r="BA133" s="97" t="s">
        <v>166</v>
      </c>
      <c r="BB133" s="23">
        <v>0.10242787266783052</v>
      </c>
      <c r="BC133" s="97" t="s">
        <v>166</v>
      </c>
      <c r="BD133" s="97">
        <v>92</v>
      </c>
      <c r="BE133" s="97" t="s">
        <v>166</v>
      </c>
      <c r="BF133" s="23">
        <v>0.18504249702694942</v>
      </c>
      <c r="BG133" s="97" t="s">
        <v>166</v>
      </c>
      <c r="BH133" s="97">
        <v>206</v>
      </c>
      <c r="BI133" s="97" t="s">
        <v>166</v>
      </c>
      <c r="BJ133" s="23">
        <v>0.13211216652415625</v>
      </c>
      <c r="BK133" s="97" t="s">
        <v>166</v>
      </c>
      <c r="BL133" s="97">
        <v>120</v>
      </c>
      <c r="BM133" s="97" t="s">
        <v>166</v>
      </c>
      <c r="BN133" s="23">
        <v>0.25139017307252487</v>
      </c>
      <c r="BO133" s="97" t="s">
        <v>166</v>
      </c>
      <c r="BP133" s="97">
        <v>23</v>
      </c>
      <c r="BQ133" s="97" t="s">
        <v>166</v>
      </c>
      <c r="BR133" s="23">
        <v>7.8487090723961594E-2</v>
      </c>
      <c r="BS133" s="97" t="s">
        <v>166</v>
      </c>
      <c r="BT133" s="97">
        <v>109</v>
      </c>
      <c r="BU133" s="97" t="s">
        <v>166</v>
      </c>
      <c r="BV133" s="23">
        <v>0.28634625390622587</v>
      </c>
      <c r="BW133" s="97" t="s">
        <v>166</v>
      </c>
      <c r="BX133" s="97">
        <v>31</v>
      </c>
      <c r="BY133" s="97" t="s">
        <v>166</v>
      </c>
      <c r="BZ133" s="23">
        <v>0.22314645608172903</v>
      </c>
      <c r="CA133" s="97" t="s">
        <v>166</v>
      </c>
      <c r="CB133" s="97">
        <v>72</v>
      </c>
      <c r="CC133" s="97" t="s">
        <v>166</v>
      </c>
      <c r="CD133" s="23">
        <v>0.31424106585553835</v>
      </c>
      <c r="CE133" s="97" t="s">
        <v>166</v>
      </c>
      <c r="CF133" s="97">
        <v>27</v>
      </c>
      <c r="CG133" s="2">
        <f t="shared" ref="CG133:CG196" si="22">Z133</f>
        <v>2.9225645992029059E-3</v>
      </c>
      <c r="CH133">
        <f t="shared" ref="CH133:CH196" si="23">AL133</f>
        <v>2.193840727566183E-2</v>
      </c>
      <c r="CI133">
        <f t="shared" ref="CI133:CI196" si="24">AX133</f>
        <v>4.6010155938078424E-2</v>
      </c>
      <c r="CJ133">
        <f t="shared" ref="CJ133:CJ196" si="25">BJ133</f>
        <v>0.13211216652415625</v>
      </c>
      <c r="CK133">
        <f t="shared" ref="CK133:CK196" si="26">BV133</f>
        <v>0.28634625390622587</v>
      </c>
      <c r="CL133">
        <f t="shared" ref="CL133:CL196" si="27">BZ133</f>
        <v>0.22314645608172903</v>
      </c>
      <c r="CM133">
        <f t="shared" si="17"/>
        <v>0.31424106585553835</v>
      </c>
      <c r="CN133">
        <f t="shared" si="18"/>
        <v>0.138295507234312</v>
      </c>
      <c r="CO133">
        <f t="shared" si="19"/>
        <v>2.193840727566183E-2</v>
      </c>
      <c r="CP133" s="97" t="s">
        <v>166</v>
      </c>
      <c r="CQ133">
        <f t="shared" si="20"/>
        <v>65</v>
      </c>
      <c r="CR133">
        <f t="shared" si="21"/>
        <v>165</v>
      </c>
      <c r="CS133" s="97" t="s">
        <v>166</v>
      </c>
    </row>
    <row r="134" spans="1:97" x14ac:dyDescent="0.35">
      <c r="A134" s="97" t="s">
        <v>148</v>
      </c>
      <c r="B134" s="23">
        <v>0.18504681166148024</v>
      </c>
      <c r="C134" s="97" t="s">
        <v>148</v>
      </c>
      <c r="D134" s="97">
        <v>212</v>
      </c>
      <c r="E134" s="97" t="s">
        <v>148</v>
      </c>
      <c r="F134" s="23">
        <v>0.13249807600050639</v>
      </c>
      <c r="G134" s="97" t="s">
        <v>148</v>
      </c>
      <c r="H134" s="97">
        <v>95</v>
      </c>
      <c r="I134" s="97" t="s">
        <v>148</v>
      </c>
      <c r="J134" s="23">
        <v>0.1812655672768558</v>
      </c>
      <c r="K134" s="97" t="s">
        <v>148</v>
      </c>
      <c r="L134" s="97">
        <v>277</v>
      </c>
      <c r="M134" s="97" t="s">
        <v>148</v>
      </c>
      <c r="N134" s="23">
        <v>182</v>
      </c>
      <c r="O134" s="97" t="s">
        <v>148</v>
      </c>
      <c r="P134" s="23">
        <v>305</v>
      </c>
      <c r="Q134" s="97" t="s">
        <v>148</v>
      </c>
      <c r="R134" s="23">
        <v>1.2258959707762477E-4</v>
      </c>
      <c r="S134" s="97" t="s">
        <v>148</v>
      </c>
      <c r="T134" s="97">
        <v>310</v>
      </c>
      <c r="U134" s="97" t="s">
        <v>148</v>
      </c>
      <c r="V134" s="23">
        <v>2.6082785919508113E-2</v>
      </c>
      <c r="W134" s="97" t="s">
        <v>148</v>
      </c>
      <c r="X134" s="97">
        <v>325</v>
      </c>
      <c r="Y134" s="97" t="s">
        <v>148</v>
      </c>
      <c r="Z134" s="23">
        <v>3.6358502340625494E-4</v>
      </c>
      <c r="AA134" s="97" t="s">
        <v>148</v>
      </c>
      <c r="AB134" s="97">
        <v>325</v>
      </c>
      <c r="AC134" s="97" t="s">
        <v>148</v>
      </c>
      <c r="AD134" s="23">
        <v>1.0456400956111228E-2</v>
      </c>
      <c r="AE134" s="97" t="s">
        <v>148</v>
      </c>
      <c r="AF134" s="97">
        <v>164</v>
      </c>
      <c r="AG134" s="97" t="s">
        <v>148</v>
      </c>
      <c r="AH134" s="23">
        <v>7.1612178988603975E-2</v>
      </c>
      <c r="AI134" s="97" t="s">
        <v>148</v>
      </c>
      <c r="AJ134" s="97">
        <v>205</v>
      </c>
      <c r="AK134" s="97" t="s">
        <v>148</v>
      </c>
      <c r="AL134" s="23">
        <v>1.9214264393234894E-2</v>
      </c>
      <c r="AM134" s="97" t="s">
        <v>148</v>
      </c>
      <c r="AN134" s="97">
        <v>203</v>
      </c>
      <c r="AO134" s="97" t="s">
        <v>148</v>
      </c>
      <c r="AP134" s="23">
        <v>3.6620016353375674E-2</v>
      </c>
      <c r="AQ134" s="97" t="s">
        <v>148</v>
      </c>
      <c r="AR134" s="97">
        <v>155</v>
      </c>
      <c r="AS134" s="97" t="s">
        <v>148</v>
      </c>
      <c r="AT134" s="23">
        <v>8.9082354793181634E-2</v>
      </c>
      <c r="AU134" s="97" t="s">
        <v>148</v>
      </c>
      <c r="AV134" s="97">
        <v>171</v>
      </c>
      <c r="AW134" s="97" t="s">
        <v>148</v>
      </c>
      <c r="AX134" s="23">
        <v>6.707546161340576E-2</v>
      </c>
      <c r="AY134" s="97" t="s">
        <v>148</v>
      </c>
      <c r="AZ134" s="97">
        <v>170</v>
      </c>
      <c r="BA134" s="97" t="s">
        <v>148</v>
      </c>
      <c r="BB134" s="23">
        <v>4.1675205774662792E-2</v>
      </c>
      <c r="BC134" s="97" t="s">
        <v>148</v>
      </c>
      <c r="BD134" s="97">
        <v>186</v>
      </c>
      <c r="BE134" s="97" t="s">
        <v>148</v>
      </c>
      <c r="BF134" s="23">
        <v>0.29421071354901329</v>
      </c>
      <c r="BG134" s="97" t="s">
        <v>148</v>
      </c>
      <c r="BH134" s="97">
        <v>90</v>
      </c>
      <c r="BI134" s="97" t="s">
        <v>148</v>
      </c>
      <c r="BJ134" s="23">
        <v>9.9508664343065073E-2</v>
      </c>
      <c r="BK134" s="97" t="s">
        <v>148</v>
      </c>
      <c r="BL134" s="97">
        <v>162</v>
      </c>
      <c r="BM134" s="97" t="s">
        <v>148</v>
      </c>
      <c r="BN134" s="23">
        <v>0.20430529403390871</v>
      </c>
      <c r="BO134" s="97" t="s">
        <v>148</v>
      </c>
      <c r="BP134" s="97">
        <v>27</v>
      </c>
      <c r="BQ134" s="97" t="s">
        <v>148</v>
      </c>
      <c r="BR134" s="23">
        <v>3.2755294510544528E-2</v>
      </c>
      <c r="BS134" s="97" t="s">
        <v>148</v>
      </c>
      <c r="BT134" s="97">
        <v>280</v>
      </c>
      <c r="BU134" s="97" t="s">
        <v>148</v>
      </c>
      <c r="BV134" s="23">
        <v>0.2056895270158865</v>
      </c>
      <c r="BW134" s="97" t="s">
        <v>148</v>
      </c>
      <c r="BX134" s="97">
        <v>58</v>
      </c>
      <c r="BY134" s="97" t="s">
        <v>148</v>
      </c>
      <c r="BZ134" s="23">
        <v>6.7709970946570469E-2</v>
      </c>
      <c r="CA134" s="97" t="s">
        <v>148</v>
      </c>
      <c r="CB134" s="97">
        <v>321</v>
      </c>
      <c r="CC134" s="97" t="s">
        <v>148</v>
      </c>
      <c r="CD134" s="23">
        <v>6.5808479069649803E-2</v>
      </c>
      <c r="CE134" s="97" t="s">
        <v>148</v>
      </c>
      <c r="CF134" s="97">
        <v>174</v>
      </c>
      <c r="CG134" s="2">
        <f t="shared" si="22"/>
        <v>3.6358502340625494E-4</v>
      </c>
      <c r="CH134">
        <f t="shared" si="23"/>
        <v>1.9214264393234894E-2</v>
      </c>
      <c r="CI134">
        <f t="shared" si="24"/>
        <v>6.707546161340576E-2</v>
      </c>
      <c r="CJ134">
        <f t="shared" si="25"/>
        <v>9.9508664343065073E-2</v>
      </c>
      <c r="CK134">
        <f t="shared" si="26"/>
        <v>0.2056895270158865</v>
      </c>
      <c r="CL134">
        <f t="shared" si="27"/>
        <v>6.7709970946570469E-2</v>
      </c>
      <c r="CM134">
        <f t="shared" ref="CM134:CM197" si="28">CD134</f>
        <v>6.5808479069649803E-2</v>
      </c>
      <c r="CN134">
        <f t="shared" ref="CN134:CN197" si="29">SUMPRODUCT(CG134:CM134,CG$4:CM$4)</f>
        <v>7.5515068907300309E-2</v>
      </c>
      <c r="CO134">
        <f t="shared" ref="CO134:CO197" si="30">SUMPRODUCT(CG134:CM134,CG$3:CM$3)</f>
        <v>1.9214264393234894E-2</v>
      </c>
      <c r="CP134" s="97" t="s">
        <v>148</v>
      </c>
      <c r="CQ134">
        <f t="shared" ref="CQ134:CQ197" si="31">RANK(CN134,CN$5:CN$330)</f>
        <v>212</v>
      </c>
      <c r="CR134">
        <f t="shared" ref="CR134:CR197" si="32">RANK(CO134,CO$5:CO$330)</f>
        <v>203</v>
      </c>
      <c r="CS134" s="97" t="s">
        <v>148</v>
      </c>
    </row>
    <row r="135" spans="1:97" x14ac:dyDescent="0.35">
      <c r="A135" s="97" t="s">
        <v>198</v>
      </c>
      <c r="B135" s="23">
        <v>0.17718958397021214</v>
      </c>
      <c r="C135" s="97" t="s">
        <v>198</v>
      </c>
      <c r="D135" s="97">
        <v>229</v>
      </c>
      <c r="E135" s="97" t="s">
        <v>198</v>
      </c>
      <c r="F135" s="23">
        <v>8.6714785597137092E-2</v>
      </c>
      <c r="G135" s="97" t="s">
        <v>198</v>
      </c>
      <c r="H135" s="97">
        <v>184</v>
      </c>
      <c r="I135" s="97" t="s">
        <v>198</v>
      </c>
      <c r="J135" s="23">
        <v>0.20691786516350311</v>
      </c>
      <c r="K135" s="97" t="s">
        <v>198</v>
      </c>
      <c r="L135" s="97">
        <v>238</v>
      </c>
      <c r="M135" s="97" t="s">
        <v>198</v>
      </c>
      <c r="N135" s="23">
        <v>54</v>
      </c>
      <c r="O135" s="97" t="s">
        <v>198</v>
      </c>
      <c r="P135" s="23">
        <v>224</v>
      </c>
      <c r="Q135" s="97" t="s">
        <v>198</v>
      </c>
      <c r="R135" s="23">
        <v>7.1665608537671056E-4</v>
      </c>
      <c r="S135" s="97" t="s">
        <v>198</v>
      </c>
      <c r="T135" s="97">
        <v>227</v>
      </c>
      <c r="U135" s="97" t="s">
        <v>198</v>
      </c>
      <c r="V135" s="23">
        <v>0.2078127374037205</v>
      </c>
      <c r="W135" s="97" t="s">
        <v>198</v>
      </c>
      <c r="X135" s="97">
        <v>105</v>
      </c>
      <c r="Y135" s="97" t="s">
        <v>198</v>
      </c>
      <c r="Z135" s="23">
        <v>2.6368480363026191E-3</v>
      </c>
      <c r="AA135" s="97" t="s">
        <v>198</v>
      </c>
      <c r="AB135" s="97">
        <v>181</v>
      </c>
      <c r="AC135" s="97" t="s">
        <v>198</v>
      </c>
      <c r="AD135" s="23">
        <v>7.1207579411955791E-3</v>
      </c>
      <c r="AE135" s="97" t="s">
        <v>198</v>
      </c>
      <c r="AF135" s="97">
        <v>220</v>
      </c>
      <c r="AG135" s="97" t="s">
        <v>198</v>
      </c>
      <c r="AH135" s="23">
        <v>5.7862145359777448E-2</v>
      </c>
      <c r="AI135" s="97" t="s">
        <v>198</v>
      </c>
      <c r="AJ135" s="97">
        <v>268</v>
      </c>
      <c r="AK135" s="97" t="s">
        <v>198</v>
      </c>
      <c r="AL135" s="23">
        <v>1.4231027594695866E-2</v>
      </c>
      <c r="AM135" s="97" t="s">
        <v>198</v>
      </c>
      <c r="AN135" s="97">
        <v>272</v>
      </c>
      <c r="AO135" s="97" t="s">
        <v>198</v>
      </c>
      <c r="AP135" s="23">
        <v>0.14543270391524984</v>
      </c>
      <c r="AQ135" s="97" t="s">
        <v>198</v>
      </c>
      <c r="AR135" s="97">
        <v>30</v>
      </c>
      <c r="AS135" s="97" t="s">
        <v>198</v>
      </c>
      <c r="AT135" s="23">
        <v>8.8394006690319576E-2</v>
      </c>
      <c r="AU135" s="97" t="s">
        <v>198</v>
      </c>
      <c r="AV135" s="97">
        <v>174</v>
      </c>
      <c r="AW135" s="97" t="s">
        <v>198</v>
      </c>
      <c r="AX135" s="23">
        <v>0.17281934370640131</v>
      </c>
      <c r="AY135" s="97" t="s">
        <v>198</v>
      </c>
      <c r="AZ135" s="97">
        <v>33</v>
      </c>
      <c r="BA135" s="97" t="s">
        <v>198</v>
      </c>
      <c r="BB135" s="23">
        <v>2.8715185996767343E-2</v>
      </c>
      <c r="BC135" s="97" t="s">
        <v>198</v>
      </c>
      <c r="BD135" s="97">
        <v>228</v>
      </c>
      <c r="BE135" s="97" t="s">
        <v>198</v>
      </c>
      <c r="BF135" s="23">
        <v>0.12916189779405302</v>
      </c>
      <c r="BG135" s="97" t="s">
        <v>198</v>
      </c>
      <c r="BH135" s="97">
        <v>298</v>
      </c>
      <c r="BI135" s="97" t="s">
        <v>198</v>
      </c>
      <c r="BJ135" s="23">
        <v>5.3190202065395292E-2</v>
      </c>
      <c r="BK135" s="97" t="s">
        <v>198</v>
      </c>
      <c r="BL135" s="97">
        <v>283</v>
      </c>
      <c r="BM135" s="97" t="s">
        <v>198</v>
      </c>
      <c r="BN135" s="23">
        <v>9.8891657418628941E-3</v>
      </c>
      <c r="BO135" s="97" t="s">
        <v>198</v>
      </c>
      <c r="BP135" s="97">
        <v>310</v>
      </c>
      <c r="BQ135" s="97" t="s">
        <v>198</v>
      </c>
      <c r="BR135" s="23">
        <v>3.2280181412819187E-2</v>
      </c>
      <c r="BS135" s="97" t="s">
        <v>198</v>
      </c>
      <c r="BT135" s="97">
        <v>282</v>
      </c>
      <c r="BU135" s="97" t="s">
        <v>198</v>
      </c>
      <c r="BV135" s="23">
        <v>3.6687653348207755E-2</v>
      </c>
      <c r="BW135" s="97" t="s">
        <v>198</v>
      </c>
      <c r="BX135" s="97">
        <v>320</v>
      </c>
      <c r="BY135" s="97" t="s">
        <v>198</v>
      </c>
      <c r="BZ135" s="23">
        <v>0.16077791609477898</v>
      </c>
      <c r="CA135" s="97" t="s">
        <v>198</v>
      </c>
      <c r="CB135" s="97">
        <v>151</v>
      </c>
      <c r="CC135" s="97" t="s">
        <v>198</v>
      </c>
      <c r="CD135" s="23">
        <v>6.257193294747404E-2</v>
      </c>
      <c r="CE135" s="97" t="s">
        <v>198</v>
      </c>
      <c r="CF135" s="97">
        <v>182</v>
      </c>
      <c r="CG135" s="2">
        <f t="shared" si="22"/>
        <v>2.6368480363026191E-3</v>
      </c>
      <c r="CH135">
        <f t="shared" si="23"/>
        <v>1.4231027594695866E-2</v>
      </c>
      <c r="CI135">
        <f t="shared" si="24"/>
        <v>0.17281934370640131</v>
      </c>
      <c r="CJ135">
        <f t="shared" si="25"/>
        <v>5.3190202065395292E-2</v>
      </c>
      <c r="CK135">
        <f t="shared" si="26"/>
        <v>3.6687653348207755E-2</v>
      </c>
      <c r="CL135">
        <f t="shared" si="27"/>
        <v>0.16077791609477898</v>
      </c>
      <c r="CM135">
        <f t="shared" si="28"/>
        <v>6.257193294747404E-2</v>
      </c>
      <c r="CN135">
        <f t="shared" si="29"/>
        <v>7.230864192161468E-2</v>
      </c>
      <c r="CO135">
        <f t="shared" si="30"/>
        <v>1.4231027594695866E-2</v>
      </c>
      <c r="CP135" s="97" t="s">
        <v>198</v>
      </c>
      <c r="CQ135">
        <f t="shared" si="31"/>
        <v>229</v>
      </c>
      <c r="CR135">
        <f t="shared" si="32"/>
        <v>272</v>
      </c>
      <c r="CS135" s="97" t="s">
        <v>198</v>
      </c>
    </row>
    <row r="136" spans="1:97" x14ac:dyDescent="0.35">
      <c r="A136" s="97" t="s">
        <v>232</v>
      </c>
      <c r="B136" s="23">
        <v>0.16371546016145905</v>
      </c>
      <c r="C136" s="97" t="s">
        <v>232</v>
      </c>
      <c r="D136" s="97">
        <v>258</v>
      </c>
      <c r="E136" s="97" t="s">
        <v>232</v>
      </c>
      <c r="F136" s="23">
        <v>4.6915004623084809E-2</v>
      </c>
      <c r="G136" s="97" t="s">
        <v>232</v>
      </c>
      <c r="H136" s="97">
        <v>287</v>
      </c>
      <c r="I136" s="97" t="s">
        <v>232</v>
      </c>
      <c r="J136" s="23">
        <v>0.26414815467914105</v>
      </c>
      <c r="K136" s="97" t="s">
        <v>232</v>
      </c>
      <c r="L136" s="97">
        <v>155</v>
      </c>
      <c r="M136" s="97" t="s">
        <v>232</v>
      </c>
      <c r="N136" s="23">
        <v>-132</v>
      </c>
      <c r="O136" s="97" t="s">
        <v>232</v>
      </c>
      <c r="P136" s="23">
        <v>48</v>
      </c>
      <c r="Q136" s="97" t="s">
        <v>232</v>
      </c>
      <c r="R136" s="23">
        <v>2.4737119996195611E-3</v>
      </c>
      <c r="S136" s="97" t="s">
        <v>232</v>
      </c>
      <c r="T136" s="97">
        <v>95</v>
      </c>
      <c r="U136" s="97" t="s">
        <v>232</v>
      </c>
      <c r="V136" s="23">
        <v>0.32396110110683857</v>
      </c>
      <c r="W136" s="97" t="s">
        <v>232</v>
      </c>
      <c r="X136" s="97">
        <v>51</v>
      </c>
      <c r="Y136" s="97" t="s">
        <v>232</v>
      </c>
      <c r="Z136" s="23">
        <v>5.4667088705673385E-3</v>
      </c>
      <c r="AA136" s="97" t="s">
        <v>232</v>
      </c>
      <c r="AB136" s="97">
        <v>84</v>
      </c>
      <c r="AC136" s="97" t="s">
        <v>232</v>
      </c>
      <c r="AD136" s="23">
        <v>6.7311063351500567E-3</v>
      </c>
      <c r="AE136" s="97" t="s">
        <v>232</v>
      </c>
      <c r="AF136" s="97">
        <v>223</v>
      </c>
      <c r="AG136" s="97" t="s">
        <v>232</v>
      </c>
      <c r="AH136" s="23">
        <v>6.8853128616442938E-2</v>
      </c>
      <c r="AI136" s="97" t="s">
        <v>232</v>
      </c>
      <c r="AJ136" s="97">
        <v>221</v>
      </c>
      <c r="AK136" s="97" t="s">
        <v>232</v>
      </c>
      <c r="AL136" s="23">
        <v>1.5236557115991752E-2</v>
      </c>
      <c r="AM136" s="97" t="s">
        <v>232</v>
      </c>
      <c r="AN136" s="97">
        <v>263</v>
      </c>
      <c r="AO136" s="97" t="s">
        <v>232</v>
      </c>
      <c r="AP136" s="23">
        <v>0</v>
      </c>
      <c r="AQ136" s="97" t="s">
        <v>232</v>
      </c>
      <c r="AR136" s="97">
        <v>253</v>
      </c>
      <c r="AS136" s="97" t="s">
        <v>232</v>
      </c>
      <c r="AT136" s="23">
        <v>9.70913300923536E-2</v>
      </c>
      <c r="AU136" s="97" t="s">
        <v>232</v>
      </c>
      <c r="AV136" s="97">
        <v>145</v>
      </c>
      <c r="AW136" s="97" t="s">
        <v>232</v>
      </c>
      <c r="AX136" s="23">
        <v>3.4230169539476912E-2</v>
      </c>
      <c r="AY136" s="97" t="s">
        <v>232</v>
      </c>
      <c r="AZ136" s="97">
        <v>277</v>
      </c>
      <c r="BA136" s="97" t="s">
        <v>232</v>
      </c>
      <c r="BB136" s="23">
        <v>5.6784119634383547E-2</v>
      </c>
      <c r="BC136" s="97" t="s">
        <v>232</v>
      </c>
      <c r="BD136" s="97">
        <v>152</v>
      </c>
      <c r="BE136" s="97" t="s">
        <v>232</v>
      </c>
      <c r="BF136" s="23">
        <v>0.14220517456960136</v>
      </c>
      <c r="BG136" s="97" t="s">
        <v>232</v>
      </c>
      <c r="BH136" s="97">
        <v>279</v>
      </c>
      <c r="BI136" s="97" t="s">
        <v>232</v>
      </c>
      <c r="BJ136" s="23">
        <v>8.1521529004730656E-2</v>
      </c>
      <c r="BK136" s="97" t="s">
        <v>232</v>
      </c>
      <c r="BL136" s="97">
        <v>214</v>
      </c>
      <c r="BM136" s="97" t="s">
        <v>232</v>
      </c>
      <c r="BN136" s="23">
        <v>3.7820251780000334E-2</v>
      </c>
      <c r="BO136" s="97" t="s">
        <v>232</v>
      </c>
      <c r="BP136" s="97">
        <v>234</v>
      </c>
      <c r="BQ136" s="97" t="s">
        <v>232</v>
      </c>
      <c r="BR136" s="23">
        <v>0.13081545869560679</v>
      </c>
      <c r="BS136" s="97" t="s">
        <v>232</v>
      </c>
      <c r="BT136" s="97">
        <v>37</v>
      </c>
      <c r="BU136" s="97" t="s">
        <v>232</v>
      </c>
      <c r="BV136" s="23">
        <v>0.14672079687838332</v>
      </c>
      <c r="BW136" s="97" t="s">
        <v>232</v>
      </c>
      <c r="BX136" s="97">
        <v>112</v>
      </c>
      <c r="BY136" s="97" t="s">
        <v>232</v>
      </c>
      <c r="BZ136" s="23">
        <v>0.12608918954462381</v>
      </c>
      <c r="CA136" s="97" t="s">
        <v>232</v>
      </c>
      <c r="CB136" s="97">
        <v>209</v>
      </c>
      <c r="CC136" s="97" t="s">
        <v>232</v>
      </c>
      <c r="CD136" s="23">
        <v>5.420293932432884E-2</v>
      </c>
      <c r="CE136" s="97" t="s">
        <v>232</v>
      </c>
      <c r="CF136" s="97">
        <v>204</v>
      </c>
      <c r="CG136" s="2">
        <f t="shared" si="22"/>
        <v>5.4667088705673385E-3</v>
      </c>
      <c r="CH136">
        <f t="shared" si="23"/>
        <v>1.5236557115991752E-2</v>
      </c>
      <c r="CI136">
        <f t="shared" si="24"/>
        <v>3.4230169539476912E-2</v>
      </c>
      <c r="CJ136">
        <f t="shared" si="25"/>
        <v>8.1521529004730656E-2</v>
      </c>
      <c r="CK136">
        <f t="shared" si="26"/>
        <v>0.14672079687838332</v>
      </c>
      <c r="CL136">
        <f t="shared" si="27"/>
        <v>0.12608918954462381</v>
      </c>
      <c r="CM136">
        <f t="shared" si="28"/>
        <v>5.420293932432884E-2</v>
      </c>
      <c r="CN136">
        <f t="shared" si="29"/>
        <v>6.6810036575498957E-2</v>
      </c>
      <c r="CO136">
        <f t="shared" si="30"/>
        <v>1.5236557115991752E-2</v>
      </c>
      <c r="CP136" s="97" t="s">
        <v>232</v>
      </c>
      <c r="CQ136">
        <f t="shared" si="31"/>
        <v>258</v>
      </c>
      <c r="CR136">
        <f t="shared" si="32"/>
        <v>263</v>
      </c>
      <c r="CS136" s="97" t="s">
        <v>232</v>
      </c>
    </row>
    <row r="137" spans="1:97" x14ac:dyDescent="0.35">
      <c r="A137" s="97" t="s">
        <v>247</v>
      </c>
      <c r="B137" s="23">
        <v>0.21035296605028811</v>
      </c>
      <c r="C137" s="97" t="s">
        <v>247</v>
      </c>
      <c r="D137" s="97">
        <v>169</v>
      </c>
      <c r="E137" s="97" t="s">
        <v>247</v>
      </c>
      <c r="F137" s="23">
        <v>0.13513578347810717</v>
      </c>
      <c r="G137" s="97" t="s">
        <v>247</v>
      </c>
      <c r="H137" s="97">
        <v>90</v>
      </c>
      <c r="I137" s="97" t="s">
        <v>247</v>
      </c>
      <c r="J137" s="23">
        <v>0.23819848294075416</v>
      </c>
      <c r="K137" s="97" t="s">
        <v>247</v>
      </c>
      <c r="L137" s="97">
        <v>197</v>
      </c>
      <c r="M137" s="97" t="s">
        <v>247</v>
      </c>
      <c r="N137" s="23">
        <v>107</v>
      </c>
      <c r="O137" s="97" t="s">
        <v>247</v>
      </c>
      <c r="P137" s="23">
        <v>268</v>
      </c>
      <c r="Q137" s="97" t="s">
        <v>247</v>
      </c>
      <c r="R137" s="23">
        <v>2.0289211362558993E-3</v>
      </c>
      <c r="S137" s="97" t="s">
        <v>247</v>
      </c>
      <c r="T137" s="97">
        <v>111</v>
      </c>
      <c r="U137" s="97" t="s">
        <v>247</v>
      </c>
      <c r="V137" s="23">
        <v>5.3077935393073719E-2</v>
      </c>
      <c r="W137" s="97" t="s">
        <v>247</v>
      </c>
      <c r="X137" s="97">
        <v>281</v>
      </c>
      <c r="Y137" s="97" t="s">
        <v>247</v>
      </c>
      <c r="Z137" s="23">
        <v>2.5188077061979821E-3</v>
      </c>
      <c r="AA137" s="97" t="s">
        <v>247</v>
      </c>
      <c r="AB137" s="97">
        <v>189</v>
      </c>
      <c r="AC137" s="97" t="s">
        <v>247</v>
      </c>
      <c r="AD137" s="23">
        <v>3.4349202727815602E-2</v>
      </c>
      <c r="AE137" s="97" t="s">
        <v>247</v>
      </c>
      <c r="AF137" s="97">
        <v>55</v>
      </c>
      <c r="AG137" s="97" t="s">
        <v>247</v>
      </c>
      <c r="AH137" s="23">
        <v>0.17017800075939563</v>
      </c>
      <c r="AI137" s="97" t="s">
        <v>247</v>
      </c>
      <c r="AJ137" s="97">
        <v>42</v>
      </c>
      <c r="AK137" s="97" t="s">
        <v>247</v>
      </c>
      <c r="AL137" s="23">
        <v>5.4918158948333358E-2</v>
      </c>
      <c r="AM137" s="97" t="s">
        <v>247</v>
      </c>
      <c r="AN137" s="97">
        <v>49</v>
      </c>
      <c r="AO137" s="97" t="s">
        <v>247</v>
      </c>
      <c r="AP137" s="23">
        <v>1.5949483187772E-2</v>
      </c>
      <c r="AQ137" s="97" t="s">
        <v>247</v>
      </c>
      <c r="AR137" s="97">
        <v>222</v>
      </c>
      <c r="AS137" s="97" t="s">
        <v>247</v>
      </c>
      <c r="AT137" s="23">
        <v>4.2871267844942218E-2</v>
      </c>
      <c r="AU137" s="97" t="s">
        <v>247</v>
      </c>
      <c r="AV137" s="97">
        <v>312</v>
      </c>
      <c r="AW137" s="97" t="s">
        <v>247</v>
      </c>
      <c r="AX137" s="23">
        <v>3.0649776963107431E-2</v>
      </c>
      <c r="AY137" s="97" t="s">
        <v>247</v>
      </c>
      <c r="AZ137" s="97">
        <v>288</v>
      </c>
      <c r="BA137" s="97" t="s">
        <v>247</v>
      </c>
      <c r="BB137" s="23">
        <v>0.13495578658751572</v>
      </c>
      <c r="BC137" s="97" t="s">
        <v>247</v>
      </c>
      <c r="BD137" s="97">
        <v>64</v>
      </c>
      <c r="BE137" s="97" t="s">
        <v>247</v>
      </c>
      <c r="BF137" s="23">
        <v>0.37446390499902293</v>
      </c>
      <c r="BG137" s="97" t="s">
        <v>247</v>
      </c>
      <c r="BH137" s="97">
        <v>52</v>
      </c>
      <c r="BI137" s="97" t="s">
        <v>247</v>
      </c>
      <c r="BJ137" s="23">
        <v>0.20137496491998627</v>
      </c>
      <c r="BK137" s="97" t="s">
        <v>247</v>
      </c>
      <c r="BL137" s="97">
        <v>52</v>
      </c>
      <c r="BM137" s="97" t="s">
        <v>247</v>
      </c>
      <c r="BN137" s="23">
        <v>0.11173258859666566</v>
      </c>
      <c r="BO137" s="97" t="s">
        <v>247</v>
      </c>
      <c r="BP137" s="97">
        <v>83</v>
      </c>
      <c r="BQ137" s="97" t="s">
        <v>247</v>
      </c>
      <c r="BR137" s="23">
        <v>4.2067527087345409E-2</v>
      </c>
      <c r="BS137" s="97" t="s">
        <v>247</v>
      </c>
      <c r="BT137" s="97">
        <v>239</v>
      </c>
      <c r="BU137" s="97" t="s">
        <v>247</v>
      </c>
      <c r="BV137" s="23">
        <v>0.1335248925034665</v>
      </c>
      <c r="BW137" s="97" t="s">
        <v>247</v>
      </c>
      <c r="BX137" s="97">
        <v>128</v>
      </c>
      <c r="BY137" s="97" t="s">
        <v>247</v>
      </c>
      <c r="BZ137" s="23">
        <v>0.11208590275262269</v>
      </c>
      <c r="CA137" s="97" t="s">
        <v>247</v>
      </c>
      <c r="CB137" s="97">
        <v>241</v>
      </c>
      <c r="CC137" s="97" t="s">
        <v>247</v>
      </c>
      <c r="CD137" s="23">
        <v>5.5812882786603846E-2</v>
      </c>
      <c r="CE137" s="97" t="s">
        <v>247</v>
      </c>
      <c r="CF137" s="97">
        <v>196</v>
      </c>
      <c r="CG137" s="2">
        <f t="shared" si="22"/>
        <v>2.5188077061979821E-3</v>
      </c>
      <c r="CH137">
        <f t="shared" si="23"/>
        <v>5.4918158948333358E-2</v>
      </c>
      <c r="CI137">
        <f t="shared" si="24"/>
        <v>3.0649776963107431E-2</v>
      </c>
      <c r="CJ137">
        <f t="shared" si="25"/>
        <v>0.20137496491998627</v>
      </c>
      <c r="CK137">
        <f t="shared" si="26"/>
        <v>0.1335248925034665</v>
      </c>
      <c r="CL137">
        <f t="shared" si="27"/>
        <v>0.11208590275262269</v>
      </c>
      <c r="CM137">
        <f t="shared" si="28"/>
        <v>5.5812882786603846E-2</v>
      </c>
      <c r="CN137">
        <f t="shared" si="29"/>
        <v>8.584216384771752E-2</v>
      </c>
      <c r="CO137">
        <f t="shared" si="30"/>
        <v>5.4918158948333358E-2</v>
      </c>
      <c r="CP137" s="97" t="s">
        <v>247</v>
      </c>
      <c r="CQ137">
        <f t="shared" si="31"/>
        <v>169</v>
      </c>
      <c r="CR137">
        <f t="shared" si="32"/>
        <v>49</v>
      </c>
      <c r="CS137" s="97" t="s">
        <v>247</v>
      </c>
    </row>
    <row r="138" spans="1:97" x14ac:dyDescent="0.35">
      <c r="A138" s="97" t="s">
        <v>167</v>
      </c>
      <c r="B138" s="23">
        <v>0.20355985599777338</v>
      </c>
      <c r="C138" s="97" t="s">
        <v>167</v>
      </c>
      <c r="D138" s="97">
        <v>178</v>
      </c>
      <c r="E138" s="97" t="s">
        <v>167</v>
      </c>
      <c r="F138" s="23">
        <v>4.4178735016211453E-2</v>
      </c>
      <c r="G138" s="97" t="s">
        <v>167</v>
      </c>
      <c r="H138" s="97">
        <v>294</v>
      </c>
      <c r="I138" s="97" t="s">
        <v>167</v>
      </c>
      <c r="J138" s="23">
        <v>0.30811705130865086</v>
      </c>
      <c r="K138" s="97" t="s">
        <v>167</v>
      </c>
      <c r="L138" s="97">
        <v>109</v>
      </c>
      <c r="M138" s="97" t="s">
        <v>167</v>
      </c>
      <c r="N138" s="23">
        <v>-185</v>
      </c>
      <c r="O138" s="97" t="s">
        <v>167</v>
      </c>
      <c r="P138" s="23">
        <v>18</v>
      </c>
      <c r="Q138" s="97" t="s">
        <v>167</v>
      </c>
      <c r="R138" s="23">
        <v>8.9428503505362892E-4</v>
      </c>
      <c r="S138" s="97" t="s">
        <v>167</v>
      </c>
      <c r="T138" s="97">
        <v>209</v>
      </c>
      <c r="U138" s="97" t="s">
        <v>167</v>
      </c>
      <c r="V138" s="23">
        <v>0.23233799903866481</v>
      </c>
      <c r="W138" s="97" t="s">
        <v>167</v>
      </c>
      <c r="X138" s="97">
        <v>90</v>
      </c>
      <c r="Y138" s="97" t="s">
        <v>167</v>
      </c>
      <c r="Z138" s="23">
        <v>3.0410627358442598E-3</v>
      </c>
      <c r="AA138" s="97" t="s">
        <v>167</v>
      </c>
      <c r="AB138" s="97">
        <v>163</v>
      </c>
      <c r="AC138" s="97" t="s">
        <v>167</v>
      </c>
      <c r="AD138" s="23">
        <v>3.7235518064666858E-3</v>
      </c>
      <c r="AE138" s="97" t="s">
        <v>167</v>
      </c>
      <c r="AF138" s="97">
        <v>279</v>
      </c>
      <c r="AG138" s="97" t="s">
        <v>167</v>
      </c>
      <c r="AH138" s="23">
        <v>0.11368420325226573</v>
      </c>
      <c r="AI138" s="97" t="s">
        <v>167</v>
      </c>
      <c r="AJ138" s="97">
        <v>103</v>
      </c>
      <c r="AK138" s="97" t="s">
        <v>167</v>
      </c>
      <c r="AL138" s="23">
        <v>1.7956086988441061E-2</v>
      </c>
      <c r="AM138" s="97" t="s">
        <v>167</v>
      </c>
      <c r="AN138" s="97">
        <v>217</v>
      </c>
      <c r="AO138" s="97" t="s">
        <v>167</v>
      </c>
      <c r="AP138" s="23">
        <v>2.2594203311440599E-2</v>
      </c>
      <c r="AQ138" s="97" t="s">
        <v>167</v>
      </c>
      <c r="AR138" s="97">
        <v>198</v>
      </c>
      <c r="AS138" s="97" t="s">
        <v>167</v>
      </c>
      <c r="AT138" s="23">
        <v>5.5083100801916744E-2</v>
      </c>
      <c r="AU138" s="97" t="s">
        <v>167</v>
      </c>
      <c r="AV138" s="97">
        <v>287</v>
      </c>
      <c r="AW138" s="97" t="s">
        <v>167</v>
      </c>
      <c r="AX138" s="23">
        <v>4.1427277753869077E-2</v>
      </c>
      <c r="AY138" s="97" t="s">
        <v>167</v>
      </c>
      <c r="AZ138" s="97">
        <v>253</v>
      </c>
      <c r="BA138" s="97" t="s">
        <v>167</v>
      </c>
      <c r="BB138" s="23">
        <v>3.1993388221703591E-2</v>
      </c>
      <c r="BC138" s="97" t="s">
        <v>167</v>
      </c>
      <c r="BD138" s="97">
        <v>217</v>
      </c>
      <c r="BE138" s="97" t="s">
        <v>167</v>
      </c>
      <c r="BF138" s="23">
        <v>0.28136134326482787</v>
      </c>
      <c r="BG138" s="97" t="s">
        <v>167</v>
      </c>
      <c r="BH138" s="97">
        <v>98</v>
      </c>
      <c r="BI138" s="97" t="s">
        <v>167</v>
      </c>
      <c r="BJ138" s="23">
        <v>8.7991075845757466E-2</v>
      </c>
      <c r="BK138" s="97" t="s">
        <v>167</v>
      </c>
      <c r="BL138" s="97">
        <v>192</v>
      </c>
      <c r="BM138" s="97" t="s">
        <v>167</v>
      </c>
      <c r="BN138" s="23">
        <v>3.8549196675906637E-2</v>
      </c>
      <c r="BO138" s="97" t="s">
        <v>167</v>
      </c>
      <c r="BP138" s="97">
        <v>231</v>
      </c>
      <c r="BQ138" s="97" t="s">
        <v>167</v>
      </c>
      <c r="BR138" s="23">
        <v>0.14764475615041389</v>
      </c>
      <c r="BS138" s="97" t="s">
        <v>167</v>
      </c>
      <c r="BT138" s="97">
        <v>23</v>
      </c>
      <c r="BU138" s="97" t="s">
        <v>167</v>
      </c>
      <c r="BV138" s="23">
        <v>0.16200924791934385</v>
      </c>
      <c r="BW138" s="97" t="s">
        <v>167</v>
      </c>
      <c r="BX138" s="97">
        <v>95</v>
      </c>
      <c r="BY138" s="97" t="s">
        <v>167</v>
      </c>
      <c r="BZ138" s="23">
        <v>0.18390404453463832</v>
      </c>
      <c r="CA138" s="97" t="s">
        <v>167</v>
      </c>
      <c r="CB138" s="97">
        <v>116</v>
      </c>
      <c r="CC138" s="97" t="s">
        <v>167</v>
      </c>
      <c r="CD138" s="23">
        <v>8.6206693265165196E-2</v>
      </c>
      <c r="CE138" s="97" t="s">
        <v>167</v>
      </c>
      <c r="CF138" s="97">
        <v>140</v>
      </c>
      <c r="CG138" s="2">
        <f t="shared" si="22"/>
        <v>3.0410627358442598E-3</v>
      </c>
      <c r="CH138">
        <f t="shared" si="23"/>
        <v>1.7956086988441061E-2</v>
      </c>
      <c r="CI138">
        <f t="shared" si="24"/>
        <v>4.1427277753869077E-2</v>
      </c>
      <c r="CJ138">
        <f t="shared" si="25"/>
        <v>8.7991075845757466E-2</v>
      </c>
      <c r="CK138">
        <f t="shared" si="26"/>
        <v>0.16200924791934385</v>
      </c>
      <c r="CL138">
        <f t="shared" si="27"/>
        <v>0.18390404453463832</v>
      </c>
      <c r="CM138">
        <f t="shared" si="28"/>
        <v>8.6206693265165196E-2</v>
      </c>
      <c r="CN138">
        <f t="shared" si="29"/>
        <v>8.3069988693200619E-2</v>
      </c>
      <c r="CO138">
        <f t="shared" si="30"/>
        <v>1.7956086988441061E-2</v>
      </c>
      <c r="CP138" s="97" t="s">
        <v>167</v>
      </c>
      <c r="CQ138">
        <f t="shared" si="31"/>
        <v>178</v>
      </c>
      <c r="CR138">
        <f t="shared" si="32"/>
        <v>217</v>
      </c>
      <c r="CS138" s="97" t="s">
        <v>167</v>
      </c>
    </row>
    <row r="139" spans="1:97" x14ac:dyDescent="0.35">
      <c r="A139" s="97" t="s">
        <v>184</v>
      </c>
      <c r="B139" s="23">
        <v>0.24901069945543719</v>
      </c>
      <c r="C139" s="97" t="s">
        <v>184</v>
      </c>
      <c r="D139" s="97">
        <v>123</v>
      </c>
      <c r="E139" s="97" t="s">
        <v>184</v>
      </c>
      <c r="F139" s="23">
        <v>9.4953509890133236E-2</v>
      </c>
      <c r="G139" s="97" t="s">
        <v>184</v>
      </c>
      <c r="H139" s="97">
        <v>167</v>
      </c>
      <c r="I139" s="97" t="s">
        <v>184</v>
      </c>
      <c r="J139" s="23">
        <v>0.29660732973378934</v>
      </c>
      <c r="K139" s="97" t="s">
        <v>184</v>
      </c>
      <c r="L139" s="97">
        <v>120</v>
      </c>
      <c r="M139" s="97" t="s">
        <v>184</v>
      </c>
      <c r="N139" s="23">
        <v>-47</v>
      </c>
      <c r="O139" s="97" t="s">
        <v>184</v>
      </c>
      <c r="P139" s="23">
        <v>107</v>
      </c>
      <c r="Q139" s="97" t="s">
        <v>184</v>
      </c>
      <c r="R139" s="23">
        <v>6.5242269791377511E-4</v>
      </c>
      <c r="S139" s="97" t="s">
        <v>184</v>
      </c>
      <c r="T139" s="97">
        <v>233</v>
      </c>
      <c r="U139" s="97" t="s">
        <v>184</v>
      </c>
      <c r="V139" s="23">
        <v>7.2835978048745795E-2</v>
      </c>
      <c r="W139" s="97" t="s">
        <v>184</v>
      </c>
      <c r="X139" s="97">
        <v>257</v>
      </c>
      <c r="Y139" s="97" t="s">
        <v>184</v>
      </c>
      <c r="Z139" s="23">
        <v>1.3253074737687369E-3</v>
      </c>
      <c r="AA139" s="97" t="s">
        <v>184</v>
      </c>
      <c r="AB139" s="97">
        <v>273</v>
      </c>
      <c r="AC139" s="97" t="s">
        <v>184</v>
      </c>
      <c r="AD139" s="23">
        <v>1.9337826437404393E-2</v>
      </c>
      <c r="AE139" s="97" t="s">
        <v>184</v>
      </c>
      <c r="AF139" s="97">
        <v>94</v>
      </c>
      <c r="AG139" s="97" t="s">
        <v>184</v>
      </c>
      <c r="AH139" s="23">
        <v>5.7028060172767514E-2</v>
      </c>
      <c r="AI139" s="97" t="s">
        <v>184</v>
      </c>
      <c r="AJ139" s="97">
        <v>273</v>
      </c>
      <c r="AK139" s="97" t="s">
        <v>184</v>
      </c>
      <c r="AL139" s="23">
        <v>2.6030390457233418E-2</v>
      </c>
      <c r="AM139" s="97" t="s">
        <v>184</v>
      </c>
      <c r="AN139" s="97">
        <v>136</v>
      </c>
      <c r="AO139" s="97" t="s">
        <v>184</v>
      </c>
      <c r="AP139" s="23">
        <v>0.17228584451876397</v>
      </c>
      <c r="AQ139" s="97" t="s">
        <v>184</v>
      </c>
      <c r="AR139" s="97">
        <v>27</v>
      </c>
      <c r="AS139" s="97" t="s">
        <v>184</v>
      </c>
      <c r="AT139" s="23">
        <v>0.13776239781351474</v>
      </c>
      <c r="AU139" s="97" t="s">
        <v>184</v>
      </c>
      <c r="AV139" s="97">
        <v>59</v>
      </c>
      <c r="AW139" s="97" t="s">
        <v>184</v>
      </c>
      <c r="AX139" s="23">
        <v>0.21638018657974636</v>
      </c>
      <c r="AY139" s="97" t="s">
        <v>184</v>
      </c>
      <c r="AZ139" s="97">
        <v>26</v>
      </c>
      <c r="BA139" s="97" t="s">
        <v>184</v>
      </c>
      <c r="BB139" s="23">
        <v>3.2069814366482343E-4</v>
      </c>
      <c r="BC139" s="97" t="s">
        <v>184</v>
      </c>
      <c r="BD139" s="97">
        <v>324</v>
      </c>
      <c r="BE139" s="97" t="s">
        <v>184</v>
      </c>
      <c r="BF139" s="23">
        <v>0.43034410490270081</v>
      </c>
      <c r="BG139" s="97" t="s">
        <v>184</v>
      </c>
      <c r="BH139" s="97">
        <v>37</v>
      </c>
      <c r="BI139" s="97" t="s">
        <v>184</v>
      </c>
      <c r="BJ139" s="23">
        <v>9.0236523813534558E-2</v>
      </c>
      <c r="BK139" s="97" t="s">
        <v>184</v>
      </c>
      <c r="BL139" s="97">
        <v>186</v>
      </c>
      <c r="BM139" s="97" t="s">
        <v>184</v>
      </c>
      <c r="BN139" s="23">
        <v>1.7507566173108859E-2</v>
      </c>
      <c r="BO139" s="97" t="s">
        <v>184</v>
      </c>
      <c r="BP139" s="97">
        <v>293</v>
      </c>
      <c r="BQ139" s="97" t="s">
        <v>184</v>
      </c>
      <c r="BR139" s="23">
        <v>0.13051068050556719</v>
      </c>
      <c r="BS139" s="97" t="s">
        <v>184</v>
      </c>
      <c r="BT139" s="97">
        <v>38</v>
      </c>
      <c r="BU139" s="97" t="s">
        <v>184</v>
      </c>
      <c r="BV139" s="23">
        <v>0.12884120873087099</v>
      </c>
      <c r="BW139" s="97" t="s">
        <v>184</v>
      </c>
      <c r="BX139" s="97">
        <v>138</v>
      </c>
      <c r="BY139" s="97" t="s">
        <v>184</v>
      </c>
      <c r="BZ139" s="23">
        <v>0.18263207802589279</v>
      </c>
      <c r="CA139" s="97" t="s">
        <v>184</v>
      </c>
      <c r="CB139" s="97">
        <v>121</v>
      </c>
      <c r="CC139" s="97" t="s">
        <v>184</v>
      </c>
      <c r="CD139" s="23">
        <v>4.8010010210350056E-2</v>
      </c>
      <c r="CE139" s="97" t="s">
        <v>184</v>
      </c>
      <c r="CF139" s="97">
        <v>223</v>
      </c>
      <c r="CG139" s="2">
        <f t="shared" si="22"/>
        <v>1.3253074737687369E-3</v>
      </c>
      <c r="CH139">
        <f t="shared" si="23"/>
        <v>2.6030390457233418E-2</v>
      </c>
      <c r="CI139">
        <f t="shared" si="24"/>
        <v>0.21638018657974636</v>
      </c>
      <c r="CJ139">
        <f t="shared" si="25"/>
        <v>9.0236523813534558E-2</v>
      </c>
      <c r="CK139">
        <f t="shared" si="26"/>
        <v>0.12884120873087099</v>
      </c>
      <c r="CL139">
        <f t="shared" si="27"/>
        <v>0.18263207802589279</v>
      </c>
      <c r="CM139">
        <f t="shared" si="28"/>
        <v>4.8010010210350056E-2</v>
      </c>
      <c r="CN139">
        <f t="shared" si="29"/>
        <v>0.10161785528319203</v>
      </c>
      <c r="CO139">
        <f t="shared" si="30"/>
        <v>2.6030390457233418E-2</v>
      </c>
      <c r="CP139" s="97" t="s">
        <v>184</v>
      </c>
      <c r="CQ139">
        <f t="shared" si="31"/>
        <v>123</v>
      </c>
      <c r="CR139">
        <f t="shared" si="32"/>
        <v>136</v>
      </c>
      <c r="CS139" s="97" t="s">
        <v>184</v>
      </c>
    </row>
    <row r="140" spans="1:97" x14ac:dyDescent="0.35">
      <c r="A140" s="97" t="s">
        <v>136</v>
      </c>
      <c r="B140" s="23">
        <v>0.23087738390117515</v>
      </c>
      <c r="C140" s="97" t="s">
        <v>136</v>
      </c>
      <c r="D140" s="97">
        <v>140</v>
      </c>
      <c r="E140" s="97" t="s">
        <v>136</v>
      </c>
      <c r="F140" s="23">
        <v>0.11234059699520567</v>
      </c>
      <c r="G140" s="97" t="s">
        <v>136</v>
      </c>
      <c r="H140" s="97">
        <v>134</v>
      </c>
      <c r="I140" s="97" t="s">
        <v>136</v>
      </c>
      <c r="J140" s="23">
        <v>0.34278019480861049</v>
      </c>
      <c r="K140" s="97" t="s">
        <v>136</v>
      </c>
      <c r="L140" s="97">
        <v>80</v>
      </c>
      <c r="M140" s="97" t="s">
        <v>136</v>
      </c>
      <c r="N140" s="23">
        <v>-54</v>
      </c>
      <c r="O140" s="97" t="s">
        <v>136</v>
      </c>
      <c r="P140" s="23">
        <v>99</v>
      </c>
      <c r="Q140" s="97" t="s">
        <v>136</v>
      </c>
      <c r="R140" s="23">
        <v>6.0877028094127759E-3</v>
      </c>
      <c r="S140" s="97" t="s">
        <v>136</v>
      </c>
      <c r="T140" s="97">
        <v>44</v>
      </c>
      <c r="U140" s="97" t="s">
        <v>136</v>
      </c>
      <c r="V140" s="23">
        <v>0.26047389415400729</v>
      </c>
      <c r="W140" s="97" t="s">
        <v>136</v>
      </c>
      <c r="X140" s="97">
        <v>71</v>
      </c>
      <c r="Y140" s="97" t="s">
        <v>136</v>
      </c>
      <c r="Z140" s="23">
        <v>8.4929265590257784E-3</v>
      </c>
      <c r="AA140" s="97" t="s">
        <v>136</v>
      </c>
      <c r="AB140" s="97">
        <v>41</v>
      </c>
      <c r="AC140" s="97" t="s">
        <v>136</v>
      </c>
      <c r="AD140" s="23">
        <v>0.1089923960246128</v>
      </c>
      <c r="AE140" s="97" t="s">
        <v>136</v>
      </c>
      <c r="AF140" s="97">
        <v>21</v>
      </c>
      <c r="AG140" s="97" t="s">
        <v>136</v>
      </c>
      <c r="AH140" s="23">
        <v>0.10954522008983356</v>
      </c>
      <c r="AI140" s="97" t="s">
        <v>136</v>
      </c>
      <c r="AJ140" s="97">
        <v>108</v>
      </c>
      <c r="AK140" s="97" t="s">
        <v>136</v>
      </c>
      <c r="AL140" s="23">
        <v>0.1200098918003374</v>
      </c>
      <c r="AM140" s="97" t="s">
        <v>136</v>
      </c>
      <c r="AN140" s="97">
        <v>23</v>
      </c>
      <c r="AO140" s="97" t="s">
        <v>136</v>
      </c>
      <c r="AP140" s="23">
        <v>0</v>
      </c>
      <c r="AQ140" s="97" t="s">
        <v>136</v>
      </c>
      <c r="AR140" s="97">
        <v>253</v>
      </c>
      <c r="AS140" s="97" t="s">
        <v>136</v>
      </c>
      <c r="AT140" s="23">
        <v>8.3534419923085287E-2</v>
      </c>
      <c r="AU140" s="97" t="s">
        <v>136</v>
      </c>
      <c r="AV140" s="97">
        <v>186</v>
      </c>
      <c r="AW140" s="97" t="s">
        <v>136</v>
      </c>
      <c r="AX140" s="23">
        <v>2.9450594132650144E-2</v>
      </c>
      <c r="AY140" s="97" t="s">
        <v>136</v>
      </c>
      <c r="AZ140" s="97">
        <v>292</v>
      </c>
      <c r="BA140" s="97" t="s">
        <v>136</v>
      </c>
      <c r="BB140" s="23">
        <v>0.10838089122607089</v>
      </c>
      <c r="BC140" s="97" t="s">
        <v>136</v>
      </c>
      <c r="BD140" s="97">
        <v>88</v>
      </c>
      <c r="BE140" s="97" t="s">
        <v>136</v>
      </c>
      <c r="BF140" s="23">
        <v>0.50731113153354479</v>
      </c>
      <c r="BG140" s="97" t="s">
        <v>136</v>
      </c>
      <c r="BH140" s="97">
        <v>18</v>
      </c>
      <c r="BI140" s="97" t="s">
        <v>136</v>
      </c>
      <c r="BJ140" s="23">
        <v>0.20489835140360135</v>
      </c>
      <c r="BK140" s="97" t="s">
        <v>136</v>
      </c>
      <c r="BL140" s="97">
        <v>48</v>
      </c>
      <c r="BM140" s="97" t="s">
        <v>136</v>
      </c>
      <c r="BN140" s="23">
        <v>2.5115908603793695E-2</v>
      </c>
      <c r="BO140" s="97" t="s">
        <v>136</v>
      </c>
      <c r="BP140" s="97">
        <v>269</v>
      </c>
      <c r="BQ140" s="97" t="s">
        <v>136</v>
      </c>
      <c r="BR140" s="23">
        <v>4.19575043952247E-2</v>
      </c>
      <c r="BS140" s="97" t="s">
        <v>136</v>
      </c>
      <c r="BT140" s="97">
        <v>241</v>
      </c>
      <c r="BU140" s="97" t="s">
        <v>136</v>
      </c>
      <c r="BV140" s="23">
        <v>5.83193502084541E-2</v>
      </c>
      <c r="BW140" s="97" t="s">
        <v>136</v>
      </c>
      <c r="BX140" s="97">
        <v>292</v>
      </c>
      <c r="BY140" s="97" t="s">
        <v>136</v>
      </c>
      <c r="BZ140" s="23">
        <v>0.1784948648350507</v>
      </c>
      <c r="CA140" s="97" t="s">
        <v>136</v>
      </c>
      <c r="CB140" s="97">
        <v>129</v>
      </c>
      <c r="CC140" s="97" t="s">
        <v>136</v>
      </c>
      <c r="CD140" s="23">
        <v>4.2680007705164495E-2</v>
      </c>
      <c r="CE140" s="97" t="s">
        <v>136</v>
      </c>
      <c r="CF140" s="97">
        <v>240</v>
      </c>
      <c r="CG140" s="2">
        <f t="shared" si="22"/>
        <v>8.4929265590257784E-3</v>
      </c>
      <c r="CH140">
        <f t="shared" si="23"/>
        <v>0.1200098918003374</v>
      </c>
      <c r="CI140">
        <f t="shared" si="24"/>
        <v>2.9450594132650144E-2</v>
      </c>
      <c r="CJ140">
        <f t="shared" si="25"/>
        <v>0.20489835140360135</v>
      </c>
      <c r="CK140">
        <f t="shared" si="26"/>
        <v>5.83193502084541E-2</v>
      </c>
      <c r="CL140">
        <f t="shared" si="27"/>
        <v>0.1784948648350507</v>
      </c>
      <c r="CM140">
        <f t="shared" si="28"/>
        <v>4.2680007705164495E-2</v>
      </c>
      <c r="CN140">
        <f t="shared" si="29"/>
        <v>9.4217897611384369E-2</v>
      </c>
      <c r="CO140">
        <f t="shared" si="30"/>
        <v>0.1200098918003374</v>
      </c>
      <c r="CP140" s="97" t="s">
        <v>136</v>
      </c>
      <c r="CQ140">
        <f t="shared" si="31"/>
        <v>140</v>
      </c>
      <c r="CR140">
        <f t="shared" si="32"/>
        <v>23</v>
      </c>
      <c r="CS140" s="97" t="s">
        <v>136</v>
      </c>
    </row>
    <row r="141" spans="1:97" x14ac:dyDescent="0.35">
      <c r="A141" s="97" t="s">
        <v>126</v>
      </c>
      <c r="B141" s="23">
        <v>0.30410566994395877</v>
      </c>
      <c r="C141" s="97" t="s">
        <v>126</v>
      </c>
      <c r="D141" s="97">
        <v>84</v>
      </c>
      <c r="E141" s="97" t="s">
        <v>126</v>
      </c>
      <c r="F141" s="23">
        <v>0.13772393469928851</v>
      </c>
      <c r="G141" s="97" t="s">
        <v>126</v>
      </c>
      <c r="H141" s="97">
        <v>85</v>
      </c>
      <c r="I141" s="97" t="s">
        <v>126</v>
      </c>
      <c r="J141" s="23">
        <v>0.402121676633939</v>
      </c>
      <c r="K141" s="97" t="s">
        <v>126</v>
      </c>
      <c r="L141" s="97">
        <v>57</v>
      </c>
      <c r="M141" s="97" t="s">
        <v>126</v>
      </c>
      <c r="N141" s="23">
        <v>-28</v>
      </c>
      <c r="O141" s="97" t="s">
        <v>126</v>
      </c>
      <c r="P141" s="23">
        <v>130</v>
      </c>
      <c r="Q141" s="97" t="s">
        <v>126</v>
      </c>
      <c r="R141" s="23">
        <v>9.5550770230314833E-4</v>
      </c>
      <c r="S141" s="97" t="s">
        <v>126</v>
      </c>
      <c r="T141" s="97">
        <v>203</v>
      </c>
      <c r="U141" s="97" t="s">
        <v>126</v>
      </c>
      <c r="V141" s="23">
        <v>0.20335872497496849</v>
      </c>
      <c r="W141" s="97" t="s">
        <v>126</v>
      </c>
      <c r="X141" s="97">
        <v>110</v>
      </c>
      <c r="Y141" s="97" t="s">
        <v>126</v>
      </c>
      <c r="Z141" s="23">
        <v>2.8344682161103923E-3</v>
      </c>
      <c r="AA141" s="97" t="s">
        <v>126</v>
      </c>
      <c r="AB141" s="97">
        <v>175</v>
      </c>
      <c r="AC141" s="97" t="s">
        <v>126</v>
      </c>
      <c r="AD141" s="23">
        <v>2.7629375547934439E-2</v>
      </c>
      <c r="AE141" s="97" t="s">
        <v>126</v>
      </c>
      <c r="AF141" s="97">
        <v>69</v>
      </c>
      <c r="AG141" s="97" t="s">
        <v>126</v>
      </c>
      <c r="AH141" s="23">
        <v>0.26023813373693272</v>
      </c>
      <c r="AI141" s="97" t="s">
        <v>126</v>
      </c>
      <c r="AJ141" s="97">
        <v>16</v>
      </c>
      <c r="AK141" s="97" t="s">
        <v>126</v>
      </c>
      <c r="AL141" s="23">
        <v>5.9720689943552875E-2</v>
      </c>
      <c r="AM141" s="97" t="s">
        <v>126</v>
      </c>
      <c r="AN141" s="97">
        <v>44</v>
      </c>
      <c r="AO141" s="97" t="s">
        <v>126</v>
      </c>
      <c r="AP141" s="23">
        <v>0.10113310207696989</v>
      </c>
      <c r="AQ141" s="97" t="s">
        <v>126</v>
      </c>
      <c r="AR141" s="97">
        <v>61</v>
      </c>
      <c r="AS141" s="97" t="s">
        <v>126</v>
      </c>
      <c r="AT141" s="23">
        <v>7.0553555624670763E-2</v>
      </c>
      <c r="AU141" s="97" t="s">
        <v>126</v>
      </c>
      <c r="AV141" s="97">
        <v>236</v>
      </c>
      <c r="AW141" s="97" t="s">
        <v>126</v>
      </c>
      <c r="AX141" s="23">
        <v>0.1233805425931233</v>
      </c>
      <c r="AY141" s="97" t="s">
        <v>126</v>
      </c>
      <c r="AZ141" s="97">
        <v>76</v>
      </c>
      <c r="BA141" s="97" t="s">
        <v>126</v>
      </c>
      <c r="BB141" s="23">
        <v>3.6519350682863043E-2</v>
      </c>
      <c r="BC141" s="97" t="s">
        <v>126</v>
      </c>
      <c r="BD141" s="97">
        <v>202</v>
      </c>
      <c r="BE141" s="97" t="s">
        <v>126</v>
      </c>
      <c r="BF141" s="23">
        <v>0.4079425359430805</v>
      </c>
      <c r="BG141" s="97" t="s">
        <v>126</v>
      </c>
      <c r="BH141" s="97">
        <v>43</v>
      </c>
      <c r="BI141" s="97" t="s">
        <v>126</v>
      </c>
      <c r="BJ141" s="23">
        <v>0.11857585207957534</v>
      </c>
      <c r="BK141" s="97" t="s">
        <v>126</v>
      </c>
      <c r="BL141" s="97">
        <v>134</v>
      </c>
      <c r="BM141" s="97" t="s">
        <v>126</v>
      </c>
      <c r="BN141" s="23">
        <v>0.1385054682390319</v>
      </c>
      <c r="BO141" s="97" t="s">
        <v>126</v>
      </c>
      <c r="BP141" s="97">
        <v>59</v>
      </c>
      <c r="BQ141" s="97" t="s">
        <v>126</v>
      </c>
      <c r="BR141" s="23">
        <v>0.13877349062202077</v>
      </c>
      <c r="BS141" s="97" t="s">
        <v>126</v>
      </c>
      <c r="BT141" s="97">
        <v>29</v>
      </c>
      <c r="BU141" s="97" t="s">
        <v>126</v>
      </c>
      <c r="BV141" s="23">
        <v>0.24096057850416805</v>
      </c>
      <c r="BW141" s="97" t="s">
        <v>126</v>
      </c>
      <c r="BX141" s="97">
        <v>41</v>
      </c>
      <c r="BY141" s="97" t="s">
        <v>126</v>
      </c>
      <c r="BZ141" s="23">
        <v>0.13555729355816337</v>
      </c>
      <c r="CA141" s="97" t="s">
        <v>126</v>
      </c>
      <c r="CB141" s="97">
        <v>195</v>
      </c>
      <c r="CC141" s="97" t="s">
        <v>126</v>
      </c>
      <c r="CD141" s="23">
        <v>0.21946944266654383</v>
      </c>
      <c r="CE141" s="97" t="s">
        <v>126</v>
      </c>
      <c r="CF141" s="97">
        <v>43</v>
      </c>
      <c r="CG141" s="2">
        <f t="shared" si="22"/>
        <v>2.8344682161103923E-3</v>
      </c>
      <c r="CH141">
        <f t="shared" si="23"/>
        <v>5.9720689943552875E-2</v>
      </c>
      <c r="CI141">
        <f t="shared" si="24"/>
        <v>0.1233805425931233</v>
      </c>
      <c r="CJ141">
        <f t="shared" si="25"/>
        <v>0.11857585207957534</v>
      </c>
      <c r="CK141">
        <f t="shared" si="26"/>
        <v>0.24096057850416805</v>
      </c>
      <c r="CL141">
        <f t="shared" si="27"/>
        <v>0.13555729355816337</v>
      </c>
      <c r="CM141">
        <f t="shared" si="28"/>
        <v>0.21946944266654383</v>
      </c>
      <c r="CN141">
        <f t="shared" si="29"/>
        <v>0.12410135800085839</v>
      </c>
      <c r="CO141">
        <f t="shared" si="30"/>
        <v>5.9720689943552875E-2</v>
      </c>
      <c r="CP141" s="97" t="s">
        <v>126</v>
      </c>
      <c r="CQ141">
        <f t="shared" si="31"/>
        <v>84</v>
      </c>
      <c r="CR141">
        <f t="shared" si="32"/>
        <v>44</v>
      </c>
      <c r="CS141" s="97" t="s">
        <v>126</v>
      </c>
    </row>
    <row r="142" spans="1:97" x14ac:dyDescent="0.35">
      <c r="A142" s="97" t="s">
        <v>342</v>
      </c>
      <c r="B142" s="23">
        <v>0</v>
      </c>
      <c r="C142" s="97" t="s">
        <v>342</v>
      </c>
      <c r="D142" s="97">
        <v>326</v>
      </c>
      <c r="E142" s="97" t="s">
        <v>342</v>
      </c>
      <c r="F142" s="23">
        <v>0</v>
      </c>
      <c r="G142" s="97" t="s">
        <v>342</v>
      </c>
      <c r="H142" s="97">
        <v>326</v>
      </c>
      <c r="I142" s="97" t="s">
        <v>342</v>
      </c>
      <c r="J142" s="23">
        <v>0</v>
      </c>
      <c r="K142" s="97" t="s">
        <v>342</v>
      </c>
      <c r="L142" s="97">
        <v>326</v>
      </c>
      <c r="M142" s="97" t="s">
        <v>342</v>
      </c>
      <c r="N142" s="23"/>
      <c r="O142" s="97" t="s">
        <v>342</v>
      </c>
      <c r="P142" s="23"/>
      <c r="Q142" s="97" t="s">
        <v>342</v>
      </c>
      <c r="R142" s="23">
        <v>0</v>
      </c>
      <c r="S142" s="97" t="s">
        <v>342</v>
      </c>
      <c r="T142" s="97">
        <v>326</v>
      </c>
      <c r="U142" s="97" t="s">
        <v>342</v>
      </c>
      <c r="V142" s="23">
        <v>0</v>
      </c>
      <c r="W142" s="97" t="s">
        <v>342</v>
      </c>
      <c r="X142" s="97">
        <v>326</v>
      </c>
      <c r="Y142" s="97" t="s">
        <v>342</v>
      </c>
      <c r="Z142" s="23">
        <v>0</v>
      </c>
      <c r="AA142" s="97" t="s">
        <v>342</v>
      </c>
      <c r="AB142" s="97">
        <v>326</v>
      </c>
      <c r="AC142" s="97" t="s">
        <v>342</v>
      </c>
      <c r="AD142" s="23">
        <v>0</v>
      </c>
      <c r="AE142" s="97" t="s">
        <v>342</v>
      </c>
      <c r="AF142" s="97">
        <v>326</v>
      </c>
      <c r="AG142" s="97" t="s">
        <v>342</v>
      </c>
      <c r="AH142" s="23">
        <v>0</v>
      </c>
      <c r="AI142" s="97" t="s">
        <v>342</v>
      </c>
      <c r="AJ142" s="97">
        <v>326</v>
      </c>
      <c r="AK142" s="97" t="s">
        <v>342</v>
      </c>
      <c r="AL142" s="23">
        <v>0</v>
      </c>
      <c r="AM142" s="97" t="s">
        <v>342</v>
      </c>
      <c r="AN142" s="97">
        <v>326</v>
      </c>
      <c r="AO142" s="97" t="s">
        <v>342</v>
      </c>
      <c r="AP142" s="23">
        <v>0</v>
      </c>
      <c r="AQ142" s="97" t="s">
        <v>342</v>
      </c>
      <c r="AR142" s="97">
        <v>253</v>
      </c>
      <c r="AS142" s="97" t="s">
        <v>342</v>
      </c>
      <c r="AT142" s="23">
        <v>0</v>
      </c>
      <c r="AU142" s="97" t="s">
        <v>342</v>
      </c>
      <c r="AV142" s="97">
        <v>326</v>
      </c>
      <c r="AW142" s="97" t="s">
        <v>342</v>
      </c>
      <c r="AX142" s="23">
        <v>0</v>
      </c>
      <c r="AY142" s="97" t="s">
        <v>342</v>
      </c>
      <c r="AZ142" s="97">
        <v>326</v>
      </c>
      <c r="BA142" s="97" t="s">
        <v>342</v>
      </c>
      <c r="BB142" s="23">
        <v>0</v>
      </c>
      <c r="BC142" s="97" t="s">
        <v>342</v>
      </c>
      <c r="BD142" s="97">
        <v>325</v>
      </c>
      <c r="BE142" s="97" t="s">
        <v>342</v>
      </c>
      <c r="BF142" s="23">
        <v>0</v>
      </c>
      <c r="BG142" s="97" t="s">
        <v>342</v>
      </c>
      <c r="BH142" s="97">
        <v>326</v>
      </c>
      <c r="BI142" s="97" t="s">
        <v>342</v>
      </c>
      <c r="BJ142" s="23">
        <v>0</v>
      </c>
      <c r="BK142" s="97" t="s">
        <v>342</v>
      </c>
      <c r="BL142" s="97">
        <v>326</v>
      </c>
      <c r="BM142" s="97" t="s">
        <v>342</v>
      </c>
      <c r="BN142" s="23">
        <v>0</v>
      </c>
      <c r="BO142" s="97" t="s">
        <v>342</v>
      </c>
      <c r="BP142" s="97">
        <v>324</v>
      </c>
      <c r="BQ142" s="97" t="s">
        <v>342</v>
      </c>
      <c r="BR142" s="23">
        <v>0</v>
      </c>
      <c r="BS142" s="97" t="s">
        <v>342</v>
      </c>
      <c r="BT142" s="97">
        <v>326</v>
      </c>
      <c r="BU142" s="97" t="s">
        <v>342</v>
      </c>
      <c r="BV142" s="23">
        <v>0</v>
      </c>
      <c r="BW142" s="97" t="s">
        <v>342</v>
      </c>
      <c r="BX142" s="97">
        <v>326</v>
      </c>
      <c r="BY142" s="97" t="s">
        <v>342</v>
      </c>
      <c r="BZ142" s="23">
        <v>0</v>
      </c>
      <c r="CA142" s="97" t="s">
        <v>342</v>
      </c>
      <c r="CB142" s="97">
        <v>326</v>
      </c>
      <c r="CC142" s="97" t="s">
        <v>342</v>
      </c>
      <c r="CD142" s="23">
        <v>0</v>
      </c>
      <c r="CE142" s="97" t="s">
        <v>342</v>
      </c>
      <c r="CF142" s="97">
        <v>326</v>
      </c>
      <c r="CG142" s="2">
        <f t="shared" si="22"/>
        <v>0</v>
      </c>
      <c r="CH142">
        <f t="shared" si="23"/>
        <v>0</v>
      </c>
      <c r="CI142">
        <f t="shared" si="24"/>
        <v>0</v>
      </c>
      <c r="CJ142">
        <f t="shared" si="25"/>
        <v>0</v>
      </c>
      <c r="CK142">
        <f t="shared" si="26"/>
        <v>0</v>
      </c>
      <c r="CL142">
        <f t="shared" si="27"/>
        <v>0</v>
      </c>
      <c r="CM142">
        <f t="shared" si="28"/>
        <v>0</v>
      </c>
      <c r="CN142">
        <f t="shared" si="29"/>
        <v>0</v>
      </c>
      <c r="CO142">
        <f t="shared" si="30"/>
        <v>0</v>
      </c>
      <c r="CP142" s="97" t="s">
        <v>342</v>
      </c>
      <c r="CQ142">
        <f t="shared" si="31"/>
        <v>326</v>
      </c>
      <c r="CR142">
        <f t="shared" si="32"/>
        <v>326</v>
      </c>
      <c r="CS142" s="97" t="s">
        <v>342</v>
      </c>
    </row>
    <row r="143" spans="1:97" x14ac:dyDescent="0.35">
      <c r="A143" s="97" t="s">
        <v>55</v>
      </c>
      <c r="B143" s="23">
        <v>0.3915030628366708</v>
      </c>
      <c r="C143" s="97" t="s">
        <v>55</v>
      </c>
      <c r="D143" s="97">
        <v>41</v>
      </c>
      <c r="E143" s="97" t="s">
        <v>55</v>
      </c>
      <c r="F143" s="23">
        <v>0.28416873401663534</v>
      </c>
      <c r="G143" s="97" t="s">
        <v>55</v>
      </c>
      <c r="H143" s="97">
        <v>30</v>
      </c>
      <c r="I143" s="97" t="s">
        <v>55</v>
      </c>
      <c r="J143" s="23">
        <v>0.23624952670772448</v>
      </c>
      <c r="K143" s="97" t="s">
        <v>55</v>
      </c>
      <c r="L143" s="97">
        <v>200</v>
      </c>
      <c r="M143" s="97" t="s">
        <v>55</v>
      </c>
      <c r="N143" s="23">
        <v>170</v>
      </c>
      <c r="O143" s="97" t="s">
        <v>55</v>
      </c>
      <c r="P143" s="23">
        <v>301</v>
      </c>
      <c r="Q143" s="97" t="s">
        <v>55</v>
      </c>
      <c r="R143" s="23">
        <v>2.5398800050781978E-2</v>
      </c>
      <c r="S143" s="97" t="s">
        <v>55</v>
      </c>
      <c r="T143" s="97">
        <v>5</v>
      </c>
      <c r="U143" s="97" t="s">
        <v>55</v>
      </c>
      <c r="V143" s="23">
        <v>4.8472479320554457E-2</v>
      </c>
      <c r="W143" s="97" t="s">
        <v>55</v>
      </c>
      <c r="X143" s="97">
        <v>293</v>
      </c>
      <c r="Y143" s="97" t="s">
        <v>55</v>
      </c>
      <c r="Z143" s="23">
        <v>2.583911178961322E-2</v>
      </c>
      <c r="AA143" s="97" t="s">
        <v>55</v>
      </c>
      <c r="AB143" s="97">
        <v>7</v>
      </c>
      <c r="AC143" s="97" t="s">
        <v>55</v>
      </c>
      <c r="AD143" s="23">
        <v>0.36136777926944147</v>
      </c>
      <c r="AE143" s="97" t="s">
        <v>55</v>
      </c>
      <c r="AF143" s="97">
        <v>6</v>
      </c>
      <c r="AG143" s="97" t="s">
        <v>55</v>
      </c>
      <c r="AH143" s="23">
        <v>0.11535003682594526</v>
      </c>
      <c r="AI143" s="97" t="s">
        <v>55</v>
      </c>
      <c r="AJ143" s="97">
        <v>101</v>
      </c>
      <c r="AK143" s="97" t="s">
        <v>55</v>
      </c>
      <c r="AL143" s="23">
        <v>0.36665961787654155</v>
      </c>
      <c r="AM143" s="97" t="s">
        <v>55</v>
      </c>
      <c r="AN143" s="97">
        <v>6</v>
      </c>
      <c r="AO143" s="97" t="s">
        <v>55</v>
      </c>
      <c r="AP143" s="23">
        <v>2.8693729902218797E-2</v>
      </c>
      <c r="AQ143" s="97" t="s">
        <v>55</v>
      </c>
      <c r="AR143" s="97">
        <v>176</v>
      </c>
      <c r="AS143" s="97" t="s">
        <v>55</v>
      </c>
      <c r="AT143" s="23">
        <v>0.11052158345917959</v>
      </c>
      <c r="AU143" s="97" t="s">
        <v>55</v>
      </c>
      <c r="AV143" s="97">
        <v>107</v>
      </c>
      <c r="AW143" s="97" t="s">
        <v>55</v>
      </c>
      <c r="AX143" s="23">
        <v>6.6913576865291452E-2</v>
      </c>
      <c r="AY143" s="97" t="s">
        <v>55</v>
      </c>
      <c r="AZ143" s="97">
        <v>172</v>
      </c>
      <c r="BA143" s="97" t="s">
        <v>55</v>
      </c>
      <c r="BB143" s="23">
        <v>0.13996524121660481</v>
      </c>
      <c r="BC143" s="97" t="s">
        <v>55</v>
      </c>
      <c r="BD143" s="97">
        <v>57</v>
      </c>
      <c r="BE143" s="97" t="s">
        <v>55</v>
      </c>
      <c r="BF143" s="23">
        <v>0.15490970797631839</v>
      </c>
      <c r="BG143" s="97" t="s">
        <v>55</v>
      </c>
      <c r="BH143" s="97">
        <v>253</v>
      </c>
      <c r="BI143" s="97" t="s">
        <v>55</v>
      </c>
      <c r="BJ143" s="23">
        <v>0.1600568448094935</v>
      </c>
      <c r="BK143" s="97" t="s">
        <v>55</v>
      </c>
      <c r="BL143" s="97">
        <v>89</v>
      </c>
      <c r="BM143" s="97" t="s">
        <v>55</v>
      </c>
      <c r="BN143" s="23">
        <v>7.3356781936431636E-2</v>
      </c>
      <c r="BO143" s="97" t="s">
        <v>55</v>
      </c>
      <c r="BP143" s="97">
        <v>141</v>
      </c>
      <c r="BQ143" s="97" t="s">
        <v>55</v>
      </c>
      <c r="BR143" s="23">
        <v>3.9638975243320301E-2</v>
      </c>
      <c r="BS143" s="97" t="s">
        <v>55</v>
      </c>
      <c r="BT143" s="97">
        <v>247</v>
      </c>
      <c r="BU143" s="97" t="s">
        <v>55</v>
      </c>
      <c r="BV143" s="23">
        <v>9.8132296081822473E-2</v>
      </c>
      <c r="BW143" s="97" t="s">
        <v>55</v>
      </c>
      <c r="BX143" s="97">
        <v>202</v>
      </c>
      <c r="BY143" s="97" t="s">
        <v>55</v>
      </c>
      <c r="BZ143" s="23">
        <v>0.2931257537046022</v>
      </c>
      <c r="CA143" s="97" t="s">
        <v>55</v>
      </c>
      <c r="CB143" s="97">
        <v>41</v>
      </c>
      <c r="CC143" s="97" t="s">
        <v>55</v>
      </c>
      <c r="CD143" s="23">
        <v>8.1579566259665517E-2</v>
      </c>
      <c r="CE143" s="97" t="s">
        <v>55</v>
      </c>
      <c r="CF143" s="97">
        <v>144</v>
      </c>
      <c r="CG143" s="2">
        <f t="shared" si="22"/>
        <v>2.583911178961322E-2</v>
      </c>
      <c r="CH143">
        <f t="shared" si="23"/>
        <v>0.36665961787654155</v>
      </c>
      <c r="CI143">
        <f t="shared" si="24"/>
        <v>6.6913576865291452E-2</v>
      </c>
      <c r="CJ143">
        <f t="shared" si="25"/>
        <v>0.1600568448094935</v>
      </c>
      <c r="CK143">
        <f t="shared" si="26"/>
        <v>9.8132296081822473E-2</v>
      </c>
      <c r="CL143">
        <f t="shared" si="27"/>
        <v>0.2931257537046022</v>
      </c>
      <c r="CM143">
        <f t="shared" si="28"/>
        <v>8.1579566259665517E-2</v>
      </c>
      <c r="CN143">
        <f t="shared" si="29"/>
        <v>0.1597670367950712</v>
      </c>
      <c r="CO143">
        <f t="shared" si="30"/>
        <v>0.36665961787654155</v>
      </c>
      <c r="CP143" s="97" t="s">
        <v>55</v>
      </c>
      <c r="CQ143">
        <f t="shared" si="31"/>
        <v>41</v>
      </c>
      <c r="CR143">
        <f t="shared" si="32"/>
        <v>6</v>
      </c>
      <c r="CS143" s="97" t="s">
        <v>55</v>
      </c>
    </row>
    <row r="144" spans="1:97" x14ac:dyDescent="0.35">
      <c r="A144" s="97" t="s">
        <v>21</v>
      </c>
      <c r="B144" s="23">
        <v>0.96319736055527361</v>
      </c>
      <c r="C144" s="97" t="s">
        <v>21</v>
      </c>
      <c r="D144" s="97">
        <v>2</v>
      </c>
      <c r="E144" s="97" t="s">
        <v>21</v>
      </c>
      <c r="F144" s="23">
        <v>0.77496644166720996</v>
      </c>
      <c r="G144" s="97" t="s">
        <v>21</v>
      </c>
      <c r="H144" s="97">
        <v>2</v>
      </c>
      <c r="I144" s="97" t="s">
        <v>21</v>
      </c>
      <c r="J144" s="23">
        <v>0.71084484862001807</v>
      </c>
      <c r="K144" s="97" t="s">
        <v>21</v>
      </c>
      <c r="L144" s="97">
        <v>9</v>
      </c>
      <c r="M144" s="97" t="s">
        <v>21</v>
      </c>
      <c r="N144" s="23">
        <v>7</v>
      </c>
      <c r="O144" s="97" t="s">
        <v>21</v>
      </c>
      <c r="P144" s="23">
        <v>180</v>
      </c>
      <c r="Q144" s="97" t="s">
        <v>21</v>
      </c>
      <c r="R144" s="23">
        <v>5.5473259729757619E-2</v>
      </c>
      <c r="S144" s="97" t="s">
        <v>21</v>
      </c>
      <c r="T144" s="97">
        <v>2</v>
      </c>
      <c r="U144" s="97" t="s">
        <v>21</v>
      </c>
      <c r="V144" s="23">
        <v>9.0648887384706292E-2</v>
      </c>
      <c r="W144" s="97" t="s">
        <v>21</v>
      </c>
      <c r="X144" s="97">
        <v>226</v>
      </c>
      <c r="Y144" s="97" t="s">
        <v>21</v>
      </c>
      <c r="Z144" s="23">
        <v>5.6294297297268973E-2</v>
      </c>
      <c r="AA144" s="97" t="s">
        <v>21</v>
      </c>
      <c r="AB144" s="97">
        <v>2</v>
      </c>
      <c r="AC144" s="97" t="s">
        <v>21</v>
      </c>
      <c r="AD144" s="23">
        <v>0.60927366136494565</v>
      </c>
      <c r="AE144" s="97" t="s">
        <v>21</v>
      </c>
      <c r="AF144" s="97">
        <v>4</v>
      </c>
      <c r="AG144" s="97" t="s">
        <v>21</v>
      </c>
      <c r="AH144" s="23">
        <v>1</v>
      </c>
      <c r="AI144" s="97" t="s">
        <v>21</v>
      </c>
      <c r="AJ144" s="97">
        <v>1</v>
      </c>
      <c r="AK144" s="97" t="s">
        <v>21</v>
      </c>
      <c r="AL144" s="23">
        <v>0.71971648613347738</v>
      </c>
      <c r="AM144" s="97" t="s">
        <v>21</v>
      </c>
      <c r="AN144" s="97">
        <v>4</v>
      </c>
      <c r="AO144" s="97" t="s">
        <v>21</v>
      </c>
      <c r="AP144" s="23">
        <v>5.0027254855659391E-2</v>
      </c>
      <c r="AQ144" s="97" t="s">
        <v>21</v>
      </c>
      <c r="AR144" s="97">
        <v>127</v>
      </c>
      <c r="AS144" s="97" t="s">
        <v>21</v>
      </c>
      <c r="AT144" s="23">
        <v>0.12123295459217268</v>
      </c>
      <c r="AU144" s="97" t="s">
        <v>21</v>
      </c>
      <c r="AV144" s="97">
        <v>82</v>
      </c>
      <c r="AW144" s="97" t="s">
        <v>21</v>
      </c>
      <c r="AX144" s="23">
        <v>9.1469381921539611E-2</v>
      </c>
      <c r="AY144" s="97" t="s">
        <v>21</v>
      </c>
      <c r="AZ144" s="97">
        <v>122</v>
      </c>
      <c r="BA144" s="97" t="s">
        <v>21</v>
      </c>
      <c r="BB144" s="23">
        <v>1</v>
      </c>
      <c r="BC144" s="97" t="s">
        <v>21</v>
      </c>
      <c r="BD144" s="97">
        <v>1</v>
      </c>
      <c r="BE144" s="97" t="s">
        <v>21</v>
      </c>
      <c r="BF144" s="23">
        <v>0.41996020552146252</v>
      </c>
      <c r="BG144" s="97" t="s">
        <v>21</v>
      </c>
      <c r="BH144" s="97">
        <v>40</v>
      </c>
      <c r="BI144" s="97" t="s">
        <v>21</v>
      </c>
      <c r="BJ144" s="23">
        <v>1</v>
      </c>
      <c r="BK144" s="97" t="s">
        <v>21</v>
      </c>
      <c r="BL144" s="97">
        <v>1</v>
      </c>
      <c r="BM144" s="97" t="s">
        <v>21</v>
      </c>
      <c r="BN144" s="23">
        <v>0</v>
      </c>
      <c r="BO144" s="97" t="s">
        <v>21</v>
      </c>
      <c r="BP144" s="97">
        <v>324</v>
      </c>
      <c r="BQ144" s="97" t="s">
        <v>21</v>
      </c>
      <c r="BR144" s="23">
        <v>1.4098128930359758E-2</v>
      </c>
      <c r="BS144" s="97" t="s">
        <v>21</v>
      </c>
      <c r="BT144" s="97">
        <v>323</v>
      </c>
      <c r="BU144" s="97" t="s">
        <v>21</v>
      </c>
      <c r="BV144" s="23">
        <v>1.2277818152095301E-2</v>
      </c>
      <c r="BW144" s="97" t="s">
        <v>21</v>
      </c>
      <c r="BX144" s="97">
        <v>325</v>
      </c>
      <c r="BY144" s="97" t="s">
        <v>21</v>
      </c>
      <c r="BZ144" s="23">
        <v>0.43740006739788817</v>
      </c>
      <c r="CA144" s="97" t="s">
        <v>21</v>
      </c>
      <c r="CB144" s="97">
        <v>13</v>
      </c>
      <c r="CC144" s="97" t="s">
        <v>21</v>
      </c>
      <c r="CD144" s="23">
        <v>0.45493940494271584</v>
      </c>
      <c r="CE144" s="97" t="s">
        <v>21</v>
      </c>
      <c r="CF144" s="97">
        <v>23</v>
      </c>
      <c r="CG144" s="2">
        <f t="shared" si="22"/>
        <v>5.6294297297268973E-2</v>
      </c>
      <c r="CH144">
        <f t="shared" si="23"/>
        <v>0.71971648613347738</v>
      </c>
      <c r="CI144">
        <f t="shared" si="24"/>
        <v>9.1469381921539611E-2</v>
      </c>
      <c r="CJ144">
        <f t="shared" si="25"/>
        <v>1</v>
      </c>
      <c r="CK144">
        <f t="shared" si="26"/>
        <v>1.2277818152095301E-2</v>
      </c>
      <c r="CL144">
        <f t="shared" si="27"/>
        <v>0.43740006739788817</v>
      </c>
      <c r="CM144">
        <f t="shared" si="28"/>
        <v>0.45493940494271584</v>
      </c>
      <c r="CN144">
        <f t="shared" si="29"/>
        <v>0.39306764812961192</v>
      </c>
      <c r="CO144">
        <f t="shared" si="30"/>
        <v>0.71971648613347738</v>
      </c>
      <c r="CP144" s="97" t="s">
        <v>21</v>
      </c>
      <c r="CQ144">
        <f t="shared" si="31"/>
        <v>2</v>
      </c>
      <c r="CR144">
        <f t="shared" si="32"/>
        <v>4</v>
      </c>
      <c r="CS144" s="97" t="s">
        <v>21</v>
      </c>
    </row>
    <row r="145" spans="1:97" x14ac:dyDescent="0.35">
      <c r="A145" s="97" t="s">
        <v>165</v>
      </c>
      <c r="B145" s="23">
        <v>0.17794816676191624</v>
      </c>
      <c r="C145" s="97" t="s">
        <v>165</v>
      </c>
      <c r="D145" s="97">
        <v>227</v>
      </c>
      <c r="E145" s="97" t="s">
        <v>165</v>
      </c>
      <c r="F145" s="23">
        <v>4.2663943456912927E-2</v>
      </c>
      <c r="G145" s="97" t="s">
        <v>165</v>
      </c>
      <c r="H145" s="97">
        <v>298</v>
      </c>
      <c r="I145" s="97" t="s">
        <v>165</v>
      </c>
      <c r="J145" s="23">
        <v>0.29846515994169631</v>
      </c>
      <c r="K145" s="97" t="s">
        <v>165</v>
      </c>
      <c r="L145" s="97">
        <v>117</v>
      </c>
      <c r="M145" s="97" t="s">
        <v>165</v>
      </c>
      <c r="N145" s="23">
        <v>-181</v>
      </c>
      <c r="O145" s="97" t="s">
        <v>165</v>
      </c>
      <c r="P145" s="23">
        <v>22</v>
      </c>
      <c r="Q145" s="97" t="s">
        <v>165</v>
      </c>
      <c r="R145" s="23">
        <v>2.544408621508129E-3</v>
      </c>
      <c r="S145" s="97" t="s">
        <v>165</v>
      </c>
      <c r="T145" s="97">
        <v>90</v>
      </c>
      <c r="U145" s="97" t="s">
        <v>165</v>
      </c>
      <c r="V145" s="23">
        <v>0.11814204160760691</v>
      </c>
      <c r="W145" s="97" t="s">
        <v>165</v>
      </c>
      <c r="X145" s="97">
        <v>185</v>
      </c>
      <c r="Y145" s="97" t="s">
        <v>165</v>
      </c>
      <c r="Z145" s="23">
        <v>3.6354008490005383E-3</v>
      </c>
      <c r="AA145" s="97" t="s">
        <v>165</v>
      </c>
      <c r="AB145" s="97">
        <v>137</v>
      </c>
      <c r="AC145" s="97" t="s">
        <v>165</v>
      </c>
      <c r="AD145" s="23">
        <v>4.8261477634645548E-3</v>
      </c>
      <c r="AE145" s="97" t="s">
        <v>165</v>
      </c>
      <c r="AF145" s="97">
        <v>257</v>
      </c>
      <c r="AG145" s="97" t="s">
        <v>165</v>
      </c>
      <c r="AH145" s="23">
        <v>7.9827513406597508E-2</v>
      </c>
      <c r="AI145" s="97" t="s">
        <v>165</v>
      </c>
      <c r="AJ145" s="97">
        <v>171</v>
      </c>
      <c r="AK145" s="97" t="s">
        <v>165</v>
      </c>
      <c r="AL145" s="23">
        <v>1.4763458210546049E-2</v>
      </c>
      <c r="AM145" s="97" t="s">
        <v>165</v>
      </c>
      <c r="AN145" s="97">
        <v>268</v>
      </c>
      <c r="AO145" s="97" t="s">
        <v>165</v>
      </c>
      <c r="AP145" s="23">
        <v>0</v>
      </c>
      <c r="AQ145" s="97" t="s">
        <v>165</v>
      </c>
      <c r="AR145" s="97">
        <v>253</v>
      </c>
      <c r="AS145" s="97" t="s">
        <v>165</v>
      </c>
      <c r="AT145" s="23">
        <v>0.10160685138663218</v>
      </c>
      <c r="AU145" s="97" t="s">
        <v>165</v>
      </c>
      <c r="AV145" s="97">
        <v>127</v>
      </c>
      <c r="AW145" s="97" t="s">
        <v>165</v>
      </c>
      <c r="AX145" s="23">
        <v>3.582214545859605E-2</v>
      </c>
      <c r="AY145" s="97" t="s">
        <v>165</v>
      </c>
      <c r="AZ145" s="97">
        <v>270</v>
      </c>
      <c r="BA145" s="97" t="s">
        <v>165</v>
      </c>
      <c r="BB145" s="23">
        <v>4.7710741515315139E-2</v>
      </c>
      <c r="BC145" s="97" t="s">
        <v>165</v>
      </c>
      <c r="BD145" s="97">
        <v>172</v>
      </c>
      <c r="BE145" s="97" t="s">
        <v>165</v>
      </c>
      <c r="BF145" s="23">
        <v>0.48304825902334203</v>
      </c>
      <c r="BG145" s="97" t="s">
        <v>165</v>
      </c>
      <c r="BH145" s="97">
        <v>23</v>
      </c>
      <c r="BI145" s="97" t="s">
        <v>165</v>
      </c>
      <c r="BJ145" s="23">
        <v>0.14448238829547397</v>
      </c>
      <c r="BK145" s="97" t="s">
        <v>165</v>
      </c>
      <c r="BL145" s="97">
        <v>105</v>
      </c>
      <c r="BM145" s="97" t="s">
        <v>165</v>
      </c>
      <c r="BN145" s="23">
        <v>3.932153627499773E-2</v>
      </c>
      <c r="BO145" s="97" t="s">
        <v>165</v>
      </c>
      <c r="BP145" s="97">
        <v>223</v>
      </c>
      <c r="BQ145" s="97" t="s">
        <v>165</v>
      </c>
      <c r="BR145" s="23">
        <v>8.6270700156022187E-2</v>
      </c>
      <c r="BS145" s="97" t="s">
        <v>165</v>
      </c>
      <c r="BT145" s="97">
        <v>89</v>
      </c>
      <c r="BU145" s="97" t="s">
        <v>165</v>
      </c>
      <c r="BV145" s="23">
        <v>0.1092293724348829</v>
      </c>
      <c r="BW145" s="97" t="s">
        <v>165</v>
      </c>
      <c r="BX145" s="97">
        <v>176</v>
      </c>
      <c r="BY145" s="97" t="s">
        <v>165</v>
      </c>
      <c r="BZ145" s="23">
        <v>0.13484214603669664</v>
      </c>
      <c r="CA145" s="97" t="s">
        <v>165</v>
      </c>
      <c r="CB145" s="97">
        <v>196</v>
      </c>
      <c r="CC145" s="97" t="s">
        <v>165</v>
      </c>
      <c r="CD145" s="23">
        <v>6.2019724744045719E-2</v>
      </c>
      <c r="CE145" s="97" t="s">
        <v>165</v>
      </c>
      <c r="CF145" s="97">
        <v>184</v>
      </c>
      <c r="CG145" s="2">
        <f t="shared" si="22"/>
        <v>3.6354008490005383E-3</v>
      </c>
      <c r="CH145">
        <f t="shared" si="23"/>
        <v>1.4763458210546049E-2</v>
      </c>
      <c r="CI145">
        <f t="shared" si="24"/>
        <v>3.582214545859605E-2</v>
      </c>
      <c r="CJ145">
        <f t="shared" si="25"/>
        <v>0.14448238829547397</v>
      </c>
      <c r="CK145">
        <f t="shared" si="26"/>
        <v>0.1092293724348829</v>
      </c>
      <c r="CL145">
        <f t="shared" si="27"/>
        <v>0.13484214603669664</v>
      </c>
      <c r="CM145">
        <f t="shared" si="28"/>
        <v>6.2019724744045719E-2</v>
      </c>
      <c r="CN145">
        <f t="shared" si="29"/>
        <v>7.2618209167183992E-2</v>
      </c>
      <c r="CO145">
        <f t="shared" si="30"/>
        <v>1.4763458210546049E-2</v>
      </c>
      <c r="CP145" s="97" t="s">
        <v>165</v>
      </c>
      <c r="CQ145">
        <f t="shared" si="31"/>
        <v>227</v>
      </c>
      <c r="CR145">
        <f t="shared" si="32"/>
        <v>268</v>
      </c>
      <c r="CS145" s="97" t="s">
        <v>165</v>
      </c>
    </row>
    <row r="146" spans="1:97" x14ac:dyDescent="0.35">
      <c r="A146" s="97" t="s">
        <v>127</v>
      </c>
      <c r="B146" s="23">
        <v>0.33312276225159887</v>
      </c>
      <c r="C146" s="97" t="s">
        <v>127</v>
      </c>
      <c r="D146" s="97">
        <v>67</v>
      </c>
      <c r="E146" s="97" t="s">
        <v>127</v>
      </c>
      <c r="F146" s="23">
        <v>0.11545204905414395</v>
      </c>
      <c r="G146" s="97" t="s">
        <v>127</v>
      </c>
      <c r="H146" s="97">
        <v>123</v>
      </c>
      <c r="I146" s="97" t="s">
        <v>127</v>
      </c>
      <c r="J146" s="23">
        <v>0.49224697356907915</v>
      </c>
      <c r="K146" s="97" t="s">
        <v>127</v>
      </c>
      <c r="L146" s="97">
        <v>33</v>
      </c>
      <c r="M146" s="97" t="s">
        <v>127</v>
      </c>
      <c r="N146" s="23">
        <v>-90</v>
      </c>
      <c r="O146" s="97" t="s">
        <v>127</v>
      </c>
      <c r="P146" s="23">
        <v>73</v>
      </c>
      <c r="Q146" s="97" t="s">
        <v>127</v>
      </c>
      <c r="R146" s="23">
        <v>3.4405139895747622E-4</v>
      </c>
      <c r="S146" s="97" t="s">
        <v>127</v>
      </c>
      <c r="T146" s="97">
        <v>270</v>
      </c>
      <c r="U146" s="97" t="s">
        <v>127</v>
      </c>
      <c r="V146" s="23">
        <v>0.41496771500471963</v>
      </c>
      <c r="W146" s="97" t="s">
        <v>127</v>
      </c>
      <c r="X146" s="97">
        <v>31</v>
      </c>
      <c r="Y146" s="97" t="s">
        <v>127</v>
      </c>
      <c r="Z146" s="23">
        <v>4.1786839064284912E-3</v>
      </c>
      <c r="AA146" s="97" t="s">
        <v>127</v>
      </c>
      <c r="AB146" s="97">
        <v>113</v>
      </c>
      <c r="AC146" s="97" t="s">
        <v>127</v>
      </c>
      <c r="AD146" s="23">
        <v>4.2874487715072063E-3</v>
      </c>
      <c r="AE146" s="97" t="s">
        <v>127</v>
      </c>
      <c r="AF146" s="97">
        <v>265</v>
      </c>
      <c r="AG146" s="97" t="s">
        <v>127</v>
      </c>
      <c r="AH146" s="23">
        <v>7.7058017033296219E-2</v>
      </c>
      <c r="AI146" s="97" t="s">
        <v>127</v>
      </c>
      <c r="AJ146" s="97">
        <v>187</v>
      </c>
      <c r="AK146" s="97" t="s">
        <v>127</v>
      </c>
      <c r="AL146" s="23">
        <v>1.3889498164459693E-2</v>
      </c>
      <c r="AM146" s="97" t="s">
        <v>127</v>
      </c>
      <c r="AN146" s="97">
        <v>278</v>
      </c>
      <c r="AO146" s="97" t="s">
        <v>127</v>
      </c>
      <c r="AP146" s="23">
        <v>5.526144225994763E-3</v>
      </c>
      <c r="AQ146" s="97" t="s">
        <v>127</v>
      </c>
      <c r="AR146" s="97">
        <v>243</v>
      </c>
      <c r="AS146" s="97" t="s">
        <v>127</v>
      </c>
      <c r="AT146" s="23">
        <v>0.21601329072044534</v>
      </c>
      <c r="AU146" s="97" t="s">
        <v>127</v>
      </c>
      <c r="AV146" s="97">
        <v>16</v>
      </c>
      <c r="AW146" s="97" t="s">
        <v>127</v>
      </c>
      <c r="AX146" s="23">
        <v>8.1539484664920614E-2</v>
      </c>
      <c r="AY146" s="97" t="s">
        <v>127</v>
      </c>
      <c r="AZ146" s="97">
        <v>143</v>
      </c>
      <c r="BA146" s="97" t="s">
        <v>127</v>
      </c>
      <c r="BB146" s="23">
        <v>4.3157356821210226E-2</v>
      </c>
      <c r="BC146" s="97" t="s">
        <v>127</v>
      </c>
      <c r="BD146" s="97">
        <v>183</v>
      </c>
      <c r="BE146" s="97" t="s">
        <v>127</v>
      </c>
      <c r="BF146" s="23">
        <v>0.47402644748720807</v>
      </c>
      <c r="BG146" s="97" t="s">
        <v>127</v>
      </c>
      <c r="BH146" s="97">
        <v>27</v>
      </c>
      <c r="BI146" s="97" t="s">
        <v>127</v>
      </c>
      <c r="BJ146" s="23">
        <v>0.13844306925157768</v>
      </c>
      <c r="BK146" s="97" t="s">
        <v>127</v>
      </c>
      <c r="BL146" s="97">
        <v>112</v>
      </c>
      <c r="BM146" s="97" t="s">
        <v>127</v>
      </c>
      <c r="BN146" s="23">
        <v>0.20214663122759124</v>
      </c>
      <c r="BO146" s="97" t="s">
        <v>127</v>
      </c>
      <c r="BP146" s="97">
        <v>29</v>
      </c>
      <c r="BQ146" s="97" t="s">
        <v>127</v>
      </c>
      <c r="BR146" s="23">
        <v>6.1414394473723932E-2</v>
      </c>
      <c r="BS146" s="97" t="s">
        <v>127</v>
      </c>
      <c r="BT146" s="97">
        <v>163</v>
      </c>
      <c r="BU146" s="97" t="s">
        <v>127</v>
      </c>
      <c r="BV146" s="23">
        <v>0.22877635832016796</v>
      </c>
      <c r="BW146" s="97" t="s">
        <v>127</v>
      </c>
      <c r="BX146" s="97">
        <v>47</v>
      </c>
      <c r="BY146" s="97" t="s">
        <v>127</v>
      </c>
      <c r="BZ146" s="23">
        <v>0.28991129159820789</v>
      </c>
      <c r="CA146" s="97" t="s">
        <v>127</v>
      </c>
      <c r="CB146" s="97">
        <v>44</v>
      </c>
      <c r="CC146" s="97" t="s">
        <v>127</v>
      </c>
      <c r="CD146" s="23">
        <v>0.22432077984439897</v>
      </c>
      <c r="CE146" s="97" t="s">
        <v>127</v>
      </c>
      <c r="CF146" s="97">
        <v>41</v>
      </c>
      <c r="CG146" s="2">
        <f t="shared" si="22"/>
        <v>4.1786839064284912E-3</v>
      </c>
      <c r="CH146">
        <f t="shared" si="23"/>
        <v>1.3889498164459693E-2</v>
      </c>
      <c r="CI146">
        <f t="shared" si="24"/>
        <v>8.1539484664920614E-2</v>
      </c>
      <c r="CJ146">
        <f t="shared" si="25"/>
        <v>0.13844306925157768</v>
      </c>
      <c r="CK146">
        <f t="shared" si="26"/>
        <v>0.22877635832016796</v>
      </c>
      <c r="CL146">
        <f t="shared" si="27"/>
        <v>0.28991129159820789</v>
      </c>
      <c r="CM146">
        <f t="shared" si="28"/>
        <v>0.22432077984439897</v>
      </c>
      <c r="CN146">
        <f t="shared" si="29"/>
        <v>0.13594283587030426</v>
      </c>
      <c r="CO146">
        <f t="shared" si="30"/>
        <v>1.3889498164459693E-2</v>
      </c>
      <c r="CP146" s="97" t="s">
        <v>127</v>
      </c>
      <c r="CQ146">
        <f t="shared" si="31"/>
        <v>67</v>
      </c>
      <c r="CR146">
        <f t="shared" si="32"/>
        <v>278</v>
      </c>
      <c r="CS146" s="97" t="s">
        <v>127</v>
      </c>
    </row>
    <row r="147" spans="1:97" x14ac:dyDescent="0.35">
      <c r="A147" s="97" t="s">
        <v>241</v>
      </c>
      <c r="B147" s="23">
        <v>0.2222012899217754</v>
      </c>
      <c r="C147" s="97" t="s">
        <v>241</v>
      </c>
      <c r="D147" s="97">
        <v>152</v>
      </c>
      <c r="E147" s="97" t="s">
        <v>241</v>
      </c>
      <c r="F147" s="23">
        <v>9.8388996601428177E-2</v>
      </c>
      <c r="G147" s="97" t="s">
        <v>241</v>
      </c>
      <c r="H147" s="97">
        <v>160</v>
      </c>
      <c r="I147" s="97" t="s">
        <v>241</v>
      </c>
      <c r="J147" s="23">
        <v>0.29843757369664098</v>
      </c>
      <c r="K147" s="97" t="s">
        <v>241</v>
      </c>
      <c r="L147" s="97">
        <v>118</v>
      </c>
      <c r="M147" s="97" t="s">
        <v>241</v>
      </c>
      <c r="N147" s="23">
        <v>-42</v>
      </c>
      <c r="O147" s="97" t="s">
        <v>241</v>
      </c>
      <c r="P147" s="23">
        <v>112</v>
      </c>
      <c r="Q147" s="97" t="s">
        <v>241</v>
      </c>
      <c r="R147" s="23">
        <v>5.426682077430857E-4</v>
      </c>
      <c r="S147" s="97" t="s">
        <v>241</v>
      </c>
      <c r="T147" s="97">
        <v>249</v>
      </c>
      <c r="U147" s="97" t="s">
        <v>241</v>
      </c>
      <c r="V147" s="23">
        <v>0.17467287797300893</v>
      </c>
      <c r="W147" s="97" t="s">
        <v>241</v>
      </c>
      <c r="X147" s="97">
        <v>132</v>
      </c>
      <c r="Y147" s="97" t="s">
        <v>241</v>
      </c>
      <c r="Z147" s="23">
        <v>2.1566654202563786E-3</v>
      </c>
      <c r="AA147" s="97" t="s">
        <v>241</v>
      </c>
      <c r="AB147" s="97">
        <v>215</v>
      </c>
      <c r="AC147" s="97" t="s">
        <v>241</v>
      </c>
      <c r="AD147" s="23">
        <v>4.4247659184005618E-2</v>
      </c>
      <c r="AE147" s="97" t="s">
        <v>241</v>
      </c>
      <c r="AF147" s="97">
        <v>40</v>
      </c>
      <c r="AG147" s="97" t="s">
        <v>241</v>
      </c>
      <c r="AH147" s="23">
        <v>0.13212961133677156</v>
      </c>
      <c r="AI147" s="97" t="s">
        <v>241</v>
      </c>
      <c r="AJ147" s="97">
        <v>68</v>
      </c>
      <c r="AK147" s="97" t="s">
        <v>241</v>
      </c>
      <c r="AL147" s="23">
        <v>5.9768054054690281E-2</v>
      </c>
      <c r="AM147" s="97" t="s">
        <v>241</v>
      </c>
      <c r="AN147" s="97">
        <v>43</v>
      </c>
      <c r="AO147" s="97" t="s">
        <v>241</v>
      </c>
      <c r="AP147" s="23">
        <v>0</v>
      </c>
      <c r="AQ147" s="97" t="s">
        <v>241</v>
      </c>
      <c r="AR147" s="97">
        <v>253</v>
      </c>
      <c r="AS147" s="97" t="s">
        <v>241</v>
      </c>
      <c r="AT147" s="23">
        <v>0.10458266638937441</v>
      </c>
      <c r="AU147" s="97" t="s">
        <v>241</v>
      </c>
      <c r="AV147" s="97">
        <v>122</v>
      </c>
      <c r="AW147" s="97" t="s">
        <v>241</v>
      </c>
      <c r="AX147" s="23">
        <v>3.6871288074781169E-2</v>
      </c>
      <c r="AY147" s="97" t="s">
        <v>241</v>
      </c>
      <c r="AZ147" s="97">
        <v>266</v>
      </c>
      <c r="BA147" s="97" t="s">
        <v>241</v>
      </c>
      <c r="BB147" s="23">
        <v>6.179985750949973E-3</v>
      </c>
      <c r="BC147" s="97" t="s">
        <v>241</v>
      </c>
      <c r="BD147" s="97">
        <v>311</v>
      </c>
      <c r="BE147" s="97" t="s">
        <v>241</v>
      </c>
      <c r="BF147" s="23">
        <v>0.3529823923716342</v>
      </c>
      <c r="BG147" s="97" t="s">
        <v>241</v>
      </c>
      <c r="BH147" s="97">
        <v>59</v>
      </c>
      <c r="BI147" s="97" t="s">
        <v>241</v>
      </c>
      <c r="BJ147" s="23">
        <v>7.9412552498295735E-2</v>
      </c>
      <c r="BK147" s="97" t="s">
        <v>241</v>
      </c>
      <c r="BL147" s="97">
        <v>222</v>
      </c>
      <c r="BM147" s="97" t="s">
        <v>241</v>
      </c>
      <c r="BN147" s="23">
        <v>0.16673577256449051</v>
      </c>
      <c r="BO147" s="97" t="s">
        <v>241</v>
      </c>
      <c r="BP147" s="97">
        <v>43</v>
      </c>
      <c r="BQ147" s="97" t="s">
        <v>241</v>
      </c>
      <c r="BR147" s="23">
        <v>2.9714348018197338E-2</v>
      </c>
      <c r="BS147" s="97" t="s">
        <v>241</v>
      </c>
      <c r="BT147" s="97">
        <v>292</v>
      </c>
      <c r="BU147" s="97" t="s">
        <v>241</v>
      </c>
      <c r="BV147" s="23">
        <v>0.17046277748905178</v>
      </c>
      <c r="BW147" s="97" t="s">
        <v>241</v>
      </c>
      <c r="BX147" s="97">
        <v>89</v>
      </c>
      <c r="BY147" s="97" t="s">
        <v>241</v>
      </c>
      <c r="BZ147" s="23">
        <v>0.22437836659492164</v>
      </c>
      <c r="CA147" s="97" t="s">
        <v>241</v>
      </c>
      <c r="CB147" s="97">
        <v>70</v>
      </c>
      <c r="CC147" s="97" t="s">
        <v>241</v>
      </c>
      <c r="CD147" s="23">
        <v>4.719846891253425E-2</v>
      </c>
      <c r="CE147" s="97" t="s">
        <v>241</v>
      </c>
      <c r="CF147" s="97">
        <v>225</v>
      </c>
      <c r="CG147" s="2">
        <f t="shared" si="22"/>
        <v>2.1566654202563786E-3</v>
      </c>
      <c r="CH147">
        <f t="shared" si="23"/>
        <v>5.9768054054690281E-2</v>
      </c>
      <c r="CI147">
        <f t="shared" si="24"/>
        <v>3.6871288074781169E-2</v>
      </c>
      <c r="CJ147">
        <f t="shared" si="25"/>
        <v>7.9412552498295735E-2</v>
      </c>
      <c r="CK147">
        <f t="shared" si="26"/>
        <v>0.17046277748905178</v>
      </c>
      <c r="CL147">
        <f t="shared" si="27"/>
        <v>0.22437836659492164</v>
      </c>
      <c r="CM147">
        <f t="shared" si="28"/>
        <v>4.719846891253425E-2</v>
      </c>
      <c r="CN147">
        <f t="shared" si="29"/>
        <v>9.0677302511052965E-2</v>
      </c>
      <c r="CO147">
        <f t="shared" si="30"/>
        <v>5.9768054054690281E-2</v>
      </c>
      <c r="CP147" s="97" t="s">
        <v>241</v>
      </c>
      <c r="CQ147">
        <f t="shared" si="31"/>
        <v>152</v>
      </c>
      <c r="CR147">
        <f t="shared" si="32"/>
        <v>43</v>
      </c>
      <c r="CS147" s="97" t="s">
        <v>241</v>
      </c>
    </row>
    <row r="148" spans="1:97" x14ac:dyDescent="0.35">
      <c r="A148" s="97" t="s">
        <v>195</v>
      </c>
      <c r="B148" s="23">
        <v>0.19481411452626515</v>
      </c>
      <c r="C148" s="97" t="s">
        <v>195</v>
      </c>
      <c r="D148" s="97">
        <v>192</v>
      </c>
      <c r="E148" s="97" t="s">
        <v>195</v>
      </c>
      <c r="F148" s="23">
        <v>9.867201472867404E-2</v>
      </c>
      <c r="G148" s="97" t="s">
        <v>195</v>
      </c>
      <c r="H148" s="97">
        <v>156</v>
      </c>
      <c r="I148" s="97" t="s">
        <v>195</v>
      </c>
      <c r="J148" s="23">
        <v>0.18497169966677238</v>
      </c>
      <c r="K148" s="97" t="s">
        <v>195</v>
      </c>
      <c r="L148" s="97">
        <v>272</v>
      </c>
      <c r="M148" s="97" t="s">
        <v>195</v>
      </c>
      <c r="N148" s="23">
        <v>116</v>
      </c>
      <c r="O148" s="97" t="s">
        <v>195</v>
      </c>
      <c r="P148" s="23">
        <v>274</v>
      </c>
      <c r="Q148" s="97" t="s">
        <v>195</v>
      </c>
      <c r="R148" s="23">
        <v>3.1136686293081056E-3</v>
      </c>
      <c r="S148" s="97" t="s">
        <v>195</v>
      </c>
      <c r="T148" s="97">
        <v>80</v>
      </c>
      <c r="U148" s="97" t="s">
        <v>195</v>
      </c>
      <c r="V148" s="23">
        <v>4.5321292035641191E-2</v>
      </c>
      <c r="W148" s="97" t="s">
        <v>195</v>
      </c>
      <c r="X148" s="97">
        <v>301</v>
      </c>
      <c r="Y148" s="97" t="s">
        <v>195</v>
      </c>
      <c r="Z148" s="23">
        <v>3.5315500608657123E-3</v>
      </c>
      <c r="AA148" s="97" t="s">
        <v>195</v>
      </c>
      <c r="AB148" s="97">
        <v>141</v>
      </c>
      <c r="AC148" s="97" t="s">
        <v>195</v>
      </c>
      <c r="AD148" s="23">
        <v>7.0758412547327662E-2</v>
      </c>
      <c r="AE148" s="97" t="s">
        <v>195</v>
      </c>
      <c r="AF148" s="97">
        <v>29</v>
      </c>
      <c r="AG148" s="97" t="s">
        <v>195</v>
      </c>
      <c r="AH148" s="23">
        <v>6.4863328581406601E-2</v>
      </c>
      <c r="AI148" s="97" t="s">
        <v>195</v>
      </c>
      <c r="AJ148" s="97">
        <v>237</v>
      </c>
      <c r="AK148" s="97" t="s">
        <v>195</v>
      </c>
      <c r="AL148" s="23">
        <v>7.7122826989061255E-2</v>
      </c>
      <c r="AM148" s="97" t="s">
        <v>195</v>
      </c>
      <c r="AN148" s="97">
        <v>33</v>
      </c>
      <c r="AO148" s="97" t="s">
        <v>195</v>
      </c>
      <c r="AP148" s="23">
        <v>0</v>
      </c>
      <c r="AQ148" s="97" t="s">
        <v>195</v>
      </c>
      <c r="AR148" s="97">
        <v>253</v>
      </c>
      <c r="AS148" s="97" t="s">
        <v>195</v>
      </c>
      <c r="AT148" s="23">
        <v>0.13577436249873354</v>
      </c>
      <c r="AU148" s="97" t="s">
        <v>195</v>
      </c>
      <c r="AV148" s="97">
        <v>66</v>
      </c>
      <c r="AW148" s="97" t="s">
        <v>195</v>
      </c>
      <c r="AX148" s="23">
        <v>4.7868120078541014E-2</v>
      </c>
      <c r="AY148" s="97" t="s">
        <v>195</v>
      </c>
      <c r="AZ148" s="97">
        <v>234</v>
      </c>
      <c r="BA148" s="97" t="s">
        <v>195</v>
      </c>
      <c r="BB148" s="23">
        <v>9.9219728654695138E-2</v>
      </c>
      <c r="BC148" s="97" t="s">
        <v>195</v>
      </c>
      <c r="BD148" s="97">
        <v>98</v>
      </c>
      <c r="BE148" s="97" t="s">
        <v>195</v>
      </c>
      <c r="BF148" s="23">
        <v>0.14864514276192164</v>
      </c>
      <c r="BG148" s="97" t="s">
        <v>195</v>
      </c>
      <c r="BH148" s="97">
        <v>270</v>
      </c>
      <c r="BI148" s="97" t="s">
        <v>195</v>
      </c>
      <c r="BJ148" s="23">
        <v>0.12157839216538011</v>
      </c>
      <c r="BK148" s="97" t="s">
        <v>195</v>
      </c>
      <c r="BL148" s="97">
        <v>128</v>
      </c>
      <c r="BM148" s="97" t="s">
        <v>195</v>
      </c>
      <c r="BN148" s="23">
        <v>4.5240512251826986E-2</v>
      </c>
      <c r="BO148" s="97" t="s">
        <v>195</v>
      </c>
      <c r="BP148" s="97">
        <v>207</v>
      </c>
      <c r="BQ148" s="97" t="s">
        <v>195</v>
      </c>
      <c r="BR148" s="23">
        <v>7.2112228151164446E-3</v>
      </c>
      <c r="BS148" s="97" t="s">
        <v>195</v>
      </c>
      <c r="BT148" s="97">
        <v>325</v>
      </c>
      <c r="BU148" s="97" t="s">
        <v>195</v>
      </c>
      <c r="BV148" s="23">
        <v>4.5510477470750675E-2</v>
      </c>
      <c r="BW148" s="97" t="s">
        <v>195</v>
      </c>
      <c r="BX148" s="97">
        <v>308</v>
      </c>
      <c r="BY148" s="97" t="s">
        <v>195</v>
      </c>
      <c r="BZ148" s="23">
        <v>0.18582480813275862</v>
      </c>
      <c r="CA148" s="97" t="s">
        <v>195</v>
      </c>
      <c r="CB148" s="97">
        <v>114</v>
      </c>
      <c r="CC148" s="97" t="s">
        <v>195</v>
      </c>
      <c r="CD148" s="23">
        <v>7.2855451708279145E-2</v>
      </c>
      <c r="CE148" s="97" t="s">
        <v>195</v>
      </c>
      <c r="CF148" s="97">
        <v>158</v>
      </c>
      <c r="CG148" s="2">
        <f t="shared" si="22"/>
        <v>3.5315500608657123E-3</v>
      </c>
      <c r="CH148">
        <f t="shared" si="23"/>
        <v>7.7122826989061255E-2</v>
      </c>
      <c r="CI148">
        <f t="shared" si="24"/>
        <v>4.7868120078541014E-2</v>
      </c>
      <c r="CJ148">
        <f t="shared" si="25"/>
        <v>0.12157839216538011</v>
      </c>
      <c r="CK148">
        <f t="shared" si="26"/>
        <v>4.5510477470750675E-2</v>
      </c>
      <c r="CL148">
        <f t="shared" si="27"/>
        <v>0.18582480813275862</v>
      </c>
      <c r="CM148">
        <f t="shared" si="28"/>
        <v>7.2855451708279145E-2</v>
      </c>
      <c r="CN148">
        <f t="shared" si="29"/>
        <v>7.9500971405431511E-2</v>
      </c>
      <c r="CO148">
        <f t="shared" si="30"/>
        <v>7.7122826989061255E-2</v>
      </c>
      <c r="CP148" s="97" t="s">
        <v>195</v>
      </c>
      <c r="CQ148">
        <f t="shared" si="31"/>
        <v>192</v>
      </c>
      <c r="CR148">
        <f t="shared" si="32"/>
        <v>33</v>
      </c>
      <c r="CS148" s="97" t="s">
        <v>195</v>
      </c>
    </row>
    <row r="149" spans="1:97" x14ac:dyDescent="0.35">
      <c r="A149" s="97" t="s">
        <v>222</v>
      </c>
      <c r="B149" s="23">
        <v>0.18627424660054481</v>
      </c>
      <c r="C149" s="97" t="s">
        <v>222</v>
      </c>
      <c r="D149" s="97">
        <v>210</v>
      </c>
      <c r="E149" s="97" t="s">
        <v>222</v>
      </c>
      <c r="F149" s="23">
        <v>5.0427749302087786E-2</v>
      </c>
      <c r="G149" s="97" t="s">
        <v>222</v>
      </c>
      <c r="H149" s="97">
        <v>277</v>
      </c>
      <c r="I149" s="97" t="s">
        <v>222</v>
      </c>
      <c r="J149" s="23">
        <v>0.30296475123653438</v>
      </c>
      <c r="K149" s="97" t="s">
        <v>222</v>
      </c>
      <c r="L149" s="97">
        <v>112</v>
      </c>
      <c r="M149" s="97" t="s">
        <v>222</v>
      </c>
      <c r="N149" s="23">
        <v>-165</v>
      </c>
      <c r="O149" s="97" t="s">
        <v>222</v>
      </c>
      <c r="P149" s="23">
        <v>31</v>
      </c>
      <c r="Q149" s="97" t="s">
        <v>222</v>
      </c>
      <c r="R149" s="23">
        <v>1.1669200624599055E-4</v>
      </c>
      <c r="S149" s="97" t="s">
        <v>222</v>
      </c>
      <c r="T149" s="97">
        <v>312</v>
      </c>
      <c r="U149" s="97" t="s">
        <v>222</v>
      </c>
      <c r="V149" s="23">
        <v>9.8959788729811315E-2</v>
      </c>
      <c r="W149" s="97" t="s">
        <v>222</v>
      </c>
      <c r="X149" s="97">
        <v>209</v>
      </c>
      <c r="Y149" s="97" t="s">
        <v>222</v>
      </c>
      <c r="Z149" s="23">
        <v>1.0311489468094203E-3</v>
      </c>
      <c r="AA149" s="97" t="s">
        <v>222</v>
      </c>
      <c r="AB149" s="97">
        <v>298</v>
      </c>
      <c r="AC149" s="97" t="s">
        <v>222</v>
      </c>
      <c r="AD149" s="23">
        <v>4.6225401033974265E-3</v>
      </c>
      <c r="AE149" s="97" t="s">
        <v>222</v>
      </c>
      <c r="AF149" s="97">
        <v>261</v>
      </c>
      <c r="AG149" s="97" t="s">
        <v>222</v>
      </c>
      <c r="AH149" s="23">
        <v>0.13880833537925952</v>
      </c>
      <c r="AI149" s="97" t="s">
        <v>222</v>
      </c>
      <c r="AJ149" s="97">
        <v>61</v>
      </c>
      <c r="AK149" s="97" t="s">
        <v>222</v>
      </c>
      <c r="AL149" s="23">
        <v>2.199850922256576E-2</v>
      </c>
      <c r="AM149" s="97" t="s">
        <v>222</v>
      </c>
      <c r="AN149" s="97">
        <v>163</v>
      </c>
      <c r="AO149" s="97" t="s">
        <v>222</v>
      </c>
      <c r="AP149" s="23">
        <v>1.987801570397512E-2</v>
      </c>
      <c r="AQ149" s="97" t="s">
        <v>222</v>
      </c>
      <c r="AR149" s="97">
        <v>212</v>
      </c>
      <c r="AS149" s="97" t="s">
        <v>222</v>
      </c>
      <c r="AT149" s="23">
        <v>0.13701455459206394</v>
      </c>
      <c r="AU149" s="97" t="s">
        <v>222</v>
      </c>
      <c r="AV149" s="97">
        <v>62</v>
      </c>
      <c r="AW149" s="97" t="s">
        <v>222</v>
      </c>
      <c r="AX149" s="23">
        <v>6.7667094157846247E-2</v>
      </c>
      <c r="AY149" s="97" t="s">
        <v>222</v>
      </c>
      <c r="AZ149" s="97">
        <v>166</v>
      </c>
      <c r="BA149" s="97" t="s">
        <v>222</v>
      </c>
      <c r="BB149" s="23">
        <v>6.1501651459900421E-3</v>
      </c>
      <c r="BC149" s="97" t="s">
        <v>222</v>
      </c>
      <c r="BD149" s="97">
        <v>312</v>
      </c>
      <c r="BE149" s="97" t="s">
        <v>222</v>
      </c>
      <c r="BF149" s="23">
        <v>0.43453625895427422</v>
      </c>
      <c r="BG149" s="97" t="s">
        <v>222</v>
      </c>
      <c r="BH149" s="97">
        <v>34</v>
      </c>
      <c r="BI149" s="97" t="s">
        <v>222</v>
      </c>
      <c r="BJ149" s="23">
        <v>9.6430497217703179E-2</v>
      </c>
      <c r="BK149" s="97" t="s">
        <v>222</v>
      </c>
      <c r="BL149" s="97">
        <v>170</v>
      </c>
      <c r="BM149" s="97" t="s">
        <v>222</v>
      </c>
      <c r="BN149" s="23">
        <v>8.0814453822246723E-2</v>
      </c>
      <c r="BO149" s="97" t="s">
        <v>222</v>
      </c>
      <c r="BP149" s="97">
        <v>124</v>
      </c>
      <c r="BQ149" s="97" t="s">
        <v>222</v>
      </c>
      <c r="BR149" s="23">
        <v>6.7279256010011099E-2</v>
      </c>
      <c r="BS149" s="97" t="s">
        <v>222</v>
      </c>
      <c r="BT149" s="97">
        <v>145</v>
      </c>
      <c r="BU149" s="97" t="s">
        <v>222</v>
      </c>
      <c r="BV149" s="23">
        <v>0.12867066781207112</v>
      </c>
      <c r="BW149" s="97" t="s">
        <v>222</v>
      </c>
      <c r="BX149" s="97">
        <v>139</v>
      </c>
      <c r="BY149" s="97" t="s">
        <v>222</v>
      </c>
      <c r="BZ149" s="23">
        <v>0.16247331220562097</v>
      </c>
      <c r="CA149" s="97" t="s">
        <v>222</v>
      </c>
      <c r="CB149" s="97">
        <v>149</v>
      </c>
      <c r="CC149" s="97" t="s">
        <v>222</v>
      </c>
      <c r="CD149" s="23">
        <v>4.2752838570714963E-2</v>
      </c>
      <c r="CE149" s="97" t="s">
        <v>222</v>
      </c>
      <c r="CF149" s="97">
        <v>239</v>
      </c>
      <c r="CG149" s="2">
        <f t="shared" si="22"/>
        <v>1.0311489468094203E-3</v>
      </c>
      <c r="CH149">
        <f t="shared" si="23"/>
        <v>2.199850922256576E-2</v>
      </c>
      <c r="CI149">
        <f t="shared" si="24"/>
        <v>6.7667094157846247E-2</v>
      </c>
      <c r="CJ149">
        <f t="shared" si="25"/>
        <v>9.6430497217703179E-2</v>
      </c>
      <c r="CK149">
        <f t="shared" si="26"/>
        <v>0.12867066781207112</v>
      </c>
      <c r="CL149">
        <f t="shared" si="27"/>
        <v>0.16247331220562097</v>
      </c>
      <c r="CM149">
        <f t="shared" si="28"/>
        <v>4.2752838570714963E-2</v>
      </c>
      <c r="CN149">
        <f t="shared" si="29"/>
        <v>7.6015968291464009E-2</v>
      </c>
      <c r="CO149">
        <f t="shared" si="30"/>
        <v>2.199850922256576E-2</v>
      </c>
      <c r="CP149" s="97" t="s">
        <v>222</v>
      </c>
      <c r="CQ149">
        <f t="shared" si="31"/>
        <v>210</v>
      </c>
      <c r="CR149">
        <f t="shared" si="32"/>
        <v>163</v>
      </c>
      <c r="CS149" s="97" t="s">
        <v>222</v>
      </c>
    </row>
    <row r="150" spans="1:97" x14ac:dyDescent="0.35">
      <c r="A150" s="97" t="s">
        <v>246</v>
      </c>
      <c r="B150" s="23">
        <v>0.10133503056673303</v>
      </c>
      <c r="C150" s="97" t="s">
        <v>246</v>
      </c>
      <c r="D150" s="97">
        <v>323</v>
      </c>
      <c r="E150" s="97" t="s">
        <v>246</v>
      </c>
      <c r="F150" s="23">
        <v>3.3538659211283905E-2</v>
      </c>
      <c r="G150" s="97" t="s">
        <v>246</v>
      </c>
      <c r="H150" s="97">
        <v>309</v>
      </c>
      <c r="I150" s="97" t="s">
        <v>246</v>
      </c>
      <c r="J150" s="23">
        <v>0.1967363718070313</v>
      </c>
      <c r="K150" s="97" t="s">
        <v>246</v>
      </c>
      <c r="L150" s="97">
        <v>254</v>
      </c>
      <c r="M150" s="97" t="s">
        <v>246</v>
      </c>
      <c r="N150" s="23">
        <v>-55</v>
      </c>
      <c r="O150" s="97" t="s">
        <v>246</v>
      </c>
      <c r="P150" s="23">
        <v>97</v>
      </c>
      <c r="Q150" s="97" t="s">
        <v>246</v>
      </c>
      <c r="R150" s="23">
        <v>2.7871489920954889E-4</v>
      </c>
      <c r="S150" s="97" t="s">
        <v>246</v>
      </c>
      <c r="T150" s="97">
        <v>285</v>
      </c>
      <c r="U150" s="97" t="s">
        <v>246</v>
      </c>
      <c r="V150" s="23">
        <v>8.2495613311660027E-2</v>
      </c>
      <c r="W150" s="97" t="s">
        <v>246</v>
      </c>
      <c r="X150" s="97">
        <v>240</v>
      </c>
      <c r="Y150" s="97" t="s">
        <v>246</v>
      </c>
      <c r="Z150" s="23">
        <v>1.0409769964613846E-3</v>
      </c>
      <c r="AA150" s="97" t="s">
        <v>246</v>
      </c>
      <c r="AB150" s="97">
        <v>296</v>
      </c>
      <c r="AC150" s="97" t="s">
        <v>246</v>
      </c>
      <c r="AD150" s="23">
        <v>9.7518627655751346E-3</v>
      </c>
      <c r="AE150" s="97" t="s">
        <v>246</v>
      </c>
      <c r="AF150" s="97">
        <v>172</v>
      </c>
      <c r="AG150" s="97" t="s">
        <v>246</v>
      </c>
      <c r="AH150" s="23">
        <v>4.23120085353898E-2</v>
      </c>
      <c r="AI150" s="97" t="s">
        <v>246</v>
      </c>
      <c r="AJ150" s="97">
        <v>315</v>
      </c>
      <c r="AK150" s="97" t="s">
        <v>246</v>
      </c>
      <c r="AL150" s="23">
        <v>1.4835004166032909E-2</v>
      </c>
      <c r="AM150" s="97" t="s">
        <v>246</v>
      </c>
      <c r="AN150" s="97">
        <v>267</v>
      </c>
      <c r="AO150" s="97" t="s">
        <v>246</v>
      </c>
      <c r="AP150" s="23">
        <v>5.983438530447583E-4</v>
      </c>
      <c r="AQ150" s="97" t="s">
        <v>246</v>
      </c>
      <c r="AR150" s="97">
        <v>252</v>
      </c>
      <c r="AS150" s="97" t="s">
        <v>246</v>
      </c>
      <c r="AT150" s="23">
        <v>6.5702198051405189E-2</v>
      </c>
      <c r="AU150" s="97" t="s">
        <v>246</v>
      </c>
      <c r="AV150" s="97">
        <v>257</v>
      </c>
      <c r="AW150" s="97" t="s">
        <v>246</v>
      </c>
      <c r="AX150" s="23">
        <v>2.3746533677021373E-2</v>
      </c>
      <c r="AY150" s="97" t="s">
        <v>246</v>
      </c>
      <c r="AZ150" s="97">
        <v>304</v>
      </c>
      <c r="BA150" s="97" t="s">
        <v>246</v>
      </c>
      <c r="BB150" s="23">
        <v>4.9953372865193378E-2</v>
      </c>
      <c r="BC150" s="97" t="s">
        <v>246</v>
      </c>
      <c r="BD150" s="97">
        <v>165</v>
      </c>
      <c r="BE150" s="97" t="s">
        <v>246</v>
      </c>
      <c r="BF150" s="23">
        <v>0.41444855058333518</v>
      </c>
      <c r="BG150" s="97" t="s">
        <v>246</v>
      </c>
      <c r="BH150" s="97">
        <v>41</v>
      </c>
      <c r="BI150" s="97" t="s">
        <v>246</v>
      </c>
      <c r="BJ150" s="23">
        <v>0.13219050871621302</v>
      </c>
      <c r="BK150" s="97" t="s">
        <v>246</v>
      </c>
      <c r="BL150" s="97">
        <v>119</v>
      </c>
      <c r="BM150" s="97" t="s">
        <v>246</v>
      </c>
      <c r="BN150" s="23">
        <v>1.3628953510219708E-2</v>
      </c>
      <c r="BO150" s="97" t="s">
        <v>246</v>
      </c>
      <c r="BP150" s="97">
        <v>299</v>
      </c>
      <c r="BQ150" s="97" t="s">
        <v>246</v>
      </c>
      <c r="BR150" s="23">
        <v>3.7498986046813239E-2</v>
      </c>
      <c r="BS150" s="97" t="s">
        <v>246</v>
      </c>
      <c r="BT150" s="97">
        <v>254</v>
      </c>
      <c r="BU150" s="97" t="s">
        <v>246</v>
      </c>
      <c r="BV150" s="23">
        <v>4.4475580642420597E-2</v>
      </c>
      <c r="BW150" s="97" t="s">
        <v>246</v>
      </c>
      <c r="BX150" s="97">
        <v>310</v>
      </c>
      <c r="BY150" s="97" t="s">
        <v>246</v>
      </c>
      <c r="BZ150" s="23">
        <v>5.8108026847712678E-2</v>
      </c>
      <c r="CA150" s="97" t="s">
        <v>246</v>
      </c>
      <c r="CB150" s="97">
        <v>324</v>
      </c>
      <c r="CC150" s="97" t="s">
        <v>246</v>
      </c>
      <c r="CD150" s="23">
        <v>1.9394314225007793E-3</v>
      </c>
      <c r="CE150" s="97" t="s">
        <v>246</v>
      </c>
      <c r="CF150" s="97">
        <v>325</v>
      </c>
      <c r="CG150" s="2">
        <f t="shared" si="22"/>
        <v>1.0409769964613846E-3</v>
      </c>
      <c r="CH150">
        <f t="shared" si="23"/>
        <v>1.4835004166032909E-2</v>
      </c>
      <c r="CI150">
        <f t="shared" si="24"/>
        <v>2.3746533677021373E-2</v>
      </c>
      <c r="CJ150">
        <f t="shared" si="25"/>
        <v>0.13219050871621302</v>
      </c>
      <c r="CK150">
        <f t="shared" si="26"/>
        <v>4.4475580642420597E-2</v>
      </c>
      <c r="CL150">
        <f t="shared" si="27"/>
        <v>5.8108026847712678E-2</v>
      </c>
      <c r="CM150">
        <f t="shared" si="28"/>
        <v>1.9394314225007793E-3</v>
      </c>
      <c r="CN150">
        <f t="shared" si="29"/>
        <v>4.1353437799129367E-2</v>
      </c>
      <c r="CO150">
        <f t="shared" si="30"/>
        <v>1.4835004166032909E-2</v>
      </c>
      <c r="CP150" s="97" t="s">
        <v>246</v>
      </c>
      <c r="CQ150">
        <f t="shared" si="31"/>
        <v>323</v>
      </c>
      <c r="CR150">
        <f t="shared" si="32"/>
        <v>267</v>
      </c>
      <c r="CS150" s="97" t="s">
        <v>246</v>
      </c>
    </row>
    <row r="151" spans="1:97" x14ac:dyDescent="0.35">
      <c r="A151" s="97" t="s">
        <v>114</v>
      </c>
      <c r="B151" s="23">
        <v>0.23569579472977137</v>
      </c>
      <c r="C151" s="97" t="s">
        <v>114</v>
      </c>
      <c r="D151" s="97">
        <v>135</v>
      </c>
      <c r="E151" s="97" t="s">
        <v>114</v>
      </c>
      <c r="F151" s="23">
        <v>0.10497169637783008</v>
      </c>
      <c r="G151" s="97" t="s">
        <v>114</v>
      </c>
      <c r="H151" s="97">
        <v>149</v>
      </c>
      <c r="I151" s="97" t="s">
        <v>114</v>
      </c>
      <c r="J151" s="23">
        <v>0.27089237042373115</v>
      </c>
      <c r="K151" s="97" t="s">
        <v>114</v>
      </c>
      <c r="L151" s="97">
        <v>150</v>
      </c>
      <c r="M151" s="97" t="s">
        <v>114</v>
      </c>
      <c r="N151" s="23">
        <v>1</v>
      </c>
      <c r="O151" s="97" t="s">
        <v>114</v>
      </c>
      <c r="P151" s="23">
        <v>168</v>
      </c>
      <c r="Q151" s="97" t="s">
        <v>114</v>
      </c>
      <c r="R151" s="23">
        <v>9.466331231809991E-3</v>
      </c>
      <c r="S151" s="97" t="s">
        <v>114</v>
      </c>
      <c r="T151" s="97">
        <v>26</v>
      </c>
      <c r="U151" s="97" t="s">
        <v>114</v>
      </c>
      <c r="V151" s="23">
        <v>9.0189999439459032E-2</v>
      </c>
      <c r="W151" s="97" t="s">
        <v>114</v>
      </c>
      <c r="X151" s="97">
        <v>227</v>
      </c>
      <c r="Y151" s="97" t="s">
        <v>114</v>
      </c>
      <c r="Z151" s="23">
        <v>1.0296939398815123E-2</v>
      </c>
      <c r="AA151" s="97" t="s">
        <v>114</v>
      </c>
      <c r="AB151" s="97">
        <v>29</v>
      </c>
      <c r="AC151" s="97" t="s">
        <v>114</v>
      </c>
      <c r="AD151" s="23">
        <v>0.14034643811359238</v>
      </c>
      <c r="AE151" s="97" t="s">
        <v>114</v>
      </c>
      <c r="AF151" s="97">
        <v>14</v>
      </c>
      <c r="AG151" s="97" t="s">
        <v>114</v>
      </c>
      <c r="AH151" s="23">
        <v>0.15406538057026686</v>
      </c>
      <c r="AI151" s="97" t="s">
        <v>114</v>
      </c>
      <c r="AJ151" s="97">
        <v>50</v>
      </c>
      <c r="AK151" s="97" t="s">
        <v>114</v>
      </c>
      <c r="AL151" s="23">
        <v>0.15617266139151456</v>
      </c>
      <c r="AM151" s="97" t="s">
        <v>114</v>
      </c>
      <c r="AN151" s="97">
        <v>15</v>
      </c>
      <c r="AO151" s="97" t="s">
        <v>114</v>
      </c>
      <c r="AP151" s="23">
        <v>0</v>
      </c>
      <c r="AQ151" s="97" t="s">
        <v>114</v>
      </c>
      <c r="AR151" s="97">
        <v>253</v>
      </c>
      <c r="AS151" s="97" t="s">
        <v>114</v>
      </c>
      <c r="AT151" s="23">
        <v>0.10223893354490307</v>
      </c>
      <c r="AU151" s="97" t="s">
        <v>114</v>
      </c>
      <c r="AV151" s="97">
        <v>125</v>
      </c>
      <c r="AW151" s="97" t="s">
        <v>114</v>
      </c>
      <c r="AX151" s="23">
        <v>3.6044990067068405E-2</v>
      </c>
      <c r="AY151" s="97" t="s">
        <v>114</v>
      </c>
      <c r="AZ151" s="97">
        <v>269</v>
      </c>
      <c r="BA151" s="97" t="s">
        <v>114</v>
      </c>
      <c r="BB151" s="23">
        <v>7.6115906138485373E-2</v>
      </c>
      <c r="BC151" s="97" t="s">
        <v>114</v>
      </c>
      <c r="BD151" s="97">
        <v>117</v>
      </c>
      <c r="BE151" s="97" t="s">
        <v>114</v>
      </c>
      <c r="BF151" s="23">
        <v>0.26521417706341899</v>
      </c>
      <c r="BG151" s="97" t="s">
        <v>114</v>
      </c>
      <c r="BH151" s="97">
        <v>118</v>
      </c>
      <c r="BI151" s="97" t="s">
        <v>114</v>
      </c>
      <c r="BJ151" s="23">
        <v>0.12486596265276331</v>
      </c>
      <c r="BK151" s="97" t="s">
        <v>114</v>
      </c>
      <c r="BL151" s="97">
        <v>126</v>
      </c>
      <c r="BM151" s="97" t="s">
        <v>114</v>
      </c>
      <c r="BN151" s="23">
        <v>6.3430003930180778E-3</v>
      </c>
      <c r="BO151" s="97" t="s">
        <v>114</v>
      </c>
      <c r="BP151" s="97">
        <v>319</v>
      </c>
      <c r="BQ151" s="97" t="s">
        <v>114</v>
      </c>
      <c r="BR151" s="23">
        <v>3.9250441509779327E-2</v>
      </c>
      <c r="BS151" s="97" t="s">
        <v>114</v>
      </c>
      <c r="BT151" s="97">
        <v>248</v>
      </c>
      <c r="BU151" s="97" t="s">
        <v>114</v>
      </c>
      <c r="BV151" s="23">
        <v>3.9682872850430984E-2</v>
      </c>
      <c r="BW151" s="97" t="s">
        <v>114</v>
      </c>
      <c r="BX151" s="97">
        <v>314</v>
      </c>
      <c r="BY151" s="97" t="s">
        <v>114</v>
      </c>
      <c r="BZ151" s="23">
        <v>0.1898110488576312</v>
      </c>
      <c r="CA151" s="97" t="s">
        <v>114</v>
      </c>
      <c r="CB151" s="97">
        <v>104</v>
      </c>
      <c r="CC151" s="97" t="s">
        <v>114</v>
      </c>
      <c r="CD151" s="23">
        <v>0.12653053781029566</v>
      </c>
      <c r="CE151" s="97" t="s">
        <v>114</v>
      </c>
      <c r="CF151" s="97">
        <v>96</v>
      </c>
      <c r="CG151" s="2">
        <f t="shared" si="22"/>
        <v>1.0296939398815123E-2</v>
      </c>
      <c r="CH151">
        <f t="shared" si="23"/>
        <v>0.15617266139151456</v>
      </c>
      <c r="CI151">
        <f t="shared" si="24"/>
        <v>3.6044990067068405E-2</v>
      </c>
      <c r="CJ151">
        <f t="shared" si="25"/>
        <v>0.12486596265276331</v>
      </c>
      <c r="CK151">
        <f t="shared" si="26"/>
        <v>3.9682872850430984E-2</v>
      </c>
      <c r="CL151">
        <f t="shared" si="27"/>
        <v>0.1898110488576312</v>
      </c>
      <c r="CM151">
        <f t="shared" si="28"/>
        <v>0.12653053781029566</v>
      </c>
      <c r="CN151">
        <f t="shared" si="29"/>
        <v>9.6184225063763104E-2</v>
      </c>
      <c r="CO151">
        <f t="shared" si="30"/>
        <v>0.15617266139151456</v>
      </c>
      <c r="CP151" s="97" t="s">
        <v>114</v>
      </c>
      <c r="CQ151">
        <f t="shared" si="31"/>
        <v>135</v>
      </c>
      <c r="CR151">
        <f t="shared" si="32"/>
        <v>15</v>
      </c>
      <c r="CS151" s="97" t="s">
        <v>114</v>
      </c>
    </row>
    <row r="152" spans="1:97" x14ac:dyDescent="0.35">
      <c r="A152" s="97" t="s">
        <v>117</v>
      </c>
      <c r="B152" s="23">
        <v>0.34665879432003155</v>
      </c>
      <c r="C152" s="97" t="s">
        <v>117</v>
      </c>
      <c r="D152" s="97">
        <v>56</v>
      </c>
      <c r="E152" s="97" t="s">
        <v>117</v>
      </c>
      <c r="F152" s="23">
        <v>0.17380846461082888</v>
      </c>
      <c r="G152" s="97" t="s">
        <v>117</v>
      </c>
      <c r="H152" s="97">
        <v>61</v>
      </c>
      <c r="I152" s="97" t="s">
        <v>117</v>
      </c>
      <c r="J152" s="23">
        <v>0.32338333625896692</v>
      </c>
      <c r="K152" s="97" t="s">
        <v>117</v>
      </c>
      <c r="L152" s="97">
        <v>96</v>
      </c>
      <c r="M152" s="97" t="s">
        <v>117</v>
      </c>
      <c r="N152" s="23">
        <v>35</v>
      </c>
      <c r="O152" s="97" t="s">
        <v>117</v>
      </c>
      <c r="P152" s="23">
        <v>213</v>
      </c>
      <c r="Q152" s="97" t="s">
        <v>117</v>
      </c>
      <c r="R152" s="23">
        <v>1.0462806751784918E-3</v>
      </c>
      <c r="S152" s="97" t="s">
        <v>117</v>
      </c>
      <c r="T152" s="97">
        <v>188</v>
      </c>
      <c r="U152" s="97" t="s">
        <v>117</v>
      </c>
      <c r="V152" s="23">
        <v>0.11783612038538163</v>
      </c>
      <c r="W152" s="97" t="s">
        <v>117</v>
      </c>
      <c r="X152" s="97">
        <v>186</v>
      </c>
      <c r="Y152" s="97" t="s">
        <v>117</v>
      </c>
      <c r="Z152" s="23">
        <v>2.1348956060903159E-3</v>
      </c>
      <c r="AA152" s="97" t="s">
        <v>117</v>
      </c>
      <c r="AB152" s="97">
        <v>217</v>
      </c>
      <c r="AC152" s="97" t="s">
        <v>117</v>
      </c>
      <c r="AD152" s="23">
        <v>7.880149338860944E-3</v>
      </c>
      <c r="AE152" s="97" t="s">
        <v>117</v>
      </c>
      <c r="AF152" s="97">
        <v>204</v>
      </c>
      <c r="AG152" s="97" t="s">
        <v>117</v>
      </c>
      <c r="AH152" s="23">
        <v>0.10172867420576046</v>
      </c>
      <c r="AI152" s="97" t="s">
        <v>117</v>
      </c>
      <c r="AJ152" s="97">
        <v>122</v>
      </c>
      <c r="AK152" s="97" t="s">
        <v>117</v>
      </c>
      <c r="AL152" s="23">
        <v>2.0499559466830575E-2</v>
      </c>
      <c r="AM152" s="97" t="s">
        <v>117</v>
      </c>
      <c r="AN152" s="97">
        <v>181</v>
      </c>
      <c r="AO152" s="97" t="s">
        <v>117</v>
      </c>
      <c r="AP152" s="23">
        <v>7.4901490983311017E-2</v>
      </c>
      <c r="AQ152" s="97" t="s">
        <v>117</v>
      </c>
      <c r="AR152" s="97">
        <v>87</v>
      </c>
      <c r="AS152" s="97" t="s">
        <v>117</v>
      </c>
      <c r="AT152" s="23">
        <v>6.7114850308443733E-2</v>
      </c>
      <c r="AU152" s="97" t="s">
        <v>117</v>
      </c>
      <c r="AV152" s="97">
        <v>247</v>
      </c>
      <c r="AW152" s="97" t="s">
        <v>117</v>
      </c>
      <c r="AX152" s="23">
        <v>9.6617891185979632E-2</v>
      </c>
      <c r="AY152" s="97" t="s">
        <v>117</v>
      </c>
      <c r="AZ152" s="97">
        <v>113</v>
      </c>
      <c r="BA152" s="97" t="s">
        <v>117</v>
      </c>
      <c r="BB152" s="23">
        <v>9.7396741194299401E-3</v>
      </c>
      <c r="BC152" s="97" t="s">
        <v>117</v>
      </c>
      <c r="BD152" s="97">
        <v>296</v>
      </c>
      <c r="BE152" s="97" t="s">
        <v>117</v>
      </c>
      <c r="BF152" s="23">
        <v>0.27735319852243651</v>
      </c>
      <c r="BG152" s="97" t="s">
        <v>117</v>
      </c>
      <c r="BH152" s="97">
        <v>102</v>
      </c>
      <c r="BI152" s="97" t="s">
        <v>117</v>
      </c>
      <c r="BJ152" s="23">
        <v>6.6852930938989266E-2</v>
      </c>
      <c r="BK152" s="97" t="s">
        <v>117</v>
      </c>
      <c r="BL152" s="97">
        <v>249</v>
      </c>
      <c r="BM152" s="97" t="s">
        <v>117</v>
      </c>
      <c r="BN152" s="23">
        <v>0.29101972460643766</v>
      </c>
      <c r="BO152" s="97" t="s">
        <v>117</v>
      </c>
      <c r="BP152" s="97">
        <v>19</v>
      </c>
      <c r="BQ152" s="97" t="s">
        <v>117</v>
      </c>
      <c r="BR152" s="23">
        <v>0.12774926858148766</v>
      </c>
      <c r="BS152" s="97" t="s">
        <v>117</v>
      </c>
      <c r="BT152" s="97">
        <v>40</v>
      </c>
      <c r="BU152" s="97" t="s">
        <v>117</v>
      </c>
      <c r="BV152" s="23">
        <v>0.36361263609801486</v>
      </c>
      <c r="BW152" s="97" t="s">
        <v>117</v>
      </c>
      <c r="BX152" s="97">
        <v>14</v>
      </c>
      <c r="BY152" s="97" t="s">
        <v>117</v>
      </c>
      <c r="BZ152" s="23">
        <v>0.254274826118213</v>
      </c>
      <c r="CA152" s="97" t="s">
        <v>117</v>
      </c>
      <c r="CB152" s="97">
        <v>55</v>
      </c>
      <c r="CC152" s="97" t="s">
        <v>117</v>
      </c>
      <c r="CD152" s="23">
        <v>0.20867794217004529</v>
      </c>
      <c r="CE152" s="97" t="s">
        <v>117</v>
      </c>
      <c r="CF152" s="97">
        <v>48</v>
      </c>
      <c r="CG152" s="2">
        <f t="shared" si="22"/>
        <v>2.1348956060903159E-3</v>
      </c>
      <c r="CH152">
        <f t="shared" si="23"/>
        <v>2.0499559466830575E-2</v>
      </c>
      <c r="CI152">
        <f t="shared" si="24"/>
        <v>9.6617891185979632E-2</v>
      </c>
      <c r="CJ152">
        <f t="shared" si="25"/>
        <v>6.6852930938989266E-2</v>
      </c>
      <c r="CK152">
        <f t="shared" si="26"/>
        <v>0.36361263609801486</v>
      </c>
      <c r="CL152">
        <f t="shared" si="27"/>
        <v>0.254274826118213</v>
      </c>
      <c r="CM152">
        <f t="shared" si="28"/>
        <v>0.20867794217004529</v>
      </c>
      <c r="CN152">
        <f t="shared" si="29"/>
        <v>0.14146670512912218</v>
      </c>
      <c r="CO152">
        <f t="shared" si="30"/>
        <v>2.0499559466830575E-2</v>
      </c>
      <c r="CP152" s="97" t="s">
        <v>117</v>
      </c>
      <c r="CQ152">
        <f t="shared" si="31"/>
        <v>56</v>
      </c>
      <c r="CR152">
        <f t="shared" si="32"/>
        <v>181</v>
      </c>
      <c r="CS152" s="97" t="s">
        <v>117</v>
      </c>
    </row>
    <row r="153" spans="1:97" x14ac:dyDescent="0.35">
      <c r="A153" s="97" t="s">
        <v>290</v>
      </c>
      <c r="B153" s="23">
        <v>0.16458862015292053</v>
      </c>
      <c r="C153" s="97" t="s">
        <v>290</v>
      </c>
      <c r="D153" s="97">
        <v>254</v>
      </c>
      <c r="E153" s="97" t="s">
        <v>290</v>
      </c>
      <c r="F153" s="23">
        <v>2.715133773775635E-2</v>
      </c>
      <c r="G153" s="97" t="s">
        <v>290</v>
      </c>
      <c r="H153" s="97">
        <v>317</v>
      </c>
      <c r="I153" s="97" t="s">
        <v>290</v>
      </c>
      <c r="J153" s="23">
        <v>0.26951635360130327</v>
      </c>
      <c r="K153" s="97" t="s">
        <v>290</v>
      </c>
      <c r="L153" s="97">
        <v>151</v>
      </c>
      <c r="M153" s="97" t="s">
        <v>290</v>
      </c>
      <c r="N153" s="23">
        <v>-166</v>
      </c>
      <c r="O153" s="97" t="s">
        <v>290</v>
      </c>
      <c r="P153" s="23">
        <v>29</v>
      </c>
      <c r="Q153" s="97" t="s">
        <v>290</v>
      </c>
      <c r="R153" s="23">
        <v>5.7088723534304369E-5</v>
      </c>
      <c r="S153" s="97" t="s">
        <v>290</v>
      </c>
      <c r="T153" s="97">
        <v>321</v>
      </c>
      <c r="U153" s="97" t="s">
        <v>290</v>
      </c>
      <c r="V153" s="23">
        <v>0.21295719932962281</v>
      </c>
      <c r="W153" s="97" t="s">
        <v>290</v>
      </c>
      <c r="X153" s="97">
        <v>103</v>
      </c>
      <c r="Y153" s="97" t="s">
        <v>290</v>
      </c>
      <c r="Z153" s="23">
        <v>2.0250188853966921E-3</v>
      </c>
      <c r="AA153" s="97" t="s">
        <v>290</v>
      </c>
      <c r="AB153" s="97">
        <v>222</v>
      </c>
      <c r="AC153" s="97" t="s">
        <v>290</v>
      </c>
      <c r="AD153" s="23">
        <v>4.1273145531324964E-3</v>
      </c>
      <c r="AE153" s="97" t="s">
        <v>290</v>
      </c>
      <c r="AF153" s="97">
        <v>272</v>
      </c>
      <c r="AG153" s="97" t="s">
        <v>290</v>
      </c>
      <c r="AH153" s="23">
        <v>0.13827190037561421</v>
      </c>
      <c r="AI153" s="97" t="s">
        <v>290</v>
      </c>
      <c r="AJ153" s="97">
        <v>62</v>
      </c>
      <c r="AK153" s="97" t="s">
        <v>290</v>
      </c>
      <c r="AL153" s="23">
        <v>2.1448346678162377E-2</v>
      </c>
      <c r="AM153" s="97" t="s">
        <v>290</v>
      </c>
      <c r="AN153" s="97">
        <v>171</v>
      </c>
      <c r="AO153" s="97" t="s">
        <v>290</v>
      </c>
      <c r="AP153" s="23">
        <v>1.2364423241266962E-2</v>
      </c>
      <c r="AQ153" s="97" t="s">
        <v>290</v>
      </c>
      <c r="AR153" s="97">
        <v>232</v>
      </c>
      <c r="AS153" s="97" t="s">
        <v>290</v>
      </c>
      <c r="AT153" s="23">
        <v>0.1119682330837745</v>
      </c>
      <c r="AU153" s="97" t="s">
        <v>290</v>
      </c>
      <c r="AV153" s="97">
        <v>105</v>
      </c>
      <c r="AW153" s="97" t="s">
        <v>290</v>
      </c>
      <c r="AX153" s="23">
        <v>5.1518406662464926E-2</v>
      </c>
      <c r="AY153" s="97" t="s">
        <v>290</v>
      </c>
      <c r="AZ153" s="97">
        <v>224</v>
      </c>
      <c r="BA153" s="97" t="s">
        <v>290</v>
      </c>
      <c r="BB153" s="23">
        <v>8.1132749185885283E-3</v>
      </c>
      <c r="BC153" s="97" t="s">
        <v>290</v>
      </c>
      <c r="BD153" s="97">
        <v>300</v>
      </c>
      <c r="BE153" s="97" t="s">
        <v>290</v>
      </c>
      <c r="BF153" s="23">
        <v>0.17243936650343553</v>
      </c>
      <c r="BG153" s="97" t="s">
        <v>290</v>
      </c>
      <c r="BH153" s="97">
        <v>221</v>
      </c>
      <c r="BI153" s="97" t="s">
        <v>290</v>
      </c>
      <c r="BJ153" s="23">
        <v>4.3441794524538051E-2</v>
      </c>
      <c r="BK153" s="97" t="s">
        <v>290</v>
      </c>
      <c r="BL153" s="97">
        <v>307</v>
      </c>
      <c r="BM153" s="97" t="s">
        <v>290</v>
      </c>
      <c r="BN153" s="23">
        <v>3.5415871352916871E-2</v>
      </c>
      <c r="BO153" s="97" t="s">
        <v>290</v>
      </c>
      <c r="BP153" s="97">
        <v>242</v>
      </c>
      <c r="BQ153" s="97" t="s">
        <v>290</v>
      </c>
      <c r="BR153" s="23">
        <v>4.1285254772871004E-2</v>
      </c>
      <c r="BS153" s="97" t="s">
        <v>290</v>
      </c>
      <c r="BT153" s="97">
        <v>245</v>
      </c>
      <c r="BU153" s="97" t="s">
        <v>290</v>
      </c>
      <c r="BV153" s="23">
        <v>6.6665520752230548E-2</v>
      </c>
      <c r="BW153" s="97" t="s">
        <v>290</v>
      </c>
      <c r="BX153" s="97">
        <v>281</v>
      </c>
      <c r="BY153" s="97" t="s">
        <v>290</v>
      </c>
      <c r="BZ153" s="23">
        <v>0.21709977401737585</v>
      </c>
      <c r="CA153" s="97" t="s">
        <v>290</v>
      </c>
      <c r="CB153" s="97">
        <v>75</v>
      </c>
      <c r="CC153" s="97" t="s">
        <v>290</v>
      </c>
      <c r="CD153" s="23">
        <v>6.8365319786861098E-2</v>
      </c>
      <c r="CE153" s="97" t="s">
        <v>290</v>
      </c>
      <c r="CF153" s="97">
        <v>168</v>
      </c>
      <c r="CG153" s="2">
        <f t="shared" si="22"/>
        <v>2.0250188853966921E-3</v>
      </c>
      <c r="CH153">
        <f t="shared" si="23"/>
        <v>2.1448346678162377E-2</v>
      </c>
      <c r="CI153">
        <f t="shared" si="24"/>
        <v>5.1518406662464926E-2</v>
      </c>
      <c r="CJ153">
        <f t="shared" si="25"/>
        <v>4.3441794524538051E-2</v>
      </c>
      <c r="CK153">
        <f t="shared" si="26"/>
        <v>6.6665520752230548E-2</v>
      </c>
      <c r="CL153">
        <f t="shared" si="27"/>
        <v>0.21709977401737585</v>
      </c>
      <c r="CM153">
        <f t="shared" si="28"/>
        <v>6.8365319786861098E-2</v>
      </c>
      <c r="CN153">
        <f t="shared" si="29"/>
        <v>6.7166361206711378E-2</v>
      </c>
      <c r="CO153">
        <f t="shared" si="30"/>
        <v>2.1448346678162377E-2</v>
      </c>
      <c r="CP153" s="97" t="s">
        <v>290</v>
      </c>
      <c r="CQ153">
        <f t="shared" si="31"/>
        <v>254</v>
      </c>
      <c r="CR153">
        <f t="shared" si="32"/>
        <v>171</v>
      </c>
      <c r="CS153" s="97" t="s">
        <v>290</v>
      </c>
    </row>
    <row r="154" spans="1:97" x14ac:dyDescent="0.35">
      <c r="A154" s="97" t="s">
        <v>224</v>
      </c>
      <c r="B154" s="23">
        <v>0.20000420120815007</v>
      </c>
      <c r="C154" s="97" t="s">
        <v>224</v>
      </c>
      <c r="D154" s="97">
        <v>181</v>
      </c>
      <c r="E154" s="97" t="s">
        <v>224</v>
      </c>
      <c r="F154" s="23">
        <v>8.433898717188798E-2</v>
      </c>
      <c r="G154" s="97" t="s">
        <v>224</v>
      </c>
      <c r="H154" s="97">
        <v>191</v>
      </c>
      <c r="I154" s="97" t="s">
        <v>224</v>
      </c>
      <c r="J154" s="23">
        <v>0.24399361157794439</v>
      </c>
      <c r="K154" s="97" t="s">
        <v>224</v>
      </c>
      <c r="L154" s="97">
        <v>185</v>
      </c>
      <c r="M154" s="97" t="s">
        <v>224</v>
      </c>
      <c r="N154" s="23">
        <v>-6</v>
      </c>
      <c r="O154" s="97" t="s">
        <v>224</v>
      </c>
      <c r="P154" s="23">
        <v>156</v>
      </c>
      <c r="Q154" s="97" t="s">
        <v>224</v>
      </c>
      <c r="R154" s="23">
        <v>5.6663095751028096E-4</v>
      </c>
      <c r="S154" s="97" t="s">
        <v>224</v>
      </c>
      <c r="T154" s="97">
        <v>246</v>
      </c>
      <c r="U154" s="97" t="s">
        <v>224</v>
      </c>
      <c r="V154" s="23">
        <v>0.13429761138871507</v>
      </c>
      <c r="W154" s="97" t="s">
        <v>224</v>
      </c>
      <c r="X154" s="97">
        <v>168</v>
      </c>
      <c r="Y154" s="97" t="s">
        <v>224</v>
      </c>
      <c r="Z154" s="23">
        <v>1.8075112759821915E-3</v>
      </c>
      <c r="AA154" s="97" t="s">
        <v>224</v>
      </c>
      <c r="AB154" s="97">
        <v>240</v>
      </c>
      <c r="AC154" s="97" t="s">
        <v>224</v>
      </c>
      <c r="AD154" s="23">
        <v>4.7236689589131409E-2</v>
      </c>
      <c r="AE154" s="97" t="s">
        <v>224</v>
      </c>
      <c r="AF154" s="97">
        <v>35</v>
      </c>
      <c r="AG154" s="97" t="s">
        <v>224</v>
      </c>
      <c r="AH154" s="23">
        <v>0.10694368306640144</v>
      </c>
      <c r="AI154" s="97" t="s">
        <v>224</v>
      </c>
      <c r="AJ154" s="97">
        <v>112</v>
      </c>
      <c r="AK154" s="97" t="s">
        <v>224</v>
      </c>
      <c r="AL154" s="23">
        <v>5.950638385207848E-2</v>
      </c>
      <c r="AM154" s="97" t="s">
        <v>224</v>
      </c>
      <c r="AN154" s="97">
        <v>45</v>
      </c>
      <c r="AO154" s="97" t="s">
        <v>224</v>
      </c>
      <c r="AP154" s="23">
        <v>8.0252783026056096E-2</v>
      </c>
      <c r="AQ154" s="97" t="s">
        <v>224</v>
      </c>
      <c r="AR154" s="97">
        <v>83</v>
      </c>
      <c r="AS154" s="97" t="s">
        <v>224</v>
      </c>
      <c r="AT154" s="23">
        <v>8.3260871126892316E-2</v>
      </c>
      <c r="AU154" s="97" t="s">
        <v>224</v>
      </c>
      <c r="AV154" s="97">
        <v>188</v>
      </c>
      <c r="AW154" s="97" t="s">
        <v>224</v>
      </c>
      <c r="AX154" s="23">
        <v>0.10752258039361738</v>
      </c>
      <c r="AY154" s="97" t="s">
        <v>224</v>
      </c>
      <c r="AZ154" s="97">
        <v>98</v>
      </c>
      <c r="BA154" s="97" t="s">
        <v>224</v>
      </c>
      <c r="BB154" s="23">
        <v>1.978908993826109E-2</v>
      </c>
      <c r="BC154" s="97" t="s">
        <v>224</v>
      </c>
      <c r="BD154" s="97">
        <v>261</v>
      </c>
      <c r="BE154" s="97" t="s">
        <v>224</v>
      </c>
      <c r="BF154" s="23">
        <v>0.2575839768727583</v>
      </c>
      <c r="BG154" s="97" t="s">
        <v>224</v>
      </c>
      <c r="BH154" s="97">
        <v>125</v>
      </c>
      <c r="BI154" s="97" t="s">
        <v>224</v>
      </c>
      <c r="BJ154" s="23">
        <v>7.1888410648277876E-2</v>
      </c>
      <c r="BK154" s="97" t="s">
        <v>224</v>
      </c>
      <c r="BL154" s="97">
        <v>239</v>
      </c>
      <c r="BM154" s="97" t="s">
        <v>224</v>
      </c>
      <c r="BN154" s="23">
        <v>3.8772328813016614E-2</v>
      </c>
      <c r="BO154" s="97" t="s">
        <v>224</v>
      </c>
      <c r="BP154" s="97">
        <v>229</v>
      </c>
      <c r="BQ154" s="97" t="s">
        <v>224</v>
      </c>
      <c r="BR154" s="23">
        <v>2.3530110195626185E-2</v>
      </c>
      <c r="BS154" s="97" t="s">
        <v>224</v>
      </c>
      <c r="BT154" s="97">
        <v>313</v>
      </c>
      <c r="BU154" s="97" t="s">
        <v>224</v>
      </c>
      <c r="BV154" s="23">
        <v>5.4113425385943506E-2</v>
      </c>
      <c r="BW154" s="97" t="s">
        <v>224</v>
      </c>
      <c r="BX154" s="97">
        <v>297</v>
      </c>
      <c r="BY154" s="97" t="s">
        <v>224</v>
      </c>
      <c r="BZ154" s="23">
        <v>0.21659581410482642</v>
      </c>
      <c r="CA154" s="97" t="s">
        <v>224</v>
      </c>
      <c r="CB154" s="97">
        <v>76</v>
      </c>
      <c r="CC154" s="97" t="s">
        <v>224</v>
      </c>
      <c r="CD154" s="23">
        <v>4.9038558328902367E-2</v>
      </c>
      <c r="CE154" s="97" t="s">
        <v>224</v>
      </c>
      <c r="CF154" s="97">
        <v>219</v>
      </c>
      <c r="CG154" s="2">
        <f t="shared" si="22"/>
        <v>1.8075112759821915E-3</v>
      </c>
      <c r="CH154">
        <f t="shared" si="23"/>
        <v>5.950638385207848E-2</v>
      </c>
      <c r="CI154">
        <f t="shared" si="24"/>
        <v>0.10752258039361738</v>
      </c>
      <c r="CJ154">
        <f t="shared" si="25"/>
        <v>7.1888410648277876E-2</v>
      </c>
      <c r="CK154">
        <f t="shared" si="26"/>
        <v>5.4113425385943506E-2</v>
      </c>
      <c r="CL154">
        <f t="shared" si="27"/>
        <v>0.21659581410482642</v>
      </c>
      <c r="CM154">
        <f t="shared" si="28"/>
        <v>4.9038558328902367E-2</v>
      </c>
      <c r="CN154">
        <f t="shared" si="29"/>
        <v>8.1618974681999107E-2</v>
      </c>
      <c r="CO154">
        <f t="shared" si="30"/>
        <v>5.950638385207848E-2</v>
      </c>
      <c r="CP154" s="97" t="s">
        <v>224</v>
      </c>
      <c r="CQ154">
        <f t="shared" si="31"/>
        <v>181</v>
      </c>
      <c r="CR154">
        <f t="shared" si="32"/>
        <v>45</v>
      </c>
      <c r="CS154" s="97" t="s">
        <v>224</v>
      </c>
    </row>
    <row r="155" spans="1:97" x14ac:dyDescent="0.35">
      <c r="A155" s="97" t="s">
        <v>119</v>
      </c>
      <c r="B155" s="23">
        <v>0.29698993144705993</v>
      </c>
      <c r="C155" s="97" t="s">
        <v>119</v>
      </c>
      <c r="D155" s="97">
        <v>88</v>
      </c>
      <c r="E155" s="97" t="s">
        <v>119</v>
      </c>
      <c r="F155" s="23">
        <v>0.10164339678904669</v>
      </c>
      <c r="G155" s="97" t="s">
        <v>119</v>
      </c>
      <c r="H155" s="97">
        <v>151</v>
      </c>
      <c r="I155" s="97" t="s">
        <v>119</v>
      </c>
      <c r="J155" s="23">
        <v>0.44116486341021738</v>
      </c>
      <c r="K155" s="97" t="s">
        <v>119</v>
      </c>
      <c r="L155" s="97">
        <v>42</v>
      </c>
      <c r="M155" s="97" t="s">
        <v>119</v>
      </c>
      <c r="N155" s="23">
        <v>-109</v>
      </c>
      <c r="O155" s="97" t="s">
        <v>119</v>
      </c>
      <c r="P155" s="23">
        <v>62</v>
      </c>
      <c r="Q155" s="97" t="s">
        <v>119</v>
      </c>
      <c r="R155" s="23">
        <v>3.029779616387983E-3</v>
      </c>
      <c r="S155" s="97" t="s">
        <v>119</v>
      </c>
      <c r="T155" s="97">
        <v>83</v>
      </c>
      <c r="U155" s="97" t="s">
        <v>119</v>
      </c>
      <c r="V155" s="23">
        <v>0.57897126810126931</v>
      </c>
      <c r="W155" s="97" t="s">
        <v>119</v>
      </c>
      <c r="X155" s="97">
        <v>15</v>
      </c>
      <c r="Y155" s="97" t="s">
        <v>119</v>
      </c>
      <c r="Z155" s="23">
        <v>8.3791702700740257E-3</v>
      </c>
      <c r="AA155" s="97" t="s">
        <v>119</v>
      </c>
      <c r="AB155" s="97">
        <v>43</v>
      </c>
      <c r="AC155" s="97" t="s">
        <v>119</v>
      </c>
      <c r="AD155" s="23">
        <v>1.7244868702955524E-2</v>
      </c>
      <c r="AE155" s="97" t="s">
        <v>119</v>
      </c>
      <c r="AF155" s="97">
        <v>105</v>
      </c>
      <c r="AG155" s="97" t="s">
        <v>119</v>
      </c>
      <c r="AH155" s="23">
        <v>0.1454136973479942</v>
      </c>
      <c r="AI155" s="97" t="s">
        <v>119</v>
      </c>
      <c r="AJ155" s="97">
        <v>56</v>
      </c>
      <c r="AK155" s="97" t="s">
        <v>119</v>
      </c>
      <c r="AL155" s="23">
        <v>3.513036890843297E-2</v>
      </c>
      <c r="AM155" s="97" t="s">
        <v>119</v>
      </c>
      <c r="AN155" s="97">
        <v>87</v>
      </c>
      <c r="AO155" s="97" t="s">
        <v>119</v>
      </c>
      <c r="AP155" s="23">
        <v>6.1044210164312621E-2</v>
      </c>
      <c r="AQ155" s="97" t="s">
        <v>119</v>
      </c>
      <c r="AR155" s="97">
        <v>108</v>
      </c>
      <c r="AS155" s="97" t="s">
        <v>119</v>
      </c>
      <c r="AT155" s="23">
        <v>0.14522006265460954</v>
      </c>
      <c r="AU155" s="97" t="s">
        <v>119</v>
      </c>
      <c r="AV155" s="97">
        <v>51</v>
      </c>
      <c r="AW155" s="97" t="s">
        <v>119</v>
      </c>
      <c r="AX155" s="23">
        <v>0.11065700913240274</v>
      </c>
      <c r="AY155" s="97" t="s">
        <v>119</v>
      </c>
      <c r="AZ155" s="97">
        <v>93</v>
      </c>
      <c r="BA155" s="97" t="s">
        <v>119</v>
      </c>
      <c r="BB155" s="23">
        <v>9.5327376239400408E-2</v>
      </c>
      <c r="BC155" s="97" t="s">
        <v>119</v>
      </c>
      <c r="BD155" s="97">
        <v>100</v>
      </c>
      <c r="BE155" s="97" t="s">
        <v>119</v>
      </c>
      <c r="BF155" s="23">
        <v>0.16746002928628728</v>
      </c>
      <c r="BG155" s="97" t="s">
        <v>119</v>
      </c>
      <c r="BH155" s="97">
        <v>230</v>
      </c>
      <c r="BI155" s="97" t="s">
        <v>119</v>
      </c>
      <c r="BJ155" s="23">
        <v>0.12196008708360469</v>
      </c>
      <c r="BK155" s="97" t="s">
        <v>119</v>
      </c>
      <c r="BL155" s="97">
        <v>127</v>
      </c>
      <c r="BM155" s="97" t="s">
        <v>119</v>
      </c>
      <c r="BN155" s="23">
        <v>4.8260887183752606E-2</v>
      </c>
      <c r="BO155" s="97" t="s">
        <v>119</v>
      </c>
      <c r="BP155" s="97">
        <v>198</v>
      </c>
      <c r="BQ155" s="97" t="s">
        <v>119</v>
      </c>
      <c r="BR155" s="23">
        <v>6.1534425926895217E-2</v>
      </c>
      <c r="BS155" s="97" t="s">
        <v>119</v>
      </c>
      <c r="BT155" s="97">
        <v>161</v>
      </c>
      <c r="BU155" s="97" t="s">
        <v>119</v>
      </c>
      <c r="BV155" s="23">
        <v>9.5438741907740876E-2</v>
      </c>
      <c r="BW155" s="97" t="s">
        <v>119</v>
      </c>
      <c r="BX155" s="97">
        <v>206</v>
      </c>
      <c r="BY155" s="97" t="s">
        <v>119</v>
      </c>
      <c r="BZ155" s="23">
        <v>0.35583667401488439</v>
      </c>
      <c r="CA155" s="97" t="s">
        <v>119</v>
      </c>
      <c r="CB155" s="97">
        <v>24</v>
      </c>
      <c r="CC155" s="97" t="s">
        <v>119</v>
      </c>
      <c r="CD155" s="23">
        <v>0.12087214900261681</v>
      </c>
      <c r="CE155" s="97" t="s">
        <v>119</v>
      </c>
      <c r="CF155" s="97">
        <v>101</v>
      </c>
      <c r="CG155" s="2">
        <f t="shared" si="22"/>
        <v>8.3791702700740257E-3</v>
      </c>
      <c r="CH155">
        <f t="shared" si="23"/>
        <v>3.513036890843297E-2</v>
      </c>
      <c r="CI155">
        <f t="shared" si="24"/>
        <v>0.11065700913240274</v>
      </c>
      <c r="CJ155">
        <f t="shared" si="25"/>
        <v>0.12196008708360469</v>
      </c>
      <c r="CK155">
        <f t="shared" si="26"/>
        <v>9.5438741907740876E-2</v>
      </c>
      <c r="CL155">
        <f t="shared" si="27"/>
        <v>0.35583667401488439</v>
      </c>
      <c r="CM155">
        <f t="shared" si="28"/>
        <v>0.12087214900261681</v>
      </c>
      <c r="CN155">
        <f t="shared" si="29"/>
        <v>0.12119752259783263</v>
      </c>
      <c r="CO155">
        <f t="shared" si="30"/>
        <v>3.513036890843297E-2</v>
      </c>
      <c r="CP155" s="97" t="s">
        <v>119</v>
      </c>
      <c r="CQ155">
        <f t="shared" si="31"/>
        <v>88</v>
      </c>
      <c r="CR155">
        <f t="shared" si="32"/>
        <v>87</v>
      </c>
      <c r="CS155" s="97" t="s">
        <v>119</v>
      </c>
    </row>
    <row r="156" spans="1:97" x14ac:dyDescent="0.35">
      <c r="A156" s="97" t="s">
        <v>163</v>
      </c>
      <c r="B156" s="23">
        <v>0.2092659159497135</v>
      </c>
      <c r="C156" s="97" t="s">
        <v>163</v>
      </c>
      <c r="D156" s="97">
        <v>173</v>
      </c>
      <c r="E156" s="97" t="s">
        <v>163</v>
      </c>
      <c r="F156" s="23">
        <v>9.8404224098349258E-2</v>
      </c>
      <c r="G156" s="97" t="s">
        <v>163</v>
      </c>
      <c r="H156" s="97">
        <v>159</v>
      </c>
      <c r="I156" s="97" t="s">
        <v>163</v>
      </c>
      <c r="J156" s="23">
        <v>0.259855380306595</v>
      </c>
      <c r="K156" s="97" t="s">
        <v>163</v>
      </c>
      <c r="L156" s="97">
        <v>163</v>
      </c>
      <c r="M156" s="97" t="s">
        <v>163</v>
      </c>
      <c r="N156" s="23">
        <v>4</v>
      </c>
      <c r="O156" s="97" t="s">
        <v>163</v>
      </c>
      <c r="P156" s="23">
        <v>174</v>
      </c>
      <c r="Q156" s="97" t="s">
        <v>163</v>
      </c>
      <c r="R156" s="23">
        <v>7.0002440974368607E-3</v>
      </c>
      <c r="S156" s="97" t="s">
        <v>163</v>
      </c>
      <c r="T156" s="97">
        <v>35</v>
      </c>
      <c r="U156" s="97" t="s">
        <v>163</v>
      </c>
      <c r="V156" s="23">
        <v>0.12714061276974542</v>
      </c>
      <c r="W156" s="97" t="s">
        <v>163</v>
      </c>
      <c r="X156" s="97">
        <v>177</v>
      </c>
      <c r="Y156" s="97" t="s">
        <v>163</v>
      </c>
      <c r="Z156" s="23">
        <v>8.1730549015486403E-3</v>
      </c>
      <c r="AA156" s="97" t="s">
        <v>163</v>
      </c>
      <c r="AB156" s="97">
        <v>45</v>
      </c>
      <c r="AC156" s="97" t="s">
        <v>163</v>
      </c>
      <c r="AD156" s="23">
        <v>8.9696944152894448E-2</v>
      </c>
      <c r="AE156" s="97" t="s">
        <v>163</v>
      </c>
      <c r="AF156" s="97">
        <v>23</v>
      </c>
      <c r="AG156" s="97" t="s">
        <v>163</v>
      </c>
      <c r="AH156" s="23">
        <v>0.1600699222911505</v>
      </c>
      <c r="AI156" s="97" t="s">
        <v>163</v>
      </c>
      <c r="AJ156" s="97">
        <v>47</v>
      </c>
      <c r="AK156" s="97" t="s">
        <v>163</v>
      </c>
      <c r="AL156" s="23">
        <v>0.10757584177646234</v>
      </c>
      <c r="AM156" s="97" t="s">
        <v>163</v>
      </c>
      <c r="AN156" s="97">
        <v>25</v>
      </c>
      <c r="AO156" s="97" t="s">
        <v>163</v>
      </c>
      <c r="AP156" s="23">
        <v>0</v>
      </c>
      <c r="AQ156" s="97" t="s">
        <v>163</v>
      </c>
      <c r="AR156" s="97">
        <v>253</v>
      </c>
      <c r="AS156" s="97" t="s">
        <v>163</v>
      </c>
      <c r="AT156" s="23">
        <v>4.6336294419259773E-2</v>
      </c>
      <c r="AU156" s="97" t="s">
        <v>163</v>
      </c>
      <c r="AV156" s="97">
        <v>307</v>
      </c>
      <c r="AW156" s="97" t="s">
        <v>163</v>
      </c>
      <c r="AX156" s="23">
        <v>1.633615702137026E-2</v>
      </c>
      <c r="AY156" s="97" t="s">
        <v>163</v>
      </c>
      <c r="AZ156" s="97">
        <v>318</v>
      </c>
      <c r="BA156" s="97" t="s">
        <v>163</v>
      </c>
      <c r="BB156" s="23">
        <v>2.7104988724326606E-2</v>
      </c>
      <c r="BC156" s="97" t="s">
        <v>163</v>
      </c>
      <c r="BD156" s="97">
        <v>231</v>
      </c>
      <c r="BE156" s="97" t="s">
        <v>163</v>
      </c>
      <c r="BF156" s="23">
        <v>0.30660073403234944</v>
      </c>
      <c r="BG156" s="97" t="s">
        <v>163</v>
      </c>
      <c r="BH156" s="97">
        <v>79</v>
      </c>
      <c r="BI156" s="97" t="s">
        <v>163</v>
      </c>
      <c r="BJ156" s="23">
        <v>8.8806902499020679E-2</v>
      </c>
      <c r="BK156" s="97" t="s">
        <v>163</v>
      </c>
      <c r="BL156" s="97">
        <v>190</v>
      </c>
      <c r="BM156" s="97" t="s">
        <v>163</v>
      </c>
      <c r="BN156" s="23">
        <v>9.3937602731497788E-2</v>
      </c>
      <c r="BO156" s="97" t="s">
        <v>163</v>
      </c>
      <c r="BP156" s="97">
        <v>104</v>
      </c>
      <c r="BQ156" s="97" t="s">
        <v>163</v>
      </c>
      <c r="BR156" s="23">
        <v>5.9679743428399781E-2</v>
      </c>
      <c r="BS156" s="97" t="s">
        <v>163</v>
      </c>
      <c r="BT156" s="97">
        <v>172</v>
      </c>
      <c r="BU156" s="97" t="s">
        <v>163</v>
      </c>
      <c r="BV156" s="23">
        <v>0.13343213232257523</v>
      </c>
      <c r="BW156" s="97" t="s">
        <v>163</v>
      </c>
      <c r="BX156" s="97">
        <v>129</v>
      </c>
      <c r="BY156" s="97" t="s">
        <v>163</v>
      </c>
      <c r="BZ156" s="23">
        <v>0.1888739916982245</v>
      </c>
      <c r="CA156" s="97" t="s">
        <v>163</v>
      </c>
      <c r="CB156" s="97">
        <v>107</v>
      </c>
      <c r="CC156" s="97" t="s">
        <v>163</v>
      </c>
      <c r="CD156" s="23">
        <v>3.9188415601480481E-2</v>
      </c>
      <c r="CE156" s="97" t="s">
        <v>163</v>
      </c>
      <c r="CF156" s="97">
        <v>254</v>
      </c>
      <c r="CG156" s="2">
        <f t="shared" si="22"/>
        <v>8.1730549015486403E-3</v>
      </c>
      <c r="CH156">
        <f t="shared" si="23"/>
        <v>0.10757584177646234</v>
      </c>
      <c r="CI156">
        <f t="shared" si="24"/>
        <v>1.633615702137026E-2</v>
      </c>
      <c r="CJ156">
        <f t="shared" si="25"/>
        <v>8.8806902499020679E-2</v>
      </c>
      <c r="CK156">
        <f t="shared" si="26"/>
        <v>0.13343213232257523</v>
      </c>
      <c r="CL156">
        <f t="shared" si="27"/>
        <v>0.1888739916982245</v>
      </c>
      <c r="CM156">
        <f t="shared" si="28"/>
        <v>3.9188415601480481E-2</v>
      </c>
      <c r="CN156">
        <f t="shared" si="29"/>
        <v>8.5398553593028295E-2</v>
      </c>
      <c r="CO156">
        <f t="shared" si="30"/>
        <v>0.10757584177646234</v>
      </c>
      <c r="CP156" s="97" t="s">
        <v>163</v>
      </c>
      <c r="CQ156">
        <f t="shared" si="31"/>
        <v>173</v>
      </c>
      <c r="CR156">
        <f t="shared" si="32"/>
        <v>25</v>
      </c>
      <c r="CS156" s="97" t="s">
        <v>163</v>
      </c>
    </row>
    <row r="157" spans="1:97" x14ac:dyDescent="0.35">
      <c r="A157" s="97" t="s">
        <v>145</v>
      </c>
      <c r="B157" s="23">
        <v>0.30772839229749799</v>
      </c>
      <c r="C157" s="97" t="s">
        <v>145</v>
      </c>
      <c r="D157" s="97">
        <v>82</v>
      </c>
      <c r="E157" s="97" t="s">
        <v>145</v>
      </c>
      <c r="F157" s="23">
        <v>0.13859732788313192</v>
      </c>
      <c r="G157" s="97" t="s">
        <v>145</v>
      </c>
      <c r="H157" s="97">
        <v>82</v>
      </c>
      <c r="I157" s="97" t="s">
        <v>145</v>
      </c>
      <c r="J157" s="23">
        <v>0.34513665550029982</v>
      </c>
      <c r="K157" s="97" t="s">
        <v>145</v>
      </c>
      <c r="L157" s="97">
        <v>79</v>
      </c>
      <c r="M157" s="97" t="s">
        <v>145</v>
      </c>
      <c r="N157" s="23">
        <v>-3</v>
      </c>
      <c r="O157" s="97" t="s">
        <v>145</v>
      </c>
      <c r="P157" s="23">
        <v>160</v>
      </c>
      <c r="Q157" s="97" t="s">
        <v>145</v>
      </c>
      <c r="R157" s="23">
        <v>9.2684975985331242E-4</v>
      </c>
      <c r="S157" s="97" t="s">
        <v>145</v>
      </c>
      <c r="T157" s="97">
        <v>207</v>
      </c>
      <c r="U157" s="97" t="s">
        <v>145</v>
      </c>
      <c r="V157" s="23">
        <v>0.36759811897437056</v>
      </c>
      <c r="W157" s="97" t="s">
        <v>145</v>
      </c>
      <c r="X157" s="97">
        <v>42</v>
      </c>
      <c r="Y157" s="97" t="s">
        <v>145</v>
      </c>
      <c r="Z157" s="23">
        <v>4.3235626907893385E-3</v>
      </c>
      <c r="AA157" s="97" t="s">
        <v>145</v>
      </c>
      <c r="AB157" s="97">
        <v>106</v>
      </c>
      <c r="AC157" s="97" t="s">
        <v>145</v>
      </c>
      <c r="AD157" s="23">
        <v>1.0330280851624324E-2</v>
      </c>
      <c r="AE157" s="97" t="s">
        <v>145</v>
      </c>
      <c r="AF157" s="97">
        <v>166</v>
      </c>
      <c r="AG157" s="97" t="s">
        <v>145</v>
      </c>
      <c r="AH157" s="23">
        <v>7.3141128869111532E-2</v>
      </c>
      <c r="AI157" s="97" t="s">
        <v>145</v>
      </c>
      <c r="AJ157" s="97">
        <v>201</v>
      </c>
      <c r="AK157" s="97" t="s">
        <v>145</v>
      </c>
      <c r="AL157" s="23">
        <v>1.9284067230443777E-2</v>
      </c>
      <c r="AM157" s="97" t="s">
        <v>145</v>
      </c>
      <c r="AN157" s="97">
        <v>201</v>
      </c>
      <c r="AO157" s="97" t="s">
        <v>145</v>
      </c>
      <c r="AP157" s="23">
        <v>0.22071720760169322</v>
      </c>
      <c r="AQ157" s="97" t="s">
        <v>145</v>
      </c>
      <c r="AR157" s="97">
        <v>21</v>
      </c>
      <c r="AS157" s="97" t="s">
        <v>145</v>
      </c>
      <c r="AT157" s="23">
        <v>0.14146899060064405</v>
      </c>
      <c r="AU157" s="97" t="s">
        <v>145</v>
      </c>
      <c r="AV157" s="97">
        <v>55</v>
      </c>
      <c r="AW157" s="97" t="s">
        <v>145</v>
      </c>
      <c r="AX157" s="23">
        <v>0.26486045513101347</v>
      </c>
      <c r="AY157" s="97" t="s">
        <v>145</v>
      </c>
      <c r="AZ157" s="97">
        <v>19</v>
      </c>
      <c r="BA157" s="97" t="s">
        <v>145</v>
      </c>
      <c r="BB157" s="23">
        <v>6.3241815358845835E-2</v>
      </c>
      <c r="BC157" s="97" t="s">
        <v>145</v>
      </c>
      <c r="BD157" s="97">
        <v>135</v>
      </c>
      <c r="BE157" s="97" t="s">
        <v>145</v>
      </c>
      <c r="BF157" s="23">
        <v>0.1762834604536847</v>
      </c>
      <c r="BG157" s="97" t="s">
        <v>145</v>
      </c>
      <c r="BH157" s="97">
        <v>218</v>
      </c>
      <c r="BI157" s="97" t="s">
        <v>145</v>
      </c>
      <c r="BJ157" s="23">
        <v>9.4534933556106426E-2</v>
      </c>
      <c r="BK157" s="97" t="s">
        <v>145</v>
      </c>
      <c r="BL157" s="97">
        <v>174</v>
      </c>
      <c r="BM157" s="97" t="s">
        <v>145</v>
      </c>
      <c r="BN157" s="23">
        <v>1.1459214458665419E-2</v>
      </c>
      <c r="BO157" s="97" t="s">
        <v>145</v>
      </c>
      <c r="BP157" s="97">
        <v>304</v>
      </c>
      <c r="BQ157" s="97" t="s">
        <v>145</v>
      </c>
      <c r="BR157" s="23">
        <v>4.0000223829519711E-2</v>
      </c>
      <c r="BS157" s="97" t="s">
        <v>145</v>
      </c>
      <c r="BT157" s="97">
        <v>246</v>
      </c>
      <c r="BU157" s="97" t="s">
        <v>145</v>
      </c>
      <c r="BV157" s="23">
        <v>4.4772374627182268E-2</v>
      </c>
      <c r="BW157" s="97" t="s">
        <v>145</v>
      </c>
      <c r="BX157" s="97">
        <v>309</v>
      </c>
      <c r="BY157" s="97" t="s">
        <v>145</v>
      </c>
      <c r="BZ157" s="23">
        <v>0.36042954217970469</v>
      </c>
      <c r="CA157" s="97" t="s">
        <v>145</v>
      </c>
      <c r="CB157" s="97">
        <v>23</v>
      </c>
      <c r="CC157" s="97" t="s">
        <v>145</v>
      </c>
      <c r="CD157" s="23">
        <v>7.3490010538583173E-2</v>
      </c>
      <c r="CE157" s="97" t="s">
        <v>145</v>
      </c>
      <c r="CF157" s="97">
        <v>153</v>
      </c>
      <c r="CG157" s="2">
        <f t="shared" si="22"/>
        <v>4.3235626907893385E-3</v>
      </c>
      <c r="CH157">
        <f t="shared" si="23"/>
        <v>1.9284067230443777E-2</v>
      </c>
      <c r="CI157">
        <f t="shared" si="24"/>
        <v>0.26486045513101347</v>
      </c>
      <c r="CJ157">
        <f t="shared" si="25"/>
        <v>9.4534933556106426E-2</v>
      </c>
      <c r="CK157">
        <f t="shared" si="26"/>
        <v>4.4772374627182268E-2</v>
      </c>
      <c r="CL157">
        <f t="shared" si="27"/>
        <v>0.36042954217970469</v>
      </c>
      <c r="CM157">
        <f t="shared" si="28"/>
        <v>7.3490010538583173E-2</v>
      </c>
      <c r="CN157">
        <f t="shared" si="29"/>
        <v>0.12557974136614433</v>
      </c>
      <c r="CO157">
        <f t="shared" si="30"/>
        <v>1.9284067230443777E-2</v>
      </c>
      <c r="CP157" s="97" t="s">
        <v>145</v>
      </c>
      <c r="CQ157">
        <f t="shared" si="31"/>
        <v>82</v>
      </c>
      <c r="CR157">
        <f t="shared" si="32"/>
        <v>201</v>
      </c>
      <c r="CS157" s="97" t="s">
        <v>145</v>
      </c>
    </row>
    <row r="158" spans="1:97" x14ac:dyDescent="0.35">
      <c r="A158" s="97" t="s">
        <v>82</v>
      </c>
      <c r="B158" s="23">
        <v>0.34524441747955348</v>
      </c>
      <c r="C158" s="97" t="s">
        <v>82</v>
      </c>
      <c r="D158" s="97">
        <v>58</v>
      </c>
      <c r="E158" s="97" t="s">
        <v>82</v>
      </c>
      <c r="F158" s="23">
        <v>0.21866171904532028</v>
      </c>
      <c r="G158" s="97" t="s">
        <v>82</v>
      </c>
      <c r="H158" s="97">
        <v>48</v>
      </c>
      <c r="I158" s="97" t="s">
        <v>82</v>
      </c>
      <c r="J158" s="23">
        <v>0.3578387811109649</v>
      </c>
      <c r="K158" s="97" t="s">
        <v>82</v>
      </c>
      <c r="L158" s="97">
        <v>69</v>
      </c>
      <c r="M158" s="97" t="s">
        <v>82</v>
      </c>
      <c r="N158" s="23">
        <v>21</v>
      </c>
      <c r="O158" s="97" t="s">
        <v>82</v>
      </c>
      <c r="P158" s="23">
        <v>200</v>
      </c>
      <c r="Q158" s="97" t="s">
        <v>82</v>
      </c>
      <c r="R158" s="23">
        <v>1.8796980005226963E-2</v>
      </c>
      <c r="S158" s="97" t="s">
        <v>82</v>
      </c>
      <c r="T158" s="97">
        <v>9</v>
      </c>
      <c r="U158" s="97" t="s">
        <v>82</v>
      </c>
      <c r="V158" s="23">
        <v>0.11370013205195809</v>
      </c>
      <c r="W158" s="97" t="s">
        <v>82</v>
      </c>
      <c r="X158" s="97">
        <v>196</v>
      </c>
      <c r="Y158" s="97" t="s">
        <v>82</v>
      </c>
      <c r="Z158" s="23">
        <v>1.9842045346511069E-2</v>
      </c>
      <c r="AA158" s="97" t="s">
        <v>82</v>
      </c>
      <c r="AB158" s="97">
        <v>11</v>
      </c>
      <c r="AC158" s="97" t="s">
        <v>82</v>
      </c>
      <c r="AD158" s="23">
        <v>6.0546366882625297E-2</v>
      </c>
      <c r="AE158" s="97" t="s">
        <v>82</v>
      </c>
      <c r="AF158" s="97">
        <v>32</v>
      </c>
      <c r="AG158" s="97" t="s">
        <v>82</v>
      </c>
      <c r="AH158" s="23">
        <v>0.15015545350515963</v>
      </c>
      <c r="AI158" s="97" t="s">
        <v>82</v>
      </c>
      <c r="AJ158" s="97">
        <v>52</v>
      </c>
      <c r="AK158" s="97" t="s">
        <v>82</v>
      </c>
      <c r="AL158" s="23">
        <v>7.7921571170631448E-2</v>
      </c>
      <c r="AM158" s="97" t="s">
        <v>82</v>
      </c>
      <c r="AN158" s="97">
        <v>32</v>
      </c>
      <c r="AO158" s="97" t="s">
        <v>82</v>
      </c>
      <c r="AP158" s="23">
        <v>0.10586517819077498</v>
      </c>
      <c r="AQ158" s="97" t="s">
        <v>82</v>
      </c>
      <c r="AR158" s="97">
        <v>54</v>
      </c>
      <c r="AS158" s="97" t="s">
        <v>82</v>
      </c>
      <c r="AT158" s="23">
        <v>0.12737972298615435</v>
      </c>
      <c r="AU158" s="97" t="s">
        <v>82</v>
      </c>
      <c r="AV158" s="97">
        <v>77</v>
      </c>
      <c r="AW158" s="97" t="s">
        <v>82</v>
      </c>
      <c r="AX158" s="23">
        <v>0.14802414428415928</v>
      </c>
      <c r="AY158" s="97" t="s">
        <v>82</v>
      </c>
      <c r="AZ158" s="97">
        <v>53</v>
      </c>
      <c r="BA158" s="97" t="s">
        <v>82</v>
      </c>
      <c r="BB158" s="23">
        <v>0.13440498788215435</v>
      </c>
      <c r="BC158" s="97" t="s">
        <v>82</v>
      </c>
      <c r="BD158" s="97">
        <v>65</v>
      </c>
      <c r="BE158" s="97" t="s">
        <v>82</v>
      </c>
      <c r="BF158" s="23">
        <v>0.52509964277719334</v>
      </c>
      <c r="BG158" s="97" t="s">
        <v>82</v>
      </c>
      <c r="BH158" s="97">
        <v>14</v>
      </c>
      <c r="BI158" s="97" t="s">
        <v>82</v>
      </c>
      <c r="BJ158" s="23">
        <v>0.23235610092978687</v>
      </c>
      <c r="BK158" s="97" t="s">
        <v>82</v>
      </c>
      <c r="BL158" s="97">
        <v>35</v>
      </c>
      <c r="BM158" s="97" t="s">
        <v>82</v>
      </c>
      <c r="BN158" s="23">
        <v>0.16422094609163262</v>
      </c>
      <c r="BO158" s="97" t="s">
        <v>82</v>
      </c>
      <c r="BP158" s="97">
        <v>45</v>
      </c>
      <c r="BQ158" s="97" t="s">
        <v>82</v>
      </c>
      <c r="BR158" s="23">
        <v>4.8950795507544741E-2</v>
      </c>
      <c r="BS158" s="97" t="s">
        <v>82</v>
      </c>
      <c r="BT158" s="97">
        <v>213</v>
      </c>
      <c r="BU158" s="97" t="s">
        <v>82</v>
      </c>
      <c r="BV158" s="23">
        <v>0.18503473510335697</v>
      </c>
      <c r="BW158" s="97" t="s">
        <v>82</v>
      </c>
      <c r="BX158" s="97">
        <v>76</v>
      </c>
      <c r="BY158" s="97" t="s">
        <v>82</v>
      </c>
      <c r="BZ158" s="23">
        <v>0.20328978189334385</v>
      </c>
      <c r="CA158" s="97" t="s">
        <v>82</v>
      </c>
      <c r="CB158" s="97">
        <v>89</v>
      </c>
      <c r="CC158" s="97" t="s">
        <v>82</v>
      </c>
      <c r="CD158" s="23">
        <v>0.10919260506715571</v>
      </c>
      <c r="CE158" s="97" t="s">
        <v>82</v>
      </c>
      <c r="CF158" s="97">
        <v>114</v>
      </c>
      <c r="CG158" s="2">
        <f t="shared" si="22"/>
        <v>1.9842045346511069E-2</v>
      </c>
      <c r="CH158">
        <f t="shared" si="23"/>
        <v>7.7921571170631448E-2</v>
      </c>
      <c r="CI158">
        <f t="shared" si="24"/>
        <v>0.14802414428415928</v>
      </c>
      <c r="CJ158">
        <f t="shared" si="25"/>
        <v>0.23235610092978687</v>
      </c>
      <c r="CK158">
        <f t="shared" si="26"/>
        <v>0.18503473510335697</v>
      </c>
      <c r="CL158">
        <f t="shared" si="27"/>
        <v>0.20328978189334385</v>
      </c>
      <c r="CM158">
        <f t="shared" si="28"/>
        <v>0.10919260506715571</v>
      </c>
      <c r="CN158">
        <f t="shared" si="29"/>
        <v>0.14088951731588398</v>
      </c>
      <c r="CO158">
        <f t="shared" si="30"/>
        <v>7.7921571170631448E-2</v>
      </c>
      <c r="CP158" s="97" t="s">
        <v>82</v>
      </c>
      <c r="CQ158">
        <f t="shared" si="31"/>
        <v>58</v>
      </c>
      <c r="CR158">
        <f t="shared" si="32"/>
        <v>32</v>
      </c>
      <c r="CS158" s="97" t="s">
        <v>82</v>
      </c>
    </row>
    <row r="159" spans="1:97" x14ac:dyDescent="0.35">
      <c r="A159" s="97" t="s">
        <v>100</v>
      </c>
      <c r="B159" s="23">
        <v>0.34454978934196956</v>
      </c>
      <c r="C159" s="97" t="s">
        <v>100</v>
      </c>
      <c r="D159" s="97">
        <v>59</v>
      </c>
      <c r="E159" s="97" t="s">
        <v>100</v>
      </c>
      <c r="F159" s="23">
        <v>0.22834497918548122</v>
      </c>
      <c r="G159" s="97" t="s">
        <v>100</v>
      </c>
      <c r="H159" s="97">
        <v>46</v>
      </c>
      <c r="I159" s="97" t="s">
        <v>100</v>
      </c>
      <c r="J159" s="23">
        <v>0.27521353235390272</v>
      </c>
      <c r="K159" s="97" t="s">
        <v>100</v>
      </c>
      <c r="L159" s="97">
        <v>145</v>
      </c>
      <c r="M159" s="97" t="s">
        <v>100</v>
      </c>
      <c r="N159" s="23">
        <v>99</v>
      </c>
      <c r="O159" s="97" t="s">
        <v>100</v>
      </c>
      <c r="P159" s="23">
        <v>260</v>
      </c>
      <c r="Q159" s="97" t="s">
        <v>100</v>
      </c>
      <c r="R159" s="23">
        <v>3.5272736330417754E-4</v>
      </c>
      <c r="S159" s="97" t="s">
        <v>100</v>
      </c>
      <c r="T159" s="97">
        <v>269</v>
      </c>
      <c r="U159" s="97" t="s">
        <v>100</v>
      </c>
      <c r="V159" s="23">
        <v>0.17687817845949758</v>
      </c>
      <c r="W159" s="97" t="s">
        <v>100</v>
      </c>
      <c r="X159" s="97">
        <v>130</v>
      </c>
      <c r="Y159" s="97" t="s">
        <v>100</v>
      </c>
      <c r="Z159" s="23">
        <v>1.9871608792420645E-3</v>
      </c>
      <c r="AA159" s="97" t="s">
        <v>100</v>
      </c>
      <c r="AB159" s="97">
        <v>229</v>
      </c>
      <c r="AC159" s="97" t="s">
        <v>100</v>
      </c>
      <c r="AD159" s="23">
        <v>4.2234729800251204E-2</v>
      </c>
      <c r="AE159" s="97" t="s">
        <v>100</v>
      </c>
      <c r="AF159" s="97">
        <v>42</v>
      </c>
      <c r="AG159" s="97" t="s">
        <v>100</v>
      </c>
      <c r="AH159" s="23">
        <v>7.6230829632966582E-2</v>
      </c>
      <c r="AI159" s="97" t="s">
        <v>100</v>
      </c>
      <c r="AJ159" s="97">
        <v>191</v>
      </c>
      <c r="AK159" s="97" t="s">
        <v>100</v>
      </c>
      <c r="AL159" s="23">
        <v>5.0761612623959985E-2</v>
      </c>
      <c r="AM159" s="97" t="s">
        <v>100</v>
      </c>
      <c r="AN159" s="97">
        <v>55</v>
      </c>
      <c r="AO159" s="97" t="s">
        <v>100</v>
      </c>
      <c r="AP159" s="23">
        <v>5.6550081838153222E-2</v>
      </c>
      <c r="AQ159" s="97" t="s">
        <v>100</v>
      </c>
      <c r="AR159" s="97">
        <v>117</v>
      </c>
      <c r="AS159" s="97" t="s">
        <v>100</v>
      </c>
      <c r="AT159" s="23">
        <v>0.1008128682347406</v>
      </c>
      <c r="AU159" s="97" t="s">
        <v>100</v>
      </c>
      <c r="AV159" s="97">
        <v>129</v>
      </c>
      <c r="AW159" s="97" t="s">
        <v>100</v>
      </c>
      <c r="AX159" s="23">
        <v>9.0623563517380296E-2</v>
      </c>
      <c r="AY159" s="97" t="s">
        <v>100</v>
      </c>
      <c r="AZ159" s="97">
        <v>124</v>
      </c>
      <c r="BA159" s="97" t="s">
        <v>100</v>
      </c>
      <c r="BB159" s="23">
        <v>5.721973948313927E-2</v>
      </c>
      <c r="BC159" s="97" t="s">
        <v>100</v>
      </c>
      <c r="BD159" s="97">
        <v>149</v>
      </c>
      <c r="BE159" s="97" t="s">
        <v>100</v>
      </c>
      <c r="BF159" s="23">
        <v>0.18476056569669011</v>
      </c>
      <c r="BG159" s="97" t="s">
        <v>100</v>
      </c>
      <c r="BH159" s="97">
        <v>207</v>
      </c>
      <c r="BI159" s="97" t="s">
        <v>100</v>
      </c>
      <c r="BJ159" s="23">
        <v>9.0813193008754442E-2</v>
      </c>
      <c r="BK159" s="97" t="s">
        <v>100</v>
      </c>
      <c r="BL159" s="97">
        <v>185</v>
      </c>
      <c r="BM159" s="97" t="s">
        <v>100</v>
      </c>
      <c r="BN159" s="23">
        <v>0.34890340438138134</v>
      </c>
      <c r="BO159" s="97" t="s">
        <v>100</v>
      </c>
      <c r="BP159" s="97">
        <v>11</v>
      </c>
      <c r="BQ159" s="97" t="s">
        <v>100</v>
      </c>
      <c r="BR159" s="23">
        <v>3.3391939002150685E-2</v>
      </c>
      <c r="BS159" s="97" t="s">
        <v>100</v>
      </c>
      <c r="BT159" s="97">
        <v>273</v>
      </c>
      <c r="BU159" s="97" t="s">
        <v>100</v>
      </c>
      <c r="BV159" s="23">
        <v>0.33163234028973509</v>
      </c>
      <c r="BW159" s="97" t="s">
        <v>100</v>
      </c>
      <c r="BX159" s="97">
        <v>22</v>
      </c>
      <c r="BY159" s="97" t="s">
        <v>100</v>
      </c>
      <c r="BZ159" s="23">
        <v>0.29335514768481896</v>
      </c>
      <c r="CA159" s="97" t="s">
        <v>100</v>
      </c>
      <c r="CB159" s="97">
        <v>40</v>
      </c>
      <c r="CC159" s="97" t="s">
        <v>100</v>
      </c>
      <c r="CD159" s="23">
        <v>0.11730096387971174</v>
      </c>
      <c r="CE159" s="97" t="s">
        <v>100</v>
      </c>
      <c r="CF159" s="97">
        <v>104</v>
      </c>
      <c r="CG159" s="2">
        <f t="shared" si="22"/>
        <v>1.9871608792420645E-3</v>
      </c>
      <c r="CH159">
        <f t="shared" si="23"/>
        <v>5.0761612623959985E-2</v>
      </c>
      <c r="CI159">
        <f t="shared" si="24"/>
        <v>9.0623563517380296E-2</v>
      </c>
      <c r="CJ159">
        <f t="shared" si="25"/>
        <v>9.0813193008754442E-2</v>
      </c>
      <c r="CK159">
        <f t="shared" si="26"/>
        <v>0.33163234028973509</v>
      </c>
      <c r="CL159">
        <f t="shared" si="27"/>
        <v>0.29335514768481896</v>
      </c>
      <c r="CM159">
        <f t="shared" si="28"/>
        <v>0.11730096387971174</v>
      </c>
      <c r="CN159">
        <f t="shared" si="29"/>
        <v>0.14060604908855479</v>
      </c>
      <c r="CO159">
        <f t="shared" si="30"/>
        <v>5.0761612623959985E-2</v>
      </c>
      <c r="CP159" s="97" t="s">
        <v>100</v>
      </c>
      <c r="CQ159">
        <f t="shared" si="31"/>
        <v>59</v>
      </c>
      <c r="CR159">
        <f t="shared" si="32"/>
        <v>55</v>
      </c>
      <c r="CS159" s="97" t="s">
        <v>100</v>
      </c>
    </row>
    <row r="160" spans="1:97" x14ac:dyDescent="0.35">
      <c r="A160" s="97" t="s">
        <v>334</v>
      </c>
      <c r="B160" s="23">
        <v>8.6358273703803445E-2</v>
      </c>
      <c r="C160" s="97" t="s">
        <v>334</v>
      </c>
      <c r="D160" s="97">
        <v>325</v>
      </c>
      <c r="E160" s="97" t="s">
        <v>334</v>
      </c>
      <c r="F160" s="23">
        <v>1.3167445489050142E-2</v>
      </c>
      <c r="G160" s="97" t="s">
        <v>334</v>
      </c>
      <c r="H160" s="97">
        <v>324</v>
      </c>
      <c r="I160" s="97" t="s">
        <v>334</v>
      </c>
      <c r="J160" s="23">
        <v>0.13734737580553663</v>
      </c>
      <c r="K160" s="97" t="s">
        <v>334</v>
      </c>
      <c r="L160" s="97">
        <v>315</v>
      </c>
      <c r="M160" s="97" t="s">
        <v>334</v>
      </c>
      <c r="N160" s="23">
        <v>-9</v>
      </c>
      <c r="O160" s="97" t="s">
        <v>334</v>
      </c>
      <c r="P160" s="23">
        <v>153</v>
      </c>
      <c r="Q160" s="97" t="s">
        <v>334</v>
      </c>
      <c r="R160" s="23">
        <v>1.3794249237938502E-3</v>
      </c>
      <c r="S160" s="97" t="s">
        <v>334</v>
      </c>
      <c r="T160" s="97">
        <v>149</v>
      </c>
      <c r="U160" s="97" t="s">
        <v>334</v>
      </c>
      <c r="V160" s="23">
        <v>4.7798174138796105E-2</v>
      </c>
      <c r="W160" s="97" t="s">
        <v>334</v>
      </c>
      <c r="X160" s="97">
        <v>295</v>
      </c>
      <c r="Y160" s="97" t="s">
        <v>334</v>
      </c>
      <c r="Z160" s="23">
        <v>1.8207159541953086E-3</v>
      </c>
      <c r="AA160" s="97" t="s">
        <v>334</v>
      </c>
      <c r="AB160" s="97">
        <v>239</v>
      </c>
      <c r="AC160" s="97" t="s">
        <v>334</v>
      </c>
      <c r="AD160" s="23">
        <v>1.5646896276171898E-2</v>
      </c>
      <c r="AE160" s="97" t="s">
        <v>334</v>
      </c>
      <c r="AF160" s="97">
        <v>113</v>
      </c>
      <c r="AG160" s="97" t="s">
        <v>334</v>
      </c>
      <c r="AH160" s="23">
        <v>7.4876599731097976E-2</v>
      </c>
      <c r="AI160" s="97" t="s">
        <v>334</v>
      </c>
      <c r="AJ160" s="97">
        <v>195</v>
      </c>
      <c r="AK160" s="97" t="s">
        <v>334</v>
      </c>
      <c r="AL160" s="23">
        <v>2.4683376564099909E-2</v>
      </c>
      <c r="AM160" s="97" t="s">
        <v>334</v>
      </c>
      <c r="AN160" s="97">
        <v>142</v>
      </c>
      <c r="AO160" s="97" t="s">
        <v>334</v>
      </c>
      <c r="AP160" s="23">
        <v>0</v>
      </c>
      <c r="AQ160" s="97" t="s">
        <v>334</v>
      </c>
      <c r="AR160" s="97">
        <v>253</v>
      </c>
      <c r="AS160" s="97" t="s">
        <v>334</v>
      </c>
      <c r="AT160" s="23">
        <v>6.6457848106347722E-2</v>
      </c>
      <c r="AU160" s="97" t="s">
        <v>334</v>
      </c>
      <c r="AV160" s="97">
        <v>251</v>
      </c>
      <c r="AW160" s="97" t="s">
        <v>334</v>
      </c>
      <c r="AX160" s="23">
        <v>2.3430139495928516E-2</v>
      </c>
      <c r="AY160" s="97" t="s">
        <v>334</v>
      </c>
      <c r="AZ160" s="97">
        <v>307</v>
      </c>
      <c r="BA160" s="97" t="s">
        <v>334</v>
      </c>
      <c r="BB160" s="23">
        <v>1.0536878659090931E-2</v>
      </c>
      <c r="BC160" s="97" t="s">
        <v>334</v>
      </c>
      <c r="BD160" s="97">
        <v>292</v>
      </c>
      <c r="BE160" s="97" t="s">
        <v>334</v>
      </c>
      <c r="BF160" s="23">
        <v>0.14817194131614572</v>
      </c>
      <c r="BG160" s="97" t="s">
        <v>334</v>
      </c>
      <c r="BH160" s="97">
        <v>271</v>
      </c>
      <c r="BI160" s="97" t="s">
        <v>334</v>
      </c>
      <c r="BJ160" s="23">
        <v>4.0580661784185006E-2</v>
      </c>
      <c r="BK160" s="97" t="s">
        <v>334</v>
      </c>
      <c r="BL160" s="97">
        <v>314</v>
      </c>
      <c r="BM160" s="97" t="s">
        <v>334</v>
      </c>
      <c r="BN160" s="23">
        <v>1.5725075391655389E-3</v>
      </c>
      <c r="BO160" s="97" t="s">
        <v>334</v>
      </c>
      <c r="BP160" s="97">
        <v>321</v>
      </c>
      <c r="BQ160" s="97" t="s">
        <v>334</v>
      </c>
      <c r="BR160" s="23">
        <v>3.7611278164553515E-2</v>
      </c>
      <c r="BS160" s="97" t="s">
        <v>334</v>
      </c>
      <c r="BT160" s="97">
        <v>252</v>
      </c>
      <c r="BU160" s="97" t="s">
        <v>334</v>
      </c>
      <c r="BV160" s="23">
        <v>3.4118616859858626E-2</v>
      </c>
      <c r="BW160" s="97" t="s">
        <v>334</v>
      </c>
      <c r="BX160" s="97">
        <v>322</v>
      </c>
      <c r="BY160" s="97" t="s">
        <v>334</v>
      </c>
      <c r="BZ160" s="23">
        <v>9.9885686635709056E-2</v>
      </c>
      <c r="CA160" s="97" t="s">
        <v>334</v>
      </c>
      <c r="CB160" s="97">
        <v>269</v>
      </c>
      <c r="CC160" s="97" t="s">
        <v>334</v>
      </c>
      <c r="CD160" s="23">
        <v>1.5637488938788233E-2</v>
      </c>
      <c r="CE160" s="97" t="s">
        <v>334</v>
      </c>
      <c r="CF160" s="97">
        <v>310</v>
      </c>
      <c r="CG160" s="2">
        <f t="shared" si="22"/>
        <v>1.8207159541953086E-3</v>
      </c>
      <c r="CH160">
        <f t="shared" si="23"/>
        <v>2.4683376564099909E-2</v>
      </c>
      <c r="CI160">
        <f t="shared" si="24"/>
        <v>2.3430139495928516E-2</v>
      </c>
      <c r="CJ160">
        <f t="shared" si="25"/>
        <v>4.0580661784185006E-2</v>
      </c>
      <c r="CK160">
        <f t="shared" si="26"/>
        <v>3.4118616859858626E-2</v>
      </c>
      <c r="CL160">
        <f t="shared" si="27"/>
        <v>9.9885686635709056E-2</v>
      </c>
      <c r="CM160">
        <f t="shared" si="28"/>
        <v>1.5637488938788233E-2</v>
      </c>
      <c r="CN160">
        <f t="shared" si="29"/>
        <v>3.5241628487975282E-2</v>
      </c>
      <c r="CO160">
        <f t="shared" si="30"/>
        <v>2.4683376564099909E-2</v>
      </c>
      <c r="CP160" s="97" t="s">
        <v>334</v>
      </c>
      <c r="CQ160">
        <f t="shared" si="31"/>
        <v>325</v>
      </c>
      <c r="CR160">
        <f t="shared" si="32"/>
        <v>142</v>
      </c>
      <c r="CS160" s="97" t="s">
        <v>334</v>
      </c>
    </row>
    <row r="161" spans="1:97" x14ac:dyDescent="0.35">
      <c r="A161" s="97" t="s">
        <v>231</v>
      </c>
      <c r="B161" s="23">
        <v>0.18859544106905704</v>
      </c>
      <c r="C161" s="97" t="s">
        <v>231</v>
      </c>
      <c r="D161" s="97">
        <v>204</v>
      </c>
      <c r="E161" s="97" t="s">
        <v>231</v>
      </c>
      <c r="F161" s="23">
        <v>0.11121778758443474</v>
      </c>
      <c r="G161" s="97" t="s">
        <v>231</v>
      </c>
      <c r="H161" s="97">
        <v>138</v>
      </c>
      <c r="I161" s="97" t="s">
        <v>231</v>
      </c>
      <c r="J161" s="23">
        <v>0.23261478025704996</v>
      </c>
      <c r="K161" s="97" t="s">
        <v>231</v>
      </c>
      <c r="L161" s="97">
        <v>203</v>
      </c>
      <c r="M161" s="97" t="s">
        <v>231</v>
      </c>
      <c r="N161" s="23">
        <v>65</v>
      </c>
      <c r="O161" s="97" t="s">
        <v>231</v>
      </c>
      <c r="P161" s="23">
        <v>233</v>
      </c>
      <c r="Q161" s="97" t="s">
        <v>231</v>
      </c>
      <c r="R161" s="23">
        <v>1.327355612237802E-3</v>
      </c>
      <c r="S161" s="97" t="s">
        <v>231</v>
      </c>
      <c r="T161" s="97">
        <v>156</v>
      </c>
      <c r="U161" s="97" t="s">
        <v>231</v>
      </c>
      <c r="V161" s="23">
        <v>0.25192938636271967</v>
      </c>
      <c r="W161" s="97" t="s">
        <v>231</v>
      </c>
      <c r="X161" s="97">
        <v>81</v>
      </c>
      <c r="Y161" s="97" t="s">
        <v>231</v>
      </c>
      <c r="Z161" s="23">
        <v>3.655048219698353E-3</v>
      </c>
      <c r="AA161" s="97" t="s">
        <v>231</v>
      </c>
      <c r="AB161" s="97">
        <v>134</v>
      </c>
      <c r="AC161" s="97" t="s">
        <v>231</v>
      </c>
      <c r="AD161" s="23">
        <v>7.8735820835026653E-3</v>
      </c>
      <c r="AE161" s="97" t="s">
        <v>231</v>
      </c>
      <c r="AF161" s="97">
        <v>205</v>
      </c>
      <c r="AG161" s="97" t="s">
        <v>231</v>
      </c>
      <c r="AH161" s="23">
        <v>0.12867922329150833</v>
      </c>
      <c r="AI161" s="97" t="s">
        <v>231</v>
      </c>
      <c r="AJ161" s="97">
        <v>75</v>
      </c>
      <c r="AK161" s="97" t="s">
        <v>231</v>
      </c>
      <c r="AL161" s="23">
        <v>2.3889781897613368E-2</v>
      </c>
      <c r="AM161" s="97" t="s">
        <v>231</v>
      </c>
      <c r="AN161" s="97">
        <v>148</v>
      </c>
      <c r="AO161" s="97" t="s">
        <v>231</v>
      </c>
      <c r="AP161" s="23">
        <v>0</v>
      </c>
      <c r="AQ161" s="97" t="s">
        <v>231</v>
      </c>
      <c r="AR161" s="97">
        <v>253</v>
      </c>
      <c r="AS161" s="97" t="s">
        <v>231</v>
      </c>
      <c r="AT161" s="23">
        <v>8.0978306405341344E-2</v>
      </c>
      <c r="AU161" s="97" t="s">
        <v>231</v>
      </c>
      <c r="AV161" s="97">
        <v>195</v>
      </c>
      <c r="AW161" s="97" t="s">
        <v>231</v>
      </c>
      <c r="AX161" s="23">
        <v>2.8549419959927439E-2</v>
      </c>
      <c r="AY161" s="97" t="s">
        <v>231</v>
      </c>
      <c r="AZ161" s="97">
        <v>295</v>
      </c>
      <c r="BA161" s="97" t="s">
        <v>231</v>
      </c>
      <c r="BB161" s="23">
        <v>0.1892236722854122</v>
      </c>
      <c r="BC161" s="97" t="s">
        <v>231</v>
      </c>
      <c r="BD161" s="97">
        <v>37</v>
      </c>
      <c r="BE161" s="97" t="s">
        <v>231</v>
      </c>
      <c r="BF161" s="23">
        <v>0.11019237784713383</v>
      </c>
      <c r="BG161" s="97" t="s">
        <v>231</v>
      </c>
      <c r="BH161" s="97">
        <v>316</v>
      </c>
      <c r="BI161" s="97" t="s">
        <v>231</v>
      </c>
      <c r="BJ161" s="23">
        <v>0.19564554592292532</v>
      </c>
      <c r="BK161" s="97" t="s">
        <v>231</v>
      </c>
      <c r="BL161" s="97">
        <v>54</v>
      </c>
      <c r="BM161" s="97" t="s">
        <v>231</v>
      </c>
      <c r="BN161" s="23">
        <v>4.7667839707163845E-2</v>
      </c>
      <c r="BO161" s="97" t="s">
        <v>231</v>
      </c>
      <c r="BP161" s="97">
        <v>199</v>
      </c>
      <c r="BQ161" s="97" t="s">
        <v>231</v>
      </c>
      <c r="BR161" s="23">
        <v>6.735252831256916E-2</v>
      </c>
      <c r="BS161" s="97" t="s">
        <v>231</v>
      </c>
      <c r="BT161" s="97">
        <v>143</v>
      </c>
      <c r="BU161" s="97" t="s">
        <v>231</v>
      </c>
      <c r="BV161" s="23">
        <v>9.9991365659842457E-2</v>
      </c>
      <c r="BW161" s="97" t="s">
        <v>231</v>
      </c>
      <c r="BX161" s="97">
        <v>196</v>
      </c>
      <c r="BY161" s="97" t="s">
        <v>231</v>
      </c>
      <c r="BZ161" s="23">
        <v>0.10109612572749418</v>
      </c>
      <c r="CA161" s="97" t="s">
        <v>231</v>
      </c>
      <c r="CB161" s="97">
        <v>264</v>
      </c>
      <c r="CC161" s="97" t="s">
        <v>231</v>
      </c>
      <c r="CD161" s="23">
        <v>9.0391228482032765E-2</v>
      </c>
      <c r="CE161" s="97" t="s">
        <v>231</v>
      </c>
      <c r="CF161" s="97">
        <v>132</v>
      </c>
      <c r="CG161" s="2">
        <f t="shared" si="22"/>
        <v>3.655048219698353E-3</v>
      </c>
      <c r="CH161">
        <f t="shared" si="23"/>
        <v>2.3889781897613368E-2</v>
      </c>
      <c r="CI161">
        <f t="shared" si="24"/>
        <v>2.8549419959927439E-2</v>
      </c>
      <c r="CJ161">
        <f t="shared" si="25"/>
        <v>0.19564554592292532</v>
      </c>
      <c r="CK161">
        <f t="shared" si="26"/>
        <v>9.9991365659842457E-2</v>
      </c>
      <c r="CL161">
        <f t="shared" si="27"/>
        <v>0.10109612572749418</v>
      </c>
      <c r="CM161">
        <f t="shared" si="28"/>
        <v>9.0391228482032765E-2</v>
      </c>
      <c r="CN161">
        <f t="shared" si="29"/>
        <v>7.6963215956328448E-2</v>
      </c>
      <c r="CO161">
        <f t="shared" si="30"/>
        <v>2.3889781897613368E-2</v>
      </c>
      <c r="CP161" s="97" t="s">
        <v>231</v>
      </c>
      <c r="CQ161">
        <f t="shared" si="31"/>
        <v>204</v>
      </c>
      <c r="CR161">
        <f t="shared" si="32"/>
        <v>148</v>
      </c>
      <c r="CS161" s="97" t="s">
        <v>231</v>
      </c>
    </row>
    <row r="162" spans="1:97" x14ac:dyDescent="0.35">
      <c r="A162" s="97" t="s">
        <v>86</v>
      </c>
      <c r="B162" s="23">
        <v>0.35366734919147685</v>
      </c>
      <c r="C162" s="97" t="s">
        <v>86</v>
      </c>
      <c r="D162" s="97">
        <v>51</v>
      </c>
      <c r="E162" s="97" t="s">
        <v>86</v>
      </c>
      <c r="F162" s="23">
        <v>0.25807395897692831</v>
      </c>
      <c r="G162" s="97" t="s">
        <v>86</v>
      </c>
      <c r="H162" s="97">
        <v>36</v>
      </c>
      <c r="I162" s="97" t="s">
        <v>86</v>
      </c>
      <c r="J162" s="23">
        <v>0.35473791636653224</v>
      </c>
      <c r="K162" s="97" t="s">
        <v>86</v>
      </c>
      <c r="L162" s="97">
        <v>72</v>
      </c>
      <c r="M162" s="97" t="s">
        <v>86</v>
      </c>
      <c r="N162" s="23">
        <v>36</v>
      </c>
      <c r="O162" s="97" t="s">
        <v>86</v>
      </c>
      <c r="P162" s="23">
        <v>215</v>
      </c>
      <c r="Q162" s="97" t="s">
        <v>86</v>
      </c>
      <c r="R162" s="23">
        <v>1.0364254380865296E-2</v>
      </c>
      <c r="S162" s="97" t="s">
        <v>86</v>
      </c>
      <c r="T162" s="97">
        <v>21</v>
      </c>
      <c r="U162" s="97" t="s">
        <v>86</v>
      </c>
      <c r="V162" s="23">
        <v>0.38807529509598021</v>
      </c>
      <c r="W162" s="97" t="s">
        <v>86</v>
      </c>
      <c r="X162" s="97">
        <v>39</v>
      </c>
      <c r="Y162" s="97" t="s">
        <v>86</v>
      </c>
      <c r="Z162" s="23">
        <v>1.3947364747349641E-2</v>
      </c>
      <c r="AA162" s="97" t="s">
        <v>86</v>
      </c>
      <c r="AB162" s="97">
        <v>18</v>
      </c>
      <c r="AC162" s="97" t="s">
        <v>86</v>
      </c>
      <c r="AD162" s="23">
        <v>1.1008440644124123E-2</v>
      </c>
      <c r="AE162" s="97" t="s">
        <v>86</v>
      </c>
      <c r="AF162" s="97">
        <v>155</v>
      </c>
      <c r="AG162" s="97" t="s">
        <v>86</v>
      </c>
      <c r="AH162" s="23">
        <v>7.918138725003003E-2</v>
      </c>
      <c r="AI162" s="97" t="s">
        <v>86</v>
      </c>
      <c r="AJ162" s="97">
        <v>175</v>
      </c>
      <c r="AK162" s="97" t="s">
        <v>86</v>
      </c>
      <c r="AL162" s="23">
        <v>2.0706139319350229E-2</v>
      </c>
      <c r="AM162" s="97" t="s">
        <v>86</v>
      </c>
      <c r="AN162" s="97">
        <v>179</v>
      </c>
      <c r="AO162" s="97" t="s">
        <v>86</v>
      </c>
      <c r="AP162" s="23">
        <v>7.9515737996441821E-2</v>
      </c>
      <c r="AQ162" s="97" t="s">
        <v>86</v>
      </c>
      <c r="AR162" s="97">
        <v>84</v>
      </c>
      <c r="AS162" s="97" t="s">
        <v>86</v>
      </c>
      <c r="AT162" s="23">
        <v>0.2211353788840556</v>
      </c>
      <c r="AU162" s="97" t="s">
        <v>86</v>
      </c>
      <c r="AV162" s="97">
        <v>14</v>
      </c>
      <c r="AW162" s="97" t="s">
        <v>86</v>
      </c>
      <c r="AX162" s="23">
        <v>0.15541321789851906</v>
      </c>
      <c r="AY162" s="97" t="s">
        <v>86</v>
      </c>
      <c r="AZ162" s="97">
        <v>44</v>
      </c>
      <c r="BA162" s="97" t="s">
        <v>86</v>
      </c>
      <c r="BB162" s="23">
        <v>6.004614869404435E-2</v>
      </c>
      <c r="BC162" s="97" t="s">
        <v>86</v>
      </c>
      <c r="BD162" s="97">
        <v>142</v>
      </c>
      <c r="BE162" s="97" t="s">
        <v>86</v>
      </c>
      <c r="BF162" s="23">
        <v>0.2076107936536242</v>
      </c>
      <c r="BG162" s="97" t="s">
        <v>86</v>
      </c>
      <c r="BH162" s="97">
        <v>180</v>
      </c>
      <c r="BI162" s="97" t="s">
        <v>86</v>
      </c>
      <c r="BJ162" s="23">
        <v>9.8167324697670144E-2</v>
      </c>
      <c r="BK162" s="97" t="s">
        <v>86</v>
      </c>
      <c r="BL162" s="97">
        <v>166</v>
      </c>
      <c r="BM162" s="97" t="s">
        <v>86</v>
      </c>
      <c r="BN162" s="23">
        <v>0.41010764223794183</v>
      </c>
      <c r="BO162" s="97" t="s">
        <v>86</v>
      </c>
      <c r="BP162" s="97">
        <v>9</v>
      </c>
      <c r="BQ162" s="97" t="s">
        <v>86</v>
      </c>
      <c r="BR162" s="23">
        <v>3.4172778514465312E-2</v>
      </c>
      <c r="BS162" s="97" t="s">
        <v>86</v>
      </c>
      <c r="BT162" s="97">
        <v>268</v>
      </c>
      <c r="BU162" s="97" t="s">
        <v>86</v>
      </c>
      <c r="BV162" s="23">
        <v>0.38538566528567142</v>
      </c>
      <c r="BW162" s="97" t="s">
        <v>86</v>
      </c>
      <c r="BX162" s="97">
        <v>13</v>
      </c>
      <c r="BY162" s="97" t="s">
        <v>86</v>
      </c>
      <c r="BZ162" s="23">
        <v>0.19263696147561366</v>
      </c>
      <c r="CA162" s="97" t="s">
        <v>86</v>
      </c>
      <c r="CB162" s="97">
        <v>101</v>
      </c>
      <c r="CC162" s="97" t="s">
        <v>86</v>
      </c>
      <c r="CD162" s="23">
        <v>0.14388299349268485</v>
      </c>
      <c r="CE162" s="97" t="s">
        <v>86</v>
      </c>
      <c r="CF162" s="97">
        <v>80</v>
      </c>
      <c r="CG162" s="2">
        <f t="shared" si="22"/>
        <v>1.3947364747349641E-2</v>
      </c>
      <c r="CH162">
        <f t="shared" si="23"/>
        <v>2.0706139319350229E-2</v>
      </c>
      <c r="CI162">
        <f t="shared" si="24"/>
        <v>0.15541321789851906</v>
      </c>
      <c r="CJ162">
        <f t="shared" si="25"/>
        <v>9.8167324697670144E-2</v>
      </c>
      <c r="CK162">
        <f t="shared" si="26"/>
        <v>0.38538566528567142</v>
      </c>
      <c r="CL162">
        <f t="shared" si="27"/>
        <v>0.19263696147561366</v>
      </c>
      <c r="CM162">
        <f t="shared" si="28"/>
        <v>0.14388299349268485</v>
      </c>
      <c r="CN162">
        <f t="shared" si="29"/>
        <v>0.14432680036289461</v>
      </c>
      <c r="CO162">
        <f t="shared" si="30"/>
        <v>2.0706139319350229E-2</v>
      </c>
      <c r="CP162" s="97" t="s">
        <v>86</v>
      </c>
      <c r="CQ162">
        <f t="shared" si="31"/>
        <v>51</v>
      </c>
      <c r="CR162">
        <f t="shared" si="32"/>
        <v>179</v>
      </c>
      <c r="CS162" s="97" t="s">
        <v>86</v>
      </c>
    </row>
    <row r="163" spans="1:97" x14ac:dyDescent="0.35">
      <c r="A163" s="97" t="s">
        <v>33</v>
      </c>
      <c r="B163" s="23">
        <v>0.45086461883515938</v>
      </c>
      <c r="C163" s="97" t="s">
        <v>33</v>
      </c>
      <c r="D163" s="97">
        <v>32</v>
      </c>
      <c r="E163" s="97" t="s">
        <v>33</v>
      </c>
      <c r="F163" s="23">
        <v>0.32702132575625809</v>
      </c>
      <c r="G163" s="97" t="s">
        <v>33</v>
      </c>
      <c r="H163" s="97">
        <v>17</v>
      </c>
      <c r="I163" s="97" t="s">
        <v>33</v>
      </c>
      <c r="J163" s="23">
        <v>0.31671558050711279</v>
      </c>
      <c r="K163" s="97" t="s">
        <v>33</v>
      </c>
      <c r="L163" s="97">
        <v>102</v>
      </c>
      <c r="M163" s="97" t="s">
        <v>33</v>
      </c>
      <c r="N163" s="23">
        <v>85</v>
      </c>
      <c r="O163" s="97" t="s">
        <v>33</v>
      </c>
      <c r="P163" s="23">
        <v>250</v>
      </c>
      <c r="Q163" s="97" t="s">
        <v>33</v>
      </c>
      <c r="R163" s="23">
        <v>2.3160808715116605E-3</v>
      </c>
      <c r="S163" s="97" t="s">
        <v>33</v>
      </c>
      <c r="T163" s="97">
        <v>101</v>
      </c>
      <c r="U163" s="97" t="s">
        <v>33</v>
      </c>
      <c r="V163" s="23">
        <v>0.36573640514286843</v>
      </c>
      <c r="W163" s="97" t="s">
        <v>33</v>
      </c>
      <c r="X163" s="97">
        <v>43</v>
      </c>
      <c r="Y163" s="97" t="s">
        <v>33</v>
      </c>
      <c r="Z163" s="23">
        <v>5.6951725741838759E-3</v>
      </c>
      <c r="AA163" s="97" t="s">
        <v>33</v>
      </c>
      <c r="AB163" s="97">
        <v>80</v>
      </c>
      <c r="AC163" s="97" t="s">
        <v>33</v>
      </c>
      <c r="AD163" s="23">
        <v>1.125299262652466E-2</v>
      </c>
      <c r="AE163" s="97" t="s">
        <v>33</v>
      </c>
      <c r="AF163" s="97">
        <v>151</v>
      </c>
      <c r="AG163" s="97" t="s">
        <v>33</v>
      </c>
      <c r="AH163" s="23">
        <v>4.8064099596467964E-2</v>
      </c>
      <c r="AI163" s="97" t="s">
        <v>33</v>
      </c>
      <c r="AJ163" s="97">
        <v>309</v>
      </c>
      <c r="AK163" s="97" t="s">
        <v>33</v>
      </c>
      <c r="AL163" s="23">
        <v>1.7022671708032948E-2</v>
      </c>
      <c r="AM163" s="97" t="s">
        <v>33</v>
      </c>
      <c r="AN163" s="97">
        <v>239</v>
      </c>
      <c r="AO163" s="97" t="s">
        <v>33</v>
      </c>
      <c r="AP163" s="23">
        <v>4.3925760869655196E-2</v>
      </c>
      <c r="AQ163" s="97" t="s">
        <v>33</v>
      </c>
      <c r="AR163" s="97">
        <v>138</v>
      </c>
      <c r="AS163" s="97" t="s">
        <v>33</v>
      </c>
      <c r="AT163" s="23">
        <v>6.459651233411251E-2</v>
      </c>
      <c r="AU163" s="97" t="s">
        <v>33</v>
      </c>
      <c r="AV163" s="97">
        <v>260</v>
      </c>
      <c r="AW163" s="97" t="s">
        <v>33</v>
      </c>
      <c r="AX163" s="23">
        <v>6.5558818191935792E-2</v>
      </c>
      <c r="AY163" s="97" t="s">
        <v>33</v>
      </c>
      <c r="AZ163" s="97">
        <v>176</v>
      </c>
      <c r="BA163" s="97" t="s">
        <v>33</v>
      </c>
      <c r="BB163" s="23">
        <v>0.62857907367408816</v>
      </c>
      <c r="BC163" s="97" t="s">
        <v>33</v>
      </c>
      <c r="BD163" s="97">
        <v>2</v>
      </c>
      <c r="BE163" s="97" t="s">
        <v>33</v>
      </c>
      <c r="BF163" s="23">
        <v>6.8989122434779282E-2</v>
      </c>
      <c r="BG163" s="97" t="s">
        <v>33</v>
      </c>
      <c r="BH163" s="97">
        <v>324</v>
      </c>
      <c r="BI163" s="97" t="s">
        <v>33</v>
      </c>
      <c r="BJ163" s="23">
        <v>0.58782542524859982</v>
      </c>
      <c r="BK163" s="97" t="s">
        <v>33</v>
      </c>
      <c r="BL163" s="97">
        <v>4</v>
      </c>
      <c r="BM163" s="97" t="s">
        <v>33</v>
      </c>
      <c r="BN163" s="23">
        <v>3.752868200777796E-2</v>
      </c>
      <c r="BO163" s="97" t="s">
        <v>33</v>
      </c>
      <c r="BP163" s="97">
        <v>238</v>
      </c>
      <c r="BQ163" s="97" t="s">
        <v>33</v>
      </c>
      <c r="BR163" s="23">
        <v>7.7864813224660087E-2</v>
      </c>
      <c r="BS163" s="97" t="s">
        <v>33</v>
      </c>
      <c r="BT163" s="97">
        <v>112</v>
      </c>
      <c r="BU163" s="97" t="s">
        <v>33</v>
      </c>
      <c r="BV163" s="23">
        <v>0.10035415494047603</v>
      </c>
      <c r="BW163" s="97" t="s">
        <v>33</v>
      </c>
      <c r="BX163" s="97">
        <v>195</v>
      </c>
      <c r="BY163" s="97" t="s">
        <v>33</v>
      </c>
      <c r="BZ163" s="23">
        <v>0.3391152572446855</v>
      </c>
      <c r="CA163" s="97" t="s">
        <v>33</v>
      </c>
      <c r="CB163" s="97">
        <v>27</v>
      </c>
      <c r="CC163" s="97" t="s">
        <v>33</v>
      </c>
      <c r="CD163" s="23">
        <v>0.1665594962577851</v>
      </c>
      <c r="CE163" s="97" t="s">
        <v>33</v>
      </c>
      <c r="CF163" s="97">
        <v>66</v>
      </c>
      <c r="CG163" s="2">
        <f t="shared" si="22"/>
        <v>5.6951725741838759E-3</v>
      </c>
      <c r="CH163">
        <f t="shared" si="23"/>
        <v>1.7022671708032948E-2</v>
      </c>
      <c r="CI163">
        <f t="shared" si="24"/>
        <v>6.5558818191935792E-2</v>
      </c>
      <c r="CJ163">
        <f t="shared" si="25"/>
        <v>0.58782542524859982</v>
      </c>
      <c r="CK163">
        <f t="shared" si="26"/>
        <v>0.10035415494047603</v>
      </c>
      <c r="CL163">
        <f t="shared" si="27"/>
        <v>0.3391152572446855</v>
      </c>
      <c r="CM163">
        <f t="shared" si="28"/>
        <v>0.1665594962577851</v>
      </c>
      <c r="CN163">
        <f t="shared" si="29"/>
        <v>0.18399167461196561</v>
      </c>
      <c r="CO163">
        <f t="shared" si="30"/>
        <v>1.7022671708032948E-2</v>
      </c>
      <c r="CP163" s="97" t="s">
        <v>33</v>
      </c>
      <c r="CQ163">
        <f t="shared" si="31"/>
        <v>32</v>
      </c>
      <c r="CR163">
        <f t="shared" si="32"/>
        <v>239</v>
      </c>
      <c r="CS163" s="97" t="s">
        <v>33</v>
      </c>
    </row>
    <row r="164" spans="1:97" x14ac:dyDescent="0.35">
      <c r="A164" s="97" t="s">
        <v>211</v>
      </c>
      <c r="B164" s="23">
        <v>0.25360666920849917</v>
      </c>
      <c r="C164" s="97" t="s">
        <v>211</v>
      </c>
      <c r="D164" s="97">
        <v>119</v>
      </c>
      <c r="E164" s="97" t="s">
        <v>211</v>
      </c>
      <c r="F164" s="23">
        <v>8.6643322403768527E-2</v>
      </c>
      <c r="G164" s="97" t="s">
        <v>211</v>
      </c>
      <c r="H164" s="97">
        <v>185</v>
      </c>
      <c r="I164" s="97" t="s">
        <v>211</v>
      </c>
      <c r="J164" s="23">
        <v>0.32906943669817834</v>
      </c>
      <c r="K164" s="97" t="s">
        <v>211</v>
      </c>
      <c r="L164" s="97">
        <v>91</v>
      </c>
      <c r="M164" s="97" t="s">
        <v>211</v>
      </c>
      <c r="N164" s="23">
        <v>-94</v>
      </c>
      <c r="O164" s="97" t="s">
        <v>211</v>
      </c>
      <c r="P164" s="23">
        <v>71</v>
      </c>
      <c r="Q164" s="97" t="s">
        <v>211</v>
      </c>
      <c r="R164" s="23">
        <v>2.2398319855860681E-4</v>
      </c>
      <c r="S164" s="97" t="s">
        <v>211</v>
      </c>
      <c r="T164" s="97">
        <v>290</v>
      </c>
      <c r="U164" s="97" t="s">
        <v>211</v>
      </c>
      <c r="V164" s="23">
        <v>0.16154186452728017</v>
      </c>
      <c r="W164" s="97" t="s">
        <v>211</v>
      </c>
      <c r="X164" s="97">
        <v>140</v>
      </c>
      <c r="Y164" s="97" t="s">
        <v>211</v>
      </c>
      <c r="Z164" s="23">
        <v>1.7167317789810214E-3</v>
      </c>
      <c r="AA164" s="97" t="s">
        <v>211</v>
      </c>
      <c r="AB164" s="97">
        <v>248</v>
      </c>
      <c r="AC164" s="97" t="s">
        <v>211</v>
      </c>
      <c r="AD164" s="23">
        <v>3.2853150598950887E-2</v>
      </c>
      <c r="AE164" s="97" t="s">
        <v>211</v>
      </c>
      <c r="AF164" s="97">
        <v>60</v>
      </c>
      <c r="AG164" s="97" t="s">
        <v>211</v>
      </c>
      <c r="AH164" s="23">
        <v>0.19784943577627129</v>
      </c>
      <c r="AI164" s="97" t="s">
        <v>211</v>
      </c>
      <c r="AJ164" s="97">
        <v>32</v>
      </c>
      <c r="AK164" s="97" t="s">
        <v>211</v>
      </c>
      <c r="AL164" s="23">
        <v>5.6947860724869334E-2</v>
      </c>
      <c r="AM164" s="97" t="s">
        <v>211</v>
      </c>
      <c r="AN164" s="97">
        <v>48</v>
      </c>
      <c r="AO164" s="97" t="s">
        <v>211</v>
      </c>
      <c r="AP164" s="23">
        <v>7.2761356419666648E-2</v>
      </c>
      <c r="AQ164" s="97" t="s">
        <v>211</v>
      </c>
      <c r="AR164" s="97">
        <v>91</v>
      </c>
      <c r="AS164" s="97" t="s">
        <v>211</v>
      </c>
      <c r="AT164" s="23">
        <v>0.1006597690239022</v>
      </c>
      <c r="AU164" s="97" t="s">
        <v>211</v>
      </c>
      <c r="AV164" s="97">
        <v>130</v>
      </c>
      <c r="AW164" s="97" t="s">
        <v>211</v>
      </c>
      <c r="AX164" s="23">
        <v>0.10635981668772186</v>
      </c>
      <c r="AY164" s="97" t="s">
        <v>211</v>
      </c>
      <c r="AZ164" s="97">
        <v>101</v>
      </c>
      <c r="BA164" s="97" t="s">
        <v>211</v>
      </c>
      <c r="BB164" s="23">
        <v>1.0857180019974879E-2</v>
      </c>
      <c r="BC164" s="97" t="s">
        <v>211</v>
      </c>
      <c r="BD164" s="97">
        <v>291</v>
      </c>
      <c r="BE164" s="97" t="s">
        <v>211</v>
      </c>
      <c r="BF164" s="23">
        <v>0.27723324236882735</v>
      </c>
      <c r="BG164" s="97" t="s">
        <v>211</v>
      </c>
      <c r="BH164" s="97">
        <v>103</v>
      </c>
      <c r="BI164" s="97" t="s">
        <v>211</v>
      </c>
      <c r="BJ164" s="23">
        <v>6.7847277813748108E-2</v>
      </c>
      <c r="BK164" s="97" t="s">
        <v>211</v>
      </c>
      <c r="BL164" s="97">
        <v>244</v>
      </c>
      <c r="BM164" s="97" t="s">
        <v>211</v>
      </c>
      <c r="BN164" s="23">
        <v>7.5020672288458684E-2</v>
      </c>
      <c r="BO164" s="97" t="s">
        <v>211</v>
      </c>
      <c r="BP164" s="97">
        <v>137</v>
      </c>
      <c r="BQ164" s="97" t="s">
        <v>211</v>
      </c>
      <c r="BR164" s="23">
        <v>2.1925498587114258E-2</v>
      </c>
      <c r="BS164" s="97" t="s">
        <v>211</v>
      </c>
      <c r="BT164" s="97">
        <v>317</v>
      </c>
      <c r="BU164" s="97" t="s">
        <v>211</v>
      </c>
      <c r="BV164" s="23">
        <v>8.4148777629380542E-2</v>
      </c>
      <c r="BW164" s="97" t="s">
        <v>211</v>
      </c>
      <c r="BX164" s="97">
        <v>233</v>
      </c>
      <c r="BY164" s="97" t="s">
        <v>211</v>
      </c>
      <c r="BZ164" s="23">
        <v>0.28714884495661458</v>
      </c>
      <c r="CA164" s="97" t="s">
        <v>211</v>
      </c>
      <c r="CB164" s="97">
        <v>47</v>
      </c>
      <c r="CC164" s="97" t="s">
        <v>211</v>
      </c>
      <c r="CD164" s="23">
        <v>0.12868011141138727</v>
      </c>
      <c r="CE164" s="97" t="s">
        <v>211</v>
      </c>
      <c r="CF164" s="97">
        <v>95</v>
      </c>
      <c r="CG164" s="2">
        <f t="shared" si="22"/>
        <v>1.7167317789810214E-3</v>
      </c>
      <c r="CH164">
        <f t="shared" si="23"/>
        <v>5.6947860724869334E-2</v>
      </c>
      <c r="CI164">
        <f t="shared" si="24"/>
        <v>0.10635981668772186</v>
      </c>
      <c r="CJ164">
        <f t="shared" si="25"/>
        <v>6.7847277813748108E-2</v>
      </c>
      <c r="CK164">
        <f t="shared" si="26"/>
        <v>8.4148777629380542E-2</v>
      </c>
      <c r="CL164">
        <f t="shared" si="27"/>
        <v>0.28714884495661458</v>
      </c>
      <c r="CM164">
        <f t="shared" si="28"/>
        <v>0.12868011141138727</v>
      </c>
      <c r="CN164">
        <f t="shared" si="29"/>
        <v>0.10349340757983605</v>
      </c>
      <c r="CO164">
        <f t="shared" si="30"/>
        <v>5.6947860724869334E-2</v>
      </c>
      <c r="CP164" s="97" t="s">
        <v>211</v>
      </c>
      <c r="CQ164">
        <f t="shared" si="31"/>
        <v>119</v>
      </c>
      <c r="CR164">
        <f t="shared" si="32"/>
        <v>48</v>
      </c>
      <c r="CS164" s="97" t="s">
        <v>211</v>
      </c>
    </row>
    <row r="165" spans="1:97" x14ac:dyDescent="0.35">
      <c r="A165" s="97" t="s">
        <v>173</v>
      </c>
      <c r="B165" s="23">
        <v>0.16374726108670881</v>
      </c>
      <c r="C165" s="97" t="s">
        <v>173</v>
      </c>
      <c r="D165" s="97">
        <v>257</v>
      </c>
      <c r="E165" s="97" t="s">
        <v>173</v>
      </c>
      <c r="F165" s="23">
        <v>7.8292443279049745E-2</v>
      </c>
      <c r="G165" s="97" t="s">
        <v>173</v>
      </c>
      <c r="H165" s="97">
        <v>203</v>
      </c>
      <c r="I165" s="97" t="s">
        <v>173</v>
      </c>
      <c r="J165" s="23">
        <v>0.17196254952305678</v>
      </c>
      <c r="K165" s="97" t="s">
        <v>173</v>
      </c>
      <c r="L165" s="97">
        <v>282</v>
      </c>
      <c r="M165" s="97" t="s">
        <v>173</v>
      </c>
      <c r="N165" s="23">
        <v>79</v>
      </c>
      <c r="O165" s="97" t="s">
        <v>173</v>
      </c>
      <c r="P165" s="23">
        <v>242</v>
      </c>
      <c r="Q165" s="97" t="s">
        <v>173</v>
      </c>
      <c r="R165" s="23">
        <v>9.9608759463419593E-4</v>
      </c>
      <c r="S165" s="97" t="s">
        <v>173</v>
      </c>
      <c r="T165" s="97">
        <v>199</v>
      </c>
      <c r="U165" s="97" t="s">
        <v>173</v>
      </c>
      <c r="V165" s="23">
        <v>4.578429079438328E-2</v>
      </c>
      <c r="W165" s="97" t="s">
        <v>173</v>
      </c>
      <c r="X165" s="97">
        <v>298</v>
      </c>
      <c r="Y165" s="97" t="s">
        <v>173</v>
      </c>
      <c r="Z165" s="23">
        <v>1.4188833134119133E-3</v>
      </c>
      <c r="AA165" s="97" t="s">
        <v>173</v>
      </c>
      <c r="AB165" s="97">
        <v>266</v>
      </c>
      <c r="AC165" s="97" t="s">
        <v>173</v>
      </c>
      <c r="AD165" s="23">
        <v>1.3558049599162009E-3</v>
      </c>
      <c r="AE165" s="97" t="s">
        <v>173</v>
      </c>
      <c r="AF165" s="97">
        <v>317</v>
      </c>
      <c r="AG165" s="97" t="s">
        <v>173</v>
      </c>
      <c r="AH165" s="23">
        <v>0.12033522290645288</v>
      </c>
      <c r="AI165" s="97" t="s">
        <v>173</v>
      </c>
      <c r="AJ165" s="97">
        <v>85</v>
      </c>
      <c r="AK165" s="97" t="s">
        <v>173</v>
      </c>
      <c r="AL165" s="23">
        <v>1.648715989658793E-2</v>
      </c>
      <c r="AM165" s="97" t="s">
        <v>173</v>
      </c>
      <c r="AN165" s="97">
        <v>251</v>
      </c>
      <c r="AO165" s="97" t="s">
        <v>173</v>
      </c>
      <c r="AP165" s="23">
        <v>7.3205522293561573E-2</v>
      </c>
      <c r="AQ165" s="97" t="s">
        <v>173</v>
      </c>
      <c r="AR165" s="97">
        <v>89</v>
      </c>
      <c r="AS165" s="97" t="s">
        <v>173</v>
      </c>
      <c r="AT165" s="23">
        <v>7.5473897217878963E-2</v>
      </c>
      <c r="AU165" s="97" t="s">
        <v>173</v>
      </c>
      <c r="AV165" s="97">
        <v>214</v>
      </c>
      <c r="AW165" s="97" t="s">
        <v>173</v>
      </c>
      <c r="AX165" s="23">
        <v>9.7913006293925423E-2</v>
      </c>
      <c r="AY165" s="97" t="s">
        <v>173</v>
      </c>
      <c r="AZ165" s="97">
        <v>108</v>
      </c>
      <c r="BA165" s="97" t="s">
        <v>173</v>
      </c>
      <c r="BB165" s="23">
        <v>3.7178257519236015E-2</v>
      </c>
      <c r="BC165" s="97" t="s">
        <v>173</v>
      </c>
      <c r="BD165" s="97">
        <v>198</v>
      </c>
      <c r="BE165" s="97" t="s">
        <v>173</v>
      </c>
      <c r="BF165" s="23">
        <v>0.12737580731503373</v>
      </c>
      <c r="BG165" s="97" t="s">
        <v>173</v>
      </c>
      <c r="BH165" s="97">
        <v>300</v>
      </c>
      <c r="BI165" s="97" t="s">
        <v>173</v>
      </c>
      <c r="BJ165" s="23">
        <v>6.0537137126359303E-2</v>
      </c>
      <c r="BK165" s="97" t="s">
        <v>173</v>
      </c>
      <c r="BL165" s="97">
        <v>262</v>
      </c>
      <c r="BM165" s="97" t="s">
        <v>173</v>
      </c>
      <c r="BN165" s="23">
        <v>6.0502616013434575E-2</v>
      </c>
      <c r="BO165" s="97" t="s">
        <v>173</v>
      </c>
      <c r="BP165" s="97">
        <v>167</v>
      </c>
      <c r="BQ165" s="97" t="s">
        <v>173</v>
      </c>
      <c r="BR165" s="23">
        <v>0.14585469848225188</v>
      </c>
      <c r="BS165" s="97" t="s">
        <v>173</v>
      </c>
      <c r="BT165" s="97">
        <v>24</v>
      </c>
      <c r="BU165" s="97" t="s">
        <v>173</v>
      </c>
      <c r="BV165" s="23">
        <v>0.17948724313257758</v>
      </c>
      <c r="BW165" s="97" t="s">
        <v>173</v>
      </c>
      <c r="BX165" s="97">
        <v>81</v>
      </c>
      <c r="BY165" s="97" t="s">
        <v>173</v>
      </c>
      <c r="BZ165" s="23">
        <v>7.0492567678631005E-2</v>
      </c>
      <c r="CA165" s="97" t="s">
        <v>173</v>
      </c>
      <c r="CB165" s="97">
        <v>317</v>
      </c>
      <c r="CC165" s="97" t="s">
        <v>173</v>
      </c>
      <c r="CD165" s="23">
        <v>2.8726144812327534E-2</v>
      </c>
      <c r="CE165" s="97" t="s">
        <v>173</v>
      </c>
      <c r="CF165" s="97">
        <v>278</v>
      </c>
      <c r="CG165" s="2">
        <f t="shared" si="22"/>
        <v>1.4188833134119133E-3</v>
      </c>
      <c r="CH165">
        <f t="shared" si="23"/>
        <v>1.648715989658793E-2</v>
      </c>
      <c r="CI165">
        <f t="shared" si="24"/>
        <v>9.7913006293925423E-2</v>
      </c>
      <c r="CJ165">
        <f t="shared" si="25"/>
        <v>6.0537137126359303E-2</v>
      </c>
      <c r="CK165">
        <f t="shared" si="26"/>
        <v>0.17948724313257758</v>
      </c>
      <c r="CL165">
        <f t="shared" si="27"/>
        <v>7.0492567678631005E-2</v>
      </c>
      <c r="CM165">
        <f t="shared" si="28"/>
        <v>2.8726144812327534E-2</v>
      </c>
      <c r="CN165">
        <f t="shared" si="29"/>
        <v>6.6823014097456723E-2</v>
      </c>
      <c r="CO165">
        <f t="shared" si="30"/>
        <v>1.648715989658793E-2</v>
      </c>
      <c r="CP165" s="97" t="s">
        <v>173</v>
      </c>
      <c r="CQ165">
        <f t="shared" si="31"/>
        <v>257</v>
      </c>
      <c r="CR165">
        <f t="shared" si="32"/>
        <v>251</v>
      </c>
      <c r="CS165" s="97" t="s">
        <v>173</v>
      </c>
    </row>
    <row r="166" spans="1:97" x14ac:dyDescent="0.35">
      <c r="A166" s="97" t="s">
        <v>107</v>
      </c>
      <c r="B166" s="23">
        <v>0.29265892702545532</v>
      </c>
      <c r="C166" s="97" t="s">
        <v>107</v>
      </c>
      <c r="D166" s="97">
        <v>90</v>
      </c>
      <c r="E166" s="97" t="s">
        <v>107</v>
      </c>
      <c r="F166" s="23">
        <v>0.19765433304501534</v>
      </c>
      <c r="G166" s="97" t="s">
        <v>107</v>
      </c>
      <c r="H166" s="97">
        <v>54</v>
      </c>
      <c r="I166" s="97" t="s">
        <v>107</v>
      </c>
      <c r="J166" s="23">
        <v>0.28215654645323762</v>
      </c>
      <c r="K166" s="97" t="s">
        <v>107</v>
      </c>
      <c r="L166" s="97">
        <v>136</v>
      </c>
      <c r="M166" s="97" t="s">
        <v>107</v>
      </c>
      <c r="N166" s="23">
        <v>82</v>
      </c>
      <c r="O166" s="97" t="s">
        <v>107</v>
      </c>
      <c r="P166" s="23">
        <v>248</v>
      </c>
      <c r="Q166" s="97" t="s">
        <v>107</v>
      </c>
      <c r="R166" s="23">
        <v>1.0260427028061826E-3</v>
      </c>
      <c r="S166" s="97" t="s">
        <v>107</v>
      </c>
      <c r="T166" s="97">
        <v>191</v>
      </c>
      <c r="U166" s="97" t="s">
        <v>107</v>
      </c>
      <c r="V166" s="23">
        <v>0.10551432917292577</v>
      </c>
      <c r="W166" s="97" t="s">
        <v>107</v>
      </c>
      <c r="X166" s="97">
        <v>201</v>
      </c>
      <c r="Y166" s="97" t="s">
        <v>107</v>
      </c>
      <c r="Z166" s="23">
        <v>2.0007974682942527E-3</v>
      </c>
      <c r="AA166" s="97" t="s">
        <v>107</v>
      </c>
      <c r="AB166" s="97">
        <v>227</v>
      </c>
      <c r="AC166" s="97" t="s">
        <v>107</v>
      </c>
      <c r="AD166" s="23">
        <v>1.0637067032751461E-2</v>
      </c>
      <c r="AE166" s="97" t="s">
        <v>107</v>
      </c>
      <c r="AF166" s="97">
        <v>163</v>
      </c>
      <c r="AG166" s="97" t="s">
        <v>107</v>
      </c>
      <c r="AH166" s="23">
        <v>0.17017228590864714</v>
      </c>
      <c r="AI166" s="97" t="s">
        <v>107</v>
      </c>
      <c r="AJ166" s="97">
        <v>43</v>
      </c>
      <c r="AK166" s="97" t="s">
        <v>107</v>
      </c>
      <c r="AL166" s="23">
        <v>3.1811998993047277E-2</v>
      </c>
      <c r="AM166" s="97" t="s">
        <v>107</v>
      </c>
      <c r="AN166" s="97">
        <v>102</v>
      </c>
      <c r="AO166" s="97" t="s">
        <v>107</v>
      </c>
      <c r="AP166" s="23">
        <v>0</v>
      </c>
      <c r="AQ166" s="97" t="s">
        <v>107</v>
      </c>
      <c r="AR166" s="97">
        <v>253</v>
      </c>
      <c r="AS166" s="97" t="s">
        <v>107</v>
      </c>
      <c r="AT166" s="23">
        <v>0.22342933161312176</v>
      </c>
      <c r="AU166" s="97" t="s">
        <v>107</v>
      </c>
      <c r="AV166" s="97">
        <v>13</v>
      </c>
      <c r="AW166" s="97" t="s">
        <v>107</v>
      </c>
      <c r="AX166" s="23">
        <v>7.8771440188679459E-2</v>
      </c>
      <c r="AY166" s="97" t="s">
        <v>107</v>
      </c>
      <c r="AZ166" s="97">
        <v>148</v>
      </c>
      <c r="BA166" s="97" t="s">
        <v>107</v>
      </c>
      <c r="BB166" s="23">
        <v>7.9709016270162525E-2</v>
      </c>
      <c r="BC166" s="97" t="s">
        <v>107</v>
      </c>
      <c r="BD166" s="97">
        <v>114</v>
      </c>
      <c r="BE166" s="97" t="s">
        <v>107</v>
      </c>
      <c r="BF166" s="23">
        <v>0.22043570442237248</v>
      </c>
      <c r="BG166" s="97" t="s">
        <v>107</v>
      </c>
      <c r="BH166" s="97">
        <v>164</v>
      </c>
      <c r="BI166" s="97" t="s">
        <v>107</v>
      </c>
      <c r="BJ166" s="23">
        <v>0.1187847774725684</v>
      </c>
      <c r="BK166" s="97" t="s">
        <v>107</v>
      </c>
      <c r="BL166" s="97">
        <v>133</v>
      </c>
      <c r="BM166" s="97" t="s">
        <v>107</v>
      </c>
      <c r="BN166" s="23">
        <v>0.34597912928364222</v>
      </c>
      <c r="BO166" s="97" t="s">
        <v>107</v>
      </c>
      <c r="BP166" s="97">
        <v>12</v>
      </c>
      <c r="BQ166" s="97" t="s">
        <v>107</v>
      </c>
      <c r="BR166" s="23">
        <v>4.9675050835822195E-2</v>
      </c>
      <c r="BS166" s="97" t="s">
        <v>107</v>
      </c>
      <c r="BT166" s="97">
        <v>208</v>
      </c>
      <c r="BU166" s="97" t="s">
        <v>107</v>
      </c>
      <c r="BV166" s="23">
        <v>0.34327723493409701</v>
      </c>
      <c r="BW166" s="97" t="s">
        <v>107</v>
      </c>
      <c r="BX166" s="97">
        <v>19</v>
      </c>
      <c r="BY166" s="97" t="s">
        <v>107</v>
      </c>
      <c r="BZ166" s="23">
        <v>0.18807152287013354</v>
      </c>
      <c r="CA166" s="97" t="s">
        <v>107</v>
      </c>
      <c r="CB166" s="97">
        <v>110</v>
      </c>
      <c r="CC166" s="97" t="s">
        <v>107</v>
      </c>
      <c r="CD166" s="23">
        <v>5.0224332342084267E-2</v>
      </c>
      <c r="CE166" s="97" t="s">
        <v>107</v>
      </c>
      <c r="CF166" s="97">
        <v>218</v>
      </c>
      <c r="CG166" s="2">
        <f t="shared" si="22"/>
        <v>2.0007974682942527E-3</v>
      </c>
      <c r="CH166">
        <f t="shared" si="23"/>
        <v>3.1811998993047277E-2</v>
      </c>
      <c r="CI166">
        <f t="shared" si="24"/>
        <v>7.8771440188679459E-2</v>
      </c>
      <c r="CJ166">
        <f t="shared" si="25"/>
        <v>0.1187847774725684</v>
      </c>
      <c r="CK166">
        <f t="shared" si="26"/>
        <v>0.34327723493409701</v>
      </c>
      <c r="CL166">
        <f t="shared" si="27"/>
        <v>0.18807152287013354</v>
      </c>
      <c r="CM166">
        <f t="shared" si="28"/>
        <v>5.0224332342084267E-2</v>
      </c>
      <c r="CN166">
        <f t="shared" si="29"/>
        <v>0.1194300990232314</v>
      </c>
      <c r="CO166">
        <f t="shared" si="30"/>
        <v>3.1811998993047277E-2</v>
      </c>
      <c r="CP166" s="97" t="s">
        <v>107</v>
      </c>
      <c r="CQ166">
        <f t="shared" si="31"/>
        <v>90</v>
      </c>
      <c r="CR166">
        <f t="shared" si="32"/>
        <v>102</v>
      </c>
      <c r="CS166" s="97" t="s">
        <v>107</v>
      </c>
    </row>
    <row r="167" spans="1:97" x14ac:dyDescent="0.35">
      <c r="A167" s="97" t="s">
        <v>147</v>
      </c>
      <c r="B167" s="23">
        <v>0.27112696943760067</v>
      </c>
      <c r="C167" s="97" t="s">
        <v>147</v>
      </c>
      <c r="D167" s="97">
        <v>103</v>
      </c>
      <c r="E167" s="97" t="s">
        <v>147</v>
      </c>
      <c r="F167" s="23">
        <v>7.6039255640483472E-2</v>
      </c>
      <c r="G167" s="97" t="s">
        <v>147</v>
      </c>
      <c r="H167" s="97">
        <v>206</v>
      </c>
      <c r="I167" s="97" t="s">
        <v>147</v>
      </c>
      <c r="J167" s="23">
        <v>0.29137036246195896</v>
      </c>
      <c r="K167" s="97" t="s">
        <v>147</v>
      </c>
      <c r="L167" s="97">
        <v>125</v>
      </c>
      <c r="M167" s="97" t="s">
        <v>147</v>
      </c>
      <c r="N167" s="23">
        <v>-81</v>
      </c>
      <c r="O167" s="97" t="s">
        <v>147</v>
      </c>
      <c r="P167" s="23">
        <v>80</v>
      </c>
      <c r="Q167" s="97" t="s">
        <v>147</v>
      </c>
      <c r="R167" s="23">
        <v>3.9481190063120957E-3</v>
      </c>
      <c r="S167" s="97" t="s">
        <v>147</v>
      </c>
      <c r="T167" s="97">
        <v>63</v>
      </c>
      <c r="U167" s="97" t="s">
        <v>147</v>
      </c>
      <c r="V167" s="23">
        <v>0.23052237662323893</v>
      </c>
      <c r="W167" s="97" t="s">
        <v>147</v>
      </c>
      <c r="X167" s="97">
        <v>93</v>
      </c>
      <c r="Y167" s="97" t="s">
        <v>147</v>
      </c>
      <c r="Z167" s="23">
        <v>6.0772017007037233E-3</v>
      </c>
      <c r="AA167" s="97" t="s">
        <v>147</v>
      </c>
      <c r="AB167" s="97">
        <v>70</v>
      </c>
      <c r="AC167" s="97" t="s">
        <v>147</v>
      </c>
      <c r="AD167" s="23">
        <v>1.1512199542641153E-2</v>
      </c>
      <c r="AE167" s="97" t="s">
        <v>147</v>
      </c>
      <c r="AF167" s="97">
        <v>149</v>
      </c>
      <c r="AG167" s="97" t="s">
        <v>147</v>
      </c>
      <c r="AH167" s="23">
        <v>5.2391246074067734E-2</v>
      </c>
      <c r="AI167" s="97" t="s">
        <v>147</v>
      </c>
      <c r="AJ167" s="97">
        <v>294</v>
      </c>
      <c r="AK167" s="97" t="s">
        <v>147</v>
      </c>
      <c r="AL167" s="23">
        <v>1.7820603913704738E-2</v>
      </c>
      <c r="AM167" s="97" t="s">
        <v>147</v>
      </c>
      <c r="AN167" s="97">
        <v>220</v>
      </c>
      <c r="AO167" s="97" t="s">
        <v>147</v>
      </c>
      <c r="AP167" s="23">
        <v>0.11058343816730762</v>
      </c>
      <c r="AQ167" s="97" t="s">
        <v>147</v>
      </c>
      <c r="AR167" s="97">
        <v>50</v>
      </c>
      <c r="AS167" s="97" t="s">
        <v>147</v>
      </c>
      <c r="AT167" s="23">
        <v>5.6733174744547851E-2</v>
      </c>
      <c r="AU167" s="97" t="s">
        <v>147</v>
      </c>
      <c r="AV167" s="97">
        <v>282</v>
      </c>
      <c r="AW167" s="97" t="s">
        <v>147</v>
      </c>
      <c r="AX167" s="23">
        <v>0.12771296731787277</v>
      </c>
      <c r="AY167" s="97" t="s">
        <v>147</v>
      </c>
      <c r="AZ167" s="97">
        <v>70</v>
      </c>
      <c r="BA167" s="97" t="s">
        <v>147</v>
      </c>
      <c r="BB167" s="23">
        <v>3.7990342705870102E-2</v>
      </c>
      <c r="BC167" s="97" t="s">
        <v>147</v>
      </c>
      <c r="BD167" s="97">
        <v>195</v>
      </c>
      <c r="BE167" s="97" t="s">
        <v>147</v>
      </c>
      <c r="BF167" s="23">
        <v>0.13113785837113634</v>
      </c>
      <c r="BG167" s="97" t="s">
        <v>147</v>
      </c>
      <c r="BH167" s="97">
        <v>295</v>
      </c>
      <c r="BI167" s="97" t="s">
        <v>147</v>
      </c>
      <c r="BJ167" s="23">
        <v>6.2064229249102959E-2</v>
      </c>
      <c r="BK167" s="97" t="s">
        <v>147</v>
      </c>
      <c r="BL167" s="97">
        <v>258</v>
      </c>
      <c r="BM167" s="97" t="s">
        <v>147</v>
      </c>
      <c r="BN167" s="23">
        <v>4.2185434281536809E-3</v>
      </c>
      <c r="BO167" s="97" t="s">
        <v>147</v>
      </c>
      <c r="BP167" s="97">
        <v>320</v>
      </c>
      <c r="BQ167" s="97" t="s">
        <v>147</v>
      </c>
      <c r="BR167" s="23">
        <v>3.0989140652278507E-2</v>
      </c>
      <c r="BS167" s="97" t="s">
        <v>147</v>
      </c>
      <c r="BT167" s="97">
        <v>286</v>
      </c>
      <c r="BU167" s="97" t="s">
        <v>147</v>
      </c>
      <c r="BV167" s="23">
        <v>3.0646023329967003E-2</v>
      </c>
      <c r="BW167" s="97" t="s">
        <v>147</v>
      </c>
      <c r="BX167" s="97">
        <v>323</v>
      </c>
      <c r="BY167" s="97" t="s">
        <v>147</v>
      </c>
      <c r="BZ167" s="23">
        <v>0.40260218872074716</v>
      </c>
      <c r="CA167" s="97" t="s">
        <v>147</v>
      </c>
      <c r="CB167" s="97">
        <v>19</v>
      </c>
      <c r="CC167" s="97" t="s">
        <v>147</v>
      </c>
      <c r="CD167" s="23">
        <v>0.13604719960246653</v>
      </c>
      <c r="CE167" s="97" t="s">
        <v>147</v>
      </c>
      <c r="CF167" s="97">
        <v>86</v>
      </c>
      <c r="CG167" s="2">
        <f t="shared" si="22"/>
        <v>6.0772017007037233E-3</v>
      </c>
      <c r="CH167">
        <f t="shared" si="23"/>
        <v>1.7820603913704738E-2</v>
      </c>
      <c r="CI167">
        <f t="shared" si="24"/>
        <v>0.12771296731787277</v>
      </c>
      <c r="CJ167">
        <f t="shared" si="25"/>
        <v>6.2064229249102959E-2</v>
      </c>
      <c r="CK167">
        <f t="shared" si="26"/>
        <v>3.0646023329967003E-2</v>
      </c>
      <c r="CL167">
        <f t="shared" si="27"/>
        <v>0.40260218872074716</v>
      </c>
      <c r="CM167">
        <f t="shared" si="28"/>
        <v>0.13604719960246653</v>
      </c>
      <c r="CN167">
        <f t="shared" si="29"/>
        <v>0.1106432020950614</v>
      </c>
      <c r="CO167">
        <f t="shared" si="30"/>
        <v>1.7820603913704738E-2</v>
      </c>
      <c r="CP167" s="97" t="s">
        <v>147</v>
      </c>
      <c r="CQ167">
        <f t="shared" si="31"/>
        <v>103</v>
      </c>
      <c r="CR167">
        <f t="shared" si="32"/>
        <v>220</v>
      </c>
      <c r="CS167" s="97" t="s">
        <v>147</v>
      </c>
    </row>
    <row r="168" spans="1:97" x14ac:dyDescent="0.35">
      <c r="A168" s="97" t="s">
        <v>250</v>
      </c>
      <c r="B168" s="23">
        <v>0.26921745517404927</v>
      </c>
      <c r="C168" s="97" t="s">
        <v>250</v>
      </c>
      <c r="D168" s="97">
        <v>105</v>
      </c>
      <c r="E168" s="97" t="s">
        <v>250</v>
      </c>
      <c r="F168" s="23">
        <v>0.13310754375023903</v>
      </c>
      <c r="G168" s="97" t="s">
        <v>250</v>
      </c>
      <c r="H168" s="97">
        <v>93</v>
      </c>
      <c r="I168" s="97" t="s">
        <v>250</v>
      </c>
      <c r="J168" s="23">
        <v>0.32026651538441542</v>
      </c>
      <c r="K168" s="97" t="s">
        <v>250</v>
      </c>
      <c r="L168" s="97">
        <v>98</v>
      </c>
      <c r="M168" s="97" t="s">
        <v>250</v>
      </c>
      <c r="N168" s="23">
        <v>5</v>
      </c>
      <c r="O168" s="97" t="s">
        <v>250</v>
      </c>
      <c r="P168" s="23">
        <v>175</v>
      </c>
      <c r="Q168" s="97" t="s">
        <v>250</v>
      </c>
      <c r="R168" s="23">
        <v>2.6086454404066427E-3</v>
      </c>
      <c r="S168" s="97" t="s">
        <v>250</v>
      </c>
      <c r="T168" s="97">
        <v>89</v>
      </c>
      <c r="U168" s="97" t="s">
        <v>250</v>
      </c>
      <c r="V168" s="23">
        <v>0.29279329403990761</v>
      </c>
      <c r="W168" s="97" t="s">
        <v>250</v>
      </c>
      <c r="X168" s="97">
        <v>61</v>
      </c>
      <c r="Y168" s="97" t="s">
        <v>250</v>
      </c>
      <c r="Z168" s="23">
        <v>5.3135786621082877E-3</v>
      </c>
      <c r="AA168" s="97" t="s">
        <v>250</v>
      </c>
      <c r="AB168" s="97">
        <v>87</v>
      </c>
      <c r="AC168" s="97" t="s">
        <v>250</v>
      </c>
      <c r="AD168" s="23">
        <v>3.2159203784567596E-2</v>
      </c>
      <c r="AE168" s="97" t="s">
        <v>250</v>
      </c>
      <c r="AF168" s="97">
        <v>63</v>
      </c>
      <c r="AG168" s="97" t="s">
        <v>250</v>
      </c>
      <c r="AH168" s="23">
        <v>0.16914191716732574</v>
      </c>
      <c r="AI168" s="97" t="s">
        <v>250</v>
      </c>
      <c r="AJ168" s="97">
        <v>44</v>
      </c>
      <c r="AK168" s="97" t="s">
        <v>250</v>
      </c>
      <c r="AL168" s="23">
        <v>5.2653613762618116E-2</v>
      </c>
      <c r="AM168" s="97" t="s">
        <v>250</v>
      </c>
      <c r="AN168" s="97">
        <v>53</v>
      </c>
      <c r="AO168" s="97" t="s">
        <v>250</v>
      </c>
      <c r="AP168" s="23">
        <v>3.6282400894998165E-2</v>
      </c>
      <c r="AQ168" s="97" t="s">
        <v>250</v>
      </c>
      <c r="AR168" s="97">
        <v>156</v>
      </c>
      <c r="AS168" s="97" t="s">
        <v>250</v>
      </c>
      <c r="AT168" s="23">
        <v>7.99590029068067E-2</v>
      </c>
      <c r="AU168" s="97" t="s">
        <v>250</v>
      </c>
      <c r="AV168" s="97">
        <v>197</v>
      </c>
      <c r="AW168" s="97" t="s">
        <v>250</v>
      </c>
      <c r="AX168" s="23">
        <v>6.353011875865977E-2</v>
      </c>
      <c r="AY168" s="97" t="s">
        <v>250</v>
      </c>
      <c r="AZ168" s="97">
        <v>183</v>
      </c>
      <c r="BA168" s="97" t="s">
        <v>250</v>
      </c>
      <c r="BB168" s="23">
        <v>0.17097017370294329</v>
      </c>
      <c r="BC168" s="97" t="s">
        <v>250</v>
      </c>
      <c r="BD168" s="97">
        <v>43</v>
      </c>
      <c r="BE168" s="97" t="s">
        <v>250</v>
      </c>
      <c r="BF168" s="23">
        <v>0.1530053202548935</v>
      </c>
      <c r="BG168" s="97" t="s">
        <v>250</v>
      </c>
      <c r="BH168" s="97">
        <v>258</v>
      </c>
      <c r="BI168" s="97" t="s">
        <v>250</v>
      </c>
      <c r="BJ168" s="23">
        <v>0.18794233383054221</v>
      </c>
      <c r="BK168" s="97" t="s">
        <v>250</v>
      </c>
      <c r="BL168" s="97">
        <v>56</v>
      </c>
      <c r="BM168" s="97" t="s">
        <v>250</v>
      </c>
      <c r="BN168" s="23">
        <v>5.2507656846039204E-2</v>
      </c>
      <c r="BO168" s="97" t="s">
        <v>250</v>
      </c>
      <c r="BP168" s="97">
        <v>186</v>
      </c>
      <c r="BQ168" s="97" t="s">
        <v>250</v>
      </c>
      <c r="BR168" s="23">
        <v>0.11157830661843618</v>
      </c>
      <c r="BS168" s="97" t="s">
        <v>250</v>
      </c>
      <c r="BT168" s="97">
        <v>54</v>
      </c>
      <c r="BU168" s="97" t="s">
        <v>250</v>
      </c>
      <c r="BV168" s="23">
        <v>0.14270368720732668</v>
      </c>
      <c r="BW168" s="97" t="s">
        <v>250</v>
      </c>
      <c r="BX168" s="97">
        <v>118</v>
      </c>
      <c r="BY168" s="97" t="s">
        <v>250</v>
      </c>
      <c r="BZ168" s="23">
        <v>0.16659407728558179</v>
      </c>
      <c r="CA168" s="97" t="s">
        <v>250</v>
      </c>
      <c r="CB168" s="97">
        <v>142</v>
      </c>
      <c r="CC168" s="97" t="s">
        <v>250</v>
      </c>
      <c r="CD168" s="23">
        <v>0.17053344056263389</v>
      </c>
      <c r="CE168" s="97" t="s">
        <v>250</v>
      </c>
      <c r="CF168" s="97">
        <v>61</v>
      </c>
      <c r="CG168" s="2">
        <f t="shared" si="22"/>
        <v>5.3135786621082877E-3</v>
      </c>
      <c r="CH168">
        <f t="shared" si="23"/>
        <v>5.2653613762618116E-2</v>
      </c>
      <c r="CI168">
        <f t="shared" si="24"/>
        <v>6.353011875865977E-2</v>
      </c>
      <c r="CJ168">
        <f t="shared" si="25"/>
        <v>0.18794233383054221</v>
      </c>
      <c r="CK168">
        <f t="shared" si="26"/>
        <v>0.14270368720732668</v>
      </c>
      <c r="CL168">
        <f t="shared" si="27"/>
        <v>0.16659407728558179</v>
      </c>
      <c r="CM168">
        <f t="shared" si="28"/>
        <v>0.17053344056263389</v>
      </c>
      <c r="CN168">
        <f t="shared" si="29"/>
        <v>0.10986395548228893</v>
      </c>
      <c r="CO168">
        <f t="shared" si="30"/>
        <v>5.2653613762618116E-2</v>
      </c>
      <c r="CP168" s="97" t="s">
        <v>250</v>
      </c>
      <c r="CQ168">
        <f t="shared" si="31"/>
        <v>105</v>
      </c>
      <c r="CR168">
        <f t="shared" si="32"/>
        <v>53</v>
      </c>
      <c r="CS168" s="97" t="s">
        <v>250</v>
      </c>
    </row>
    <row r="169" spans="1:97" x14ac:dyDescent="0.35">
      <c r="A169" s="97" t="s">
        <v>208</v>
      </c>
      <c r="B169" s="23">
        <v>0.18134476417314338</v>
      </c>
      <c r="C169" s="97" t="s">
        <v>208</v>
      </c>
      <c r="D169" s="97">
        <v>222</v>
      </c>
      <c r="E169" s="97" t="s">
        <v>208</v>
      </c>
      <c r="F169" s="23">
        <v>8.0324577869463842E-2</v>
      </c>
      <c r="G169" s="97" t="s">
        <v>208</v>
      </c>
      <c r="H169" s="97">
        <v>196</v>
      </c>
      <c r="I169" s="97" t="s">
        <v>208</v>
      </c>
      <c r="J169" s="23">
        <v>0.23260767850499706</v>
      </c>
      <c r="K169" s="97" t="s">
        <v>208</v>
      </c>
      <c r="L169" s="97">
        <v>204</v>
      </c>
      <c r="M169" s="97" t="s">
        <v>208</v>
      </c>
      <c r="N169" s="23">
        <v>8</v>
      </c>
      <c r="O169" s="97" t="s">
        <v>208</v>
      </c>
      <c r="P169" s="23">
        <v>182</v>
      </c>
      <c r="Q169" s="97" t="s">
        <v>208</v>
      </c>
      <c r="R169" s="23">
        <v>1.6182115189652335E-3</v>
      </c>
      <c r="S169" s="97" t="s">
        <v>208</v>
      </c>
      <c r="T169" s="97">
        <v>129</v>
      </c>
      <c r="U169" s="97" t="s">
        <v>208</v>
      </c>
      <c r="V169" s="23">
        <v>3.2755924775074982E-2</v>
      </c>
      <c r="W169" s="97" t="s">
        <v>208</v>
      </c>
      <c r="X169" s="97">
        <v>316</v>
      </c>
      <c r="Y169" s="97" t="s">
        <v>208</v>
      </c>
      <c r="Z169" s="23">
        <v>1.9204247459610885E-3</v>
      </c>
      <c r="AA169" s="97" t="s">
        <v>208</v>
      </c>
      <c r="AB169" s="97">
        <v>233</v>
      </c>
      <c r="AC169" s="97" t="s">
        <v>208</v>
      </c>
      <c r="AD169" s="23">
        <v>4.5955610877127545E-2</v>
      </c>
      <c r="AE169" s="97" t="s">
        <v>208</v>
      </c>
      <c r="AF169" s="97">
        <v>38</v>
      </c>
      <c r="AG169" s="97" t="s">
        <v>208</v>
      </c>
      <c r="AH169" s="23">
        <v>3.8207878813806787E-2</v>
      </c>
      <c r="AI169" s="97" t="s">
        <v>208</v>
      </c>
      <c r="AJ169" s="97">
        <v>320</v>
      </c>
      <c r="AK169" s="97" t="s">
        <v>208</v>
      </c>
      <c r="AL169" s="23">
        <v>4.9595197156761875E-2</v>
      </c>
      <c r="AM169" s="97" t="s">
        <v>208</v>
      </c>
      <c r="AN169" s="97">
        <v>57</v>
      </c>
      <c r="AO169" s="97" t="s">
        <v>208</v>
      </c>
      <c r="AP169" s="23">
        <v>0</v>
      </c>
      <c r="AQ169" s="97" t="s">
        <v>208</v>
      </c>
      <c r="AR169" s="97">
        <v>253</v>
      </c>
      <c r="AS169" s="97" t="s">
        <v>208</v>
      </c>
      <c r="AT169" s="23">
        <v>7.1912676944412168E-2</v>
      </c>
      <c r="AU169" s="97" t="s">
        <v>208</v>
      </c>
      <c r="AV169" s="97">
        <v>229</v>
      </c>
      <c r="AW169" s="97" t="s">
        <v>208</v>
      </c>
      <c r="AX169" s="23">
        <v>2.5353274298574289E-2</v>
      </c>
      <c r="AY169" s="97" t="s">
        <v>208</v>
      </c>
      <c r="AZ169" s="97">
        <v>302</v>
      </c>
      <c r="BA169" s="97" t="s">
        <v>208</v>
      </c>
      <c r="BB169" s="23">
        <v>5.7897628060242283E-2</v>
      </c>
      <c r="BC169" s="97" t="s">
        <v>208</v>
      </c>
      <c r="BD169" s="97">
        <v>147</v>
      </c>
      <c r="BE169" s="97" t="s">
        <v>208</v>
      </c>
      <c r="BF169" s="23">
        <v>0.46043139540953765</v>
      </c>
      <c r="BG169" s="97" t="s">
        <v>208</v>
      </c>
      <c r="BH169" s="97">
        <v>31</v>
      </c>
      <c r="BI169" s="97" t="s">
        <v>208</v>
      </c>
      <c r="BJ169" s="23">
        <v>0.14904810163865306</v>
      </c>
      <c r="BK169" s="97" t="s">
        <v>208</v>
      </c>
      <c r="BL169" s="97">
        <v>98</v>
      </c>
      <c r="BM169" s="97" t="s">
        <v>208</v>
      </c>
      <c r="BN169" s="23">
        <v>7.2263357683678503E-2</v>
      </c>
      <c r="BO169" s="97" t="s">
        <v>208</v>
      </c>
      <c r="BP169" s="97">
        <v>142</v>
      </c>
      <c r="BQ169" s="97" t="s">
        <v>208</v>
      </c>
      <c r="BR169" s="23">
        <v>2.2877254733315117E-2</v>
      </c>
      <c r="BS169" s="97" t="s">
        <v>208</v>
      </c>
      <c r="BT169" s="97">
        <v>314</v>
      </c>
      <c r="BU169" s="97" t="s">
        <v>208</v>
      </c>
      <c r="BV169" s="23">
        <v>8.2586638065904411E-2</v>
      </c>
      <c r="BW169" s="97" t="s">
        <v>208</v>
      </c>
      <c r="BX169" s="97">
        <v>236</v>
      </c>
      <c r="BY169" s="97" t="s">
        <v>208</v>
      </c>
      <c r="BZ169" s="23">
        <v>0.14575799937031511</v>
      </c>
      <c r="CA169" s="97" t="s">
        <v>208</v>
      </c>
      <c r="CB169" s="97">
        <v>169</v>
      </c>
      <c r="CC169" s="97" t="s">
        <v>208</v>
      </c>
      <c r="CD169" s="23">
        <v>5.8650687497425254E-2</v>
      </c>
      <c r="CE169" s="97" t="s">
        <v>208</v>
      </c>
      <c r="CF169" s="97">
        <v>186</v>
      </c>
      <c r="CG169" s="2">
        <f t="shared" si="22"/>
        <v>1.9204247459610885E-3</v>
      </c>
      <c r="CH169">
        <f t="shared" si="23"/>
        <v>4.9595197156761875E-2</v>
      </c>
      <c r="CI169">
        <f t="shared" si="24"/>
        <v>2.5353274298574289E-2</v>
      </c>
      <c r="CJ169">
        <f t="shared" si="25"/>
        <v>0.14904810163865306</v>
      </c>
      <c r="CK169">
        <f t="shared" si="26"/>
        <v>8.2586638065904411E-2</v>
      </c>
      <c r="CL169">
        <f t="shared" si="27"/>
        <v>0.14575799937031511</v>
      </c>
      <c r="CM169">
        <f t="shared" si="28"/>
        <v>5.8650687497425254E-2</v>
      </c>
      <c r="CN169">
        <f t="shared" si="29"/>
        <v>7.4004314041168001E-2</v>
      </c>
      <c r="CO169">
        <f t="shared" si="30"/>
        <v>4.9595197156761875E-2</v>
      </c>
      <c r="CP169" s="97" t="s">
        <v>208</v>
      </c>
      <c r="CQ169">
        <f t="shared" si="31"/>
        <v>222</v>
      </c>
      <c r="CR169">
        <f t="shared" si="32"/>
        <v>57</v>
      </c>
      <c r="CS169" s="97" t="s">
        <v>208</v>
      </c>
    </row>
    <row r="170" spans="1:97" x14ac:dyDescent="0.35">
      <c r="A170" s="97" t="s">
        <v>146</v>
      </c>
      <c r="B170" s="23">
        <v>0.25216880338513809</v>
      </c>
      <c r="C170" s="97" t="s">
        <v>146</v>
      </c>
      <c r="D170" s="97">
        <v>121</v>
      </c>
      <c r="E170" s="97" t="s">
        <v>146</v>
      </c>
      <c r="F170" s="23">
        <v>6.2469313968368557E-2</v>
      </c>
      <c r="G170" s="97" t="s">
        <v>146</v>
      </c>
      <c r="H170" s="97">
        <v>246</v>
      </c>
      <c r="I170" s="97" t="s">
        <v>146</v>
      </c>
      <c r="J170" s="23">
        <v>0.38252529105530592</v>
      </c>
      <c r="K170" s="97" t="s">
        <v>146</v>
      </c>
      <c r="L170" s="97">
        <v>62</v>
      </c>
      <c r="M170" s="97" t="s">
        <v>146</v>
      </c>
      <c r="N170" s="23">
        <v>-184</v>
      </c>
      <c r="O170" s="97" t="s">
        <v>146</v>
      </c>
      <c r="P170" s="23">
        <v>19</v>
      </c>
      <c r="Q170" s="97" t="s">
        <v>146</v>
      </c>
      <c r="R170" s="23">
        <v>3.9059087891236137E-3</v>
      </c>
      <c r="S170" s="97" t="s">
        <v>146</v>
      </c>
      <c r="T170" s="97">
        <v>64</v>
      </c>
      <c r="U170" s="97" t="s">
        <v>146</v>
      </c>
      <c r="V170" s="23">
        <v>0.31587043793547331</v>
      </c>
      <c r="W170" s="97" t="s">
        <v>146</v>
      </c>
      <c r="X170" s="97">
        <v>55</v>
      </c>
      <c r="Y170" s="97" t="s">
        <v>146</v>
      </c>
      <c r="Z170" s="23">
        <v>6.8237095254760852E-3</v>
      </c>
      <c r="AA170" s="97" t="s">
        <v>146</v>
      </c>
      <c r="AB170" s="97">
        <v>63</v>
      </c>
      <c r="AC170" s="97" t="s">
        <v>146</v>
      </c>
      <c r="AD170" s="23">
        <v>2.3315774890106809E-3</v>
      </c>
      <c r="AE170" s="97" t="s">
        <v>146</v>
      </c>
      <c r="AF170" s="97">
        <v>303</v>
      </c>
      <c r="AG170" s="97" t="s">
        <v>146</v>
      </c>
      <c r="AH170" s="23">
        <v>0.12906212296358471</v>
      </c>
      <c r="AI170" s="97" t="s">
        <v>146</v>
      </c>
      <c r="AJ170" s="97">
        <v>73</v>
      </c>
      <c r="AK170" s="97" t="s">
        <v>146</v>
      </c>
      <c r="AL170" s="23">
        <v>1.8537831868964343E-2</v>
      </c>
      <c r="AM170" s="97" t="s">
        <v>146</v>
      </c>
      <c r="AN170" s="97">
        <v>209</v>
      </c>
      <c r="AO170" s="97" t="s">
        <v>146</v>
      </c>
      <c r="AP170" s="23">
        <v>8.2319305594143119E-3</v>
      </c>
      <c r="AQ170" s="97" t="s">
        <v>146</v>
      </c>
      <c r="AR170" s="97">
        <v>239</v>
      </c>
      <c r="AS170" s="97" t="s">
        <v>146</v>
      </c>
      <c r="AT170" s="23">
        <v>0.13174661381556113</v>
      </c>
      <c r="AU170" s="97" t="s">
        <v>146</v>
      </c>
      <c r="AV170" s="97">
        <v>69</v>
      </c>
      <c r="AW170" s="97" t="s">
        <v>146</v>
      </c>
      <c r="AX170" s="23">
        <v>5.4466239284632775E-2</v>
      </c>
      <c r="AY170" s="97" t="s">
        <v>146</v>
      </c>
      <c r="AZ170" s="97">
        <v>214</v>
      </c>
      <c r="BA170" s="97" t="s">
        <v>146</v>
      </c>
      <c r="BB170" s="23">
        <v>0.11128927000293097</v>
      </c>
      <c r="BC170" s="97" t="s">
        <v>146</v>
      </c>
      <c r="BD170" s="97">
        <v>84</v>
      </c>
      <c r="BE170" s="97" t="s">
        <v>146</v>
      </c>
      <c r="BF170" s="23">
        <v>0.29712006991913259</v>
      </c>
      <c r="BG170" s="97" t="s">
        <v>146</v>
      </c>
      <c r="BH170" s="97">
        <v>86</v>
      </c>
      <c r="BI170" s="97" t="s">
        <v>146</v>
      </c>
      <c r="BJ170" s="23">
        <v>0.16362051466780433</v>
      </c>
      <c r="BK170" s="97" t="s">
        <v>146</v>
      </c>
      <c r="BL170" s="97">
        <v>84</v>
      </c>
      <c r="BM170" s="97" t="s">
        <v>146</v>
      </c>
      <c r="BN170" s="23">
        <v>1.2467642227191222E-2</v>
      </c>
      <c r="BO170" s="97" t="s">
        <v>146</v>
      </c>
      <c r="BP170" s="97">
        <v>302</v>
      </c>
      <c r="BQ170" s="97" t="s">
        <v>146</v>
      </c>
      <c r="BR170" s="23">
        <v>0.16569758770500229</v>
      </c>
      <c r="BS170" s="97" t="s">
        <v>146</v>
      </c>
      <c r="BT170" s="97">
        <v>19</v>
      </c>
      <c r="BU170" s="97" t="s">
        <v>146</v>
      </c>
      <c r="BV170" s="23">
        <v>0.15511450717922401</v>
      </c>
      <c r="BW170" s="97" t="s">
        <v>146</v>
      </c>
      <c r="BX170" s="97">
        <v>104</v>
      </c>
      <c r="BY170" s="97" t="s">
        <v>146</v>
      </c>
      <c r="BZ170" s="23">
        <v>0.2096008515704437</v>
      </c>
      <c r="CA170" s="97" t="s">
        <v>146</v>
      </c>
      <c r="CB170" s="97">
        <v>84</v>
      </c>
      <c r="CC170" s="97" t="s">
        <v>146</v>
      </c>
      <c r="CD170" s="23">
        <v>0.11682086119974001</v>
      </c>
      <c r="CE170" s="97" t="s">
        <v>146</v>
      </c>
      <c r="CF170" s="97">
        <v>105</v>
      </c>
      <c r="CG170" s="2">
        <f t="shared" si="22"/>
        <v>6.8237095254760852E-3</v>
      </c>
      <c r="CH170">
        <f t="shared" si="23"/>
        <v>1.8537831868964343E-2</v>
      </c>
      <c r="CI170">
        <f t="shared" si="24"/>
        <v>5.4466239284632775E-2</v>
      </c>
      <c r="CJ170">
        <f t="shared" si="25"/>
        <v>0.16362051466780433</v>
      </c>
      <c r="CK170">
        <f t="shared" si="26"/>
        <v>0.15511450717922401</v>
      </c>
      <c r="CL170">
        <f t="shared" si="27"/>
        <v>0.2096008515704437</v>
      </c>
      <c r="CM170">
        <f t="shared" si="28"/>
        <v>0.11682086119974001</v>
      </c>
      <c r="CN170">
        <f t="shared" si="29"/>
        <v>0.10290663423445577</v>
      </c>
      <c r="CO170">
        <f t="shared" si="30"/>
        <v>1.8537831868964343E-2</v>
      </c>
      <c r="CP170" s="97" t="s">
        <v>146</v>
      </c>
      <c r="CQ170">
        <f t="shared" si="31"/>
        <v>121</v>
      </c>
      <c r="CR170">
        <f t="shared" si="32"/>
        <v>209</v>
      </c>
      <c r="CS170" s="97" t="s">
        <v>146</v>
      </c>
    </row>
    <row r="171" spans="1:97" x14ac:dyDescent="0.35">
      <c r="A171" s="97" t="s">
        <v>268</v>
      </c>
      <c r="B171" s="23">
        <v>0.16665846577443016</v>
      </c>
      <c r="C171" s="97" t="s">
        <v>268</v>
      </c>
      <c r="D171" s="97">
        <v>250</v>
      </c>
      <c r="E171" s="97" t="s">
        <v>268</v>
      </c>
      <c r="F171" s="23">
        <v>4.6558208985941214E-2</v>
      </c>
      <c r="G171" s="97" t="s">
        <v>268</v>
      </c>
      <c r="H171" s="97">
        <v>288</v>
      </c>
      <c r="I171" s="97" t="s">
        <v>268</v>
      </c>
      <c r="J171" s="23">
        <v>0.20419718384593652</v>
      </c>
      <c r="K171" s="97" t="s">
        <v>268</v>
      </c>
      <c r="L171" s="97">
        <v>245</v>
      </c>
      <c r="M171" s="97" t="s">
        <v>268</v>
      </c>
      <c r="N171" s="23">
        <v>-43</v>
      </c>
      <c r="O171" s="97" t="s">
        <v>268</v>
      </c>
      <c r="P171" s="23">
        <v>111</v>
      </c>
      <c r="Q171" s="97" t="s">
        <v>268</v>
      </c>
      <c r="R171" s="23">
        <v>4.7509148240181343E-3</v>
      </c>
      <c r="S171" s="97" t="s">
        <v>268</v>
      </c>
      <c r="T171" s="97">
        <v>54</v>
      </c>
      <c r="U171" s="97" t="s">
        <v>268</v>
      </c>
      <c r="V171" s="23">
        <v>0.16183763342296614</v>
      </c>
      <c r="W171" s="97" t="s">
        <v>268</v>
      </c>
      <c r="X171" s="97">
        <v>139</v>
      </c>
      <c r="Y171" s="97" t="s">
        <v>268</v>
      </c>
      <c r="Z171" s="23">
        <v>6.2450376410276018E-3</v>
      </c>
      <c r="AA171" s="97" t="s">
        <v>268</v>
      </c>
      <c r="AB171" s="97">
        <v>69</v>
      </c>
      <c r="AC171" s="97" t="s">
        <v>268</v>
      </c>
      <c r="AD171" s="23">
        <v>1.5443053301361847E-2</v>
      </c>
      <c r="AE171" s="97" t="s">
        <v>268</v>
      </c>
      <c r="AF171" s="97">
        <v>116</v>
      </c>
      <c r="AG171" s="97" t="s">
        <v>268</v>
      </c>
      <c r="AH171" s="23">
        <v>5.5890850026751746E-2</v>
      </c>
      <c r="AI171" s="97" t="s">
        <v>268</v>
      </c>
      <c r="AJ171" s="97">
        <v>278</v>
      </c>
      <c r="AK171" s="97" t="s">
        <v>268</v>
      </c>
      <c r="AL171" s="23">
        <v>2.2091944091701957E-2</v>
      </c>
      <c r="AM171" s="97" t="s">
        <v>268</v>
      </c>
      <c r="AN171" s="97">
        <v>161</v>
      </c>
      <c r="AO171" s="97" t="s">
        <v>268</v>
      </c>
      <c r="AP171" s="23">
        <v>3.4637233965277514E-2</v>
      </c>
      <c r="AQ171" s="97" t="s">
        <v>268</v>
      </c>
      <c r="AR171" s="97">
        <v>160</v>
      </c>
      <c r="AS171" s="97" t="s">
        <v>268</v>
      </c>
      <c r="AT171" s="23">
        <v>5.28916079175243E-2</v>
      </c>
      <c r="AU171" s="97" t="s">
        <v>268</v>
      </c>
      <c r="AV171" s="97">
        <v>295</v>
      </c>
      <c r="AW171" s="97" t="s">
        <v>268</v>
      </c>
      <c r="AX171" s="23">
        <v>5.238489746183058E-2</v>
      </c>
      <c r="AY171" s="97" t="s">
        <v>268</v>
      </c>
      <c r="AZ171" s="97">
        <v>221</v>
      </c>
      <c r="BA171" s="97" t="s">
        <v>268</v>
      </c>
      <c r="BB171" s="23">
        <v>3.0163389033403893E-2</v>
      </c>
      <c r="BC171" s="97" t="s">
        <v>268</v>
      </c>
      <c r="BD171" s="97">
        <v>225</v>
      </c>
      <c r="BE171" s="97" t="s">
        <v>268</v>
      </c>
      <c r="BF171" s="23">
        <v>8.7416167895460722E-2</v>
      </c>
      <c r="BG171" s="97" t="s">
        <v>268</v>
      </c>
      <c r="BH171" s="97">
        <v>319</v>
      </c>
      <c r="BI171" s="97" t="s">
        <v>268</v>
      </c>
      <c r="BJ171" s="23">
        <v>4.5786233927038636E-2</v>
      </c>
      <c r="BK171" s="97" t="s">
        <v>268</v>
      </c>
      <c r="BL171" s="97">
        <v>301</v>
      </c>
      <c r="BM171" s="97" t="s">
        <v>268</v>
      </c>
      <c r="BN171" s="23">
        <v>1.8025114188386263E-2</v>
      </c>
      <c r="BO171" s="97" t="s">
        <v>268</v>
      </c>
      <c r="BP171" s="97">
        <v>290</v>
      </c>
      <c r="BQ171" s="97" t="s">
        <v>268</v>
      </c>
      <c r="BR171" s="23">
        <v>0.11782939029051709</v>
      </c>
      <c r="BS171" s="97" t="s">
        <v>268</v>
      </c>
      <c r="BT171" s="97">
        <v>50</v>
      </c>
      <c r="BU171" s="97" t="s">
        <v>268</v>
      </c>
      <c r="BV171" s="23">
        <v>0.11824608324971767</v>
      </c>
      <c r="BW171" s="97" t="s">
        <v>268</v>
      </c>
      <c r="BX171" s="97">
        <v>162</v>
      </c>
      <c r="BY171" s="97" t="s">
        <v>268</v>
      </c>
      <c r="BZ171" s="23">
        <v>0.11939778997011956</v>
      </c>
      <c r="CA171" s="97" t="s">
        <v>268</v>
      </c>
      <c r="CB171" s="97">
        <v>223</v>
      </c>
      <c r="CC171" s="97" t="s">
        <v>268</v>
      </c>
      <c r="CD171" s="23">
        <v>0.13388238899093197</v>
      </c>
      <c r="CE171" s="97" t="s">
        <v>268</v>
      </c>
      <c r="CF171" s="97">
        <v>88</v>
      </c>
      <c r="CG171" s="2">
        <f t="shared" si="22"/>
        <v>6.2450376410276018E-3</v>
      </c>
      <c r="CH171">
        <f t="shared" si="23"/>
        <v>2.2091944091701957E-2</v>
      </c>
      <c r="CI171">
        <f t="shared" si="24"/>
        <v>5.238489746183058E-2</v>
      </c>
      <c r="CJ171">
        <f t="shared" si="25"/>
        <v>4.5786233927038636E-2</v>
      </c>
      <c r="CK171">
        <f t="shared" si="26"/>
        <v>0.11824608324971767</v>
      </c>
      <c r="CL171">
        <f t="shared" si="27"/>
        <v>0.11939778997011956</v>
      </c>
      <c r="CM171">
        <f t="shared" si="28"/>
        <v>0.13388238899093197</v>
      </c>
      <c r="CN171">
        <f t="shared" si="29"/>
        <v>6.8011036850308598E-2</v>
      </c>
      <c r="CO171">
        <f t="shared" si="30"/>
        <v>2.2091944091701957E-2</v>
      </c>
      <c r="CP171" s="97" t="s">
        <v>268</v>
      </c>
      <c r="CQ171">
        <f t="shared" si="31"/>
        <v>250</v>
      </c>
      <c r="CR171">
        <f t="shared" si="32"/>
        <v>161</v>
      </c>
      <c r="CS171" s="97" t="s">
        <v>268</v>
      </c>
    </row>
    <row r="172" spans="1:97" x14ac:dyDescent="0.35">
      <c r="A172" s="97" t="s">
        <v>142</v>
      </c>
      <c r="B172" s="23">
        <v>0.1761177304863947</v>
      </c>
      <c r="C172" s="97" t="s">
        <v>142</v>
      </c>
      <c r="D172" s="97">
        <v>233</v>
      </c>
      <c r="E172" s="97" t="s">
        <v>142</v>
      </c>
      <c r="F172" s="23">
        <v>7.9470054635948598E-2</v>
      </c>
      <c r="G172" s="97" t="s">
        <v>142</v>
      </c>
      <c r="H172" s="97">
        <v>199</v>
      </c>
      <c r="I172" s="97" t="s">
        <v>142</v>
      </c>
      <c r="J172" s="23">
        <v>0.32485928939666553</v>
      </c>
      <c r="K172" s="97" t="s">
        <v>142</v>
      </c>
      <c r="L172" s="97">
        <v>95</v>
      </c>
      <c r="M172" s="97" t="s">
        <v>142</v>
      </c>
      <c r="N172" s="23">
        <v>-104</v>
      </c>
      <c r="O172" s="97" t="s">
        <v>142</v>
      </c>
      <c r="P172" s="23">
        <v>64</v>
      </c>
      <c r="Q172" s="97" t="s">
        <v>142</v>
      </c>
      <c r="R172" s="23">
        <v>1.0119926144219378E-3</v>
      </c>
      <c r="S172" s="97" t="s">
        <v>142</v>
      </c>
      <c r="T172" s="97">
        <v>195</v>
      </c>
      <c r="U172" s="97" t="s">
        <v>142</v>
      </c>
      <c r="V172" s="23">
        <v>0.5089347455067984</v>
      </c>
      <c r="W172" s="97" t="s">
        <v>142</v>
      </c>
      <c r="X172" s="97">
        <v>19</v>
      </c>
      <c r="Y172" s="97" t="s">
        <v>142</v>
      </c>
      <c r="Z172" s="23">
        <v>5.7147782693217127E-3</v>
      </c>
      <c r="AA172" s="97" t="s">
        <v>142</v>
      </c>
      <c r="AB172" s="97">
        <v>79</v>
      </c>
      <c r="AC172" s="97" t="s">
        <v>142</v>
      </c>
      <c r="AD172" s="23">
        <v>6.6727545067402725E-3</v>
      </c>
      <c r="AE172" s="97" t="s">
        <v>142</v>
      </c>
      <c r="AF172" s="97">
        <v>226</v>
      </c>
      <c r="AG172" s="97" t="s">
        <v>142</v>
      </c>
      <c r="AH172" s="23">
        <v>4.5726348494196073E-2</v>
      </c>
      <c r="AI172" s="97" t="s">
        <v>142</v>
      </c>
      <c r="AJ172" s="97">
        <v>311</v>
      </c>
      <c r="AK172" s="97" t="s">
        <v>142</v>
      </c>
      <c r="AL172" s="23">
        <v>1.2264992452655462E-2</v>
      </c>
      <c r="AM172" s="97" t="s">
        <v>142</v>
      </c>
      <c r="AN172" s="97">
        <v>296</v>
      </c>
      <c r="AO172" s="97" t="s">
        <v>142</v>
      </c>
      <c r="AP172" s="23">
        <v>3.7191611017337277E-2</v>
      </c>
      <c r="AQ172" s="97" t="s">
        <v>142</v>
      </c>
      <c r="AR172" s="97">
        <v>153</v>
      </c>
      <c r="AS172" s="97" t="s">
        <v>142</v>
      </c>
      <c r="AT172" s="23">
        <v>0.1316115485650389</v>
      </c>
      <c r="AU172" s="97" t="s">
        <v>142</v>
      </c>
      <c r="AV172" s="97">
        <v>71</v>
      </c>
      <c r="AW172" s="97" t="s">
        <v>142</v>
      </c>
      <c r="AX172" s="23">
        <v>8.2626149939561092E-2</v>
      </c>
      <c r="AY172" s="97" t="s">
        <v>142</v>
      </c>
      <c r="AZ172" s="97">
        <v>141</v>
      </c>
      <c r="BA172" s="97" t="s">
        <v>142</v>
      </c>
      <c r="BB172" s="23">
        <v>4.7221461306204554E-2</v>
      </c>
      <c r="BC172" s="97" t="s">
        <v>142</v>
      </c>
      <c r="BD172" s="97">
        <v>174</v>
      </c>
      <c r="BE172" s="97" t="s">
        <v>142</v>
      </c>
      <c r="BF172" s="23">
        <v>0.23172884530893947</v>
      </c>
      <c r="BG172" s="97" t="s">
        <v>142</v>
      </c>
      <c r="BH172" s="97">
        <v>145</v>
      </c>
      <c r="BI172" s="97" t="s">
        <v>142</v>
      </c>
      <c r="BJ172" s="23">
        <v>9.1509095499691467E-2</v>
      </c>
      <c r="BK172" s="97" t="s">
        <v>142</v>
      </c>
      <c r="BL172" s="97">
        <v>182</v>
      </c>
      <c r="BM172" s="97" t="s">
        <v>142</v>
      </c>
      <c r="BN172" s="23">
        <v>8.3746178597224288E-2</v>
      </c>
      <c r="BO172" s="97" t="s">
        <v>142</v>
      </c>
      <c r="BP172" s="97">
        <v>118</v>
      </c>
      <c r="BQ172" s="97" t="s">
        <v>142</v>
      </c>
      <c r="BR172" s="23">
        <v>6.9458234266590618E-2</v>
      </c>
      <c r="BS172" s="97" t="s">
        <v>142</v>
      </c>
      <c r="BT172" s="97">
        <v>135</v>
      </c>
      <c r="BU172" s="97" t="s">
        <v>142</v>
      </c>
      <c r="BV172" s="23">
        <v>0.13311055007538997</v>
      </c>
      <c r="BW172" s="97" t="s">
        <v>142</v>
      </c>
      <c r="BX172" s="97">
        <v>131</v>
      </c>
      <c r="BY172" s="97" t="s">
        <v>142</v>
      </c>
      <c r="BZ172" s="23">
        <v>0.11665700335346092</v>
      </c>
      <c r="CA172" s="97" t="s">
        <v>142</v>
      </c>
      <c r="CB172" s="97">
        <v>228</v>
      </c>
      <c r="CC172" s="97" t="s">
        <v>142</v>
      </c>
      <c r="CD172" s="23">
        <v>5.5888477595355167E-2</v>
      </c>
      <c r="CE172" s="97" t="s">
        <v>142</v>
      </c>
      <c r="CF172" s="97">
        <v>195</v>
      </c>
      <c r="CG172" s="2">
        <f t="shared" si="22"/>
        <v>5.7147782693217127E-3</v>
      </c>
      <c r="CH172">
        <f t="shared" si="23"/>
        <v>1.2264992452655462E-2</v>
      </c>
      <c r="CI172">
        <f t="shared" si="24"/>
        <v>8.2626149939561092E-2</v>
      </c>
      <c r="CJ172">
        <f t="shared" si="25"/>
        <v>9.1509095499691467E-2</v>
      </c>
      <c r="CK172">
        <f t="shared" si="26"/>
        <v>0.13311055007538997</v>
      </c>
      <c r="CL172">
        <f t="shared" si="27"/>
        <v>0.11665700335346092</v>
      </c>
      <c r="CM172">
        <f t="shared" si="28"/>
        <v>5.5888477595355167E-2</v>
      </c>
      <c r="CN172">
        <f t="shared" si="29"/>
        <v>7.1871233198047613E-2</v>
      </c>
      <c r="CO172">
        <f t="shared" si="30"/>
        <v>1.2264992452655462E-2</v>
      </c>
      <c r="CP172" s="97" t="s">
        <v>142</v>
      </c>
      <c r="CQ172">
        <f t="shared" si="31"/>
        <v>233</v>
      </c>
      <c r="CR172">
        <f t="shared" si="32"/>
        <v>296</v>
      </c>
      <c r="CS172" s="97" t="s">
        <v>142</v>
      </c>
    </row>
    <row r="173" spans="1:97" x14ac:dyDescent="0.35">
      <c r="A173" s="97" t="s">
        <v>216</v>
      </c>
      <c r="B173" s="23">
        <v>0.13222842318467529</v>
      </c>
      <c r="C173" s="97" t="s">
        <v>216</v>
      </c>
      <c r="D173" s="97">
        <v>300</v>
      </c>
      <c r="E173" s="97" t="s">
        <v>216</v>
      </c>
      <c r="F173" s="23">
        <v>3.6235337042939034E-2</v>
      </c>
      <c r="G173" s="97" t="s">
        <v>216</v>
      </c>
      <c r="H173" s="97">
        <v>306</v>
      </c>
      <c r="I173" s="97" t="s">
        <v>216</v>
      </c>
      <c r="J173" s="23">
        <v>0.1865457688150772</v>
      </c>
      <c r="K173" s="97" t="s">
        <v>216</v>
      </c>
      <c r="L173" s="97">
        <v>269</v>
      </c>
      <c r="M173" s="97" t="s">
        <v>216</v>
      </c>
      <c r="N173" s="23">
        <v>-37</v>
      </c>
      <c r="O173" s="97" t="s">
        <v>216</v>
      </c>
      <c r="P173" s="23">
        <v>121</v>
      </c>
      <c r="Q173" s="97" t="s">
        <v>216</v>
      </c>
      <c r="R173" s="23">
        <v>7.015543628084048E-4</v>
      </c>
      <c r="S173" s="97" t="s">
        <v>216</v>
      </c>
      <c r="T173" s="97">
        <v>229</v>
      </c>
      <c r="U173" s="97" t="s">
        <v>216</v>
      </c>
      <c r="V173" s="23">
        <v>4.0784389860273718E-2</v>
      </c>
      <c r="W173" s="97" t="s">
        <v>216</v>
      </c>
      <c r="X173" s="97">
        <v>310</v>
      </c>
      <c r="Y173" s="97" t="s">
        <v>216</v>
      </c>
      <c r="Z173" s="23">
        <v>1.0782341848681581E-3</v>
      </c>
      <c r="AA173" s="97" t="s">
        <v>216</v>
      </c>
      <c r="AB173" s="97">
        <v>291</v>
      </c>
      <c r="AC173" s="97" t="s">
        <v>216</v>
      </c>
      <c r="AD173" s="23">
        <v>5.6117948767803946E-2</v>
      </c>
      <c r="AE173" s="97" t="s">
        <v>216</v>
      </c>
      <c r="AF173" s="97">
        <v>33</v>
      </c>
      <c r="AG173" s="97" t="s">
        <v>216</v>
      </c>
      <c r="AH173" s="23">
        <v>0.1291610999767564</v>
      </c>
      <c r="AI173" s="97" t="s">
        <v>216</v>
      </c>
      <c r="AJ173" s="97">
        <v>72</v>
      </c>
      <c r="AK173" s="97" t="s">
        <v>216</v>
      </c>
      <c r="AL173" s="23">
        <v>7.0960505438614985E-2</v>
      </c>
      <c r="AM173" s="97" t="s">
        <v>216</v>
      </c>
      <c r="AN173" s="97">
        <v>39</v>
      </c>
      <c r="AO173" s="97" t="s">
        <v>216</v>
      </c>
      <c r="AP173" s="23">
        <v>0</v>
      </c>
      <c r="AQ173" s="97" t="s">
        <v>216</v>
      </c>
      <c r="AR173" s="97">
        <v>253</v>
      </c>
      <c r="AS173" s="97" t="s">
        <v>216</v>
      </c>
      <c r="AT173" s="23">
        <v>7.0356153132207264E-2</v>
      </c>
      <c r="AU173" s="97" t="s">
        <v>216</v>
      </c>
      <c r="AV173" s="97">
        <v>238</v>
      </c>
      <c r="AW173" s="97" t="s">
        <v>216</v>
      </c>
      <c r="AX173" s="23">
        <v>2.4804511871143058E-2</v>
      </c>
      <c r="AY173" s="97" t="s">
        <v>216</v>
      </c>
      <c r="AZ173" s="97">
        <v>303</v>
      </c>
      <c r="BA173" s="97" t="s">
        <v>216</v>
      </c>
      <c r="BB173" s="23">
        <v>1.5626131816525633E-2</v>
      </c>
      <c r="BC173" s="97" t="s">
        <v>216</v>
      </c>
      <c r="BD173" s="97">
        <v>271</v>
      </c>
      <c r="BE173" s="97" t="s">
        <v>216</v>
      </c>
      <c r="BF173" s="23">
        <v>0.20455929504343648</v>
      </c>
      <c r="BG173" s="97" t="s">
        <v>216</v>
      </c>
      <c r="BH173" s="97">
        <v>184</v>
      </c>
      <c r="BI173" s="97" t="s">
        <v>216</v>
      </c>
      <c r="BJ173" s="23">
        <v>5.7008438815859319E-2</v>
      </c>
      <c r="BK173" s="97" t="s">
        <v>216</v>
      </c>
      <c r="BL173" s="97">
        <v>273</v>
      </c>
      <c r="BM173" s="97" t="s">
        <v>216</v>
      </c>
      <c r="BN173" s="23">
        <v>7.7325726206833034E-3</v>
      </c>
      <c r="BO173" s="97" t="s">
        <v>216</v>
      </c>
      <c r="BP173" s="97">
        <v>316</v>
      </c>
      <c r="BQ173" s="97" t="s">
        <v>216</v>
      </c>
      <c r="BR173" s="23">
        <v>3.7518791699924926E-2</v>
      </c>
      <c r="BS173" s="97" t="s">
        <v>216</v>
      </c>
      <c r="BT173" s="97">
        <v>253</v>
      </c>
      <c r="BU173" s="97" t="s">
        <v>216</v>
      </c>
      <c r="BV173" s="23">
        <v>3.9379777498591013E-2</v>
      </c>
      <c r="BW173" s="97" t="s">
        <v>216</v>
      </c>
      <c r="BX173" s="97">
        <v>315</v>
      </c>
      <c r="BY173" s="97" t="s">
        <v>216</v>
      </c>
      <c r="BZ173" s="23">
        <v>0.13204465189009568</v>
      </c>
      <c r="CA173" s="97" t="s">
        <v>216</v>
      </c>
      <c r="CB173" s="97">
        <v>200</v>
      </c>
      <c r="CC173" s="97" t="s">
        <v>216</v>
      </c>
      <c r="CD173" s="23">
        <v>5.1691901671444114E-2</v>
      </c>
      <c r="CE173" s="97" t="s">
        <v>216</v>
      </c>
      <c r="CF173" s="97">
        <v>212</v>
      </c>
      <c r="CG173" s="2">
        <f t="shared" si="22"/>
        <v>1.0782341848681581E-3</v>
      </c>
      <c r="CH173">
        <f t="shared" si="23"/>
        <v>7.0960505438614985E-2</v>
      </c>
      <c r="CI173">
        <f t="shared" si="24"/>
        <v>2.4804511871143058E-2</v>
      </c>
      <c r="CJ173">
        <f t="shared" si="25"/>
        <v>5.7008438815859319E-2</v>
      </c>
      <c r="CK173">
        <f t="shared" si="26"/>
        <v>3.9379777498591013E-2</v>
      </c>
      <c r="CL173">
        <f t="shared" si="27"/>
        <v>0.13204465189009568</v>
      </c>
      <c r="CM173">
        <f t="shared" si="28"/>
        <v>5.1691901671444114E-2</v>
      </c>
      <c r="CN173">
        <f t="shared" si="29"/>
        <v>5.3960608122020248E-2</v>
      </c>
      <c r="CO173">
        <f t="shared" si="30"/>
        <v>7.0960505438614985E-2</v>
      </c>
      <c r="CP173" s="97" t="s">
        <v>216</v>
      </c>
      <c r="CQ173">
        <f t="shared" si="31"/>
        <v>300</v>
      </c>
      <c r="CR173">
        <f t="shared" si="32"/>
        <v>39</v>
      </c>
      <c r="CS173" s="97" t="s">
        <v>216</v>
      </c>
    </row>
    <row r="174" spans="1:97" x14ac:dyDescent="0.35">
      <c r="A174" s="97" t="s">
        <v>274</v>
      </c>
      <c r="B174" s="23">
        <v>0.14996048344271445</v>
      </c>
      <c r="C174" s="97" t="s">
        <v>274</v>
      </c>
      <c r="D174" s="97">
        <v>282</v>
      </c>
      <c r="E174" s="97" t="s">
        <v>274</v>
      </c>
      <c r="F174" s="23">
        <v>2.3638586367828843E-2</v>
      </c>
      <c r="G174" s="97" t="s">
        <v>274</v>
      </c>
      <c r="H174" s="97">
        <v>322</v>
      </c>
      <c r="I174" s="97" t="s">
        <v>274</v>
      </c>
      <c r="J174" s="23">
        <v>0.28499415585986843</v>
      </c>
      <c r="K174" s="97" t="s">
        <v>274</v>
      </c>
      <c r="L174" s="97">
        <v>133</v>
      </c>
      <c r="M174" s="97" t="s">
        <v>274</v>
      </c>
      <c r="N174" s="23">
        <v>-189</v>
      </c>
      <c r="O174" s="97" t="s">
        <v>274</v>
      </c>
      <c r="P174" s="23">
        <v>15</v>
      </c>
      <c r="Q174" s="97" t="s">
        <v>274</v>
      </c>
      <c r="R174" s="23">
        <v>5.116406194911236E-4</v>
      </c>
      <c r="S174" s="97" t="s">
        <v>274</v>
      </c>
      <c r="T174" s="97">
        <v>253</v>
      </c>
      <c r="U174" s="97" t="s">
        <v>274</v>
      </c>
      <c r="V174" s="23">
        <v>0.31953137253349423</v>
      </c>
      <c r="W174" s="97" t="s">
        <v>274</v>
      </c>
      <c r="X174" s="97">
        <v>53</v>
      </c>
      <c r="Y174" s="97" t="s">
        <v>274</v>
      </c>
      <c r="Z174" s="23">
        <v>3.4642911750065613E-3</v>
      </c>
      <c r="AA174" s="97" t="s">
        <v>274</v>
      </c>
      <c r="AB174" s="97">
        <v>145</v>
      </c>
      <c r="AC174" s="97" t="s">
        <v>274</v>
      </c>
      <c r="AD174" s="23">
        <v>5.7454331806667891E-3</v>
      </c>
      <c r="AE174" s="97" t="s">
        <v>274</v>
      </c>
      <c r="AF174" s="97">
        <v>236</v>
      </c>
      <c r="AG174" s="97" t="s">
        <v>274</v>
      </c>
      <c r="AH174" s="23">
        <v>0.11063405845259651</v>
      </c>
      <c r="AI174" s="97" t="s">
        <v>274</v>
      </c>
      <c r="AJ174" s="97">
        <v>107</v>
      </c>
      <c r="AK174" s="97" t="s">
        <v>274</v>
      </c>
      <c r="AL174" s="23">
        <v>1.9541822013231375E-2</v>
      </c>
      <c r="AM174" s="97" t="s">
        <v>274</v>
      </c>
      <c r="AN174" s="97">
        <v>195</v>
      </c>
      <c r="AO174" s="97" t="s">
        <v>274</v>
      </c>
      <c r="AP174" s="23">
        <v>2.4230092918361958E-2</v>
      </c>
      <c r="AQ174" s="97" t="s">
        <v>274</v>
      </c>
      <c r="AR174" s="97">
        <v>194</v>
      </c>
      <c r="AS174" s="97" t="s">
        <v>274</v>
      </c>
      <c r="AT174" s="23">
        <v>6.3203878390624968E-2</v>
      </c>
      <c r="AU174" s="97" t="s">
        <v>274</v>
      </c>
      <c r="AV174" s="97">
        <v>264</v>
      </c>
      <c r="AW174" s="97" t="s">
        <v>274</v>
      </c>
      <c r="AX174" s="23">
        <v>4.5883711511595038E-2</v>
      </c>
      <c r="AY174" s="97" t="s">
        <v>274</v>
      </c>
      <c r="AZ174" s="97">
        <v>242</v>
      </c>
      <c r="BA174" s="97" t="s">
        <v>274</v>
      </c>
      <c r="BB174" s="23">
        <v>1.1326278150862399E-2</v>
      </c>
      <c r="BC174" s="97" t="s">
        <v>274</v>
      </c>
      <c r="BD174" s="97">
        <v>289</v>
      </c>
      <c r="BE174" s="97" t="s">
        <v>274</v>
      </c>
      <c r="BF174" s="23">
        <v>0.23169040264640808</v>
      </c>
      <c r="BG174" s="97" t="s">
        <v>274</v>
      </c>
      <c r="BH174" s="97">
        <v>147</v>
      </c>
      <c r="BI174" s="97" t="s">
        <v>274</v>
      </c>
      <c r="BJ174" s="23">
        <v>5.8756530320571897E-2</v>
      </c>
      <c r="BK174" s="97" t="s">
        <v>274</v>
      </c>
      <c r="BL174" s="97">
        <v>270</v>
      </c>
      <c r="BM174" s="97" t="s">
        <v>274</v>
      </c>
      <c r="BN174" s="23">
        <v>1.0491836082295189E-2</v>
      </c>
      <c r="BO174" s="97" t="s">
        <v>274</v>
      </c>
      <c r="BP174" s="97">
        <v>307</v>
      </c>
      <c r="BQ174" s="97" t="s">
        <v>274</v>
      </c>
      <c r="BR174" s="23">
        <v>6.0325110547945829E-2</v>
      </c>
      <c r="BS174" s="97" t="s">
        <v>274</v>
      </c>
      <c r="BT174" s="97">
        <v>170</v>
      </c>
      <c r="BU174" s="97" t="s">
        <v>274</v>
      </c>
      <c r="BV174" s="23">
        <v>6.1634106148751679E-2</v>
      </c>
      <c r="BW174" s="97" t="s">
        <v>274</v>
      </c>
      <c r="BX174" s="97">
        <v>290</v>
      </c>
      <c r="BY174" s="97" t="s">
        <v>274</v>
      </c>
      <c r="BZ174" s="23">
        <v>0.19155449705978497</v>
      </c>
      <c r="CA174" s="97" t="s">
        <v>274</v>
      </c>
      <c r="CB174" s="97">
        <v>102</v>
      </c>
      <c r="CC174" s="97" t="s">
        <v>274</v>
      </c>
      <c r="CD174" s="23">
        <v>4.0715752698412565E-2</v>
      </c>
      <c r="CE174" s="97" t="s">
        <v>274</v>
      </c>
      <c r="CF174" s="97">
        <v>250</v>
      </c>
      <c r="CG174" s="2">
        <f t="shared" si="22"/>
        <v>3.4642911750065613E-3</v>
      </c>
      <c r="CH174">
        <f t="shared" si="23"/>
        <v>1.9541822013231375E-2</v>
      </c>
      <c r="CI174">
        <f t="shared" si="24"/>
        <v>4.5883711511595038E-2</v>
      </c>
      <c r="CJ174">
        <f t="shared" si="25"/>
        <v>5.8756530320571897E-2</v>
      </c>
      <c r="CK174">
        <f t="shared" si="26"/>
        <v>6.1634106148751679E-2</v>
      </c>
      <c r="CL174">
        <f t="shared" si="27"/>
        <v>0.19155449705978497</v>
      </c>
      <c r="CM174">
        <f t="shared" si="28"/>
        <v>4.0715752698412565E-2</v>
      </c>
      <c r="CN174">
        <f t="shared" si="29"/>
        <v>6.119681900418248E-2</v>
      </c>
      <c r="CO174">
        <f t="shared" si="30"/>
        <v>1.9541822013231375E-2</v>
      </c>
      <c r="CP174" s="97" t="s">
        <v>274</v>
      </c>
      <c r="CQ174">
        <f t="shared" si="31"/>
        <v>282</v>
      </c>
      <c r="CR174">
        <f t="shared" si="32"/>
        <v>195</v>
      </c>
      <c r="CS174" s="97" t="s">
        <v>274</v>
      </c>
    </row>
    <row r="175" spans="1:97" x14ac:dyDescent="0.35">
      <c r="A175" s="97" t="s">
        <v>76</v>
      </c>
      <c r="B175" s="23">
        <v>0.38178150653577242</v>
      </c>
      <c r="C175" s="97" t="s">
        <v>76</v>
      </c>
      <c r="D175" s="97">
        <v>43</v>
      </c>
      <c r="E175" s="97" t="s">
        <v>76</v>
      </c>
      <c r="F175" s="23">
        <v>0.12545879276860569</v>
      </c>
      <c r="G175" s="97" t="s">
        <v>76</v>
      </c>
      <c r="H175" s="97">
        <v>107</v>
      </c>
      <c r="I175" s="97" t="s">
        <v>76</v>
      </c>
      <c r="J175" s="23">
        <v>0.53923877453420299</v>
      </c>
      <c r="K175" s="97" t="s">
        <v>76</v>
      </c>
      <c r="L175" s="97">
        <v>22</v>
      </c>
      <c r="M175" s="97" t="s">
        <v>76</v>
      </c>
      <c r="N175" s="23">
        <v>-85</v>
      </c>
      <c r="O175" s="97" t="s">
        <v>76</v>
      </c>
      <c r="P175" s="23">
        <v>76</v>
      </c>
      <c r="Q175" s="97" t="s">
        <v>76</v>
      </c>
      <c r="R175" s="23">
        <v>9.6875180701815164E-4</v>
      </c>
      <c r="S175" s="97" t="s">
        <v>76</v>
      </c>
      <c r="T175" s="97">
        <v>200</v>
      </c>
      <c r="U175" s="97" t="s">
        <v>76</v>
      </c>
      <c r="V175" s="23">
        <v>0.66293930187335781</v>
      </c>
      <c r="W175" s="97" t="s">
        <v>76</v>
      </c>
      <c r="X175" s="97">
        <v>10</v>
      </c>
      <c r="Y175" s="97" t="s">
        <v>76</v>
      </c>
      <c r="Z175" s="23">
        <v>7.0947136502408064E-3</v>
      </c>
      <c r="AA175" s="97" t="s">
        <v>76</v>
      </c>
      <c r="AB175" s="97">
        <v>58</v>
      </c>
      <c r="AC175" s="97" t="s">
        <v>76</v>
      </c>
      <c r="AD175" s="23">
        <v>1.5360742123750879E-2</v>
      </c>
      <c r="AE175" s="97" t="s">
        <v>76</v>
      </c>
      <c r="AF175" s="97">
        <v>118</v>
      </c>
      <c r="AG175" s="97" t="s">
        <v>76</v>
      </c>
      <c r="AH175" s="23">
        <v>5.1377922616840085E-2</v>
      </c>
      <c r="AI175" s="97" t="s">
        <v>76</v>
      </c>
      <c r="AJ175" s="97">
        <v>299</v>
      </c>
      <c r="AK175" s="97" t="s">
        <v>76</v>
      </c>
      <c r="AL175" s="23">
        <v>2.1442967316498994E-2</v>
      </c>
      <c r="AM175" s="97" t="s">
        <v>76</v>
      </c>
      <c r="AN175" s="97">
        <v>172</v>
      </c>
      <c r="AO175" s="97" t="s">
        <v>76</v>
      </c>
      <c r="AP175" s="23">
        <v>0</v>
      </c>
      <c r="AQ175" s="97" t="s">
        <v>76</v>
      </c>
      <c r="AR175" s="97">
        <v>253</v>
      </c>
      <c r="AS175" s="97" t="s">
        <v>76</v>
      </c>
      <c r="AT175" s="23">
        <v>0.20572844753559599</v>
      </c>
      <c r="AU175" s="97" t="s">
        <v>76</v>
      </c>
      <c r="AV175" s="97">
        <v>17</v>
      </c>
      <c r="AW175" s="97" t="s">
        <v>76</v>
      </c>
      <c r="AX175" s="23">
        <v>7.2530880270548811E-2</v>
      </c>
      <c r="AY175" s="97" t="s">
        <v>76</v>
      </c>
      <c r="AZ175" s="97">
        <v>159</v>
      </c>
      <c r="BA175" s="97" t="s">
        <v>76</v>
      </c>
      <c r="BB175" s="23">
        <v>0.11727359160745031</v>
      </c>
      <c r="BC175" s="97" t="s">
        <v>76</v>
      </c>
      <c r="BD175" s="97">
        <v>81</v>
      </c>
      <c r="BE175" s="97" t="s">
        <v>76</v>
      </c>
      <c r="BF175" s="23">
        <v>0.32478120411756889</v>
      </c>
      <c r="BG175" s="97" t="s">
        <v>76</v>
      </c>
      <c r="BH175" s="97">
        <v>65</v>
      </c>
      <c r="BI175" s="97" t="s">
        <v>76</v>
      </c>
      <c r="BJ175" s="23">
        <v>0.17486087952274262</v>
      </c>
      <c r="BK175" s="97" t="s">
        <v>76</v>
      </c>
      <c r="BL175" s="97">
        <v>73</v>
      </c>
      <c r="BM175" s="97" t="s">
        <v>76</v>
      </c>
      <c r="BN175" s="23">
        <v>0.14400054530118783</v>
      </c>
      <c r="BO175" s="97" t="s">
        <v>76</v>
      </c>
      <c r="BP175" s="97">
        <v>53</v>
      </c>
      <c r="BQ175" s="97" t="s">
        <v>76</v>
      </c>
      <c r="BR175" s="23">
        <v>0.13400090214469276</v>
      </c>
      <c r="BS175" s="97" t="s">
        <v>76</v>
      </c>
      <c r="BT175" s="97">
        <v>34</v>
      </c>
      <c r="BU175" s="97" t="s">
        <v>76</v>
      </c>
      <c r="BV175" s="23">
        <v>0.24156927383761234</v>
      </c>
      <c r="BW175" s="97" t="s">
        <v>76</v>
      </c>
      <c r="BX175" s="97">
        <v>40</v>
      </c>
      <c r="BY175" s="97" t="s">
        <v>76</v>
      </c>
      <c r="BZ175" s="23">
        <v>0.47013563068750513</v>
      </c>
      <c r="CA175" s="97" t="s">
        <v>76</v>
      </c>
      <c r="CB175" s="97">
        <v>7</v>
      </c>
      <c r="CC175" s="97" t="s">
        <v>76</v>
      </c>
      <c r="CD175" s="23">
        <v>7.6546510502137038E-2</v>
      </c>
      <c r="CE175" s="97" t="s">
        <v>76</v>
      </c>
      <c r="CF175" s="97">
        <v>150</v>
      </c>
      <c r="CG175" s="2">
        <f t="shared" si="22"/>
        <v>7.0947136502408064E-3</v>
      </c>
      <c r="CH175">
        <f t="shared" si="23"/>
        <v>2.1442967316498994E-2</v>
      </c>
      <c r="CI175">
        <f t="shared" si="24"/>
        <v>7.2530880270548811E-2</v>
      </c>
      <c r="CJ175">
        <f t="shared" si="25"/>
        <v>0.17486087952274262</v>
      </c>
      <c r="CK175">
        <f t="shared" si="26"/>
        <v>0.24156927383761234</v>
      </c>
      <c r="CL175">
        <f t="shared" si="27"/>
        <v>0.47013563068750513</v>
      </c>
      <c r="CM175">
        <f t="shared" si="28"/>
        <v>7.6546510502137038E-2</v>
      </c>
      <c r="CN175">
        <f t="shared" si="29"/>
        <v>0.15579980284298603</v>
      </c>
      <c r="CO175">
        <f t="shared" si="30"/>
        <v>2.1442967316498994E-2</v>
      </c>
      <c r="CP175" s="97" t="s">
        <v>76</v>
      </c>
      <c r="CQ175">
        <f t="shared" si="31"/>
        <v>43</v>
      </c>
      <c r="CR175">
        <f t="shared" si="32"/>
        <v>172</v>
      </c>
      <c r="CS175" s="97" t="s">
        <v>76</v>
      </c>
    </row>
    <row r="176" spans="1:97" x14ac:dyDescent="0.35">
      <c r="A176" s="97" t="s">
        <v>69</v>
      </c>
      <c r="B176" s="23">
        <v>0.36187912464281324</v>
      </c>
      <c r="C176" s="97" t="s">
        <v>69</v>
      </c>
      <c r="D176" s="97">
        <v>49</v>
      </c>
      <c r="E176" s="97" t="s">
        <v>69</v>
      </c>
      <c r="F176" s="23">
        <v>0.2666503039898529</v>
      </c>
      <c r="G176" s="97" t="s">
        <v>69</v>
      </c>
      <c r="H176" s="97">
        <v>32</v>
      </c>
      <c r="I176" s="97" t="s">
        <v>69</v>
      </c>
      <c r="J176" s="23">
        <v>0.24133740045927082</v>
      </c>
      <c r="K176" s="97" t="s">
        <v>69</v>
      </c>
      <c r="L176" s="97">
        <v>189</v>
      </c>
      <c r="M176" s="97" t="s">
        <v>69</v>
      </c>
      <c r="N176" s="23">
        <v>157</v>
      </c>
      <c r="O176" s="97" t="s">
        <v>69</v>
      </c>
      <c r="P176" s="23">
        <v>297</v>
      </c>
      <c r="Q176" s="97" t="s">
        <v>69</v>
      </c>
      <c r="R176" s="23">
        <v>3.346358893733798E-4</v>
      </c>
      <c r="S176" s="97" t="s">
        <v>69</v>
      </c>
      <c r="T176" s="97">
        <v>272</v>
      </c>
      <c r="U176" s="97" t="s">
        <v>69</v>
      </c>
      <c r="V176" s="23">
        <v>8.2188732604742062E-2</v>
      </c>
      <c r="W176" s="97" t="s">
        <v>69</v>
      </c>
      <c r="X176" s="97">
        <v>242</v>
      </c>
      <c r="Y176" s="97" t="s">
        <v>69</v>
      </c>
      <c r="Z176" s="23">
        <v>1.094045300471243E-3</v>
      </c>
      <c r="AA176" s="97" t="s">
        <v>69</v>
      </c>
      <c r="AB176" s="97">
        <v>289</v>
      </c>
      <c r="AC176" s="97" t="s">
        <v>69</v>
      </c>
      <c r="AD176" s="23">
        <v>3.3499743262135114E-3</v>
      </c>
      <c r="AE176" s="97" t="s">
        <v>69</v>
      </c>
      <c r="AF176" s="97">
        <v>282</v>
      </c>
      <c r="AG176" s="97" t="s">
        <v>69</v>
      </c>
      <c r="AH176" s="23">
        <v>9.5572922145223019E-2</v>
      </c>
      <c r="AI176" s="97" t="s">
        <v>69</v>
      </c>
      <c r="AJ176" s="97">
        <v>134</v>
      </c>
      <c r="AK176" s="97" t="s">
        <v>69</v>
      </c>
      <c r="AL176" s="23">
        <v>1.5309473521801687E-2</v>
      </c>
      <c r="AM176" s="97" t="s">
        <v>69</v>
      </c>
      <c r="AN176" s="97">
        <v>262</v>
      </c>
      <c r="AO176" s="97" t="s">
        <v>69</v>
      </c>
      <c r="AP176" s="23">
        <v>4.4087124838137056E-3</v>
      </c>
      <c r="AQ176" s="97" t="s">
        <v>69</v>
      </c>
      <c r="AR176" s="97">
        <v>246</v>
      </c>
      <c r="AS176" s="97" t="s">
        <v>69</v>
      </c>
      <c r="AT176" s="23">
        <v>2.8628828374255757E-2</v>
      </c>
      <c r="AU176" s="97" t="s">
        <v>69</v>
      </c>
      <c r="AV176" s="97">
        <v>321</v>
      </c>
      <c r="AW176" s="97" t="s">
        <v>69</v>
      </c>
      <c r="AX176" s="23">
        <v>1.438748433778448E-2</v>
      </c>
      <c r="AY176" s="97" t="s">
        <v>69</v>
      </c>
      <c r="AZ176" s="97">
        <v>319</v>
      </c>
      <c r="BA176" s="97" t="s">
        <v>69</v>
      </c>
      <c r="BB176" s="23">
        <v>6.0444019850011708E-2</v>
      </c>
      <c r="BC176" s="97" t="s">
        <v>69</v>
      </c>
      <c r="BD176" s="97">
        <v>141</v>
      </c>
      <c r="BE176" s="97" t="s">
        <v>69</v>
      </c>
      <c r="BF176" s="23">
        <v>0.14957093954111861</v>
      </c>
      <c r="BG176" s="97" t="s">
        <v>69</v>
      </c>
      <c r="BH176" s="97">
        <v>266</v>
      </c>
      <c r="BI176" s="97" t="s">
        <v>69</v>
      </c>
      <c r="BJ176" s="23">
        <v>8.6399666353511512E-2</v>
      </c>
      <c r="BK176" s="97" t="s">
        <v>69</v>
      </c>
      <c r="BL176" s="97">
        <v>201</v>
      </c>
      <c r="BM176" s="97" t="s">
        <v>69</v>
      </c>
      <c r="BN176" s="23">
        <v>0.5214818256450553</v>
      </c>
      <c r="BO176" s="97" t="s">
        <v>69</v>
      </c>
      <c r="BP176" s="97">
        <v>7</v>
      </c>
      <c r="BQ176" s="97" t="s">
        <v>69</v>
      </c>
      <c r="BR176" s="23">
        <v>0.15285066693051105</v>
      </c>
      <c r="BS176" s="97" t="s">
        <v>69</v>
      </c>
      <c r="BT176" s="97">
        <v>21</v>
      </c>
      <c r="BU176" s="97" t="s">
        <v>69</v>
      </c>
      <c r="BV176" s="23">
        <v>0.58531841325602207</v>
      </c>
      <c r="BW176" s="97" t="s">
        <v>69</v>
      </c>
      <c r="BX176" s="97">
        <v>6</v>
      </c>
      <c r="BY176" s="97" t="s">
        <v>69</v>
      </c>
      <c r="BZ176" s="23">
        <v>0.14012350830258477</v>
      </c>
      <c r="CA176" s="97" t="s">
        <v>69</v>
      </c>
      <c r="CB176" s="97">
        <v>180</v>
      </c>
      <c r="CC176" s="97" t="s">
        <v>69</v>
      </c>
      <c r="CD176" s="23">
        <v>0.21283024771735035</v>
      </c>
      <c r="CE176" s="97" t="s">
        <v>69</v>
      </c>
      <c r="CF176" s="97">
        <v>44</v>
      </c>
      <c r="CG176" s="2">
        <f t="shared" si="22"/>
        <v>1.094045300471243E-3</v>
      </c>
      <c r="CH176">
        <f t="shared" si="23"/>
        <v>1.5309473521801687E-2</v>
      </c>
      <c r="CI176">
        <f t="shared" si="24"/>
        <v>1.438748433778448E-2</v>
      </c>
      <c r="CJ176">
        <f t="shared" si="25"/>
        <v>8.6399666353511512E-2</v>
      </c>
      <c r="CK176">
        <f t="shared" si="26"/>
        <v>0.58531841325602207</v>
      </c>
      <c r="CL176">
        <f t="shared" si="27"/>
        <v>0.14012350830258477</v>
      </c>
      <c r="CM176">
        <f t="shared" si="28"/>
        <v>0.21283024771735035</v>
      </c>
      <c r="CN176">
        <f t="shared" si="29"/>
        <v>0.14767791343256137</v>
      </c>
      <c r="CO176">
        <f t="shared" si="30"/>
        <v>1.5309473521801687E-2</v>
      </c>
      <c r="CP176" s="97" t="s">
        <v>69</v>
      </c>
      <c r="CQ176">
        <f t="shared" si="31"/>
        <v>49</v>
      </c>
      <c r="CR176">
        <f t="shared" si="32"/>
        <v>262</v>
      </c>
      <c r="CS176" s="97" t="s">
        <v>69</v>
      </c>
    </row>
    <row r="177" spans="1:97" x14ac:dyDescent="0.35">
      <c r="A177" s="97" t="s">
        <v>150</v>
      </c>
      <c r="B177" s="23">
        <v>0.27545052286629851</v>
      </c>
      <c r="C177" s="97" t="s">
        <v>150</v>
      </c>
      <c r="D177" s="97">
        <v>100</v>
      </c>
      <c r="E177" s="97" t="s">
        <v>150</v>
      </c>
      <c r="F177" s="23">
        <v>6.3306150987265608E-2</v>
      </c>
      <c r="G177" s="97" t="s">
        <v>150</v>
      </c>
      <c r="H177" s="97">
        <v>243</v>
      </c>
      <c r="I177" s="97" t="s">
        <v>150</v>
      </c>
      <c r="J177" s="23">
        <v>0.3271514637245404</v>
      </c>
      <c r="K177" s="97" t="s">
        <v>150</v>
      </c>
      <c r="L177" s="97">
        <v>93</v>
      </c>
      <c r="M177" s="97" t="s">
        <v>150</v>
      </c>
      <c r="N177" s="23">
        <v>-150</v>
      </c>
      <c r="O177" s="97" t="s">
        <v>150</v>
      </c>
      <c r="P177" s="23">
        <v>38</v>
      </c>
      <c r="Q177" s="97" t="s">
        <v>150</v>
      </c>
      <c r="R177" s="23">
        <v>9.9610921639008772E-4</v>
      </c>
      <c r="S177" s="97" t="s">
        <v>150</v>
      </c>
      <c r="T177" s="97">
        <v>198</v>
      </c>
      <c r="U177" s="97" t="s">
        <v>150</v>
      </c>
      <c r="V177" s="23">
        <v>0.17295655879867569</v>
      </c>
      <c r="W177" s="97" t="s">
        <v>150</v>
      </c>
      <c r="X177" s="97">
        <v>134</v>
      </c>
      <c r="Y177" s="97" t="s">
        <v>150</v>
      </c>
      <c r="Z177" s="23">
        <v>2.5941097220191348E-3</v>
      </c>
      <c r="AA177" s="97" t="s">
        <v>150</v>
      </c>
      <c r="AB177" s="97">
        <v>183</v>
      </c>
      <c r="AC177" s="97" t="s">
        <v>150</v>
      </c>
      <c r="AD177" s="23">
        <v>1.0101574699195912E-2</v>
      </c>
      <c r="AE177" s="97" t="s">
        <v>150</v>
      </c>
      <c r="AF177" s="97">
        <v>170</v>
      </c>
      <c r="AG177" s="97" t="s">
        <v>150</v>
      </c>
      <c r="AH177" s="23">
        <v>0.13129483134136244</v>
      </c>
      <c r="AI177" s="97" t="s">
        <v>150</v>
      </c>
      <c r="AJ177" s="97">
        <v>69</v>
      </c>
      <c r="AK177" s="97" t="s">
        <v>150</v>
      </c>
      <c r="AL177" s="23">
        <v>2.6390418697604452E-2</v>
      </c>
      <c r="AM177" s="97" t="s">
        <v>150</v>
      </c>
      <c r="AN177" s="97">
        <v>131</v>
      </c>
      <c r="AO177" s="97" t="s">
        <v>150</v>
      </c>
      <c r="AP177" s="23">
        <v>3.559546962418457E-2</v>
      </c>
      <c r="AQ177" s="97" t="s">
        <v>150</v>
      </c>
      <c r="AR177" s="97">
        <v>158</v>
      </c>
      <c r="AS177" s="97" t="s">
        <v>150</v>
      </c>
      <c r="AT177" s="23">
        <v>0.10491123847920089</v>
      </c>
      <c r="AU177" s="97" t="s">
        <v>150</v>
      </c>
      <c r="AV177" s="97">
        <v>119</v>
      </c>
      <c r="AW177" s="97" t="s">
        <v>150</v>
      </c>
      <c r="AX177" s="23">
        <v>7.1658099000707826E-2</v>
      </c>
      <c r="AY177" s="97" t="s">
        <v>150</v>
      </c>
      <c r="AZ177" s="97">
        <v>161</v>
      </c>
      <c r="BA177" s="97" t="s">
        <v>150</v>
      </c>
      <c r="BB177" s="23">
        <v>5.5507571977354286E-2</v>
      </c>
      <c r="BC177" s="97" t="s">
        <v>150</v>
      </c>
      <c r="BD177" s="97">
        <v>154</v>
      </c>
      <c r="BE177" s="97" t="s">
        <v>150</v>
      </c>
      <c r="BF177" s="23">
        <v>0.14878590221248289</v>
      </c>
      <c r="BG177" s="97" t="s">
        <v>150</v>
      </c>
      <c r="BH177" s="97">
        <v>269</v>
      </c>
      <c r="BI177" s="97" t="s">
        <v>150</v>
      </c>
      <c r="BJ177" s="23">
        <v>8.1732432172444747E-2</v>
      </c>
      <c r="BK177" s="97" t="s">
        <v>150</v>
      </c>
      <c r="BL177" s="97">
        <v>213</v>
      </c>
      <c r="BM177" s="97" t="s">
        <v>150</v>
      </c>
      <c r="BN177" s="23">
        <v>3.7877279226200766E-2</v>
      </c>
      <c r="BO177" s="97" t="s">
        <v>150</v>
      </c>
      <c r="BP177" s="97">
        <v>233</v>
      </c>
      <c r="BQ177" s="97" t="s">
        <v>150</v>
      </c>
      <c r="BR177" s="23">
        <v>0.15922330072934288</v>
      </c>
      <c r="BS177" s="97" t="s">
        <v>150</v>
      </c>
      <c r="BT177" s="97">
        <v>20</v>
      </c>
      <c r="BU177" s="97" t="s">
        <v>150</v>
      </c>
      <c r="BV177" s="23">
        <v>0.17151014959888494</v>
      </c>
      <c r="BW177" s="97" t="s">
        <v>150</v>
      </c>
      <c r="BX177" s="97">
        <v>87</v>
      </c>
      <c r="BY177" s="97" t="s">
        <v>150</v>
      </c>
      <c r="BZ177" s="23">
        <v>0.28445957074425265</v>
      </c>
      <c r="CA177" s="97" t="s">
        <v>150</v>
      </c>
      <c r="CB177" s="97">
        <v>48</v>
      </c>
      <c r="CC177" s="97" t="s">
        <v>150</v>
      </c>
      <c r="CD177" s="23">
        <v>0.16655868031140506</v>
      </c>
      <c r="CE177" s="97" t="s">
        <v>150</v>
      </c>
      <c r="CF177" s="97">
        <v>67</v>
      </c>
      <c r="CG177" s="2">
        <f t="shared" si="22"/>
        <v>2.5941097220191348E-3</v>
      </c>
      <c r="CH177">
        <f t="shared" si="23"/>
        <v>2.6390418697604452E-2</v>
      </c>
      <c r="CI177">
        <f t="shared" si="24"/>
        <v>7.1658099000707826E-2</v>
      </c>
      <c r="CJ177">
        <f t="shared" si="25"/>
        <v>8.1732432172444747E-2</v>
      </c>
      <c r="CK177">
        <f t="shared" si="26"/>
        <v>0.17151014959888494</v>
      </c>
      <c r="CL177">
        <f t="shared" si="27"/>
        <v>0.28445957074425265</v>
      </c>
      <c r="CM177">
        <f t="shared" si="28"/>
        <v>0.16655868031140506</v>
      </c>
      <c r="CN177">
        <f t="shared" si="29"/>
        <v>0.11240758502152758</v>
      </c>
      <c r="CO177">
        <f t="shared" si="30"/>
        <v>2.6390418697604452E-2</v>
      </c>
      <c r="CP177" s="97" t="s">
        <v>150</v>
      </c>
      <c r="CQ177">
        <f t="shared" si="31"/>
        <v>100</v>
      </c>
      <c r="CR177">
        <f t="shared" si="32"/>
        <v>131</v>
      </c>
      <c r="CS177" s="97" t="s">
        <v>150</v>
      </c>
    </row>
    <row r="178" spans="1:97" x14ac:dyDescent="0.35">
      <c r="A178" s="97" t="s">
        <v>176</v>
      </c>
      <c r="B178" s="23">
        <v>0.21468882490850677</v>
      </c>
      <c r="C178" s="97" t="s">
        <v>176</v>
      </c>
      <c r="D178" s="97">
        <v>160</v>
      </c>
      <c r="E178" s="97" t="s">
        <v>176</v>
      </c>
      <c r="F178" s="23">
        <v>5.1907840066890358E-2</v>
      </c>
      <c r="G178" s="97" t="s">
        <v>176</v>
      </c>
      <c r="H178" s="97">
        <v>275</v>
      </c>
      <c r="I178" s="97" t="s">
        <v>176</v>
      </c>
      <c r="J178" s="23">
        <v>0.32871839619120397</v>
      </c>
      <c r="K178" s="97" t="s">
        <v>176</v>
      </c>
      <c r="L178" s="97">
        <v>92</v>
      </c>
      <c r="M178" s="97" t="s">
        <v>176</v>
      </c>
      <c r="N178" s="23">
        <v>-183</v>
      </c>
      <c r="O178" s="97" t="s">
        <v>176</v>
      </c>
      <c r="P178" s="23">
        <v>21</v>
      </c>
      <c r="Q178" s="97" t="s">
        <v>176</v>
      </c>
      <c r="R178" s="23">
        <v>1.2385885779924591E-3</v>
      </c>
      <c r="S178" s="97" t="s">
        <v>176</v>
      </c>
      <c r="T178" s="97">
        <v>166</v>
      </c>
      <c r="U178" s="97" t="s">
        <v>176</v>
      </c>
      <c r="V178" s="23">
        <v>9.3830518540264571E-2</v>
      </c>
      <c r="W178" s="97" t="s">
        <v>176</v>
      </c>
      <c r="X178" s="97">
        <v>220</v>
      </c>
      <c r="Y178" s="97" t="s">
        <v>176</v>
      </c>
      <c r="Z178" s="23">
        <v>2.1053089046883383E-3</v>
      </c>
      <c r="AA178" s="97" t="s">
        <v>176</v>
      </c>
      <c r="AB178" s="97">
        <v>218</v>
      </c>
      <c r="AC178" s="97" t="s">
        <v>176</v>
      </c>
      <c r="AD178" s="23">
        <v>3.3066876436724339E-2</v>
      </c>
      <c r="AE178" s="97" t="s">
        <v>176</v>
      </c>
      <c r="AF178" s="97">
        <v>58</v>
      </c>
      <c r="AG178" s="97" t="s">
        <v>176</v>
      </c>
      <c r="AH178" s="23">
        <v>0.22254808790065711</v>
      </c>
      <c r="AI178" s="97" t="s">
        <v>176</v>
      </c>
      <c r="AJ178" s="97">
        <v>25</v>
      </c>
      <c r="AK178" s="97" t="s">
        <v>176</v>
      </c>
      <c r="AL178" s="23">
        <v>6.0268929608059289E-2</v>
      </c>
      <c r="AM178" s="97" t="s">
        <v>176</v>
      </c>
      <c r="AN178" s="97">
        <v>42</v>
      </c>
      <c r="AO178" s="97" t="s">
        <v>176</v>
      </c>
      <c r="AP178" s="23">
        <v>1.8167858329176213E-2</v>
      </c>
      <c r="AQ178" s="97" t="s">
        <v>176</v>
      </c>
      <c r="AR178" s="97">
        <v>217</v>
      </c>
      <c r="AS178" s="97" t="s">
        <v>176</v>
      </c>
      <c r="AT178" s="23">
        <v>0.15926418333207704</v>
      </c>
      <c r="AU178" s="97" t="s">
        <v>176</v>
      </c>
      <c r="AV178" s="97">
        <v>37</v>
      </c>
      <c r="AW178" s="97" t="s">
        <v>176</v>
      </c>
      <c r="AX178" s="23">
        <v>7.3845602580188741E-2</v>
      </c>
      <c r="AY178" s="97" t="s">
        <v>176</v>
      </c>
      <c r="AZ178" s="97">
        <v>158</v>
      </c>
      <c r="BA178" s="97" t="s">
        <v>176</v>
      </c>
      <c r="BB178" s="23">
        <v>2.3121450521708758E-2</v>
      </c>
      <c r="BC178" s="97" t="s">
        <v>176</v>
      </c>
      <c r="BD178" s="97">
        <v>248</v>
      </c>
      <c r="BE178" s="97" t="s">
        <v>176</v>
      </c>
      <c r="BF178" s="23">
        <v>0.33808985147055665</v>
      </c>
      <c r="BG178" s="97" t="s">
        <v>176</v>
      </c>
      <c r="BH178" s="97">
        <v>64</v>
      </c>
      <c r="BI178" s="97" t="s">
        <v>176</v>
      </c>
      <c r="BJ178" s="23">
        <v>9.1754390173797412E-2</v>
      </c>
      <c r="BK178" s="97" t="s">
        <v>176</v>
      </c>
      <c r="BL178" s="97">
        <v>180</v>
      </c>
      <c r="BM178" s="97" t="s">
        <v>176</v>
      </c>
      <c r="BN178" s="23">
        <v>3.9262101078008177E-2</v>
      </c>
      <c r="BO178" s="97" t="s">
        <v>176</v>
      </c>
      <c r="BP178" s="97">
        <v>225</v>
      </c>
      <c r="BQ178" s="97" t="s">
        <v>176</v>
      </c>
      <c r="BR178" s="23">
        <v>5.1570026178520634E-2</v>
      </c>
      <c r="BS178" s="97" t="s">
        <v>176</v>
      </c>
      <c r="BT178" s="97">
        <v>198</v>
      </c>
      <c r="BU178" s="97" t="s">
        <v>176</v>
      </c>
      <c r="BV178" s="23">
        <v>7.895761265923891E-2</v>
      </c>
      <c r="BW178" s="97" t="s">
        <v>176</v>
      </c>
      <c r="BX178" s="97">
        <v>245</v>
      </c>
      <c r="BY178" s="97" t="s">
        <v>176</v>
      </c>
      <c r="BZ178" s="23">
        <v>0.21447062460270738</v>
      </c>
      <c r="CA178" s="97" t="s">
        <v>176</v>
      </c>
      <c r="CB178" s="97">
        <v>78</v>
      </c>
      <c r="CC178" s="97" t="s">
        <v>176</v>
      </c>
      <c r="CD178" s="23">
        <v>9.4011981720986695E-2</v>
      </c>
      <c r="CE178" s="97" t="s">
        <v>176</v>
      </c>
      <c r="CF178" s="97">
        <v>130</v>
      </c>
      <c r="CG178" s="2">
        <f t="shared" si="22"/>
        <v>2.1053089046883383E-3</v>
      </c>
      <c r="CH178">
        <f t="shared" si="23"/>
        <v>6.0268929608059289E-2</v>
      </c>
      <c r="CI178">
        <f t="shared" si="24"/>
        <v>7.3845602580188741E-2</v>
      </c>
      <c r="CJ178">
        <f t="shared" si="25"/>
        <v>9.1754390173797412E-2</v>
      </c>
      <c r="CK178">
        <f t="shared" si="26"/>
        <v>7.895761265923891E-2</v>
      </c>
      <c r="CL178">
        <f t="shared" si="27"/>
        <v>0.21447062460270738</v>
      </c>
      <c r="CM178">
        <f t="shared" si="28"/>
        <v>9.4011981720986695E-2</v>
      </c>
      <c r="CN178">
        <f t="shared" si="29"/>
        <v>8.7611568451400668E-2</v>
      </c>
      <c r="CO178">
        <f t="shared" si="30"/>
        <v>6.0268929608059289E-2</v>
      </c>
      <c r="CP178" s="97" t="s">
        <v>176</v>
      </c>
      <c r="CQ178">
        <f t="shared" si="31"/>
        <v>160</v>
      </c>
      <c r="CR178">
        <f t="shared" si="32"/>
        <v>42</v>
      </c>
      <c r="CS178" s="97" t="s">
        <v>176</v>
      </c>
    </row>
    <row r="179" spans="1:97" x14ac:dyDescent="0.35">
      <c r="A179" s="97" t="s">
        <v>305</v>
      </c>
      <c r="B179" s="23">
        <v>0.17504243631900065</v>
      </c>
      <c r="C179" s="97" t="s">
        <v>305</v>
      </c>
      <c r="D179" s="97">
        <v>235</v>
      </c>
      <c r="E179" s="97" t="s">
        <v>305</v>
      </c>
      <c r="F179" s="23">
        <v>7.5003936497239451E-2</v>
      </c>
      <c r="G179" s="97" t="s">
        <v>305</v>
      </c>
      <c r="H179" s="97">
        <v>212</v>
      </c>
      <c r="I179" s="97" t="s">
        <v>305</v>
      </c>
      <c r="J179" s="23">
        <v>0.23605520387111173</v>
      </c>
      <c r="K179" s="97" t="s">
        <v>305</v>
      </c>
      <c r="L179" s="97">
        <v>201</v>
      </c>
      <c r="M179" s="97" t="s">
        <v>305</v>
      </c>
      <c r="N179" s="23">
        <v>-11</v>
      </c>
      <c r="O179" s="97" t="s">
        <v>305</v>
      </c>
      <c r="P179" s="23">
        <v>149</v>
      </c>
      <c r="Q179" s="97" t="s">
        <v>305</v>
      </c>
      <c r="R179" s="23">
        <v>1.7905369444615794E-3</v>
      </c>
      <c r="S179" s="97" t="s">
        <v>305</v>
      </c>
      <c r="T179" s="97">
        <v>120</v>
      </c>
      <c r="U179" s="97" t="s">
        <v>305</v>
      </c>
      <c r="V179" s="23">
        <v>0.1399173215663089</v>
      </c>
      <c r="W179" s="97" t="s">
        <v>305</v>
      </c>
      <c r="X179" s="97">
        <v>159</v>
      </c>
      <c r="Y179" s="97" t="s">
        <v>305</v>
      </c>
      <c r="Z179" s="23">
        <v>3.0829818492834628E-3</v>
      </c>
      <c r="AA179" s="97" t="s">
        <v>305</v>
      </c>
      <c r="AB179" s="97">
        <v>160</v>
      </c>
      <c r="AC179" s="97" t="s">
        <v>305</v>
      </c>
      <c r="AD179" s="23">
        <v>1.0345136856853964E-2</v>
      </c>
      <c r="AE179" s="97" t="s">
        <v>305</v>
      </c>
      <c r="AF179" s="97">
        <v>165</v>
      </c>
      <c r="AG179" s="97" t="s">
        <v>305</v>
      </c>
      <c r="AH179" s="23">
        <v>7.8913214297640685E-2</v>
      </c>
      <c r="AI179" s="97" t="s">
        <v>305</v>
      </c>
      <c r="AJ179" s="97">
        <v>177</v>
      </c>
      <c r="AK179" s="97" t="s">
        <v>305</v>
      </c>
      <c r="AL179" s="23">
        <v>2.0026008472339086E-2</v>
      </c>
      <c r="AM179" s="97" t="s">
        <v>305</v>
      </c>
      <c r="AN179" s="97">
        <v>186</v>
      </c>
      <c r="AO179" s="97" t="s">
        <v>305</v>
      </c>
      <c r="AP179" s="23">
        <v>8.3598180652529192E-2</v>
      </c>
      <c r="AQ179" s="97" t="s">
        <v>305</v>
      </c>
      <c r="AR179" s="97">
        <v>80</v>
      </c>
      <c r="AS179" s="97" t="s">
        <v>305</v>
      </c>
      <c r="AT179" s="23">
        <v>8.7457357211053174E-2</v>
      </c>
      <c r="AU179" s="97" t="s">
        <v>305</v>
      </c>
      <c r="AV179" s="97">
        <v>176</v>
      </c>
      <c r="AW179" s="97" t="s">
        <v>305</v>
      </c>
      <c r="AX179" s="23">
        <v>0.11226058811278362</v>
      </c>
      <c r="AY179" s="97" t="s">
        <v>305</v>
      </c>
      <c r="AZ179" s="97">
        <v>91</v>
      </c>
      <c r="BA179" s="97" t="s">
        <v>305</v>
      </c>
      <c r="BB179" s="23">
        <v>3.8588680583509144E-2</v>
      </c>
      <c r="BC179" s="97" t="s">
        <v>305</v>
      </c>
      <c r="BD179" s="97">
        <v>193</v>
      </c>
      <c r="BE179" s="97" t="s">
        <v>305</v>
      </c>
      <c r="BF179" s="23">
        <v>0.29882631226786888</v>
      </c>
      <c r="BG179" s="97" t="s">
        <v>305</v>
      </c>
      <c r="BH179" s="97">
        <v>83</v>
      </c>
      <c r="BI179" s="97" t="s">
        <v>305</v>
      </c>
      <c r="BJ179" s="23">
        <v>9.7657737047095308E-2</v>
      </c>
      <c r="BK179" s="97" t="s">
        <v>305</v>
      </c>
      <c r="BL179" s="97">
        <v>167</v>
      </c>
      <c r="BM179" s="97" t="s">
        <v>305</v>
      </c>
      <c r="BN179" s="23">
        <v>3.1639249221838014E-2</v>
      </c>
      <c r="BO179" s="97" t="s">
        <v>305</v>
      </c>
      <c r="BP179" s="97">
        <v>256</v>
      </c>
      <c r="BQ179" s="97" t="s">
        <v>305</v>
      </c>
      <c r="BR179" s="23">
        <v>5.1238024895779118E-2</v>
      </c>
      <c r="BS179" s="97" t="s">
        <v>305</v>
      </c>
      <c r="BT179" s="97">
        <v>200</v>
      </c>
      <c r="BU179" s="97" t="s">
        <v>305</v>
      </c>
      <c r="BV179" s="23">
        <v>7.2058316180957427E-2</v>
      </c>
      <c r="BW179" s="97" t="s">
        <v>305</v>
      </c>
      <c r="BX179" s="97">
        <v>269</v>
      </c>
      <c r="BY179" s="97" t="s">
        <v>305</v>
      </c>
      <c r="BZ179" s="23">
        <v>0.14028754064521692</v>
      </c>
      <c r="CA179" s="97" t="s">
        <v>305</v>
      </c>
      <c r="CB179" s="97">
        <v>178</v>
      </c>
      <c r="CC179" s="97" t="s">
        <v>305</v>
      </c>
      <c r="CD179" s="23">
        <v>4.6264445324950269E-2</v>
      </c>
      <c r="CE179" s="97" t="s">
        <v>305</v>
      </c>
      <c r="CF179" s="97">
        <v>228</v>
      </c>
      <c r="CG179" s="2">
        <f t="shared" si="22"/>
        <v>3.0829818492834628E-3</v>
      </c>
      <c r="CH179">
        <f t="shared" si="23"/>
        <v>2.0026008472339086E-2</v>
      </c>
      <c r="CI179">
        <f t="shared" si="24"/>
        <v>0.11226058811278362</v>
      </c>
      <c r="CJ179">
        <f t="shared" si="25"/>
        <v>9.7657737047095308E-2</v>
      </c>
      <c r="CK179">
        <f t="shared" si="26"/>
        <v>7.2058316180957427E-2</v>
      </c>
      <c r="CL179">
        <f t="shared" si="27"/>
        <v>0.14028754064521692</v>
      </c>
      <c r="CM179">
        <f t="shared" si="28"/>
        <v>4.6264445324950269E-2</v>
      </c>
      <c r="CN179">
        <f t="shared" si="29"/>
        <v>7.1432420378646402E-2</v>
      </c>
      <c r="CO179">
        <f t="shared" si="30"/>
        <v>2.0026008472339086E-2</v>
      </c>
      <c r="CP179" s="97" t="s">
        <v>305</v>
      </c>
      <c r="CQ179">
        <f t="shared" si="31"/>
        <v>235</v>
      </c>
      <c r="CR179">
        <f t="shared" si="32"/>
        <v>186</v>
      </c>
      <c r="CS179" s="97" t="s">
        <v>305</v>
      </c>
    </row>
    <row r="180" spans="1:97" x14ac:dyDescent="0.35">
      <c r="A180" s="97" t="s">
        <v>112</v>
      </c>
      <c r="B180" s="23">
        <v>0.21282810201784166</v>
      </c>
      <c r="C180" s="97" t="s">
        <v>112</v>
      </c>
      <c r="D180" s="97">
        <v>165</v>
      </c>
      <c r="E180" s="97" t="s">
        <v>112</v>
      </c>
      <c r="F180" s="23">
        <v>0.16185740646533903</v>
      </c>
      <c r="G180" s="97" t="s">
        <v>112</v>
      </c>
      <c r="H180" s="97">
        <v>64</v>
      </c>
      <c r="I180" s="97" t="s">
        <v>112</v>
      </c>
      <c r="J180" s="23">
        <v>0.16573450819625613</v>
      </c>
      <c r="K180" s="97" t="s">
        <v>112</v>
      </c>
      <c r="L180" s="97">
        <v>287</v>
      </c>
      <c r="M180" s="97" t="s">
        <v>112</v>
      </c>
      <c r="N180" s="23">
        <v>223</v>
      </c>
      <c r="O180" s="97" t="s">
        <v>112</v>
      </c>
      <c r="P180" s="23">
        <v>312</v>
      </c>
      <c r="Q180" s="97" t="s">
        <v>112</v>
      </c>
      <c r="R180" s="23">
        <v>7.4815977843903147E-5</v>
      </c>
      <c r="S180" s="97" t="s">
        <v>112</v>
      </c>
      <c r="T180" s="97">
        <v>318</v>
      </c>
      <c r="U180" s="97" t="s">
        <v>112</v>
      </c>
      <c r="V180" s="23">
        <v>4.5603219145373242E-2</v>
      </c>
      <c r="W180" s="97" t="s">
        <v>112</v>
      </c>
      <c r="X180" s="97">
        <v>300</v>
      </c>
      <c r="Y180" s="97" t="s">
        <v>112</v>
      </c>
      <c r="Z180" s="23">
        <v>4.9621496938471728E-4</v>
      </c>
      <c r="AA180" s="97" t="s">
        <v>112</v>
      </c>
      <c r="AB180" s="97">
        <v>324</v>
      </c>
      <c r="AC180" s="97" t="s">
        <v>112</v>
      </c>
      <c r="AD180" s="23">
        <v>2.8249070760966073E-2</v>
      </c>
      <c r="AE180" s="97" t="s">
        <v>112</v>
      </c>
      <c r="AF180" s="97">
        <v>67</v>
      </c>
      <c r="AG180" s="97" t="s">
        <v>112</v>
      </c>
      <c r="AH180" s="23">
        <v>6.3198149071627782E-2</v>
      </c>
      <c r="AI180" s="97" t="s">
        <v>112</v>
      </c>
      <c r="AJ180" s="97">
        <v>242</v>
      </c>
      <c r="AK180" s="97" t="s">
        <v>112</v>
      </c>
      <c r="AL180" s="23">
        <v>3.5491259070003958E-2</v>
      </c>
      <c r="AM180" s="97" t="s">
        <v>112</v>
      </c>
      <c r="AN180" s="97">
        <v>86</v>
      </c>
      <c r="AO180" s="97" t="s">
        <v>112</v>
      </c>
      <c r="AP180" s="23">
        <v>6.0417116225227982E-2</v>
      </c>
      <c r="AQ180" s="97" t="s">
        <v>112</v>
      </c>
      <c r="AR180" s="97">
        <v>109</v>
      </c>
      <c r="AS180" s="97" t="s">
        <v>112</v>
      </c>
      <c r="AT180" s="23">
        <v>5.4170926285145894E-2</v>
      </c>
      <c r="AU180" s="97" t="s">
        <v>112</v>
      </c>
      <c r="AV180" s="97">
        <v>290</v>
      </c>
      <c r="AW180" s="97" t="s">
        <v>112</v>
      </c>
      <c r="AX180" s="23">
        <v>7.7946246823175455E-2</v>
      </c>
      <c r="AY180" s="97" t="s">
        <v>112</v>
      </c>
      <c r="AZ180" s="97">
        <v>149</v>
      </c>
      <c r="BA180" s="97" t="s">
        <v>112</v>
      </c>
      <c r="BB180" s="23">
        <v>7.2514435012742989E-2</v>
      </c>
      <c r="BC180" s="97" t="s">
        <v>112</v>
      </c>
      <c r="BD180" s="97">
        <v>123</v>
      </c>
      <c r="BE180" s="97" t="s">
        <v>112</v>
      </c>
      <c r="BF180" s="23">
        <v>0.22681709668558106</v>
      </c>
      <c r="BG180" s="97" t="s">
        <v>112</v>
      </c>
      <c r="BH180" s="97">
        <v>156</v>
      </c>
      <c r="BI180" s="97" t="s">
        <v>112</v>
      </c>
      <c r="BJ180" s="23">
        <v>0.11355543263918218</v>
      </c>
      <c r="BK180" s="97" t="s">
        <v>112</v>
      </c>
      <c r="BL180" s="97">
        <v>142</v>
      </c>
      <c r="BM180" s="97" t="s">
        <v>112</v>
      </c>
      <c r="BN180" s="23">
        <v>0.19688768393178174</v>
      </c>
      <c r="BO180" s="97" t="s">
        <v>112</v>
      </c>
      <c r="BP180" s="97">
        <v>33</v>
      </c>
      <c r="BQ180" s="97" t="s">
        <v>112</v>
      </c>
      <c r="BR180" s="23">
        <v>1.8355810107842343E-2</v>
      </c>
      <c r="BS180" s="97" t="s">
        <v>112</v>
      </c>
      <c r="BT180" s="97">
        <v>319</v>
      </c>
      <c r="BU180" s="97" t="s">
        <v>112</v>
      </c>
      <c r="BV180" s="23">
        <v>0.18671707685114161</v>
      </c>
      <c r="BW180" s="97" t="s">
        <v>112</v>
      </c>
      <c r="BX180" s="97">
        <v>75</v>
      </c>
      <c r="BY180" s="97" t="s">
        <v>112</v>
      </c>
      <c r="BZ180" s="23">
        <v>0.1271092016386445</v>
      </c>
      <c r="CA180" s="97" t="s">
        <v>112</v>
      </c>
      <c r="CB180" s="97">
        <v>208</v>
      </c>
      <c r="CC180" s="97" t="s">
        <v>112</v>
      </c>
      <c r="CD180" s="23">
        <v>5.6549181307866722E-2</v>
      </c>
      <c r="CE180" s="97" t="s">
        <v>112</v>
      </c>
      <c r="CF180" s="97">
        <v>193</v>
      </c>
      <c r="CG180" s="2">
        <f t="shared" si="22"/>
        <v>4.9621496938471728E-4</v>
      </c>
      <c r="CH180">
        <f t="shared" si="23"/>
        <v>3.5491259070003958E-2</v>
      </c>
      <c r="CI180">
        <f t="shared" si="24"/>
        <v>7.7946246823175455E-2</v>
      </c>
      <c r="CJ180">
        <f t="shared" si="25"/>
        <v>0.11355543263918218</v>
      </c>
      <c r="CK180">
        <f t="shared" si="26"/>
        <v>0.18671707685114161</v>
      </c>
      <c r="CL180">
        <f t="shared" si="27"/>
        <v>0.1271092016386445</v>
      </c>
      <c r="CM180">
        <f t="shared" si="28"/>
        <v>5.6549181307866722E-2</v>
      </c>
      <c r="CN180">
        <f t="shared" si="29"/>
        <v>8.6852232929516521E-2</v>
      </c>
      <c r="CO180">
        <f t="shared" si="30"/>
        <v>3.5491259070003958E-2</v>
      </c>
      <c r="CP180" s="97" t="s">
        <v>112</v>
      </c>
      <c r="CQ180">
        <f t="shared" si="31"/>
        <v>165</v>
      </c>
      <c r="CR180">
        <f t="shared" si="32"/>
        <v>86</v>
      </c>
      <c r="CS180" s="97" t="s">
        <v>112</v>
      </c>
    </row>
    <row r="181" spans="1:97" x14ac:dyDescent="0.35">
      <c r="A181" s="97" t="s">
        <v>92</v>
      </c>
      <c r="B181" s="23">
        <v>0.32543938045049792</v>
      </c>
      <c r="C181" s="97" t="s">
        <v>92</v>
      </c>
      <c r="D181" s="97">
        <v>75</v>
      </c>
      <c r="E181" s="97" t="s">
        <v>92</v>
      </c>
      <c r="F181" s="23">
        <v>6.6433861864005656E-2</v>
      </c>
      <c r="G181" s="97" t="s">
        <v>92</v>
      </c>
      <c r="H181" s="97">
        <v>228</v>
      </c>
      <c r="I181" s="97" t="s">
        <v>92</v>
      </c>
      <c r="J181" s="23">
        <v>0.38892154142280627</v>
      </c>
      <c r="K181" s="97" t="s">
        <v>92</v>
      </c>
      <c r="L181" s="97">
        <v>58</v>
      </c>
      <c r="M181" s="97" t="s">
        <v>92</v>
      </c>
      <c r="N181" s="23">
        <v>-170</v>
      </c>
      <c r="O181" s="97" t="s">
        <v>92</v>
      </c>
      <c r="P181" s="23">
        <v>28</v>
      </c>
      <c r="Q181" s="97" t="s">
        <v>92</v>
      </c>
      <c r="R181" s="23">
        <v>2.3569897882832866E-3</v>
      </c>
      <c r="S181" s="97" t="s">
        <v>92</v>
      </c>
      <c r="T181" s="97">
        <v>96</v>
      </c>
      <c r="U181" s="97" t="s">
        <v>92</v>
      </c>
      <c r="V181" s="23">
        <v>0.12238662782782009</v>
      </c>
      <c r="W181" s="97" t="s">
        <v>92</v>
      </c>
      <c r="X181" s="97">
        <v>182</v>
      </c>
      <c r="Y181" s="97" t="s">
        <v>92</v>
      </c>
      <c r="Z181" s="23">
        <v>3.4872626956063387E-3</v>
      </c>
      <c r="AA181" s="97" t="s">
        <v>92</v>
      </c>
      <c r="AB181" s="97">
        <v>143</v>
      </c>
      <c r="AC181" s="97" t="s">
        <v>92</v>
      </c>
      <c r="AD181" s="23">
        <v>4.856060071212252E-3</v>
      </c>
      <c r="AE181" s="97" t="s">
        <v>92</v>
      </c>
      <c r="AF181" s="97">
        <v>254</v>
      </c>
      <c r="AG181" s="97" t="s">
        <v>92</v>
      </c>
      <c r="AH181" s="23">
        <v>0.13707490513892542</v>
      </c>
      <c r="AI181" s="97" t="s">
        <v>92</v>
      </c>
      <c r="AJ181" s="97">
        <v>64</v>
      </c>
      <c r="AK181" s="97" t="s">
        <v>92</v>
      </c>
      <c r="AL181" s="23">
        <v>2.2007587334813495E-2</v>
      </c>
      <c r="AM181" s="97" t="s">
        <v>92</v>
      </c>
      <c r="AN181" s="97">
        <v>162</v>
      </c>
      <c r="AO181" s="97" t="s">
        <v>92</v>
      </c>
      <c r="AP181" s="23">
        <v>2.3207688017910597E-2</v>
      </c>
      <c r="AQ181" s="97" t="s">
        <v>92</v>
      </c>
      <c r="AR181" s="97">
        <v>196</v>
      </c>
      <c r="AS181" s="97" t="s">
        <v>92</v>
      </c>
      <c r="AT181" s="23">
        <v>9.3915039574821543E-2</v>
      </c>
      <c r="AU181" s="97" t="s">
        <v>92</v>
      </c>
      <c r="AV181" s="97">
        <v>155</v>
      </c>
      <c r="AW181" s="97" t="s">
        <v>92</v>
      </c>
      <c r="AX181" s="23">
        <v>5.5715277236568529E-2</v>
      </c>
      <c r="AY181" s="97" t="s">
        <v>92</v>
      </c>
      <c r="AZ181" s="97">
        <v>208</v>
      </c>
      <c r="BA181" s="97" t="s">
        <v>92</v>
      </c>
      <c r="BB181" s="23">
        <v>6.7444344194879227E-2</v>
      </c>
      <c r="BC181" s="97" t="s">
        <v>92</v>
      </c>
      <c r="BD181" s="97">
        <v>131</v>
      </c>
      <c r="BE181" s="97" t="s">
        <v>92</v>
      </c>
      <c r="BF181" s="23">
        <v>0.13083902460989949</v>
      </c>
      <c r="BG181" s="97" t="s">
        <v>92</v>
      </c>
      <c r="BH181" s="97">
        <v>296</v>
      </c>
      <c r="BI181" s="97" t="s">
        <v>92</v>
      </c>
      <c r="BJ181" s="23">
        <v>8.8870486659876208E-2</v>
      </c>
      <c r="BK181" s="97" t="s">
        <v>92</v>
      </c>
      <c r="BL181" s="97">
        <v>189</v>
      </c>
      <c r="BM181" s="97" t="s">
        <v>92</v>
      </c>
      <c r="BN181" s="23">
        <v>4.9133632462982482E-2</v>
      </c>
      <c r="BO181" s="97" t="s">
        <v>92</v>
      </c>
      <c r="BP181" s="97">
        <v>195</v>
      </c>
      <c r="BQ181" s="97" t="s">
        <v>92</v>
      </c>
      <c r="BR181" s="23">
        <v>4.6579328611041498E-2</v>
      </c>
      <c r="BS181" s="97" t="s">
        <v>92</v>
      </c>
      <c r="BT181" s="97">
        <v>222</v>
      </c>
      <c r="BU181" s="97" t="s">
        <v>92</v>
      </c>
      <c r="BV181" s="23">
        <v>8.3171406507168574E-2</v>
      </c>
      <c r="BW181" s="97" t="s">
        <v>92</v>
      </c>
      <c r="BX181" s="97">
        <v>235</v>
      </c>
      <c r="BY181" s="97" t="s">
        <v>92</v>
      </c>
      <c r="BZ181" s="23">
        <v>0.18046439103931797</v>
      </c>
      <c r="CA181" s="97" t="s">
        <v>92</v>
      </c>
      <c r="CB181" s="97">
        <v>124</v>
      </c>
      <c r="CC181" s="97" t="s">
        <v>92</v>
      </c>
      <c r="CD181" s="23">
        <v>0.67749891289901332</v>
      </c>
      <c r="CE181" s="97" t="s">
        <v>92</v>
      </c>
      <c r="CF181" s="97">
        <v>10</v>
      </c>
      <c r="CG181" s="2">
        <f t="shared" si="22"/>
        <v>3.4872626956063387E-3</v>
      </c>
      <c r="CH181">
        <f t="shared" si="23"/>
        <v>2.2007587334813495E-2</v>
      </c>
      <c r="CI181">
        <f t="shared" si="24"/>
        <v>5.5715277236568529E-2</v>
      </c>
      <c r="CJ181">
        <f t="shared" si="25"/>
        <v>8.8870486659876208E-2</v>
      </c>
      <c r="CK181">
        <f t="shared" si="26"/>
        <v>8.3171406507168574E-2</v>
      </c>
      <c r="CL181">
        <f t="shared" si="27"/>
        <v>0.18046439103931797</v>
      </c>
      <c r="CM181">
        <f t="shared" si="28"/>
        <v>0.67749891289901332</v>
      </c>
      <c r="CN181">
        <f t="shared" si="29"/>
        <v>0.13280735301090399</v>
      </c>
      <c r="CO181">
        <f t="shared" si="30"/>
        <v>2.2007587334813495E-2</v>
      </c>
      <c r="CP181" s="97" t="s">
        <v>92</v>
      </c>
      <c r="CQ181">
        <f t="shared" si="31"/>
        <v>75</v>
      </c>
      <c r="CR181">
        <f t="shared" si="32"/>
        <v>162</v>
      </c>
      <c r="CS181" s="97" t="s">
        <v>92</v>
      </c>
    </row>
    <row r="182" spans="1:97" x14ac:dyDescent="0.35">
      <c r="A182" s="97" t="s">
        <v>226</v>
      </c>
      <c r="B182" s="23">
        <v>0.18810653007418388</v>
      </c>
      <c r="C182" s="97" t="s">
        <v>226</v>
      </c>
      <c r="D182" s="97">
        <v>206</v>
      </c>
      <c r="E182" s="97" t="s">
        <v>226</v>
      </c>
      <c r="F182" s="23">
        <v>4.5755747580628191E-2</v>
      </c>
      <c r="G182" s="97" t="s">
        <v>226</v>
      </c>
      <c r="H182" s="97">
        <v>291</v>
      </c>
      <c r="I182" s="97" t="s">
        <v>226</v>
      </c>
      <c r="J182" s="23">
        <v>0.3119050478132307</v>
      </c>
      <c r="K182" s="97" t="s">
        <v>226</v>
      </c>
      <c r="L182" s="97">
        <v>107</v>
      </c>
      <c r="M182" s="97" t="s">
        <v>226</v>
      </c>
      <c r="N182" s="23">
        <v>-184</v>
      </c>
      <c r="O182" s="97" t="s">
        <v>226</v>
      </c>
      <c r="P182" s="23">
        <v>19</v>
      </c>
      <c r="Q182" s="97" t="s">
        <v>226</v>
      </c>
      <c r="R182" s="23">
        <v>4.6224707253950444E-3</v>
      </c>
      <c r="S182" s="97" t="s">
        <v>226</v>
      </c>
      <c r="T182" s="97">
        <v>55</v>
      </c>
      <c r="U182" s="97" t="s">
        <v>226</v>
      </c>
      <c r="V182" s="23">
        <v>0.407183551382647</v>
      </c>
      <c r="W182" s="97" t="s">
        <v>226</v>
      </c>
      <c r="X182" s="97">
        <v>36</v>
      </c>
      <c r="Y182" s="97" t="s">
        <v>226</v>
      </c>
      <c r="Z182" s="23">
        <v>8.3838850434227608E-3</v>
      </c>
      <c r="AA182" s="97" t="s">
        <v>226</v>
      </c>
      <c r="AB182" s="97">
        <v>42</v>
      </c>
      <c r="AC182" s="97" t="s">
        <v>226</v>
      </c>
      <c r="AD182" s="23">
        <v>1.1498631806539289E-2</v>
      </c>
      <c r="AE182" s="97" t="s">
        <v>226</v>
      </c>
      <c r="AF182" s="97">
        <v>150</v>
      </c>
      <c r="AG182" s="97" t="s">
        <v>226</v>
      </c>
      <c r="AH182" s="23">
        <v>6.4233276156442518E-2</v>
      </c>
      <c r="AI182" s="97" t="s">
        <v>226</v>
      </c>
      <c r="AJ182" s="97">
        <v>238</v>
      </c>
      <c r="AK182" s="97" t="s">
        <v>226</v>
      </c>
      <c r="AL182" s="23">
        <v>1.9299853685548672E-2</v>
      </c>
      <c r="AM182" s="97" t="s">
        <v>226</v>
      </c>
      <c r="AN182" s="97">
        <v>200</v>
      </c>
      <c r="AO182" s="97" t="s">
        <v>226</v>
      </c>
      <c r="AP182" s="23">
        <v>0</v>
      </c>
      <c r="AQ182" s="97" t="s">
        <v>226</v>
      </c>
      <c r="AR182" s="97">
        <v>253</v>
      </c>
      <c r="AS182" s="97" t="s">
        <v>226</v>
      </c>
      <c r="AT182" s="23">
        <v>0.11832109489657404</v>
      </c>
      <c r="AU182" s="97" t="s">
        <v>226</v>
      </c>
      <c r="AV182" s="97">
        <v>88</v>
      </c>
      <c r="AW182" s="97" t="s">
        <v>226</v>
      </c>
      <c r="AX182" s="23">
        <v>4.1714858932859901E-2</v>
      </c>
      <c r="AY182" s="97" t="s">
        <v>226</v>
      </c>
      <c r="AZ182" s="97">
        <v>252</v>
      </c>
      <c r="BA182" s="97" t="s">
        <v>226</v>
      </c>
      <c r="BB182" s="23">
        <v>3.3670776572150042E-2</v>
      </c>
      <c r="BC182" s="97" t="s">
        <v>226</v>
      </c>
      <c r="BD182" s="97">
        <v>210</v>
      </c>
      <c r="BE182" s="97" t="s">
        <v>226</v>
      </c>
      <c r="BF182" s="23">
        <v>0.12298307346278035</v>
      </c>
      <c r="BG182" s="97" t="s">
        <v>226</v>
      </c>
      <c r="BH182" s="97">
        <v>306</v>
      </c>
      <c r="BI182" s="97" t="s">
        <v>226</v>
      </c>
      <c r="BJ182" s="23">
        <v>5.6419418356477451E-2</v>
      </c>
      <c r="BK182" s="97" t="s">
        <v>226</v>
      </c>
      <c r="BL182" s="97">
        <v>275</v>
      </c>
      <c r="BM182" s="97" t="s">
        <v>226</v>
      </c>
      <c r="BN182" s="23">
        <v>5.1452213715947097E-2</v>
      </c>
      <c r="BO182" s="97" t="s">
        <v>226</v>
      </c>
      <c r="BP182" s="97">
        <v>188</v>
      </c>
      <c r="BQ182" s="97" t="s">
        <v>226</v>
      </c>
      <c r="BR182" s="23">
        <v>6.8991275891830933E-2</v>
      </c>
      <c r="BS182" s="97" t="s">
        <v>226</v>
      </c>
      <c r="BT182" s="97">
        <v>139</v>
      </c>
      <c r="BU182" s="97" t="s">
        <v>226</v>
      </c>
      <c r="BV182" s="23">
        <v>0.10470014579796892</v>
      </c>
      <c r="BW182" s="97" t="s">
        <v>226</v>
      </c>
      <c r="BX182" s="97">
        <v>186</v>
      </c>
      <c r="BY182" s="97" t="s">
        <v>226</v>
      </c>
      <c r="BZ182" s="23">
        <v>0.17964743796116137</v>
      </c>
      <c r="CA182" s="97" t="s">
        <v>226</v>
      </c>
      <c r="CB182" s="97">
        <v>125</v>
      </c>
      <c r="CC182" s="97" t="s">
        <v>226</v>
      </c>
      <c r="CD182" s="23">
        <v>0.15238858110231759</v>
      </c>
      <c r="CE182" s="97" t="s">
        <v>226</v>
      </c>
      <c r="CF182" s="97">
        <v>76</v>
      </c>
      <c r="CG182" s="2">
        <f t="shared" si="22"/>
        <v>8.3838850434227608E-3</v>
      </c>
      <c r="CH182">
        <f t="shared" si="23"/>
        <v>1.9299853685548672E-2</v>
      </c>
      <c r="CI182">
        <f t="shared" si="24"/>
        <v>4.1714858932859901E-2</v>
      </c>
      <c r="CJ182">
        <f t="shared" si="25"/>
        <v>5.6419418356477451E-2</v>
      </c>
      <c r="CK182">
        <f t="shared" si="26"/>
        <v>0.10470014579796892</v>
      </c>
      <c r="CL182">
        <f t="shared" si="27"/>
        <v>0.17964743796116137</v>
      </c>
      <c r="CM182">
        <f t="shared" si="28"/>
        <v>0.15238858110231759</v>
      </c>
      <c r="CN182">
        <f t="shared" si="29"/>
        <v>7.6763698076847617E-2</v>
      </c>
      <c r="CO182">
        <f t="shared" si="30"/>
        <v>1.9299853685548672E-2</v>
      </c>
      <c r="CP182" s="97" t="s">
        <v>226</v>
      </c>
      <c r="CQ182">
        <f t="shared" si="31"/>
        <v>206</v>
      </c>
      <c r="CR182">
        <f t="shared" si="32"/>
        <v>200</v>
      </c>
      <c r="CS182" s="97" t="s">
        <v>226</v>
      </c>
    </row>
    <row r="183" spans="1:97" x14ac:dyDescent="0.35">
      <c r="A183" s="97" t="s">
        <v>328</v>
      </c>
      <c r="B183" s="23">
        <v>0.12288213291030818</v>
      </c>
      <c r="C183" s="97" t="s">
        <v>328</v>
      </c>
      <c r="D183" s="97">
        <v>311</v>
      </c>
      <c r="E183" s="97" t="s">
        <v>328</v>
      </c>
      <c r="F183" s="23">
        <v>4.5332697854893571E-2</v>
      </c>
      <c r="G183" s="97" t="s">
        <v>328</v>
      </c>
      <c r="H183" s="97">
        <v>292</v>
      </c>
      <c r="I183" s="97" t="s">
        <v>328</v>
      </c>
      <c r="J183" s="23">
        <v>0.1991642217085649</v>
      </c>
      <c r="K183" s="97" t="s">
        <v>328</v>
      </c>
      <c r="L183" s="97">
        <v>252</v>
      </c>
      <c r="M183" s="97" t="s">
        <v>328</v>
      </c>
      <c r="N183" s="23">
        <v>-40</v>
      </c>
      <c r="O183" s="97" t="s">
        <v>328</v>
      </c>
      <c r="P183" s="23">
        <v>115</v>
      </c>
      <c r="Q183" s="97" t="s">
        <v>328</v>
      </c>
      <c r="R183" s="23">
        <v>8.712633043357061E-4</v>
      </c>
      <c r="S183" s="97" t="s">
        <v>328</v>
      </c>
      <c r="T183" s="97">
        <v>213</v>
      </c>
      <c r="U183" s="97" t="s">
        <v>328</v>
      </c>
      <c r="V183" s="23">
        <v>0.11683085979222604</v>
      </c>
      <c r="W183" s="97" t="s">
        <v>328</v>
      </c>
      <c r="X183" s="97">
        <v>189</v>
      </c>
      <c r="Y183" s="97" t="s">
        <v>328</v>
      </c>
      <c r="Z183" s="23">
        <v>1.9506411156737396E-3</v>
      </c>
      <c r="AA183" s="97" t="s">
        <v>328</v>
      </c>
      <c r="AB183" s="97">
        <v>230</v>
      </c>
      <c r="AC183" s="97" t="s">
        <v>328</v>
      </c>
      <c r="AD183" s="23">
        <v>8.9917079642270613E-4</v>
      </c>
      <c r="AE183" s="97" t="s">
        <v>328</v>
      </c>
      <c r="AF183" s="97">
        <v>322</v>
      </c>
      <c r="AG183" s="97" t="s">
        <v>328</v>
      </c>
      <c r="AH183" s="23">
        <v>5.6689782631921981E-2</v>
      </c>
      <c r="AI183" s="97" t="s">
        <v>328</v>
      </c>
      <c r="AJ183" s="97">
        <v>274</v>
      </c>
      <c r="AK183" s="97" t="s">
        <v>328</v>
      </c>
      <c r="AL183" s="23">
        <v>8.0208704803018498E-3</v>
      </c>
      <c r="AM183" s="97" t="s">
        <v>328</v>
      </c>
      <c r="AN183" s="97">
        <v>323</v>
      </c>
      <c r="AO183" s="97" t="s">
        <v>328</v>
      </c>
      <c r="AP183" s="23">
        <v>0</v>
      </c>
      <c r="AQ183" s="97" t="s">
        <v>328</v>
      </c>
      <c r="AR183" s="97">
        <v>253</v>
      </c>
      <c r="AS183" s="97" t="s">
        <v>328</v>
      </c>
      <c r="AT183" s="23">
        <v>9.5892390107974942E-2</v>
      </c>
      <c r="AU183" s="97" t="s">
        <v>328</v>
      </c>
      <c r="AV183" s="97">
        <v>146</v>
      </c>
      <c r="AW183" s="97" t="s">
        <v>328</v>
      </c>
      <c r="AX183" s="23">
        <v>3.3807475578091259E-2</v>
      </c>
      <c r="AY183" s="97" t="s">
        <v>328</v>
      </c>
      <c r="AZ183" s="97">
        <v>278</v>
      </c>
      <c r="BA183" s="97" t="s">
        <v>328</v>
      </c>
      <c r="BB183" s="23">
        <v>4.0131496848391034E-2</v>
      </c>
      <c r="BC183" s="97" t="s">
        <v>328</v>
      </c>
      <c r="BD183" s="97">
        <v>191</v>
      </c>
      <c r="BE183" s="97" t="s">
        <v>328</v>
      </c>
      <c r="BF183" s="23">
        <v>0.27594619761581363</v>
      </c>
      <c r="BG183" s="97" t="s">
        <v>328</v>
      </c>
      <c r="BH183" s="97">
        <v>105</v>
      </c>
      <c r="BI183" s="97" t="s">
        <v>328</v>
      </c>
      <c r="BJ183" s="23">
        <v>9.4283081329694096E-2</v>
      </c>
      <c r="BK183" s="97" t="s">
        <v>328</v>
      </c>
      <c r="BL183" s="97">
        <v>175</v>
      </c>
      <c r="BM183" s="97" t="s">
        <v>328</v>
      </c>
      <c r="BN183" s="23">
        <v>5.8406076505337731E-2</v>
      </c>
      <c r="BO183" s="97" t="s">
        <v>328</v>
      </c>
      <c r="BP183" s="97">
        <v>170</v>
      </c>
      <c r="BQ183" s="97" t="s">
        <v>328</v>
      </c>
      <c r="BR183" s="23">
        <v>5.2563879990305672E-2</v>
      </c>
      <c r="BS183" s="97" t="s">
        <v>328</v>
      </c>
      <c r="BT183" s="97">
        <v>194</v>
      </c>
      <c r="BU183" s="97" t="s">
        <v>328</v>
      </c>
      <c r="BV183" s="23">
        <v>9.6423856926012547E-2</v>
      </c>
      <c r="BW183" s="97" t="s">
        <v>328</v>
      </c>
      <c r="BX183" s="97">
        <v>204</v>
      </c>
      <c r="BY183" s="97" t="s">
        <v>328</v>
      </c>
      <c r="BZ183" s="23">
        <v>7.297041851368985E-2</v>
      </c>
      <c r="CA183" s="97" t="s">
        <v>328</v>
      </c>
      <c r="CB183" s="97">
        <v>314</v>
      </c>
      <c r="CC183" s="97" t="s">
        <v>328</v>
      </c>
      <c r="CD183" s="23">
        <v>4.0280635031233941E-2</v>
      </c>
      <c r="CE183" s="97" t="s">
        <v>328</v>
      </c>
      <c r="CF183" s="97">
        <v>251</v>
      </c>
      <c r="CG183" s="2">
        <f t="shared" si="22"/>
        <v>1.9506411156737396E-3</v>
      </c>
      <c r="CH183">
        <f t="shared" si="23"/>
        <v>8.0208704803018498E-3</v>
      </c>
      <c r="CI183">
        <f t="shared" si="24"/>
        <v>3.3807475578091259E-2</v>
      </c>
      <c r="CJ183">
        <f t="shared" si="25"/>
        <v>9.4283081329694096E-2</v>
      </c>
      <c r="CK183">
        <f t="shared" si="26"/>
        <v>9.6423856926012547E-2</v>
      </c>
      <c r="CL183">
        <f t="shared" si="27"/>
        <v>7.297041851368985E-2</v>
      </c>
      <c r="CM183">
        <f t="shared" si="28"/>
        <v>4.0280635031233941E-2</v>
      </c>
      <c r="CN183">
        <f t="shared" si="29"/>
        <v>5.0146515094642893E-2</v>
      </c>
      <c r="CO183">
        <f t="shared" si="30"/>
        <v>8.0208704803018498E-3</v>
      </c>
      <c r="CP183" s="97" t="s">
        <v>328</v>
      </c>
      <c r="CQ183">
        <f t="shared" si="31"/>
        <v>311</v>
      </c>
      <c r="CR183">
        <f t="shared" si="32"/>
        <v>323</v>
      </c>
      <c r="CS183" s="97" t="s">
        <v>328</v>
      </c>
    </row>
    <row r="184" spans="1:97" x14ac:dyDescent="0.35">
      <c r="A184" s="97" t="s">
        <v>249</v>
      </c>
      <c r="B184" s="23">
        <v>0.2543326968190226</v>
      </c>
      <c r="C184" s="97" t="s">
        <v>249</v>
      </c>
      <c r="D184" s="97">
        <v>118</v>
      </c>
      <c r="E184" s="97" t="s">
        <v>249</v>
      </c>
      <c r="F184" s="23">
        <v>0.11979949552616355</v>
      </c>
      <c r="G184" s="97" t="s">
        <v>249</v>
      </c>
      <c r="H184" s="97">
        <v>114</v>
      </c>
      <c r="I184" s="97" t="s">
        <v>249</v>
      </c>
      <c r="J184" s="23">
        <v>0.27507075921676555</v>
      </c>
      <c r="K184" s="97" t="s">
        <v>249</v>
      </c>
      <c r="L184" s="97">
        <v>146</v>
      </c>
      <c r="M184" s="97" t="s">
        <v>249</v>
      </c>
      <c r="N184" s="23">
        <v>32</v>
      </c>
      <c r="O184" s="97" t="s">
        <v>249</v>
      </c>
      <c r="P184" s="23">
        <v>206</v>
      </c>
      <c r="Q184" s="97" t="s">
        <v>249</v>
      </c>
      <c r="R184" s="23">
        <v>3.2661832117767688E-4</v>
      </c>
      <c r="S184" s="97" t="s">
        <v>249</v>
      </c>
      <c r="T184" s="97">
        <v>276</v>
      </c>
      <c r="U184" s="97" t="s">
        <v>249</v>
      </c>
      <c r="V184" s="23">
        <v>6.4285964103781373E-2</v>
      </c>
      <c r="W184" s="97" t="s">
        <v>249</v>
      </c>
      <c r="X184" s="97">
        <v>272</v>
      </c>
      <c r="Y184" s="97" t="s">
        <v>249</v>
      </c>
      <c r="Z184" s="23">
        <v>9.2058982980948391E-4</v>
      </c>
      <c r="AA184" s="97" t="s">
        <v>249</v>
      </c>
      <c r="AB184" s="97">
        <v>313</v>
      </c>
      <c r="AC184" s="97" t="s">
        <v>249</v>
      </c>
      <c r="AD184" s="23">
        <v>8.5051416701050694E-3</v>
      </c>
      <c r="AE184" s="97" t="s">
        <v>249</v>
      </c>
      <c r="AF184" s="97">
        <v>190</v>
      </c>
      <c r="AG184" s="97" t="s">
        <v>249</v>
      </c>
      <c r="AH184" s="23">
        <v>6.0241517283956124E-2</v>
      </c>
      <c r="AI184" s="97" t="s">
        <v>249</v>
      </c>
      <c r="AJ184" s="97">
        <v>255</v>
      </c>
      <c r="AK184" s="97" t="s">
        <v>249</v>
      </c>
      <c r="AL184" s="23">
        <v>1.5879866764174452E-2</v>
      </c>
      <c r="AM184" s="97" t="s">
        <v>249</v>
      </c>
      <c r="AN184" s="97">
        <v>257</v>
      </c>
      <c r="AO184" s="97" t="s">
        <v>249</v>
      </c>
      <c r="AP184" s="23">
        <v>9.6396219649173706E-2</v>
      </c>
      <c r="AQ184" s="97" t="s">
        <v>249</v>
      </c>
      <c r="AR184" s="97">
        <v>67</v>
      </c>
      <c r="AS184" s="97" t="s">
        <v>249</v>
      </c>
      <c r="AT184" s="23">
        <v>7.9335872474208494E-2</v>
      </c>
      <c r="AU184" s="97" t="s">
        <v>249</v>
      </c>
      <c r="AV184" s="97">
        <v>199</v>
      </c>
      <c r="AW184" s="97" t="s">
        <v>249</v>
      </c>
      <c r="AX184" s="23">
        <v>0.12186295024054256</v>
      </c>
      <c r="AY184" s="97" t="s">
        <v>249</v>
      </c>
      <c r="AZ184" s="97">
        <v>79</v>
      </c>
      <c r="BA184" s="97" t="s">
        <v>249</v>
      </c>
      <c r="BB184" s="23">
        <v>2.5756211587274803E-2</v>
      </c>
      <c r="BC184" s="97" t="s">
        <v>249</v>
      </c>
      <c r="BD184" s="97">
        <v>238</v>
      </c>
      <c r="BE184" s="97" t="s">
        <v>249</v>
      </c>
      <c r="BF184" s="23">
        <v>0.41426948159907129</v>
      </c>
      <c r="BG184" s="97" t="s">
        <v>249</v>
      </c>
      <c r="BH184" s="97">
        <v>42</v>
      </c>
      <c r="BI184" s="97" t="s">
        <v>249</v>
      </c>
      <c r="BJ184" s="23">
        <v>0.1100797952961125</v>
      </c>
      <c r="BK184" s="97" t="s">
        <v>249</v>
      </c>
      <c r="BL184" s="97">
        <v>147</v>
      </c>
      <c r="BM184" s="97" t="s">
        <v>249</v>
      </c>
      <c r="BN184" s="23">
        <v>0.13409706929524076</v>
      </c>
      <c r="BO184" s="97" t="s">
        <v>249</v>
      </c>
      <c r="BP184" s="97">
        <v>64</v>
      </c>
      <c r="BQ184" s="97" t="s">
        <v>249</v>
      </c>
      <c r="BR184" s="23">
        <v>3.8269809666490434E-2</v>
      </c>
      <c r="BS184" s="97" t="s">
        <v>249</v>
      </c>
      <c r="BT184" s="97">
        <v>249</v>
      </c>
      <c r="BU184" s="97" t="s">
        <v>249</v>
      </c>
      <c r="BV184" s="23">
        <v>0.14961090354575732</v>
      </c>
      <c r="BW184" s="97" t="s">
        <v>249</v>
      </c>
      <c r="BX184" s="97">
        <v>108</v>
      </c>
      <c r="BY184" s="97" t="s">
        <v>249</v>
      </c>
      <c r="BZ184" s="23">
        <v>0.22909540465614117</v>
      </c>
      <c r="CA184" s="97" t="s">
        <v>249</v>
      </c>
      <c r="CB184" s="97">
        <v>66</v>
      </c>
      <c r="CC184" s="97" t="s">
        <v>249</v>
      </c>
      <c r="CD184" s="23">
        <v>9.6722629520540393E-2</v>
      </c>
      <c r="CE184" s="97" t="s">
        <v>249</v>
      </c>
      <c r="CF184" s="97">
        <v>124</v>
      </c>
      <c r="CG184" s="2">
        <f t="shared" si="22"/>
        <v>9.2058982980948391E-4</v>
      </c>
      <c r="CH184">
        <f t="shared" si="23"/>
        <v>1.5879866764174452E-2</v>
      </c>
      <c r="CI184">
        <f t="shared" si="24"/>
        <v>0.12186295024054256</v>
      </c>
      <c r="CJ184">
        <f t="shared" si="25"/>
        <v>0.1100797952961125</v>
      </c>
      <c r="CK184">
        <f t="shared" si="26"/>
        <v>0.14961090354575732</v>
      </c>
      <c r="CL184">
        <f t="shared" si="27"/>
        <v>0.22909540465614117</v>
      </c>
      <c r="CM184">
        <f t="shared" si="28"/>
        <v>9.6722629520540393E-2</v>
      </c>
      <c r="CN184">
        <f t="shared" si="29"/>
        <v>0.10378968950193465</v>
      </c>
      <c r="CO184">
        <f t="shared" si="30"/>
        <v>1.5879866764174452E-2</v>
      </c>
      <c r="CP184" s="97" t="s">
        <v>249</v>
      </c>
      <c r="CQ184">
        <f t="shared" si="31"/>
        <v>118</v>
      </c>
      <c r="CR184">
        <f t="shared" si="32"/>
        <v>257</v>
      </c>
      <c r="CS184" s="97" t="s">
        <v>249</v>
      </c>
    </row>
    <row r="185" spans="1:97" x14ac:dyDescent="0.35">
      <c r="A185" s="97" t="s">
        <v>110</v>
      </c>
      <c r="B185" s="23">
        <v>0.20347587745116924</v>
      </c>
      <c r="C185" s="97" t="s">
        <v>110</v>
      </c>
      <c r="D185" s="97">
        <v>179</v>
      </c>
      <c r="E185" s="97" t="s">
        <v>110</v>
      </c>
      <c r="F185" s="23">
        <v>6.5349511662897569E-2</v>
      </c>
      <c r="G185" s="97" t="s">
        <v>110</v>
      </c>
      <c r="H185" s="97">
        <v>231</v>
      </c>
      <c r="I185" s="97" t="s">
        <v>110</v>
      </c>
      <c r="J185" s="23">
        <v>0.25668242800686403</v>
      </c>
      <c r="K185" s="97" t="s">
        <v>110</v>
      </c>
      <c r="L185" s="97">
        <v>167</v>
      </c>
      <c r="M185" s="97" t="s">
        <v>110</v>
      </c>
      <c r="N185" s="23">
        <v>-64</v>
      </c>
      <c r="O185" s="97" t="s">
        <v>110</v>
      </c>
      <c r="P185" s="23">
        <v>87</v>
      </c>
      <c r="Q185" s="97" t="s">
        <v>110</v>
      </c>
      <c r="R185" s="23">
        <v>2.5193879814959111E-3</v>
      </c>
      <c r="S185" s="97" t="s">
        <v>110</v>
      </c>
      <c r="T185" s="97">
        <v>91</v>
      </c>
      <c r="U185" s="97" t="s">
        <v>110</v>
      </c>
      <c r="V185" s="23">
        <v>0.12984998347001026</v>
      </c>
      <c r="W185" s="97" t="s">
        <v>110</v>
      </c>
      <c r="X185" s="97">
        <v>174</v>
      </c>
      <c r="Y185" s="97" t="s">
        <v>110</v>
      </c>
      <c r="Z185" s="23">
        <v>3.7185813508206714E-3</v>
      </c>
      <c r="AA185" s="97" t="s">
        <v>110</v>
      </c>
      <c r="AB185" s="97">
        <v>131</v>
      </c>
      <c r="AC185" s="97" t="s">
        <v>110</v>
      </c>
      <c r="AD185" s="23">
        <v>1.4197945781436112E-2</v>
      </c>
      <c r="AE185" s="97" t="s">
        <v>110</v>
      </c>
      <c r="AF185" s="97">
        <v>125</v>
      </c>
      <c r="AG185" s="97" t="s">
        <v>110</v>
      </c>
      <c r="AH185" s="23">
        <v>0.11871714844216583</v>
      </c>
      <c r="AI185" s="97" t="s">
        <v>110</v>
      </c>
      <c r="AJ185" s="97">
        <v>93</v>
      </c>
      <c r="AK185" s="97" t="s">
        <v>110</v>
      </c>
      <c r="AL185" s="23">
        <v>2.8796794608129464E-2</v>
      </c>
      <c r="AM185" s="97" t="s">
        <v>110</v>
      </c>
      <c r="AN185" s="97">
        <v>114</v>
      </c>
      <c r="AO185" s="97" t="s">
        <v>110</v>
      </c>
      <c r="AP185" s="23">
        <v>2.4357786675568181E-2</v>
      </c>
      <c r="AQ185" s="97" t="s">
        <v>110</v>
      </c>
      <c r="AR185" s="97">
        <v>193</v>
      </c>
      <c r="AS185" s="97" t="s">
        <v>110</v>
      </c>
      <c r="AT185" s="23">
        <v>0.14942890833218897</v>
      </c>
      <c r="AU185" s="97" t="s">
        <v>110</v>
      </c>
      <c r="AV185" s="97">
        <v>46</v>
      </c>
      <c r="AW185" s="97" t="s">
        <v>110</v>
      </c>
      <c r="AX185" s="23">
        <v>7.6407274665747399E-2</v>
      </c>
      <c r="AY185" s="97" t="s">
        <v>110</v>
      </c>
      <c r="AZ185" s="97">
        <v>154</v>
      </c>
      <c r="BA185" s="97" t="s">
        <v>110</v>
      </c>
      <c r="BB185" s="23">
        <v>6.0786549076981562E-2</v>
      </c>
      <c r="BC185" s="97" t="s">
        <v>110</v>
      </c>
      <c r="BD185" s="97">
        <v>140</v>
      </c>
      <c r="BE185" s="97" t="s">
        <v>110</v>
      </c>
      <c r="BF185" s="23">
        <v>0.15517442857442376</v>
      </c>
      <c r="BG185" s="97" t="s">
        <v>110</v>
      </c>
      <c r="BH185" s="97">
        <v>252</v>
      </c>
      <c r="BI185" s="97" t="s">
        <v>110</v>
      </c>
      <c r="BJ185" s="23">
        <v>8.7883286513226549E-2</v>
      </c>
      <c r="BK185" s="97" t="s">
        <v>110</v>
      </c>
      <c r="BL185" s="97">
        <v>194</v>
      </c>
      <c r="BM185" s="97" t="s">
        <v>110</v>
      </c>
      <c r="BN185" s="23">
        <v>4.2737695031744682E-2</v>
      </c>
      <c r="BO185" s="97" t="s">
        <v>110</v>
      </c>
      <c r="BP185" s="97">
        <v>214</v>
      </c>
      <c r="BQ185" s="97" t="s">
        <v>110</v>
      </c>
      <c r="BR185" s="23">
        <v>0.19239240726340104</v>
      </c>
      <c r="BS185" s="97" t="s">
        <v>110</v>
      </c>
      <c r="BT185" s="97">
        <v>13</v>
      </c>
      <c r="BU185" s="97" t="s">
        <v>110</v>
      </c>
      <c r="BV185" s="23">
        <v>0.20461126790468956</v>
      </c>
      <c r="BW185" s="97" t="s">
        <v>110</v>
      </c>
      <c r="BX185" s="97">
        <v>61</v>
      </c>
      <c r="BY185" s="97" t="s">
        <v>110</v>
      </c>
      <c r="BZ185" s="23">
        <v>0.11446898281736466</v>
      </c>
      <c r="CA185" s="97" t="s">
        <v>110</v>
      </c>
      <c r="CB185" s="97">
        <v>233</v>
      </c>
      <c r="CC185" s="97" t="s">
        <v>110</v>
      </c>
      <c r="CD185" s="23">
        <v>5.6527900197456946E-2</v>
      </c>
      <c r="CE185" s="97" t="s">
        <v>110</v>
      </c>
      <c r="CF185" s="97">
        <v>194</v>
      </c>
      <c r="CG185" s="2">
        <f t="shared" si="22"/>
        <v>3.7185813508206714E-3</v>
      </c>
      <c r="CH185">
        <f t="shared" si="23"/>
        <v>2.8796794608129464E-2</v>
      </c>
      <c r="CI185">
        <f t="shared" si="24"/>
        <v>7.6407274665747399E-2</v>
      </c>
      <c r="CJ185">
        <f t="shared" si="25"/>
        <v>8.7883286513226549E-2</v>
      </c>
      <c r="CK185">
        <f t="shared" si="26"/>
        <v>0.20461126790468956</v>
      </c>
      <c r="CL185">
        <f t="shared" si="27"/>
        <v>0.11446898281736466</v>
      </c>
      <c r="CM185">
        <f t="shared" si="28"/>
        <v>5.6527900197456946E-2</v>
      </c>
      <c r="CN185">
        <f t="shared" si="29"/>
        <v>8.3035718198742448E-2</v>
      </c>
      <c r="CO185">
        <f t="shared" si="30"/>
        <v>2.8796794608129464E-2</v>
      </c>
      <c r="CP185" s="97" t="s">
        <v>110</v>
      </c>
      <c r="CQ185">
        <f t="shared" si="31"/>
        <v>179</v>
      </c>
      <c r="CR185">
        <f t="shared" si="32"/>
        <v>114</v>
      </c>
      <c r="CS185" s="97" t="s">
        <v>110</v>
      </c>
    </row>
    <row r="186" spans="1:97" x14ac:dyDescent="0.35">
      <c r="A186" s="97" t="s">
        <v>182</v>
      </c>
      <c r="B186" s="23">
        <v>0.14952480421868972</v>
      </c>
      <c r="C186" s="97" t="s">
        <v>182</v>
      </c>
      <c r="D186" s="97">
        <v>283</v>
      </c>
      <c r="E186" s="97" t="s">
        <v>182</v>
      </c>
      <c r="F186" s="23">
        <v>2.1497579443996523E-2</v>
      </c>
      <c r="G186" s="97" t="s">
        <v>182</v>
      </c>
      <c r="H186" s="97">
        <v>323</v>
      </c>
      <c r="I186" s="97" t="s">
        <v>182</v>
      </c>
      <c r="J186" s="23">
        <v>0.29201514388227257</v>
      </c>
      <c r="K186" s="97" t="s">
        <v>182</v>
      </c>
      <c r="L186" s="97">
        <v>123</v>
      </c>
      <c r="M186" s="97" t="s">
        <v>182</v>
      </c>
      <c r="N186" s="23">
        <v>-200</v>
      </c>
      <c r="O186" s="97" t="s">
        <v>182</v>
      </c>
      <c r="P186" s="23">
        <v>11</v>
      </c>
      <c r="Q186" s="97" t="s">
        <v>182</v>
      </c>
      <c r="R186" s="23">
        <v>1.0338363626429985E-3</v>
      </c>
      <c r="S186" s="97" t="s">
        <v>182</v>
      </c>
      <c r="T186" s="97">
        <v>189</v>
      </c>
      <c r="U186" s="97" t="s">
        <v>182</v>
      </c>
      <c r="V186" s="23">
        <v>0.2525724894763941</v>
      </c>
      <c r="W186" s="97" t="s">
        <v>182</v>
      </c>
      <c r="X186" s="97">
        <v>80</v>
      </c>
      <c r="Y186" s="97" t="s">
        <v>182</v>
      </c>
      <c r="Z186" s="23">
        <v>3.3675600296298298E-3</v>
      </c>
      <c r="AA186" s="97" t="s">
        <v>182</v>
      </c>
      <c r="AB186" s="97">
        <v>149</v>
      </c>
      <c r="AC186" s="97" t="s">
        <v>182</v>
      </c>
      <c r="AD186" s="23">
        <v>7.2732477919968336E-3</v>
      </c>
      <c r="AE186" s="97" t="s">
        <v>182</v>
      </c>
      <c r="AF186" s="97">
        <v>216</v>
      </c>
      <c r="AG186" s="97" t="s">
        <v>182</v>
      </c>
      <c r="AH186" s="23">
        <v>0.21803090297823546</v>
      </c>
      <c r="AI186" s="97" t="s">
        <v>182</v>
      </c>
      <c r="AJ186" s="97">
        <v>26</v>
      </c>
      <c r="AK186" s="97" t="s">
        <v>182</v>
      </c>
      <c r="AL186" s="23">
        <v>3.4565945612389529E-2</v>
      </c>
      <c r="AM186" s="97" t="s">
        <v>182</v>
      </c>
      <c r="AN186" s="97">
        <v>93</v>
      </c>
      <c r="AO186" s="97" t="s">
        <v>182</v>
      </c>
      <c r="AP186" s="23">
        <v>2.195922626822467E-2</v>
      </c>
      <c r="AQ186" s="97" t="s">
        <v>182</v>
      </c>
      <c r="AR186" s="97">
        <v>202</v>
      </c>
      <c r="AS186" s="97" t="s">
        <v>182</v>
      </c>
      <c r="AT186" s="23">
        <v>0.11754665667574868</v>
      </c>
      <c r="AU186" s="97" t="s">
        <v>182</v>
      </c>
      <c r="AV186" s="97">
        <v>91</v>
      </c>
      <c r="AW186" s="97" t="s">
        <v>182</v>
      </c>
      <c r="AX186" s="23">
        <v>6.2830718789582102E-2</v>
      </c>
      <c r="AY186" s="97" t="s">
        <v>182</v>
      </c>
      <c r="AZ186" s="97">
        <v>185</v>
      </c>
      <c r="BA186" s="97" t="s">
        <v>182</v>
      </c>
      <c r="BB186" s="23">
        <v>8.6488016221189911E-3</v>
      </c>
      <c r="BC186" s="97" t="s">
        <v>182</v>
      </c>
      <c r="BD186" s="97">
        <v>299</v>
      </c>
      <c r="BE186" s="97" t="s">
        <v>182</v>
      </c>
      <c r="BF186" s="23">
        <v>0.15729207644132506</v>
      </c>
      <c r="BG186" s="97" t="s">
        <v>182</v>
      </c>
      <c r="BH186" s="97">
        <v>247</v>
      </c>
      <c r="BI186" s="97" t="s">
        <v>182</v>
      </c>
      <c r="BJ186" s="23">
        <v>4.0764460061707669E-2</v>
      </c>
      <c r="BK186" s="97" t="s">
        <v>182</v>
      </c>
      <c r="BL186" s="97">
        <v>313</v>
      </c>
      <c r="BM186" s="97" t="s">
        <v>182</v>
      </c>
      <c r="BN186" s="23">
        <v>8.6527465021569317E-3</v>
      </c>
      <c r="BO186" s="97" t="s">
        <v>182</v>
      </c>
      <c r="BP186" s="97">
        <v>314</v>
      </c>
      <c r="BQ186" s="97" t="s">
        <v>182</v>
      </c>
      <c r="BR186" s="23">
        <v>8.0798487876896419E-2</v>
      </c>
      <c r="BS186" s="97" t="s">
        <v>182</v>
      </c>
      <c r="BT186" s="97">
        <v>99</v>
      </c>
      <c r="BU186" s="97" t="s">
        <v>182</v>
      </c>
      <c r="BV186" s="23">
        <v>7.7869250502021398E-2</v>
      </c>
      <c r="BW186" s="97" t="s">
        <v>182</v>
      </c>
      <c r="BX186" s="97">
        <v>247</v>
      </c>
      <c r="BY186" s="97" t="s">
        <v>182</v>
      </c>
      <c r="BZ186" s="23">
        <v>0.12921677628492487</v>
      </c>
      <c r="CA186" s="97" t="s">
        <v>182</v>
      </c>
      <c r="CB186" s="97">
        <v>203</v>
      </c>
      <c r="CC186" s="97" t="s">
        <v>182</v>
      </c>
      <c r="CD186" s="23">
        <v>8.7268175891316344E-2</v>
      </c>
      <c r="CE186" s="97" t="s">
        <v>182</v>
      </c>
      <c r="CF186" s="97">
        <v>139</v>
      </c>
      <c r="CG186" s="2">
        <f t="shared" si="22"/>
        <v>3.3675600296298298E-3</v>
      </c>
      <c r="CH186">
        <f t="shared" si="23"/>
        <v>3.4565945612389529E-2</v>
      </c>
      <c r="CI186">
        <f t="shared" si="24"/>
        <v>6.2830718789582102E-2</v>
      </c>
      <c r="CJ186">
        <f t="shared" si="25"/>
        <v>4.0764460061707669E-2</v>
      </c>
      <c r="CK186">
        <f t="shared" si="26"/>
        <v>7.7869250502021398E-2</v>
      </c>
      <c r="CL186">
        <f t="shared" si="27"/>
        <v>0.12921677628492487</v>
      </c>
      <c r="CM186">
        <f t="shared" si="28"/>
        <v>8.7268175891316344E-2</v>
      </c>
      <c r="CN186">
        <f t="shared" si="29"/>
        <v>6.1019024281169947E-2</v>
      </c>
      <c r="CO186">
        <f t="shared" si="30"/>
        <v>3.4565945612389529E-2</v>
      </c>
      <c r="CP186" s="97" t="s">
        <v>182</v>
      </c>
      <c r="CQ186">
        <f t="shared" si="31"/>
        <v>283</v>
      </c>
      <c r="CR186">
        <f t="shared" si="32"/>
        <v>93</v>
      </c>
      <c r="CS186" s="97" t="s">
        <v>182</v>
      </c>
    </row>
    <row r="187" spans="1:97" x14ac:dyDescent="0.35">
      <c r="A187" s="97" t="s">
        <v>321</v>
      </c>
      <c r="B187" s="23">
        <v>0.15935675206383568</v>
      </c>
      <c r="C187" s="97" t="s">
        <v>321</v>
      </c>
      <c r="D187" s="97">
        <v>268</v>
      </c>
      <c r="E187" s="97" t="s">
        <v>321</v>
      </c>
      <c r="F187" s="23">
        <v>4.8977874155938551E-2</v>
      </c>
      <c r="G187" s="97" t="s">
        <v>321</v>
      </c>
      <c r="H187" s="97">
        <v>281</v>
      </c>
      <c r="I187" s="97" t="s">
        <v>321</v>
      </c>
      <c r="J187" s="23">
        <v>0.23843551562401405</v>
      </c>
      <c r="K187" s="97" t="s">
        <v>321</v>
      </c>
      <c r="L187" s="97">
        <v>196</v>
      </c>
      <c r="M187" s="97" t="s">
        <v>321</v>
      </c>
      <c r="N187" s="23">
        <v>-85</v>
      </c>
      <c r="O187" s="97" t="s">
        <v>321</v>
      </c>
      <c r="P187" s="23">
        <v>76</v>
      </c>
      <c r="Q187" s="97" t="s">
        <v>321</v>
      </c>
      <c r="R187" s="23">
        <v>3.2255292810872067E-4</v>
      </c>
      <c r="S187" s="97" t="s">
        <v>321</v>
      </c>
      <c r="T187" s="97">
        <v>278</v>
      </c>
      <c r="U187" s="97" t="s">
        <v>321</v>
      </c>
      <c r="V187" s="23">
        <v>0.14234116168518265</v>
      </c>
      <c r="W187" s="97" t="s">
        <v>321</v>
      </c>
      <c r="X187" s="97">
        <v>156</v>
      </c>
      <c r="Y187" s="97" t="s">
        <v>321</v>
      </c>
      <c r="Z187" s="23">
        <v>1.6378373376314784E-3</v>
      </c>
      <c r="AA187" s="97" t="s">
        <v>321</v>
      </c>
      <c r="AB187" s="97">
        <v>254</v>
      </c>
      <c r="AC187" s="97" t="s">
        <v>321</v>
      </c>
      <c r="AD187" s="23">
        <v>5.706707549401762E-3</v>
      </c>
      <c r="AE187" s="97" t="s">
        <v>321</v>
      </c>
      <c r="AF187" s="97">
        <v>240</v>
      </c>
      <c r="AG187" s="97" t="s">
        <v>321</v>
      </c>
      <c r="AH187" s="23">
        <v>0.11803507619296819</v>
      </c>
      <c r="AI187" s="97" t="s">
        <v>321</v>
      </c>
      <c r="AJ187" s="97">
        <v>95</v>
      </c>
      <c r="AK187" s="97" t="s">
        <v>321</v>
      </c>
      <c r="AL187" s="23">
        <v>2.0436849548273125E-2</v>
      </c>
      <c r="AM187" s="97" t="s">
        <v>321</v>
      </c>
      <c r="AN187" s="97">
        <v>182</v>
      </c>
      <c r="AO187" s="97" t="s">
        <v>321</v>
      </c>
      <c r="AP187" s="23">
        <v>2.1309687726945078E-2</v>
      </c>
      <c r="AQ187" s="97" t="s">
        <v>321</v>
      </c>
      <c r="AR187" s="97">
        <v>204</v>
      </c>
      <c r="AS187" s="97" t="s">
        <v>321</v>
      </c>
      <c r="AT187" s="23">
        <v>7.5303075271736686E-2</v>
      </c>
      <c r="AU187" s="97" t="s">
        <v>321</v>
      </c>
      <c r="AV187" s="97">
        <v>215</v>
      </c>
      <c r="AW187" s="97" t="s">
        <v>321</v>
      </c>
      <c r="AX187" s="23">
        <v>4.7304805441141996E-2</v>
      </c>
      <c r="AY187" s="97" t="s">
        <v>321</v>
      </c>
      <c r="AZ187" s="97">
        <v>235</v>
      </c>
      <c r="BA187" s="97" t="s">
        <v>321</v>
      </c>
      <c r="BB187" s="23">
        <v>1.227864367611365E-2</v>
      </c>
      <c r="BC187" s="97" t="s">
        <v>321</v>
      </c>
      <c r="BD187" s="97">
        <v>285</v>
      </c>
      <c r="BE187" s="97" t="s">
        <v>321</v>
      </c>
      <c r="BF187" s="23">
        <v>0.2331554317046485</v>
      </c>
      <c r="BG187" s="97" t="s">
        <v>321</v>
      </c>
      <c r="BH187" s="97">
        <v>144</v>
      </c>
      <c r="BI187" s="97" t="s">
        <v>321</v>
      </c>
      <c r="BJ187" s="23">
        <v>5.9931501284018307E-2</v>
      </c>
      <c r="BK187" s="97" t="s">
        <v>321</v>
      </c>
      <c r="BL187" s="97">
        <v>264</v>
      </c>
      <c r="BM187" s="97" t="s">
        <v>321</v>
      </c>
      <c r="BN187" s="23">
        <v>6.8756125070152357E-2</v>
      </c>
      <c r="BO187" s="97" t="s">
        <v>321</v>
      </c>
      <c r="BP187" s="97">
        <v>150</v>
      </c>
      <c r="BQ187" s="97" t="s">
        <v>321</v>
      </c>
      <c r="BR187" s="23">
        <v>7.3060685405333767E-2</v>
      </c>
      <c r="BS187" s="97" t="s">
        <v>321</v>
      </c>
      <c r="BT187" s="97">
        <v>125</v>
      </c>
      <c r="BU187" s="97" t="s">
        <v>321</v>
      </c>
      <c r="BV187" s="23">
        <v>0.12324922558237662</v>
      </c>
      <c r="BW187" s="97" t="s">
        <v>321</v>
      </c>
      <c r="BX187" s="97">
        <v>150</v>
      </c>
      <c r="BY187" s="97" t="s">
        <v>321</v>
      </c>
      <c r="BZ187" s="23">
        <v>0.12392872071277766</v>
      </c>
      <c r="CA187" s="97" t="s">
        <v>321</v>
      </c>
      <c r="CB187" s="97">
        <v>213</v>
      </c>
      <c r="CC187" s="97" t="s">
        <v>321</v>
      </c>
      <c r="CD187" s="23">
        <v>8.5579665242905847E-2</v>
      </c>
      <c r="CE187" s="97" t="s">
        <v>321</v>
      </c>
      <c r="CF187" s="97">
        <v>141</v>
      </c>
      <c r="CG187" s="2">
        <f t="shared" si="22"/>
        <v>1.6378373376314784E-3</v>
      </c>
      <c r="CH187">
        <f t="shared" si="23"/>
        <v>2.0436849548273125E-2</v>
      </c>
      <c r="CI187">
        <f t="shared" si="24"/>
        <v>4.7304805441141996E-2</v>
      </c>
      <c r="CJ187">
        <f t="shared" si="25"/>
        <v>5.9931501284018307E-2</v>
      </c>
      <c r="CK187">
        <f t="shared" si="26"/>
        <v>0.12324922558237662</v>
      </c>
      <c r="CL187">
        <f t="shared" si="27"/>
        <v>0.12392872071277766</v>
      </c>
      <c r="CM187">
        <f t="shared" si="28"/>
        <v>8.5579665242905847E-2</v>
      </c>
      <c r="CN187">
        <f t="shared" si="29"/>
        <v>6.5031307510223457E-2</v>
      </c>
      <c r="CO187">
        <f t="shared" si="30"/>
        <v>2.0436849548273125E-2</v>
      </c>
      <c r="CP187" s="97" t="s">
        <v>321</v>
      </c>
      <c r="CQ187">
        <f t="shared" si="31"/>
        <v>268</v>
      </c>
      <c r="CR187">
        <f t="shared" si="32"/>
        <v>182</v>
      </c>
      <c r="CS187" s="97" t="s">
        <v>321</v>
      </c>
    </row>
    <row r="188" spans="1:97" x14ac:dyDescent="0.35">
      <c r="A188" s="97" t="s">
        <v>77</v>
      </c>
      <c r="B188" s="23">
        <v>0.45265329842227942</v>
      </c>
      <c r="C188" s="97" t="s">
        <v>77</v>
      </c>
      <c r="D188" s="97">
        <v>30</v>
      </c>
      <c r="E188" s="97" t="s">
        <v>77</v>
      </c>
      <c r="F188" s="23">
        <v>0.15164735140266894</v>
      </c>
      <c r="G188" s="97" t="s">
        <v>77</v>
      </c>
      <c r="H188" s="97">
        <v>73</v>
      </c>
      <c r="I188" s="97" t="s">
        <v>77</v>
      </c>
      <c r="J188" s="23">
        <v>0.52468153696136499</v>
      </c>
      <c r="K188" s="97" t="s">
        <v>77</v>
      </c>
      <c r="L188" s="97">
        <v>24</v>
      </c>
      <c r="M188" s="97" t="s">
        <v>77</v>
      </c>
      <c r="N188" s="23">
        <v>-49</v>
      </c>
      <c r="O188" s="97" t="s">
        <v>77</v>
      </c>
      <c r="P188" s="23">
        <v>106</v>
      </c>
      <c r="Q188" s="97" t="s">
        <v>77</v>
      </c>
      <c r="R188" s="23">
        <v>5.1652371901017395E-3</v>
      </c>
      <c r="S188" s="97" t="s">
        <v>77</v>
      </c>
      <c r="T188" s="97">
        <v>47</v>
      </c>
      <c r="U188" s="97" t="s">
        <v>77</v>
      </c>
      <c r="V188" s="23">
        <v>0.20451035267455414</v>
      </c>
      <c r="W188" s="97" t="s">
        <v>77</v>
      </c>
      <c r="X188" s="97">
        <v>107</v>
      </c>
      <c r="Y188" s="97" t="s">
        <v>77</v>
      </c>
      <c r="Z188" s="23">
        <v>7.0535761947311832E-3</v>
      </c>
      <c r="AA188" s="97" t="s">
        <v>77</v>
      </c>
      <c r="AB188" s="97">
        <v>60</v>
      </c>
      <c r="AC188" s="97" t="s">
        <v>77</v>
      </c>
      <c r="AD188" s="23">
        <v>7.8418140289141323E-3</v>
      </c>
      <c r="AE188" s="97" t="s">
        <v>77</v>
      </c>
      <c r="AF188" s="97">
        <v>206</v>
      </c>
      <c r="AG188" s="97" t="s">
        <v>77</v>
      </c>
      <c r="AH188" s="23">
        <v>0.14824741082939402</v>
      </c>
      <c r="AI188" s="97" t="s">
        <v>77</v>
      </c>
      <c r="AJ188" s="97">
        <v>55</v>
      </c>
      <c r="AK188" s="97" t="s">
        <v>77</v>
      </c>
      <c r="AL188" s="23">
        <v>2.6325037247567844E-2</v>
      </c>
      <c r="AM188" s="97" t="s">
        <v>77</v>
      </c>
      <c r="AN188" s="97">
        <v>132</v>
      </c>
      <c r="AO188" s="97" t="s">
        <v>77</v>
      </c>
      <c r="AP188" s="23">
        <v>9.0060423838934325E-2</v>
      </c>
      <c r="AQ188" s="97" t="s">
        <v>77</v>
      </c>
      <c r="AR188" s="97">
        <v>72</v>
      </c>
      <c r="AS188" s="97" t="s">
        <v>77</v>
      </c>
      <c r="AT188" s="23">
        <v>0.13148789200693395</v>
      </c>
      <c r="AU188" s="97" t="s">
        <v>77</v>
      </c>
      <c r="AV188" s="97">
        <v>72</v>
      </c>
      <c r="AW188" s="97" t="s">
        <v>77</v>
      </c>
      <c r="AX188" s="23">
        <v>0.13407823821056195</v>
      </c>
      <c r="AY188" s="97" t="s">
        <v>77</v>
      </c>
      <c r="AZ188" s="97">
        <v>63</v>
      </c>
      <c r="BA188" s="97" t="s">
        <v>77</v>
      </c>
      <c r="BB188" s="23">
        <v>4.4430992910793728E-2</v>
      </c>
      <c r="BC188" s="97" t="s">
        <v>77</v>
      </c>
      <c r="BD188" s="97">
        <v>180</v>
      </c>
      <c r="BE188" s="97" t="s">
        <v>77</v>
      </c>
      <c r="BF188" s="23">
        <v>0.33988457644737841</v>
      </c>
      <c r="BG188" s="97" t="s">
        <v>77</v>
      </c>
      <c r="BH188" s="97">
        <v>63</v>
      </c>
      <c r="BI188" s="97" t="s">
        <v>77</v>
      </c>
      <c r="BJ188" s="23">
        <v>0.11156862149368854</v>
      </c>
      <c r="BK188" s="97" t="s">
        <v>77</v>
      </c>
      <c r="BL188" s="97">
        <v>145</v>
      </c>
      <c r="BM188" s="97" t="s">
        <v>77</v>
      </c>
      <c r="BN188" s="23">
        <v>0.18805278696964062</v>
      </c>
      <c r="BO188" s="97" t="s">
        <v>77</v>
      </c>
      <c r="BP188" s="97">
        <v>38</v>
      </c>
      <c r="BQ188" s="97" t="s">
        <v>77</v>
      </c>
      <c r="BR188" s="23">
        <v>0.18653868155249687</v>
      </c>
      <c r="BS188" s="97" t="s">
        <v>77</v>
      </c>
      <c r="BT188" s="97">
        <v>16</v>
      </c>
      <c r="BU188" s="97" t="s">
        <v>77</v>
      </c>
      <c r="BV188" s="23">
        <v>0.32552346050932185</v>
      </c>
      <c r="BW188" s="97" t="s">
        <v>77</v>
      </c>
      <c r="BX188" s="97">
        <v>23</v>
      </c>
      <c r="BY188" s="97" t="s">
        <v>77</v>
      </c>
      <c r="BZ188" s="23">
        <v>0.1550651495343407</v>
      </c>
      <c r="CA188" s="97" t="s">
        <v>77</v>
      </c>
      <c r="CB188" s="97">
        <v>160</v>
      </c>
      <c r="CC188" s="97" t="s">
        <v>77</v>
      </c>
      <c r="CD188" s="23">
        <v>0.7077949777005289</v>
      </c>
      <c r="CE188" s="97" t="s">
        <v>77</v>
      </c>
      <c r="CF188" s="97">
        <v>7</v>
      </c>
      <c r="CG188" s="2">
        <f t="shared" si="22"/>
        <v>7.0535761947311832E-3</v>
      </c>
      <c r="CH188">
        <f t="shared" si="23"/>
        <v>2.6325037247567844E-2</v>
      </c>
      <c r="CI188">
        <f t="shared" si="24"/>
        <v>0.13407823821056195</v>
      </c>
      <c r="CJ188">
        <f t="shared" si="25"/>
        <v>0.11156862149368854</v>
      </c>
      <c r="CK188">
        <f t="shared" si="26"/>
        <v>0.32552346050932185</v>
      </c>
      <c r="CL188">
        <f t="shared" si="27"/>
        <v>0.1550651495343407</v>
      </c>
      <c r="CM188">
        <f t="shared" si="28"/>
        <v>0.7077949777005289</v>
      </c>
      <c r="CN188">
        <f t="shared" si="29"/>
        <v>0.18472161024858469</v>
      </c>
      <c r="CO188">
        <f t="shared" si="30"/>
        <v>2.6325037247567844E-2</v>
      </c>
      <c r="CP188" s="97" t="s">
        <v>77</v>
      </c>
      <c r="CQ188">
        <f t="shared" si="31"/>
        <v>30</v>
      </c>
      <c r="CR188">
        <f t="shared" si="32"/>
        <v>132</v>
      </c>
      <c r="CS188" s="97" t="s">
        <v>77</v>
      </c>
    </row>
    <row r="189" spans="1:97" x14ac:dyDescent="0.35">
      <c r="A189" s="97" t="s">
        <v>288</v>
      </c>
      <c r="B189" s="23">
        <v>0.19865988054187042</v>
      </c>
      <c r="C189" s="97" t="s">
        <v>288</v>
      </c>
      <c r="D189" s="97">
        <v>184</v>
      </c>
      <c r="E189" s="97" t="s">
        <v>288</v>
      </c>
      <c r="F189" s="23">
        <v>0.11529005934721269</v>
      </c>
      <c r="G189" s="97" t="s">
        <v>288</v>
      </c>
      <c r="H189" s="97">
        <v>125</v>
      </c>
      <c r="I189" s="97" t="s">
        <v>288</v>
      </c>
      <c r="J189" s="23">
        <v>0.23131196136805698</v>
      </c>
      <c r="K189" s="97" t="s">
        <v>288</v>
      </c>
      <c r="L189" s="97">
        <v>206</v>
      </c>
      <c r="M189" s="97" t="s">
        <v>288</v>
      </c>
      <c r="N189" s="23">
        <v>81</v>
      </c>
      <c r="O189" s="97" t="s">
        <v>288</v>
      </c>
      <c r="P189" s="23">
        <v>246</v>
      </c>
      <c r="Q189" s="97" t="s">
        <v>288</v>
      </c>
      <c r="R189" s="23">
        <v>6.0039313574170906E-4</v>
      </c>
      <c r="S189" s="97" t="s">
        <v>288</v>
      </c>
      <c r="T189" s="97">
        <v>242</v>
      </c>
      <c r="U189" s="97" t="s">
        <v>288</v>
      </c>
      <c r="V189" s="23">
        <v>0.15033932086542334</v>
      </c>
      <c r="W189" s="97" t="s">
        <v>288</v>
      </c>
      <c r="X189" s="97">
        <v>147</v>
      </c>
      <c r="Y189" s="97" t="s">
        <v>288</v>
      </c>
      <c r="Z189" s="23">
        <v>1.9895054959218738E-3</v>
      </c>
      <c r="AA189" s="97" t="s">
        <v>288</v>
      </c>
      <c r="AB189" s="97">
        <v>228</v>
      </c>
      <c r="AC189" s="97" t="s">
        <v>288</v>
      </c>
      <c r="AD189" s="23">
        <v>2.9508944622415193E-3</v>
      </c>
      <c r="AE189" s="97" t="s">
        <v>288</v>
      </c>
      <c r="AF189" s="97">
        <v>293</v>
      </c>
      <c r="AG189" s="97" t="s">
        <v>288</v>
      </c>
      <c r="AH189" s="23">
        <v>0.12216717687015571</v>
      </c>
      <c r="AI189" s="97" t="s">
        <v>288</v>
      </c>
      <c r="AJ189" s="97">
        <v>82</v>
      </c>
      <c r="AK189" s="97" t="s">
        <v>288</v>
      </c>
      <c r="AL189" s="23">
        <v>1.8272321767277121E-2</v>
      </c>
      <c r="AM189" s="97" t="s">
        <v>288</v>
      </c>
      <c r="AN189" s="97">
        <v>212</v>
      </c>
      <c r="AO189" s="97" t="s">
        <v>288</v>
      </c>
      <c r="AP189" s="23">
        <v>3.8273271376986863E-2</v>
      </c>
      <c r="AQ189" s="97" t="s">
        <v>288</v>
      </c>
      <c r="AR189" s="97">
        <v>151</v>
      </c>
      <c r="AS189" s="97" t="s">
        <v>288</v>
      </c>
      <c r="AT189" s="23">
        <v>8.6247735906293282E-2</v>
      </c>
      <c r="AU189" s="97" t="s">
        <v>288</v>
      </c>
      <c r="AV189" s="97">
        <v>180</v>
      </c>
      <c r="AW189" s="97" t="s">
        <v>288</v>
      </c>
      <c r="AX189" s="23">
        <v>6.768641465505934E-2</v>
      </c>
      <c r="AY189" s="97" t="s">
        <v>288</v>
      </c>
      <c r="AZ189" s="97">
        <v>165</v>
      </c>
      <c r="BA189" s="97" t="s">
        <v>288</v>
      </c>
      <c r="BB189" s="23">
        <v>7.6698214747732321E-2</v>
      </c>
      <c r="BC189" s="97" t="s">
        <v>288</v>
      </c>
      <c r="BD189" s="97">
        <v>116</v>
      </c>
      <c r="BE189" s="97" t="s">
        <v>288</v>
      </c>
      <c r="BF189" s="23">
        <v>0.20128702132957238</v>
      </c>
      <c r="BG189" s="97" t="s">
        <v>288</v>
      </c>
      <c r="BH189" s="97">
        <v>189</v>
      </c>
      <c r="BI189" s="97" t="s">
        <v>288</v>
      </c>
      <c r="BJ189" s="23">
        <v>0.11203607883190787</v>
      </c>
      <c r="BK189" s="97" t="s">
        <v>288</v>
      </c>
      <c r="BL189" s="97">
        <v>144</v>
      </c>
      <c r="BM189" s="97" t="s">
        <v>288</v>
      </c>
      <c r="BN189" s="23">
        <v>0.13658042285839656</v>
      </c>
      <c r="BO189" s="97" t="s">
        <v>288</v>
      </c>
      <c r="BP189" s="97">
        <v>61</v>
      </c>
      <c r="BQ189" s="97" t="s">
        <v>288</v>
      </c>
      <c r="BR189" s="23">
        <v>4.8004104735846681E-2</v>
      </c>
      <c r="BS189" s="97" t="s">
        <v>288</v>
      </c>
      <c r="BT189" s="97">
        <v>215</v>
      </c>
      <c r="BU189" s="97" t="s">
        <v>288</v>
      </c>
      <c r="BV189" s="23">
        <v>0.16024177588688543</v>
      </c>
      <c r="BW189" s="97" t="s">
        <v>288</v>
      </c>
      <c r="BX189" s="97">
        <v>96</v>
      </c>
      <c r="BY189" s="97" t="s">
        <v>288</v>
      </c>
      <c r="BZ189" s="23">
        <v>0.10488578586991019</v>
      </c>
      <c r="CA189" s="97" t="s">
        <v>288</v>
      </c>
      <c r="CB189" s="97">
        <v>257</v>
      </c>
      <c r="CC189" s="97" t="s">
        <v>288</v>
      </c>
      <c r="CD189" s="23">
        <v>0.11303593457716757</v>
      </c>
      <c r="CE189" s="97" t="s">
        <v>288</v>
      </c>
      <c r="CF189" s="97">
        <v>109</v>
      </c>
      <c r="CG189" s="2">
        <f t="shared" si="22"/>
        <v>1.9895054959218738E-3</v>
      </c>
      <c r="CH189">
        <f t="shared" si="23"/>
        <v>1.8272321767277121E-2</v>
      </c>
      <c r="CI189">
        <f t="shared" si="24"/>
        <v>6.768641465505934E-2</v>
      </c>
      <c r="CJ189">
        <f t="shared" si="25"/>
        <v>0.11203607883190787</v>
      </c>
      <c r="CK189">
        <f t="shared" si="26"/>
        <v>0.16024177588688543</v>
      </c>
      <c r="CL189">
        <f t="shared" si="27"/>
        <v>0.10488578586991019</v>
      </c>
      <c r="CM189">
        <f t="shared" si="28"/>
        <v>0.11303593457716757</v>
      </c>
      <c r="CN189">
        <f t="shared" si="29"/>
        <v>8.1070375833761033E-2</v>
      </c>
      <c r="CO189">
        <f t="shared" si="30"/>
        <v>1.8272321767277121E-2</v>
      </c>
      <c r="CP189" s="97" t="s">
        <v>288</v>
      </c>
      <c r="CQ189">
        <f t="shared" si="31"/>
        <v>184</v>
      </c>
      <c r="CR189">
        <f t="shared" si="32"/>
        <v>212</v>
      </c>
      <c r="CS189" s="97" t="s">
        <v>288</v>
      </c>
    </row>
    <row r="190" spans="1:97" x14ac:dyDescent="0.35">
      <c r="A190" s="97" t="s">
        <v>171</v>
      </c>
      <c r="B190" s="23">
        <v>0.1908626837957777</v>
      </c>
      <c r="C190" s="97" t="s">
        <v>171</v>
      </c>
      <c r="D190" s="97">
        <v>201</v>
      </c>
      <c r="E190" s="97" t="s">
        <v>171</v>
      </c>
      <c r="F190" s="23">
        <v>8.8871049905470317E-2</v>
      </c>
      <c r="G190" s="97" t="s">
        <v>171</v>
      </c>
      <c r="H190" s="97">
        <v>176</v>
      </c>
      <c r="I190" s="97" t="s">
        <v>171</v>
      </c>
      <c r="J190" s="23">
        <v>0.25832495420258644</v>
      </c>
      <c r="K190" s="97" t="s">
        <v>171</v>
      </c>
      <c r="L190" s="97">
        <v>165</v>
      </c>
      <c r="M190" s="97" t="s">
        <v>171</v>
      </c>
      <c r="N190" s="23">
        <v>-11</v>
      </c>
      <c r="O190" s="97" t="s">
        <v>171</v>
      </c>
      <c r="P190" s="23">
        <v>149</v>
      </c>
      <c r="Q190" s="97" t="s">
        <v>171</v>
      </c>
      <c r="R190" s="23">
        <v>4.2644605609279846E-4</v>
      </c>
      <c r="S190" s="97" t="s">
        <v>171</v>
      </c>
      <c r="T190" s="97">
        <v>260</v>
      </c>
      <c r="U190" s="97" t="s">
        <v>171</v>
      </c>
      <c r="V190" s="23">
        <v>5.8288113624999215E-2</v>
      </c>
      <c r="W190" s="97" t="s">
        <v>171</v>
      </c>
      <c r="X190" s="97">
        <v>278</v>
      </c>
      <c r="Y190" s="97" t="s">
        <v>171</v>
      </c>
      <c r="Z190" s="23">
        <v>9.649611837299094E-4</v>
      </c>
      <c r="AA190" s="97" t="s">
        <v>171</v>
      </c>
      <c r="AB190" s="97">
        <v>306</v>
      </c>
      <c r="AC190" s="97" t="s">
        <v>171</v>
      </c>
      <c r="AD190" s="23">
        <v>1.9698560181961068E-2</v>
      </c>
      <c r="AE190" s="97" t="s">
        <v>171</v>
      </c>
      <c r="AF190" s="97">
        <v>91</v>
      </c>
      <c r="AG190" s="97" t="s">
        <v>171</v>
      </c>
      <c r="AH190" s="23">
        <v>7.7096579889161673E-2</v>
      </c>
      <c r="AI190" s="97" t="s">
        <v>171</v>
      </c>
      <c r="AJ190" s="97">
        <v>186</v>
      </c>
      <c r="AK190" s="97" t="s">
        <v>171</v>
      </c>
      <c r="AL190" s="23">
        <v>2.8911162780683335E-2</v>
      </c>
      <c r="AM190" s="97" t="s">
        <v>171</v>
      </c>
      <c r="AN190" s="97">
        <v>113</v>
      </c>
      <c r="AO190" s="97" t="s">
        <v>171</v>
      </c>
      <c r="AP190" s="23">
        <v>7.1003711646936141E-2</v>
      </c>
      <c r="AQ190" s="97" t="s">
        <v>171</v>
      </c>
      <c r="AR190" s="97">
        <v>93</v>
      </c>
      <c r="AS190" s="97" t="s">
        <v>171</v>
      </c>
      <c r="AT190" s="23">
        <v>9.4895007136136481E-2</v>
      </c>
      <c r="AU190" s="97" t="s">
        <v>171</v>
      </c>
      <c r="AV190" s="97">
        <v>150</v>
      </c>
      <c r="AW190" s="97" t="s">
        <v>171</v>
      </c>
      <c r="AX190" s="23">
        <v>0.10261541844236668</v>
      </c>
      <c r="AY190" s="97" t="s">
        <v>171</v>
      </c>
      <c r="AZ190" s="97">
        <v>105</v>
      </c>
      <c r="BA190" s="97" t="s">
        <v>171</v>
      </c>
      <c r="BB190" s="23">
        <v>6.3138768799163469E-2</v>
      </c>
      <c r="BC190" s="97" t="s">
        <v>171</v>
      </c>
      <c r="BD190" s="97">
        <v>136</v>
      </c>
      <c r="BE190" s="97" t="s">
        <v>171</v>
      </c>
      <c r="BF190" s="23">
        <v>0.48303564531209642</v>
      </c>
      <c r="BG190" s="97" t="s">
        <v>171</v>
      </c>
      <c r="BH190" s="97">
        <v>24</v>
      </c>
      <c r="BI190" s="97" t="s">
        <v>171</v>
      </c>
      <c r="BJ190" s="23">
        <v>0.15855360437028249</v>
      </c>
      <c r="BK190" s="97" t="s">
        <v>171</v>
      </c>
      <c r="BL190" s="97">
        <v>90</v>
      </c>
      <c r="BM190" s="97" t="s">
        <v>171</v>
      </c>
      <c r="BN190" s="23">
        <v>4.237816553227907E-2</v>
      </c>
      <c r="BO190" s="97" t="s">
        <v>171</v>
      </c>
      <c r="BP190" s="97">
        <v>216</v>
      </c>
      <c r="BQ190" s="97" t="s">
        <v>171</v>
      </c>
      <c r="BR190" s="23">
        <v>4.4291760295810167E-2</v>
      </c>
      <c r="BS190" s="97" t="s">
        <v>171</v>
      </c>
      <c r="BT190" s="97">
        <v>232</v>
      </c>
      <c r="BU190" s="97" t="s">
        <v>171</v>
      </c>
      <c r="BV190" s="23">
        <v>7.532119386741927E-2</v>
      </c>
      <c r="BW190" s="97" t="s">
        <v>171</v>
      </c>
      <c r="BX190" s="97">
        <v>254</v>
      </c>
      <c r="BY190" s="97" t="s">
        <v>171</v>
      </c>
      <c r="BZ190" s="23">
        <v>0.12903436413681385</v>
      </c>
      <c r="CA190" s="97" t="s">
        <v>171</v>
      </c>
      <c r="CB190" s="97">
        <v>205</v>
      </c>
      <c r="CC190" s="97" t="s">
        <v>171</v>
      </c>
      <c r="CD190" s="23">
        <v>3.5783409372511718E-2</v>
      </c>
      <c r="CE190" s="97" t="s">
        <v>171</v>
      </c>
      <c r="CF190" s="97">
        <v>260</v>
      </c>
      <c r="CG190" s="2">
        <f t="shared" si="22"/>
        <v>9.649611837299094E-4</v>
      </c>
      <c r="CH190">
        <f t="shared" si="23"/>
        <v>2.8911162780683335E-2</v>
      </c>
      <c r="CI190">
        <f t="shared" si="24"/>
        <v>0.10261541844236668</v>
      </c>
      <c r="CJ190">
        <f t="shared" si="25"/>
        <v>0.15855360437028249</v>
      </c>
      <c r="CK190">
        <f t="shared" si="26"/>
        <v>7.532119386741927E-2</v>
      </c>
      <c r="CL190">
        <f t="shared" si="27"/>
        <v>0.12903436413681385</v>
      </c>
      <c r="CM190">
        <f t="shared" si="28"/>
        <v>3.5783409372511718E-2</v>
      </c>
      <c r="CN190">
        <f t="shared" si="29"/>
        <v>7.7888446654445498E-2</v>
      </c>
      <c r="CO190">
        <f t="shared" si="30"/>
        <v>2.8911162780683335E-2</v>
      </c>
      <c r="CP190" s="97" t="s">
        <v>171</v>
      </c>
      <c r="CQ190">
        <f t="shared" si="31"/>
        <v>201</v>
      </c>
      <c r="CR190">
        <f t="shared" si="32"/>
        <v>113</v>
      </c>
      <c r="CS190" s="97" t="s">
        <v>171</v>
      </c>
    </row>
    <row r="191" spans="1:97" x14ac:dyDescent="0.35">
      <c r="A191" s="97" t="s">
        <v>258</v>
      </c>
      <c r="B191" s="23">
        <v>0.22185008729608924</v>
      </c>
      <c r="C191" s="97" t="s">
        <v>258</v>
      </c>
      <c r="D191" s="97">
        <v>153</v>
      </c>
      <c r="E191" s="97" t="s">
        <v>258</v>
      </c>
      <c r="F191" s="23">
        <v>0.12230931030488229</v>
      </c>
      <c r="G191" s="97" t="s">
        <v>258</v>
      </c>
      <c r="H191" s="97">
        <v>111</v>
      </c>
      <c r="I191" s="97" t="s">
        <v>258</v>
      </c>
      <c r="J191" s="23">
        <v>0.26888314019862469</v>
      </c>
      <c r="K191" s="97" t="s">
        <v>258</v>
      </c>
      <c r="L191" s="97">
        <v>152</v>
      </c>
      <c r="M191" s="97" t="s">
        <v>258</v>
      </c>
      <c r="N191" s="23">
        <v>41</v>
      </c>
      <c r="O191" s="97" t="s">
        <v>258</v>
      </c>
      <c r="P191" s="23">
        <v>219</v>
      </c>
      <c r="Q191" s="97" t="s">
        <v>258</v>
      </c>
      <c r="R191" s="23">
        <v>2.7613308957758734E-3</v>
      </c>
      <c r="S191" s="97" t="s">
        <v>258</v>
      </c>
      <c r="T191" s="97">
        <v>86</v>
      </c>
      <c r="U191" s="97" t="s">
        <v>258</v>
      </c>
      <c r="V191" s="23">
        <v>0.35785216648898388</v>
      </c>
      <c r="W191" s="97" t="s">
        <v>258</v>
      </c>
      <c r="X191" s="97">
        <v>46</v>
      </c>
      <c r="Y191" s="97" t="s">
        <v>258</v>
      </c>
      <c r="Z191" s="23">
        <v>6.0674303221317036E-3</v>
      </c>
      <c r="AA191" s="97" t="s">
        <v>258</v>
      </c>
      <c r="AB191" s="97">
        <v>71</v>
      </c>
      <c r="AC191" s="97" t="s">
        <v>258</v>
      </c>
      <c r="AD191" s="23">
        <v>3.0742106042211319E-3</v>
      </c>
      <c r="AE191" s="97" t="s">
        <v>258</v>
      </c>
      <c r="AF191" s="97">
        <v>287</v>
      </c>
      <c r="AG191" s="97" t="s">
        <v>258</v>
      </c>
      <c r="AH191" s="23">
        <v>5.239124607406774E-2</v>
      </c>
      <c r="AI191" s="97" t="s">
        <v>258</v>
      </c>
      <c r="AJ191" s="97">
        <v>291</v>
      </c>
      <c r="AK191" s="97" t="s">
        <v>258</v>
      </c>
      <c r="AL191" s="23">
        <v>9.5985083951397893E-3</v>
      </c>
      <c r="AM191" s="97" t="s">
        <v>258</v>
      </c>
      <c r="AN191" s="97">
        <v>317</v>
      </c>
      <c r="AO191" s="97" t="s">
        <v>258</v>
      </c>
      <c r="AP191" s="23">
        <v>9.3572496491799009E-2</v>
      </c>
      <c r="AQ191" s="97" t="s">
        <v>258</v>
      </c>
      <c r="AR191" s="97">
        <v>69</v>
      </c>
      <c r="AS191" s="97" t="s">
        <v>258</v>
      </c>
      <c r="AT191" s="23">
        <v>5.3731719140264755E-2</v>
      </c>
      <c r="AU191" s="97" t="s">
        <v>258</v>
      </c>
      <c r="AV191" s="97">
        <v>291</v>
      </c>
      <c r="AW191" s="97" t="s">
        <v>258</v>
      </c>
      <c r="AX191" s="23">
        <v>0.11008565782681207</v>
      </c>
      <c r="AY191" s="97" t="s">
        <v>258</v>
      </c>
      <c r="AZ191" s="97">
        <v>94</v>
      </c>
      <c r="BA191" s="97" t="s">
        <v>258</v>
      </c>
      <c r="BB191" s="23">
        <v>0.15531178993380521</v>
      </c>
      <c r="BC191" s="97" t="s">
        <v>258</v>
      </c>
      <c r="BD191" s="97">
        <v>53</v>
      </c>
      <c r="BE191" s="97" t="s">
        <v>258</v>
      </c>
      <c r="BF191" s="23">
        <v>0.14753226891481985</v>
      </c>
      <c r="BG191" s="97" t="s">
        <v>258</v>
      </c>
      <c r="BH191" s="97">
        <v>273</v>
      </c>
      <c r="BI191" s="97" t="s">
        <v>258</v>
      </c>
      <c r="BJ191" s="23">
        <v>0.17251445029756463</v>
      </c>
      <c r="BK191" s="97" t="s">
        <v>258</v>
      </c>
      <c r="BL191" s="97">
        <v>75</v>
      </c>
      <c r="BM191" s="97" t="s">
        <v>258</v>
      </c>
      <c r="BN191" s="23">
        <v>1.5914918964737425E-2</v>
      </c>
      <c r="BO191" s="97" t="s">
        <v>258</v>
      </c>
      <c r="BP191" s="97">
        <v>294</v>
      </c>
      <c r="BQ191" s="97" t="s">
        <v>258</v>
      </c>
      <c r="BR191" s="23">
        <v>2.922503690869269E-2</v>
      </c>
      <c r="BS191" s="97" t="s">
        <v>258</v>
      </c>
      <c r="BT191" s="97">
        <v>295</v>
      </c>
      <c r="BU191" s="97" t="s">
        <v>258</v>
      </c>
      <c r="BV191" s="23">
        <v>3.9252217386711356E-2</v>
      </c>
      <c r="BW191" s="97" t="s">
        <v>258</v>
      </c>
      <c r="BX191" s="97">
        <v>316</v>
      </c>
      <c r="BY191" s="97" t="s">
        <v>258</v>
      </c>
      <c r="BZ191" s="23">
        <v>0.15933776492640131</v>
      </c>
      <c r="CA191" s="97" t="s">
        <v>258</v>
      </c>
      <c r="CB191" s="97">
        <v>152</v>
      </c>
      <c r="CC191" s="97" t="s">
        <v>258</v>
      </c>
      <c r="CD191" s="23">
        <v>0.16005577157374537</v>
      </c>
      <c r="CE191" s="97" t="s">
        <v>258</v>
      </c>
      <c r="CF191" s="97">
        <v>71</v>
      </c>
      <c r="CG191" s="2">
        <f t="shared" si="22"/>
        <v>6.0674303221317036E-3</v>
      </c>
      <c r="CH191">
        <f t="shared" si="23"/>
        <v>9.5985083951397893E-3</v>
      </c>
      <c r="CI191">
        <f t="shared" si="24"/>
        <v>0.11008565782681207</v>
      </c>
      <c r="CJ191">
        <f t="shared" si="25"/>
        <v>0.17251445029756463</v>
      </c>
      <c r="CK191">
        <f t="shared" si="26"/>
        <v>3.9252217386711356E-2</v>
      </c>
      <c r="CL191">
        <f t="shared" si="27"/>
        <v>0.15933776492640131</v>
      </c>
      <c r="CM191">
        <f t="shared" si="28"/>
        <v>0.16005577157374537</v>
      </c>
      <c r="CN191">
        <f t="shared" si="29"/>
        <v>9.053398153058867E-2</v>
      </c>
      <c r="CO191">
        <f t="shared" si="30"/>
        <v>9.5985083951397893E-3</v>
      </c>
      <c r="CP191" s="97" t="s">
        <v>258</v>
      </c>
      <c r="CQ191">
        <f t="shared" si="31"/>
        <v>153</v>
      </c>
      <c r="CR191">
        <f t="shared" si="32"/>
        <v>317</v>
      </c>
      <c r="CS191" s="97" t="s">
        <v>258</v>
      </c>
    </row>
    <row r="192" spans="1:97" x14ac:dyDescent="0.35">
      <c r="A192" s="97" t="s">
        <v>304</v>
      </c>
      <c r="B192" s="23">
        <v>0.15076639182607179</v>
      </c>
      <c r="C192" s="97" t="s">
        <v>304</v>
      </c>
      <c r="D192" s="97">
        <v>281</v>
      </c>
      <c r="E192" s="97" t="s">
        <v>304</v>
      </c>
      <c r="F192" s="23">
        <v>7.1513008146599208E-2</v>
      </c>
      <c r="G192" s="97" t="s">
        <v>304</v>
      </c>
      <c r="H192" s="97">
        <v>221</v>
      </c>
      <c r="I192" s="97" t="s">
        <v>304</v>
      </c>
      <c r="J192" s="23">
        <v>0.21774338781397587</v>
      </c>
      <c r="K192" s="97" t="s">
        <v>304</v>
      </c>
      <c r="L192" s="97">
        <v>220</v>
      </c>
      <c r="M192" s="97" t="s">
        <v>304</v>
      </c>
      <c r="N192" s="23">
        <v>-1</v>
      </c>
      <c r="O192" s="97" t="s">
        <v>304</v>
      </c>
      <c r="P192" s="23">
        <v>163</v>
      </c>
      <c r="Q192" s="97" t="s">
        <v>304</v>
      </c>
      <c r="R192" s="23">
        <v>1.4028363163717285E-3</v>
      </c>
      <c r="S192" s="97" t="s">
        <v>304</v>
      </c>
      <c r="T192" s="97">
        <v>145</v>
      </c>
      <c r="U192" s="97" t="s">
        <v>304</v>
      </c>
      <c r="V192" s="23">
        <v>0.25474666752466951</v>
      </c>
      <c r="W192" s="97" t="s">
        <v>304</v>
      </c>
      <c r="X192" s="97">
        <v>79</v>
      </c>
      <c r="Y192" s="97" t="s">
        <v>304</v>
      </c>
      <c r="Z192" s="23">
        <v>3.7565408897893833E-3</v>
      </c>
      <c r="AA192" s="97" t="s">
        <v>304</v>
      </c>
      <c r="AB192" s="97">
        <v>128</v>
      </c>
      <c r="AC192" s="97" t="s">
        <v>304</v>
      </c>
      <c r="AD192" s="23">
        <v>1.6546918482146265E-2</v>
      </c>
      <c r="AE192" s="97" t="s">
        <v>304</v>
      </c>
      <c r="AF192" s="97">
        <v>110</v>
      </c>
      <c r="AG192" s="97" t="s">
        <v>304</v>
      </c>
      <c r="AH192" s="23">
        <v>6.0233189539693574E-2</v>
      </c>
      <c r="AI192" s="97" t="s">
        <v>304</v>
      </c>
      <c r="AJ192" s="97">
        <v>256</v>
      </c>
      <c r="AK192" s="97" t="s">
        <v>304</v>
      </c>
      <c r="AL192" s="23">
        <v>2.3714838035316214E-2</v>
      </c>
      <c r="AM192" s="97" t="s">
        <v>304</v>
      </c>
      <c r="AN192" s="97">
        <v>149</v>
      </c>
      <c r="AO192" s="97" t="s">
        <v>304</v>
      </c>
      <c r="AP192" s="23">
        <v>6.2638357112864432E-2</v>
      </c>
      <c r="AQ192" s="97" t="s">
        <v>304</v>
      </c>
      <c r="AR192" s="97">
        <v>103</v>
      </c>
      <c r="AS192" s="97" t="s">
        <v>304</v>
      </c>
      <c r="AT192" s="23">
        <v>0.11992507199068179</v>
      </c>
      <c r="AU192" s="97" t="s">
        <v>304</v>
      </c>
      <c r="AV192" s="97">
        <v>85</v>
      </c>
      <c r="AW192" s="97" t="s">
        <v>304</v>
      </c>
      <c r="AX192" s="23">
        <v>0.10329184152197216</v>
      </c>
      <c r="AY192" s="97" t="s">
        <v>304</v>
      </c>
      <c r="AZ192" s="97">
        <v>103</v>
      </c>
      <c r="BA192" s="97" t="s">
        <v>304</v>
      </c>
      <c r="BB192" s="23">
        <v>4.3877930262084794E-2</v>
      </c>
      <c r="BC192" s="97" t="s">
        <v>304</v>
      </c>
      <c r="BD192" s="97">
        <v>181</v>
      </c>
      <c r="BE192" s="97" t="s">
        <v>304</v>
      </c>
      <c r="BF192" s="23">
        <v>0.13070047628317408</v>
      </c>
      <c r="BG192" s="97" t="s">
        <v>304</v>
      </c>
      <c r="BH192" s="97">
        <v>297</v>
      </c>
      <c r="BI192" s="97" t="s">
        <v>304</v>
      </c>
      <c r="BJ192" s="23">
        <v>6.734362657407493E-2</v>
      </c>
      <c r="BK192" s="97" t="s">
        <v>304</v>
      </c>
      <c r="BL192" s="97">
        <v>247</v>
      </c>
      <c r="BM192" s="97" t="s">
        <v>304</v>
      </c>
      <c r="BN192" s="23">
        <v>3.3771338209741757E-2</v>
      </c>
      <c r="BO192" s="97" t="s">
        <v>304</v>
      </c>
      <c r="BP192" s="97">
        <v>247</v>
      </c>
      <c r="BQ192" s="97" t="s">
        <v>304</v>
      </c>
      <c r="BR192" s="23">
        <v>5.0082786029856295E-2</v>
      </c>
      <c r="BS192" s="97" t="s">
        <v>304</v>
      </c>
      <c r="BT192" s="97">
        <v>206</v>
      </c>
      <c r="BU192" s="97" t="s">
        <v>304</v>
      </c>
      <c r="BV192" s="23">
        <v>7.2901081232672027E-2</v>
      </c>
      <c r="BW192" s="97" t="s">
        <v>304</v>
      </c>
      <c r="BX192" s="97">
        <v>264</v>
      </c>
      <c r="BY192" s="97" t="s">
        <v>304</v>
      </c>
      <c r="BZ192" s="23">
        <v>9.3833549970197203E-2</v>
      </c>
      <c r="CA192" s="97" t="s">
        <v>304</v>
      </c>
      <c r="CB192" s="97">
        <v>283</v>
      </c>
      <c r="CC192" s="97" t="s">
        <v>304</v>
      </c>
      <c r="CD192" s="23">
        <v>6.7994774417951945E-2</v>
      </c>
      <c r="CE192" s="97" t="s">
        <v>304</v>
      </c>
      <c r="CF192" s="97">
        <v>170</v>
      </c>
      <c r="CG192" s="2">
        <f t="shared" si="22"/>
        <v>3.7565408897893833E-3</v>
      </c>
      <c r="CH192">
        <f t="shared" si="23"/>
        <v>2.3714838035316214E-2</v>
      </c>
      <c r="CI192">
        <f t="shared" si="24"/>
        <v>0.10329184152197216</v>
      </c>
      <c r="CJ192">
        <f t="shared" si="25"/>
        <v>6.734362657407493E-2</v>
      </c>
      <c r="CK192">
        <f t="shared" si="26"/>
        <v>7.2901081232672027E-2</v>
      </c>
      <c r="CL192">
        <f t="shared" si="27"/>
        <v>9.3833549970197203E-2</v>
      </c>
      <c r="CM192">
        <f t="shared" si="28"/>
        <v>6.7994774417951945E-2</v>
      </c>
      <c r="CN192">
        <f t="shared" si="29"/>
        <v>6.1525699175398477E-2</v>
      </c>
      <c r="CO192">
        <f t="shared" si="30"/>
        <v>2.3714838035316214E-2</v>
      </c>
      <c r="CP192" s="97" t="s">
        <v>304</v>
      </c>
      <c r="CQ192">
        <f t="shared" si="31"/>
        <v>281</v>
      </c>
      <c r="CR192">
        <f t="shared" si="32"/>
        <v>149</v>
      </c>
      <c r="CS192" s="97" t="s">
        <v>304</v>
      </c>
    </row>
    <row r="193" spans="1:97" x14ac:dyDescent="0.35">
      <c r="A193" s="97" t="s">
        <v>294</v>
      </c>
      <c r="B193" s="23">
        <v>0.1710864524404736</v>
      </c>
      <c r="C193" s="97" t="s">
        <v>294</v>
      </c>
      <c r="D193" s="97">
        <v>239</v>
      </c>
      <c r="E193" s="97" t="s">
        <v>294</v>
      </c>
      <c r="F193" s="23">
        <v>9.7387447131421737E-2</v>
      </c>
      <c r="G193" s="97" t="s">
        <v>294</v>
      </c>
      <c r="H193" s="97">
        <v>164</v>
      </c>
      <c r="I193" s="97" t="s">
        <v>294</v>
      </c>
      <c r="J193" s="23">
        <v>0.218819120325732</v>
      </c>
      <c r="K193" s="97" t="s">
        <v>294</v>
      </c>
      <c r="L193" s="97">
        <v>219</v>
      </c>
      <c r="M193" s="97" t="s">
        <v>294</v>
      </c>
      <c r="N193" s="23">
        <v>55</v>
      </c>
      <c r="O193" s="97" t="s">
        <v>294</v>
      </c>
      <c r="P193" s="23">
        <v>226</v>
      </c>
      <c r="Q193" s="97" t="s">
        <v>294</v>
      </c>
      <c r="R193" s="23">
        <v>7.6016285969819782E-4</v>
      </c>
      <c r="S193" s="97" t="s">
        <v>294</v>
      </c>
      <c r="T193" s="97">
        <v>223</v>
      </c>
      <c r="U193" s="97" t="s">
        <v>294</v>
      </c>
      <c r="V193" s="23">
        <v>0.27039537479653342</v>
      </c>
      <c r="W193" s="97" t="s">
        <v>294</v>
      </c>
      <c r="X193" s="97">
        <v>67</v>
      </c>
      <c r="Y193" s="97" t="s">
        <v>294</v>
      </c>
      <c r="Z193" s="23">
        <v>3.2586707881887872E-3</v>
      </c>
      <c r="AA193" s="97" t="s">
        <v>294</v>
      </c>
      <c r="AB193" s="97">
        <v>153</v>
      </c>
      <c r="AC193" s="97" t="s">
        <v>294</v>
      </c>
      <c r="AD193" s="23">
        <v>2.7409866720280791E-2</v>
      </c>
      <c r="AE193" s="97" t="s">
        <v>294</v>
      </c>
      <c r="AF193" s="97">
        <v>70</v>
      </c>
      <c r="AG193" s="97" t="s">
        <v>294</v>
      </c>
      <c r="AH193" s="23">
        <v>8.9151964611225445E-2</v>
      </c>
      <c r="AI193" s="97" t="s">
        <v>294</v>
      </c>
      <c r="AJ193" s="97">
        <v>145</v>
      </c>
      <c r="AK193" s="97" t="s">
        <v>294</v>
      </c>
      <c r="AL193" s="23">
        <v>3.794452851053922E-2</v>
      </c>
      <c r="AM193" s="97" t="s">
        <v>294</v>
      </c>
      <c r="AN193" s="97">
        <v>82</v>
      </c>
      <c r="AO193" s="97" t="s">
        <v>294</v>
      </c>
      <c r="AP193" s="23">
        <v>8.7249002824837607E-2</v>
      </c>
      <c r="AQ193" s="97" t="s">
        <v>294</v>
      </c>
      <c r="AR193" s="97">
        <v>76</v>
      </c>
      <c r="AS193" s="97" t="s">
        <v>294</v>
      </c>
      <c r="AT193" s="23">
        <v>9.1081371198615993E-2</v>
      </c>
      <c r="AU193" s="97" t="s">
        <v>294</v>
      </c>
      <c r="AV193" s="97">
        <v>169</v>
      </c>
      <c r="AW193" s="97" t="s">
        <v>294</v>
      </c>
      <c r="AX193" s="23">
        <v>0.1170942590770124</v>
      </c>
      <c r="AY193" s="97" t="s">
        <v>294</v>
      </c>
      <c r="AZ193" s="97">
        <v>87</v>
      </c>
      <c r="BA193" s="97" t="s">
        <v>294</v>
      </c>
      <c r="BB193" s="23">
        <v>1.7156886780361725E-3</v>
      </c>
      <c r="BC193" s="97" t="s">
        <v>294</v>
      </c>
      <c r="BD193" s="97">
        <v>323</v>
      </c>
      <c r="BE193" s="97" t="s">
        <v>294</v>
      </c>
      <c r="BF193" s="23">
        <v>0.1153451334400587</v>
      </c>
      <c r="BG193" s="97" t="s">
        <v>294</v>
      </c>
      <c r="BH193" s="97">
        <v>313</v>
      </c>
      <c r="BI193" s="97" t="s">
        <v>294</v>
      </c>
      <c r="BJ193" s="23">
        <v>2.5672780472712146E-2</v>
      </c>
      <c r="BK193" s="97" t="s">
        <v>294</v>
      </c>
      <c r="BL193" s="97">
        <v>325</v>
      </c>
      <c r="BM193" s="97" t="s">
        <v>294</v>
      </c>
      <c r="BN193" s="23">
        <v>9.8355228447640733E-2</v>
      </c>
      <c r="BO193" s="97" t="s">
        <v>294</v>
      </c>
      <c r="BP193" s="97">
        <v>97</v>
      </c>
      <c r="BQ193" s="97" t="s">
        <v>294</v>
      </c>
      <c r="BR193" s="23">
        <v>3.2270244132927776E-2</v>
      </c>
      <c r="BS193" s="97" t="s">
        <v>294</v>
      </c>
      <c r="BT193" s="97">
        <v>283</v>
      </c>
      <c r="BU193" s="97" t="s">
        <v>294</v>
      </c>
      <c r="BV193" s="23">
        <v>0.11339241830888717</v>
      </c>
      <c r="BW193" s="97" t="s">
        <v>294</v>
      </c>
      <c r="BX193" s="97">
        <v>170</v>
      </c>
      <c r="BY193" s="97" t="s">
        <v>294</v>
      </c>
      <c r="BZ193" s="23">
        <v>0.13804548862150876</v>
      </c>
      <c r="CA193" s="97" t="s">
        <v>294</v>
      </c>
      <c r="CB193" s="97">
        <v>185</v>
      </c>
      <c r="CC193" s="97" t="s">
        <v>294</v>
      </c>
      <c r="CD193" s="23">
        <v>4.5068156834911263E-2</v>
      </c>
      <c r="CE193" s="97" t="s">
        <v>294</v>
      </c>
      <c r="CF193" s="97">
        <v>230</v>
      </c>
      <c r="CG193" s="2">
        <f t="shared" si="22"/>
        <v>3.2586707881887872E-3</v>
      </c>
      <c r="CH193">
        <f t="shared" si="23"/>
        <v>3.794452851053922E-2</v>
      </c>
      <c r="CI193">
        <f t="shared" si="24"/>
        <v>0.1170942590770124</v>
      </c>
      <c r="CJ193">
        <f t="shared" si="25"/>
        <v>2.5672780472712146E-2</v>
      </c>
      <c r="CK193">
        <f t="shared" si="26"/>
        <v>0.11339241830888717</v>
      </c>
      <c r="CL193">
        <f t="shared" si="27"/>
        <v>0.13804548862150876</v>
      </c>
      <c r="CM193">
        <f t="shared" si="28"/>
        <v>4.5068156834911263E-2</v>
      </c>
      <c r="CN193">
        <f t="shared" si="29"/>
        <v>6.9818037550318401E-2</v>
      </c>
      <c r="CO193">
        <f t="shared" si="30"/>
        <v>3.794452851053922E-2</v>
      </c>
      <c r="CP193" s="97" t="s">
        <v>294</v>
      </c>
      <c r="CQ193">
        <f t="shared" si="31"/>
        <v>239</v>
      </c>
      <c r="CR193">
        <f t="shared" si="32"/>
        <v>82</v>
      </c>
      <c r="CS193" s="97" t="s">
        <v>294</v>
      </c>
    </row>
    <row r="194" spans="1:97" x14ac:dyDescent="0.35">
      <c r="A194" s="97" t="s">
        <v>65</v>
      </c>
      <c r="B194" s="23">
        <v>0.2464377347920029</v>
      </c>
      <c r="C194" s="97" t="s">
        <v>65</v>
      </c>
      <c r="D194" s="97">
        <v>126</v>
      </c>
      <c r="E194" s="97" t="s">
        <v>65</v>
      </c>
      <c r="F194" s="23">
        <v>5.1143549557575954E-2</v>
      </c>
      <c r="G194" s="97" t="s">
        <v>65</v>
      </c>
      <c r="H194" s="97">
        <v>276</v>
      </c>
      <c r="I194" s="97" t="s">
        <v>65</v>
      </c>
      <c r="J194" s="23">
        <v>0.34604493016806498</v>
      </c>
      <c r="K194" s="97" t="s">
        <v>65</v>
      </c>
      <c r="L194" s="97">
        <v>78</v>
      </c>
      <c r="M194" s="97" t="s">
        <v>65</v>
      </c>
      <c r="N194" s="23">
        <v>-198</v>
      </c>
      <c r="O194" s="97" t="s">
        <v>65</v>
      </c>
      <c r="P194" s="23">
        <v>12</v>
      </c>
      <c r="Q194" s="97" t="s">
        <v>65</v>
      </c>
      <c r="R194" s="23">
        <v>1.0106736756269712E-4</v>
      </c>
      <c r="S194" s="97" t="s">
        <v>65</v>
      </c>
      <c r="T194" s="97">
        <v>316</v>
      </c>
      <c r="U194" s="97" t="s">
        <v>65</v>
      </c>
      <c r="V194" s="23">
        <v>0.15287727550949207</v>
      </c>
      <c r="W194" s="97" t="s">
        <v>65</v>
      </c>
      <c r="X194" s="97">
        <v>144</v>
      </c>
      <c r="Y194" s="97" t="s">
        <v>65</v>
      </c>
      <c r="Z194" s="23">
        <v>1.513782980422957E-3</v>
      </c>
      <c r="AA194" s="97" t="s">
        <v>65</v>
      </c>
      <c r="AB194" s="97">
        <v>262</v>
      </c>
      <c r="AC194" s="97" t="s">
        <v>65</v>
      </c>
      <c r="AD194" s="23">
        <v>7.242688105561525E-4</v>
      </c>
      <c r="AE194" s="97" t="s">
        <v>65</v>
      </c>
      <c r="AF194" s="97">
        <v>324</v>
      </c>
      <c r="AG194" s="97" t="s">
        <v>65</v>
      </c>
      <c r="AH194" s="23">
        <v>8.5339328259622399E-2</v>
      </c>
      <c r="AI194" s="97" t="s">
        <v>65</v>
      </c>
      <c r="AJ194" s="97">
        <v>157</v>
      </c>
      <c r="AK194" s="97" t="s">
        <v>65</v>
      </c>
      <c r="AL194" s="23">
        <v>1.1461192478949802E-2</v>
      </c>
      <c r="AM194" s="97" t="s">
        <v>65</v>
      </c>
      <c r="AN194" s="97">
        <v>305</v>
      </c>
      <c r="AO194" s="97" t="s">
        <v>65</v>
      </c>
      <c r="AP194" s="23">
        <v>1.4898493275370881E-3</v>
      </c>
      <c r="AQ194" s="97" t="s">
        <v>65</v>
      </c>
      <c r="AR194" s="97">
        <v>251</v>
      </c>
      <c r="AS194" s="97" t="s">
        <v>65</v>
      </c>
      <c r="AT194" s="23">
        <v>0.29460938988568069</v>
      </c>
      <c r="AU194" s="97" t="s">
        <v>65</v>
      </c>
      <c r="AV194" s="97">
        <v>6</v>
      </c>
      <c r="AW194" s="97" t="s">
        <v>65</v>
      </c>
      <c r="AX194" s="23">
        <v>0.10531757948965836</v>
      </c>
      <c r="AY194" s="97" t="s">
        <v>65</v>
      </c>
      <c r="AZ194" s="97">
        <v>102</v>
      </c>
      <c r="BA194" s="97" t="s">
        <v>65</v>
      </c>
      <c r="BB194" s="23">
        <v>1.2620943879346929E-2</v>
      </c>
      <c r="BC194" s="97" t="s">
        <v>65</v>
      </c>
      <c r="BD194" s="97">
        <v>282</v>
      </c>
      <c r="BE194" s="97" t="s">
        <v>65</v>
      </c>
      <c r="BF194" s="23">
        <v>0.230614930258213</v>
      </c>
      <c r="BG194" s="97" t="s">
        <v>65</v>
      </c>
      <c r="BH194" s="97">
        <v>150</v>
      </c>
      <c r="BI194" s="97" t="s">
        <v>65</v>
      </c>
      <c r="BJ194" s="23">
        <v>5.9712779592045288E-2</v>
      </c>
      <c r="BK194" s="97" t="s">
        <v>65</v>
      </c>
      <c r="BL194" s="97">
        <v>265</v>
      </c>
      <c r="BM194" s="97" t="s">
        <v>65</v>
      </c>
      <c r="BN194" s="23">
        <v>9.8229594099871934E-2</v>
      </c>
      <c r="BO194" s="97" t="s">
        <v>65</v>
      </c>
      <c r="BP194" s="97">
        <v>98</v>
      </c>
      <c r="BQ194" s="97" t="s">
        <v>65</v>
      </c>
      <c r="BR194" s="23">
        <v>8.0585331652921935E-2</v>
      </c>
      <c r="BS194" s="97" t="s">
        <v>65</v>
      </c>
      <c r="BT194" s="97">
        <v>100</v>
      </c>
      <c r="BU194" s="97" t="s">
        <v>65</v>
      </c>
      <c r="BV194" s="23">
        <v>0.15536025361171266</v>
      </c>
      <c r="BW194" s="97" t="s">
        <v>65</v>
      </c>
      <c r="BX194" s="97">
        <v>103</v>
      </c>
      <c r="BY194" s="97" t="s">
        <v>65</v>
      </c>
      <c r="BZ194" s="23">
        <v>0.22800354755656149</v>
      </c>
      <c r="CA194" s="97" t="s">
        <v>65</v>
      </c>
      <c r="CB194" s="97">
        <v>69</v>
      </c>
      <c r="CC194" s="97" t="s">
        <v>65</v>
      </c>
      <c r="CD194" s="23">
        <v>0.16362493294343874</v>
      </c>
      <c r="CE194" s="97" t="s">
        <v>65</v>
      </c>
      <c r="CF194" s="97">
        <v>70</v>
      </c>
      <c r="CG194" s="2">
        <f t="shared" si="22"/>
        <v>1.513782980422957E-3</v>
      </c>
      <c r="CH194">
        <f t="shared" si="23"/>
        <v>1.1461192478949802E-2</v>
      </c>
      <c r="CI194">
        <f t="shared" si="24"/>
        <v>0.10531757948965836</v>
      </c>
      <c r="CJ194">
        <f t="shared" si="25"/>
        <v>5.9712779592045288E-2</v>
      </c>
      <c r="CK194">
        <f t="shared" si="26"/>
        <v>0.15536025361171266</v>
      </c>
      <c r="CL194">
        <f t="shared" si="27"/>
        <v>0.22800354755656149</v>
      </c>
      <c r="CM194">
        <f t="shared" si="28"/>
        <v>0.16362493294343874</v>
      </c>
      <c r="CN194">
        <f t="shared" si="29"/>
        <v>0.10056786365074645</v>
      </c>
      <c r="CO194">
        <f t="shared" si="30"/>
        <v>1.1461192478949802E-2</v>
      </c>
      <c r="CP194" s="97" t="s">
        <v>65</v>
      </c>
      <c r="CQ194">
        <f t="shared" si="31"/>
        <v>126</v>
      </c>
      <c r="CR194">
        <f t="shared" si="32"/>
        <v>305</v>
      </c>
      <c r="CS194" s="97" t="s">
        <v>65</v>
      </c>
    </row>
    <row r="195" spans="1:97" x14ac:dyDescent="0.35">
      <c r="A195" s="97" t="s">
        <v>20</v>
      </c>
      <c r="B195" s="23">
        <v>0.70329930701391552</v>
      </c>
      <c r="C195" s="97" t="s">
        <v>20</v>
      </c>
      <c r="D195" s="97">
        <v>9</v>
      </c>
      <c r="E195" s="97" t="s">
        <v>20</v>
      </c>
      <c r="F195" s="23">
        <v>0.23411430911629694</v>
      </c>
      <c r="G195" s="97" t="s">
        <v>20</v>
      </c>
      <c r="H195" s="97">
        <v>40</v>
      </c>
      <c r="I195" s="97" t="s">
        <v>20</v>
      </c>
      <c r="J195" s="23">
        <v>0.89342799711195786</v>
      </c>
      <c r="K195" s="97" t="s">
        <v>20</v>
      </c>
      <c r="L195" s="97">
        <v>3</v>
      </c>
      <c r="M195" s="97" t="s">
        <v>20</v>
      </c>
      <c r="N195" s="23">
        <v>-37</v>
      </c>
      <c r="O195" s="97" t="s">
        <v>20</v>
      </c>
      <c r="P195" s="23">
        <v>121</v>
      </c>
      <c r="Q195" s="97" t="s">
        <v>20</v>
      </c>
      <c r="R195" s="23">
        <v>1.7215364410302619E-2</v>
      </c>
      <c r="S195" s="97" t="s">
        <v>20</v>
      </c>
      <c r="T195" s="97">
        <v>11</v>
      </c>
      <c r="U195" s="97" t="s">
        <v>20</v>
      </c>
      <c r="V195" s="23">
        <v>1</v>
      </c>
      <c r="W195" s="97" t="s">
        <v>20</v>
      </c>
      <c r="X195" s="97">
        <v>1</v>
      </c>
      <c r="Y195" s="97" t="s">
        <v>20</v>
      </c>
      <c r="Z195" s="23">
        <v>2.6451242502561846E-2</v>
      </c>
      <c r="AA195" s="97" t="s">
        <v>20</v>
      </c>
      <c r="AB195" s="97">
        <v>6</v>
      </c>
      <c r="AC195" s="97" t="s">
        <v>20</v>
      </c>
      <c r="AD195" s="23">
        <v>9.4186868437472843E-2</v>
      </c>
      <c r="AE195" s="97" t="s">
        <v>20</v>
      </c>
      <c r="AF195" s="97">
        <v>22</v>
      </c>
      <c r="AG195" s="97" t="s">
        <v>20</v>
      </c>
      <c r="AH195" s="23">
        <v>0.20965620081409092</v>
      </c>
      <c r="AI195" s="97" t="s">
        <v>20</v>
      </c>
      <c r="AJ195" s="97">
        <v>30</v>
      </c>
      <c r="AK195" s="97" t="s">
        <v>20</v>
      </c>
      <c r="AL195" s="23">
        <v>0.11820032692834484</v>
      </c>
      <c r="AM195" s="97" t="s">
        <v>20</v>
      </c>
      <c r="AN195" s="97">
        <v>24</v>
      </c>
      <c r="AO195" s="97" t="s">
        <v>20</v>
      </c>
      <c r="AP195" s="23">
        <v>0.22296651827979136</v>
      </c>
      <c r="AQ195" s="97" t="s">
        <v>20</v>
      </c>
      <c r="AR195" s="97">
        <v>20</v>
      </c>
      <c r="AS195" s="97" t="s">
        <v>20</v>
      </c>
      <c r="AT195" s="23">
        <v>0.19779007128133821</v>
      </c>
      <c r="AU195" s="97" t="s">
        <v>20</v>
      </c>
      <c r="AV195" s="97">
        <v>21</v>
      </c>
      <c r="AW195" s="97" t="s">
        <v>20</v>
      </c>
      <c r="AX195" s="23">
        <v>0.28690770316116404</v>
      </c>
      <c r="AY195" s="97" t="s">
        <v>20</v>
      </c>
      <c r="AZ195" s="97">
        <v>16</v>
      </c>
      <c r="BA195" s="97" t="s">
        <v>20</v>
      </c>
      <c r="BB195" s="23">
        <v>0.13770871068884596</v>
      </c>
      <c r="BC195" s="97" t="s">
        <v>20</v>
      </c>
      <c r="BD195" s="97">
        <v>60</v>
      </c>
      <c r="BE195" s="97" t="s">
        <v>20</v>
      </c>
      <c r="BF195" s="23">
        <v>0.48853010879927106</v>
      </c>
      <c r="BG195" s="97" t="s">
        <v>20</v>
      </c>
      <c r="BH195" s="97">
        <v>22</v>
      </c>
      <c r="BI195" s="97" t="s">
        <v>20</v>
      </c>
      <c r="BJ195" s="23">
        <v>0.22772663642886362</v>
      </c>
      <c r="BK195" s="97" t="s">
        <v>20</v>
      </c>
      <c r="BL195" s="97">
        <v>40</v>
      </c>
      <c r="BM195" s="97" t="s">
        <v>20</v>
      </c>
      <c r="BN195" s="23">
        <v>4.5949061537847086E-2</v>
      </c>
      <c r="BO195" s="97" t="s">
        <v>20</v>
      </c>
      <c r="BP195" s="97">
        <v>204</v>
      </c>
      <c r="BQ195" s="97" t="s">
        <v>20</v>
      </c>
      <c r="BR195" s="23">
        <v>8.8475732268209886E-2</v>
      </c>
      <c r="BS195" s="97" t="s">
        <v>20</v>
      </c>
      <c r="BT195" s="97">
        <v>82</v>
      </c>
      <c r="BU195" s="97" t="s">
        <v>20</v>
      </c>
      <c r="BV195" s="23">
        <v>0.11689676099142274</v>
      </c>
      <c r="BW195" s="97" t="s">
        <v>20</v>
      </c>
      <c r="BX195" s="97">
        <v>165</v>
      </c>
      <c r="BY195" s="97" t="s">
        <v>20</v>
      </c>
      <c r="BZ195" s="23">
        <v>1</v>
      </c>
      <c r="CA195" s="97" t="s">
        <v>20</v>
      </c>
      <c r="CB195" s="97">
        <v>1</v>
      </c>
      <c r="CC195" s="97" t="s">
        <v>20</v>
      </c>
      <c r="CD195" s="23">
        <v>0.20579412286522797</v>
      </c>
      <c r="CE195" s="97" t="s">
        <v>20</v>
      </c>
      <c r="CF195" s="97">
        <v>50</v>
      </c>
      <c r="CG195" s="2">
        <f t="shared" si="22"/>
        <v>2.6451242502561846E-2</v>
      </c>
      <c r="CH195">
        <f t="shared" si="23"/>
        <v>0.11820032692834484</v>
      </c>
      <c r="CI195">
        <f t="shared" si="24"/>
        <v>0.28690770316116404</v>
      </c>
      <c r="CJ195">
        <f t="shared" si="25"/>
        <v>0.22772663642886362</v>
      </c>
      <c r="CK195">
        <f t="shared" si="26"/>
        <v>0.11689676099142274</v>
      </c>
      <c r="CL195">
        <f t="shared" si="27"/>
        <v>1</v>
      </c>
      <c r="CM195">
        <f t="shared" si="28"/>
        <v>0.20579412286522797</v>
      </c>
      <c r="CN195">
        <f t="shared" si="29"/>
        <v>0.28700681278837636</v>
      </c>
      <c r="CO195">
        <f t="shared" si="30"/>
        <v>0.11820032692834484</v>
      </c>
      <c r="CP195" s="97" t="s">
        <v>20</v>
      </c>
      <c r="CQ195">
        <f t="shared" si="31"/>
        <v>9</v>
      </c>
      <c r="CR195">
        <f t="shared" si="32"/>
        <v>24</v>
      </c>
      <c r="CS195" s="97" t="s">
        <v>20</v>
      </c>
    </row>
    <row r="196" spans="1:97" x14ac:dyDescent="0.35">
      <c r="A196" s="97" t="s">
        <v>120</v>
      </c>
      <c r="B196" s="23">
        <v>0.26861569164077176</v>
      </c>
      <c r="C196" s="97" t="s">
        <v>120</v>
      </c>
      <c r="D196" s="97">
        <v>109</v>
      </c>
      <c r="E196" s="97" t="s">
        <v>120</v>
      </c>
      <c r="F196" s="23">
        <v>0.1347503474231635</v>
      </c>
      <c r="G196" s="97" t="s">
        <v>120</v>
      </c>
      <c r="H196" s="97">
        <v>91</v>
      </c>
      <c r="I196" s="97" t="s">
        <v>120</v>
      </c>
      <c r="J196" s="23">
        <v>0.34831814172125924</v>
      </c>
      <c r="K196" s="97" t="s">
        <v>120</v>
      </c>
      <c r="L196" s="97">
        <v>77</v>
      </c>
      <c r="M196" s="97" t="s">
        <v>120</v>
      </c>
      <c r="N196" s="23">
        <v>-14</v>
      </c>
      <c r="O196" s="97" t="s">
        <v>120</v>
      </c>
      <c r="P196" s="23">
        <v>146</v>
      </c>
      <c r="Q196" s="97" t="s">
        <v>120</v>
      </c>
      <c r="R196" s="23">
        <v>5.7387195657899244E-4</v>
      </c>
      <c r="S196" s="97" t="s">
        <v>120</v>
      </c>
      <c r="T196" s="97">
        <v>245</v>
      </c>
      <c r="U196" s="97" t="s">
        <v>120</v>
      </c>
      <c r="V196" s="23">
        <v>0.12358113349933686</v>
      </c>
      <c r="W196" s="97" t="s">
        <v>120</v>
      </c>
      <c r="X196" s="97">
        <v>179</v>
      </c>
      <c r="Y196" s="97" t="s">
        <v>120</v>
      </c>
      <c r="Z196" s="23">
        <v>1.7157186349348545E-3</v>
      </c>
      <c r="AA196" s="97" t="s">
        <v>120</v>
      </c>
      <c r="AB196" s="97">
        <v>249</v>
      </c>
      <c r="AC196" s="97" t="s">
        <v>120</v>
      </c>
      <c r="AD196" s="23">
        <v>2.3571591490290252E-2</v>
      </c>
      <c r="AE196" s="97" t="s">
        <v>120</v>
      </c>
      <c r="AF196" s="97">
        <v>78</v>
      </c>
      <c r="AG196" s="97" t="s">
        <v>120</v>
      </c>
      <c r="AH196" s="23">
        <v>0.27232344030692307</v>
      </c>
      <c r="AI196" s="97" t="s">
        <v>120</v>
      </c>
      <c r="AJ196" s="97">
        <v>15</v>
      </c>
      <c r="AK196" s="97" t="s">
        <v>120</v>
      </c>
      <c r="AL196" s="23">
        <v>5.7289858782600032E-2</v>
      </c>
      <c r="AM196" s="97" t="s">
        <v>120</v>
      </c>
      <c r="AN196" s="97">
        <v>47</v>
      </c>
      <c r="AO196" s="97" t="s">
        <v>120</v>
      </c>
      <c r="AP196" s="23">
        <v>6.1805363906889357E-2</v>
      </c>
      <c r="AQ196" s="97" t="s">
        <v>120</v>
      </c>
      <c r="AR196" s="97">
        <v>105</v>
      </c>
      <c r="AS196" s="97" t="s">
        <v>120</v>
      </c>
      <c r="AT196" s="23">
        <v>6.9376973329872221E-2</v>
      </c>
      <c r="AU196" s="97" t="s">
        <v>120</v>
      </c>
      <c r="AV196" s="97">
        <v>241</v>
      </c>
      <c r="AW196" s="97" t="s">
        <v>120</v>
      </c>
      <c r="AX196" s="23">
        <v>8.4659427577431876E-2</v>
      </c>
      <c r="AY196" s="97" t="s">
        <v>120</v>
      </c>
      <c r="AZ196" s="97">
        <v>137</v>
      </c>
      <c r="BA196" s="97" t="s">
        <v>120</v>
      </c>
      <c r="BB196" s="23">
        <v>6.7723835277204492E-2</v>
      </c>
      <c r="BC196" s="97" t="s">
        <v>120</v>
      </c>
      <c r="BD196" s="97">
        <v>130</v>
      </c>
      <c r="BE196" s="97" t="s">
        <v>120</v>
      </c>
      <c r="BF196" s="23">
        <v>0.43114856472580521</v>
      </c>
      <c r="BG196" s="97" t="s">
        <v>120</v>
      </c>
      <c r="BH196" s="97">
        <v>36</v>
      </c>
      <c r="BI196" s="97" t="s">
        <v>120</v>
      </c>
      <c r="BJ196" s="23">
        <v>0.1518915748352466</v>
      </c>
      <c r="BK196" s="97" t="s">
        <v>120</v>
      </c>
      <c r="BL196" s="97">
        <v>96</v>
      </c>
      <c r="BM196" s="97" t="s">
        <v>120</v>
      </c>
      <c r="BN196" s="23">
        <v>0.14448846229671733</v>
      </c>
      <c r="BO196" s="97" t="s">
        <v>120</v>
      </c>
      <c r="BP196" s="97">
        <v>52</v>
      </c>
      <c r="BQ196" s="97" t="s">
        <v>120</v>
      </c>
      <c r="BR196" s="23">
        <v>3.7780308839246185E-2</v>
      </c>
      <c r="BS196" s="97" t="s">
        <v>120</v>
      </c>
      <c r="BT196" s="97">
        <v>251</v>
      </c>
      <c r="BU196" s="97" t="s">
        <v>120</v>
      </c>
      <c r="BV196" s="23">
        <v>0.15819551069257973</v>
      </c>
      <c r="BW196" s="97" t="s">
        <v>120</v>
      </c>
      <c r="BX196" s="97">
        <v>98</v>
      </c>
      <c r="BY196" s="97" t="s">
        <v>120</v>
      </c>
      <c r="BZ196" s="23">
        <v>0.21198844348378876</v>
      </c>
      <c r="CA196" s="97" t="s">
        <v>120</v>
      </c>
      <c r="CB196" s="97">
        <v>81</v>
      </c>
      <c r="CC196" s="97" t="s">
        <v>120</v>
      </c>
      <c r="CD196" s="23">
        <v>9.7573039268499764E-2</v>
      </c>
      <c r="CE196" s="97" t="s">
        <v>120</v>
      </c>
      <c r="CF196" s="97">
        <v>123</v>
      </c>
      <c r="CG196" s="2">
        <f t="shared" si="22"/>
        <v>1.7157186349348545E-3</v>
      </c>
      <c r="CH196">
        <f t="shared" si="23"/>
        <v>5.7289858782600032E-2</v>
      </c>
      <c r="CI196">
        <f t="shared" si="24"/>
        <v>8.4659427577431876E-2</v>
      </c>
      <c r="CJ196">
        <f t="shared" si="25"/>
        <v>0.1518915748352466</v>
      </c>
      <c r="CK196">
        <f t="shared" si="26"/>
        <v>0.15819551069257973</v>
      </c>
      <c r="CL196">
        <f t="shared" si="27"/>
        <v>0.21198844348378876</v>
      </c>
      <c r="CM196">
        <f t="shared" si="28"/>
        <v>9.7573039268499764E-2</v>
      </c>
      <c r="CN196">
        <f t="shared" si="29"/>
        <v>0.10961838402783726</v>
      </c>
      <c r="CO196">
        <f t="shared" si="30"/>
        <v>5.7289858782600032E-2</v>
      </c>
      <c r="CP196" s="97" t="s">
        <v>120</v>
      </c>
      <c r="CQ196">
        <f t="shared" si="31"/>
        <v>109</v>
      </c>
      <c r="CR196">
        <f t="shared" si="32"/>
        <v>47</v>
      </c>
      <c r="CS196" s="97" t="s">
        <v>120</v>
      </c>
    </row>
    <row r="197" spans="1:97" x14ac:dyDescent="0.35">
      <c r="A197" s="97" t="s">
        <v>260</v>
      </c>
      <c r="B197" s="23">
        <v>0.13053544392871036</v>
      </c>
      <c r="C197" s="97" t="s">
        <v>260</v>
      </c>
      <c r="D197" s="97">
        <v>302</v>
      </c>
      <c r="E197" s="97" t="s">
        <v>260</v>
      </c>
      <c r="F197" s="23">
        <v>7.0674019273739411E-2</v>
      </c>
      <c r="G197" s="97" t="s">
        <v>260</v>
      </c>
      <c r="H197" s="97">
        <v>223</v>
      </c>
      <c r="I197" s="97" t="s">
        <v>260</v>
      </c>
      <c r="J197" s="23">
        <v>0.12515101211959409</v>
      </c>
      <c r="K197" s="97" t="s">
        <v>260</v>
      </c>
      <c r="L197" s="97">
        <v>324</v>
      </c>
      <c r="M197" s="97" t="s">
        <v>260</v>
      </c>
      <c r="N197" s="23">
        <v>101</v>
      </c>
      <c r="O197" s="97" t="s">
        <v>260</v>
      </c>
      <c r="P197" s="23">
        <v>262</v>
      </c>
      <c r="Q197" s="97" t="s">
        <v>260</v>
      </c>
      <c r="R197" s="23">
        <v>2.8031700008100685E-4</v>
      </c>
      <c r="S197" s="97" t="s">
        <v>260</v>
      </c>
      <c r="T197" s="97">
        <v>284</v>
      </c>
      <c r="U197" s="97" t="s">
        <v>260</v>
      </c>
      <c r="V197" s="23">
        <v>7.9452859379207735E-2</v>
      </c>
      <c r="W197" s="97" t="s">
        <v>260</v>
      </c>
      <c r="X197" s="97">
        <v>248</v>
      </c>
      <c r="Y197" s="97" t="s">
        <v>260</v>
      </c>
      <c r="Z197" s="23">
        <v>1.0144603869744547E-3</v>
      </c>
      <c r="AA197" s="97" t="s">
        <v>260</v>
      </c>
      <c r="AB197" s="97">
        <v>299</v>
      </c>
      <c r="AC197" s="97" t="s">
        <v>260</v>
      </c>
      <c r="AD197" s="23">
        <v>8.2144012431582657E-3</v>
      </c>
      <c r="AE197" s="97" t="s">
        <v>260</v>
      </c>
      <c r="AF197" s="97">
        <v>198</v>
      </c>
      <c r="AG197" s="97" t="s">
        <v>260</v>
      </c>
      <c r="AH197" s="23">
        <v>4.1148149294401783E-2</v>
      </c>
      <c r="AI197" s="97" t="s">
        <v>260</v>
      </c>
      <c r="AJ197" s="97">
        <v>317</v>
      </c>
      <c r="AK197" s="97" t="s">
        <v>260</v>
      </c>
      <c r="AL197" s="23">
        <v>1.3190196879902832E-2</v>
      </c>
      <c r="AM197" s="97" t="s">
        <v>260</v>
      </c>
      <c r="AN197" s="97">
        <v>288</v>
      </c>
      <c r="AO197" s="97" t="s">
        <v>260</v>
      </c>
      <c r="AP197" s="23">
        <v>0.12003234659168267</v>
      </c>
      <c r="AQ197" s="97" t="s">
        <v>260</v>
      </c>
      <c r="AR197" s="97">
        <v>46</v>
      </c>
      <c r="AS197" s="97" t="s">
        <v>260</v>
      </c>
      <c r="AT197" s="23">
        <v>2.2679803443691093E-2</v>
      </c>
      <c r="AU197" s="97" t="s">
        <v>260</v>
      </c>
      <c r="AV197" s="97">
        <v>324</v>
      </c>
      <c r="AW197" s="97" t="s">
        <v>260</v>
      </c>
      <c r="AX197" s="23">
        <v>0.12491073124864416</v>
      </c>
      <c r="AY197" s="97" t="s">
        <v>260</v>
      </c>
      <c r="AZ197" s="97">
        <v>74</v>
      </c>
      <c r="BA197" s="97" t="s">
        <v>260</v>
      </c>
      <c r="BB197" s="23">
        <v>1.965871884694011E-2</v>
      </c>
      <c r="BC197" s="97" t="s">
        <v>260</v>
      </c>
      <c r="BD197" s="97">
        <v>262</v>
      </c>
      <c r="BE197" s="97" t="s">
        <v>260</v>
      </c>
      <c r="BF197" s="23">
        <v>0.11367157233653409</v>
      </c>
      <c r="BG197" s="97" t="s">
        <v>260</v>
      </c>
      <c r="BH197" s="97">
        <v>314</v>
      </c>
      <c r="BI197" s="97" t="s">
        <v>260</v>
      </c>
      <c r="BJ197" s="23">
        <v>4.1691102406543896E-2</v>
      </c>
      <c r="BK197" s="97" t="s">
        <v>260</v>
      </c>
      <c r="BL197" s="97">
        <v>312</v>
      </c>
      <c r="BM197" s="97" t="s">
        <v>260</v>
      </c>
      <c r="BN197" s="23">
        <v>8.1951596019615436E-3</v>
      </c>
      <c r="BO197" s="97" t="s">
        <v>260</v>
      </c>
      <c r="BP197" s="97">
        <v>315</v>
      </c>
      <c r="BQ197" s="97" t="s">
        <v>260</v>
      </c>
      <c r="BR197" s="23">
        <v>3.3322301849731832E-2</v>
      </c>
      <c r="BS197" s="97" t="s">
        <v>260</v>
      </c>
      <c r="BT197" s="97">
        <v>274</v>
      </c>
      <c r="BU197" s="97" t="s">
        <v>260</v>
      </c>
      <c r="BV197" s="23">
        <v>3.6126259303669445E-2</v>
      </c>
      <c r="BW197" s="97" t="s">
        <v>260</v>
      </c>
      <c r="BX197" s="97">
        <v>321</v>
      </c>
      <c r="BY197" s="97" t="s">
        <v>260</v>
      </c>
      <c r="BZ197" s="23">
        <v>0.10136899209186455</v>
      </c>
      <c r="CA197" s="97" t="s">
        <v>260</v>
      </c>
      <c r="CB197" s="97">
        <v>263</v>
      </c>
      <c r="CC197" s="97" t="s">
        <v>260</v>
      </c>
      <c r="CD197" s="23">
        <v>5.5244651319195301E-2</v>
      </c>
      <c r="CE197" s="97" t="s">
        <v>260</v>
      </c>
      <c r="CF197" s="97">
        <v>197</v>
      </c>
      <c r="CG197" s="2">
        <f t="shared" ref="CG197:CG260" si="33">Z197</f>
        <v>1.0144603869744547E-3</v>
      </c>
      <c r="CH197">
        <f t="shared" ref="CH197:CH260" si="34">AL197</f>
        <v>1.3190196879902832E-2</v>
      </c>
      <c r="CI197">
        <f t="shared" ref="CI197:CI260" si="35">AX197</f>
        <v>0.12491073124864416</v>
      </c>
      <c r="CJ197">
        <f t="shared" ref="CJ197:CJ260" si="36">BJ197</f>
        <v>4.1691102406543896E-2</v>
      </c>
      <c r="CK197">
        <f t="shared" ref="CK197:CK260" si="37">BV197</f>
        <v>3.6126259303669445E-2</v>
      </c>
      <c r="CL197">
        <f t="shared" ref="CL197:CL260" si="38">BZ197</f>
        <v>0.10136899209186455</v>
      </c>
      <c r="CM197">
        <f t="shared" si="28"/>
        <v>5.5244651319195301E-2</v>
      </c>
      <c r="CN197">
        <f t="shared" si="29"/>
        <v>5.326972647955943E-2</v>
      </c>
      <c r="CO197">
        <f t="shared" si="30"/>
        <v>1.3190196879902832E-2</v>
      </c>
      <c r="CP197" s="97" t="s">
        <v>260</v>
      </c>
      <c r="CQ197">
        <f t="shared" si="31"/>
        <v>302</v>
      </c>
      <c r="CR197">
        <f t="shared" si="32"/>
        <v>288</v>
      </c>
      <c r="CS197" s="97" t="s">
        <v>260</v>
      </c>
    </row>
    <row r="198" spans="1:97" x14ac:dyDescent="0.35">
      <c r="A198" s="97" t="s">
        <v>71</v>
      </c>
      <c r="B198" s="23">
        <v>0.25564626656190476</v>
      </c>
      <c r="C198" s="97" t="s">
        <v>71</v>
      </c>
      <c r="D198" s="97">
        <v>117</v>
      </c>
      <c r="E198" s="97" t="s">
        <v>71</v>
      </c>
      <c r="F198" s="23">
        <v>0.23039806991781986</v>
      </c>
      <c r="G198" s="97" t="s">
        <v>71</v>
      </c>
      <c r="H198" s="97">
        <v>43</v>
      </c>
      <c r="I198" s="97" t="s">
        <v>71</v>
      </c>
      <c r="J198" s="23">
        <v>0.13696637143226034</v>
      </c>
      <c r="K198" s="97" t="s">
        <v>71</v>
      </c>
      <c r="L198" s="97">
        <v>316</v>
      </c>
      <c r="M198" s="97" t="s">
        <v>71</v>
      </c>
      <c r="N198" s="23">
        <v>273</v>
      </c>
      <c r="O198" s="97" t="s">
        <v>71</v>
      </c>
      <c r="P198" s="23">
        <v>319</v>
      </c>
      <c r="Q198" s="97" t="s">
        <v>71</v>
      </c>
      <c r="R198" s="23">
        <v>6.4000695559438521E-3</v>
      </c>
      <c r="S198" s="97" t="s">
        <v>71</v>
      </c>
      <c r="T198" s="97">
        <v>40</v>
      </c>
      <c r="U198" s="97" t="s">
        <v>71</v>
      </c>
      <c r="V198" s="23">
        <v>6.4768078704845342E-2</v>
      </c>
      <c r="W198" s="97" t="s">
        <v>71</v>
      </c>
      <c r="X198" s="97">
        <v>269</v>
      </c>
      <c r="Y198" s="97" t="s">
        <v>71</v>
      </c>
      <c r="Z198" s="23">
        <v>6.9966730677802121E-3</v>
      </c>
      <c r="AA198" s="97" t="s">
        <v>71</v>
      </c>
      <c r="AB198" s="97">
        <v>61</v>
      </c>
      <c r="AC198" s="97" t="s">
        <v>71</v>
      </c>
      <c r="AD198" s="23">
        <v>0.11740738526004586</v>
      </c>
      <c r="AE198" s="97" t="s">
        <v>71</v>
      </c>
      <c r="AF198" s="97">
        <v>18</v>
      </c>
      <c r="AG198" s="97" t="s">
        <v>71</v>
      </c>
      <c r="AH198" s="23">
        <v>5.2391246074067734E-2</v>
      </c>
      <c r="AI198" s="97" t="s">
        <v>71</v>
      </c>
      <c r="AJ198" s="97">
        <v>294</v>
      </c>
      <c r="AK198" s="97" t="s">
        <v>71</v>
      </c>
      <c r="AL198" s="23">
        <v>0.12100636752146171</v>
      </c>
      <c r="AM198" s="97" t="s">
        <v>71</v>
      </c>
      <c r="AN198" s="97">
        <v>22</v>
      </c>
      <c r="AO198" s="97" t="s">
        <v>71</v>
      </c>
      <c r="AP198" s="23">
        <v>0.26161796801694825</v>
      </c>
      <c r="AQ198" s="97" t="s">
        <v>71</v>
      </c>
      <c r="AR198" s="97">
        <v>12</v>
      </c>
      <c r="AS198" s="97" t="s">
        <v>71</v>
      </c>
      <c r="AT198" s="23">
        <v>5.5176522697108002E-2</v>
      </c>
      <c r="AU198" s="97" t="s">
        <v>71</v>
      </c>
      <c r="AV198" s="97">
        <v>286</v>
      </c>
      <c r="AW198" s="97" t="s">
        <v>71</v>
      </c>
      <c r="AX198" s="23">
        <v>0.27427596406110116</v>
      </c>
      <c r="AY198" s="97" t="s">
        <v>71</v>
      </c>
      <c r="AZ198" s="97">
        <v>17</v>
      </c>
      <c r="BA198" s="97" t="s">
        <v>71</v>
      </c>
      <c r="BB198" s="23">
        <v>0.12333546936380864</v>
      </c>
      <c r="BC198" s="97" t="s">
        <v>71</v>
      </c>
      <c r="BD198" s="97">
        <v>71</v>
      </c>
      <c r="BE198" s="97" t="s">
        <v>71</v>
      </c>
      <c r="BF198" s="23">
        <v>0.15779550494078942</v>
      </c>
      <c r="BG198" s="97" t="s">
        <v>71</v>
      </c>
      <c r="BH198" s="97">
        <v>245</v>
      </c>
      <c r="BI198" s="97" t="s">
        <v>71</v>
      </c>
      <c r="BJ198" s="23">
        <v>0.14548987475171321</v>
      </c>
      <c r="BK198" s="97" t="s">
        <v>71</v>
      </c>
      <c r="BL198" s="97">
        <v>104</v>
      </c>
      <c r="BM198" s="97" t="s">
        <v>71</v>
      </c>
      <c r="BN198" s="23">
        <v>1.0426802443180608E-3</v>
      </c>
      <c r="BO198" s="97" t="s">
        <v>71</v>
      </c>
      <c r="BP198" s="97">
        <v>322</v>
      </c>
      <c r="BQ198" s="97" t="s">
        <v>71</v>
      </c>
      <c r="BR198" s="23">
        <v>7.2890689896119562E-2</v>
      </c>
      <c r="BS198" s="97" t="s">
        <v>71</v>
      </c>
      <c r="BT198" s="97">
        <v>126</v>
      </c>
      <c r="BU198" s="97" t="s">
        <v>71</v>
      </c>
      <c r="BV198" s="23">
        <v>6.4383409942249517E-2</v>
      </c>
      <c r="BW198" s="97" t="s">
        <v>71</v>
      </c>
      <c r="BX198" s="97">
        <v>287</v>
      </c>
      <c r="BY198" s="97" t="s">
        <v>71</v>
      </c>
      <c r="BZ198" s="23">
        <v>7.7944944247594738E-2</v>
      </c>
      <c r="CA198" s="97" t="s">
        <v>71</v>
      </c>
      <c r="CB198" s="97">
        <v>308</v>
      </c>
      <c r="CC198" s="97" t="s">
        <v>71</v>
      </c>
      <c r="CD198" s="23">
        <v>8.1115428080194858E-3</v>
      </c>
      <c r="CE198" s="97" t="s">
        <v>71</v>
      </c>
      <c r="CF198" s="97">
        <v>319</v>
      </c>
      <c r="CG198" s="2">
        <f t="shared" si="33"/>
        <v>6.9966730677802121E-3</v>
      </c>
      <c r="CH198">
        <f t="shared" si="34"/>
        <v>0.12100636752146171</v>
      </c>
      <c r="CI198">
        <f t="shared" si="35"/>
        <v>0.27427596406110116</v>
      </c>
      <c r="CJ198">
        <f t="shared" si="36"/>
        <v>0.14548987475171321</v>
      </c>
      <c r="CK198">
        <f t="shared" si="37"/>
        <v>6.4383409942249517E-2</v>
      </c>
      <c r="CL198">
        <f t="shared" si="38"/>
        <v>7.7944944247594738E-2</v>
      </c>
      <c r="CM198">
        <f t="shared" ref="CM198:CM261" si="39">CD198</f>
        <v>8.1115428080194858E-3</v>
      </c>
      <c r="CN198">
        <f t="shared" ref="CN198:CN261" si="40">SUMPRODUCT(CG198:CM198,CG$4:CM$4)</f>
        <v>0.10432573931958702</v>
      </c>
      <c r="CO198">
        <f t="shared" ref="CO198:CO261" si="41">SUMPRODUCT(CG198:CM198,CG$3:CM$3)</f>
        <v>0.12100636752146171</v>
      </c>
      <c r="CP198" s="97" t="s">
        <v>71</v>
      </c>
      <c r="CQ198">
        <f t="shared" ref="CQ198:CQ261" si="42">RANK(CN198,CN$5:CN$330)</f>
        <v>117</v>
      </c>
      <c r="CR198">
        <f t="shared" ref="CR198:CR261" si="43">RANK(CO198,CO$5:CO$330)</f>
        <v>22</v>
      </c>
      <c r="CS198" s="97" t="s">
        <v>71</v>
      </c>
    </row>
    <row r="199" spans="1:97" x14ac:dyDescent="0.35">
      <c r="A199" s="97" t="s">
        <v>259</v>
      </c>
      <c r="B199" s="23">
        <v>0.1611833843503398</v>
      </c>
      <c r="C199" s="97" t="s">
        <v>259</v>
      </c>
      <c r="D199" s="97">
        <v>264</v>
      </c>
      <c r="E199" s="97" t="s">
        <v>259</v>
      </c>
      <c r="F199" s="23">
        <v>7.8766672792149189E-2</v>
      </c>
      <c r="G199" s="97" t="s">
        <v>259</v>
      </c>
      <c r="H199" s="97">
        <v>201</v>
      </c>
      <c r="I199" s="97" t="s">
        <v>259</v>
      </c>
      <c r="J199" s="23">
        <v>0.24431730838491461</v>
      </c>
      <c r="K199" s="97" t="s">
        <v>259</v>
      </c>
      <c r="L199" s="97">
        <v>184</v>
      </c>
      <c r="M199" s="97" t="s">
        <v>259</v>
      </c>
      <c r="N199" s="23">
        <v>-17</v>
      </c>
      <c r="O199" s="97" t="s">
        <v>259</v>
      </c>
      <c r="P199" s="23">
        <v>141</v>
      </c>
      <c r="Q199" s="97" t="s">
        <v>259</v>
      </c>
      <c r="R199" s="23">
        <v>1.7719056160820358E-4</v>
      </c>
      <c r="S199" s="97" t="s">
        <v>259</v>
      </c>
      <c r="T199" s="97">
        <v>299</v>
      </c>
      <c r="U199" s="97" t="s">
        <v>259</v>
      </c>
      <c r="V199" s="23">
        <v>0.16545410603884916</v>
      </c>
      <c r="W199" s="97" t="s">
        <v>259</v>
      </c>
      <c r="X199" s="97">
        <v>136</v>
      </c>
      <c r="Y199" s="97" t="s">
        <v>259</v>
      </c>
      <c r="Z199" s="23">
        <v>1.706106393329672E-3</v>
      </c>
      <c r="AA199" s="97" t="s">
        <v>259</v>
      </c>
      <c r="AB199" s="97">
        <v>252</v>
      </c>
      <c r="AC199" s="97" t="s">
        <v>259</v>
      </c>
      <c r="AD199" s="23">
        <v>6.40631797608878E-3</v>
      </c>
      <c r="AE199" s="97" t="s">
        <v>259</v>
      </c>
      <c r="AF199" s="97">
        <v>229</v>
      </c>
      <c r="AG199" s="97" t="s">
        <v>259</v>
      </c>
      <c r="AH199" s="23">
        <v>0.16065907266784685</v>
      </c>
      <c r="AI199" s="97" t="s">
        <v>259</v>
      </c>
      <c r="AJ199" s="97">
        <v>46</v>
      </c>
      <c r="AK199" s="97" t="s">
        <v>259</v>
      </c>
      <c r="AL199" s="23">
        <v>2.6490531617238952E-2</v>
      </c>
      <c r="AM199" s="97" t="s">
        <v>259</v>
      </c>
      <c r="AN199" s="97">
        <v>129</v>
      </c>
      <c r="AO199" s="97" t="s">
        <v>259</v>
      </c>
      <c r="AP199" s="23">
        <v>3.3600310470790415E-2</v>
      </c>
      <c r="AQ199" s="97" t="s">
        <v>259</v>
      </c>
      <c r="AR199" s="97">
        <v>163</v>
      </c>
      <c r="AS199" s="97" t="s">
        <v>259</v>
      </c>
      <c r="AT199" s="23">
        <v>9.4644089487656916E-2</v>
      </c>
      <c r="AU199" s="97" t="s">
        <v>259</v>
      </c>
      <c r="AV199" s="97">
        <v>151</v>
      </c>
      <c r="AW199" s="97" t="s">
        <v>259</v>
      </c>
      <c r="AX199" s="23">
        <v>6.6095009811049654E-2</v>
      </c>
      <c r="AY199" s="97" t="s">
        <v>259</v>
      </c>
      <c r="AZ199" s="97">
        <v>175</v>
      </c>
      <c r="BA199" s="97" t="s">
        <v>259</v>
      </c>
      <c r="BB199" s="23">
        <v>2.9197005417398291E-2</v>
      </c>
      <c r="BC199" s="97" t="s">
        <v>259</v>
      </c>
      <c r="BD199" s="97">
        <v>227</v>
      </c>
      <c r="BE199" s="97" t="s">
        <v>259</v>
      </c>
      <c r="BF199" s="23">
        <v>0.27148654778611486</v>
      </c>
      <c r="BG199" s="97" t="s">
        <v>259</v>
      </c>
      <c r="BH199" s="97">
        <v>114</v>
      </c>
      <c r="BI199" s="97" t="s">
        <v>259</v>
      </c>
      <c r="BJ199" s="23">
        <v>8.3376262432181922E-2</v>
      </c>
      <c r="BK199" s="97" t="s">
        <v>259</v>
      </c>
      <c r="BL199" s="97">
        <v>206</v>
      </c>
      <c r="BM199" s="97" t="s">
        <v>259</v>
      </c>
      <c r="BN199" s="23">
        <v>0.10490679522759946</v>
      </c>
      <c r="BO199" s="97" t="s">
        <v>259</v>
      </c>
      <c r="BP199" s="97">
        <v>89</v>
      </c>
      <c r="BQ199" s="97" t="s">
        <v>259</v>
      </c>
      <c r="BR199" s="23">
        <v>1.6540943697369387E-2</v>
      </c>
      <c r="BS199" s="97" t="s">
        <v>259</v>
      </c>
      <c r="BT199" s="97">
        <v>321</v>
      </c>
      <c r="BU199" s="97" t="s">
        <v>259</v>
      </c>
      <c r="BV199" s="23">
        <v>0.10537523746259718</v>
      </c>
      <c r="BW199" s="97" t="s">
        <v>259</v>
      </c>
      <c r="BX199" s="97">
        <v>185</v>
      </c>
      <c r="BY199" s="97" t="s">
        <v>259</v>
      </c>
      <c r="BZ199" s="23">
        <v>0.1391617400707964</v>
      </c>
      <c r="CA199" s="97" t="s">
        <v>259</v>
      </c>
      <c r="CB199" s="97">
        <v>181</v>
      </c>
      <c r="CC199" s="97" t="s">
        <v>259</v>
      </c>
      <c r="CD199" s="23">
        <v>2.4459979554730938E-2</v>
      </c>
      <c r="CE199" s="97" t="s">
        <v>259</v>
      </c>
      <c r="CF199" s="97">
        <v>294</v>
      </c>
      <c r="CG199" s="2">
        <f t="shared" si="33"/>
        <v>1.706106393329672E-3</v>
      </c>
      <c r="CH199">
        <f t="shared" si="34"/>
        <v>2.6490531617238952E-2</v>
      </c>
      <c r="CI199">
        <f t="shared" si="35"/>
        <v>6.6095009811049654E-2</v>
      </c>
      <c r="CJ199">
        <f t="shared" si="36"/>
        <v>8.3376262432181922E-2</v>
      </c>
      <c r="CK199">
        <f t="shared" si="37"/>
        <v>0.10537523746259718</v>
      </c>
      <c r="CL199">
        <f t="shared" si="38"/>
        <v>0.1391617400707964</v>
      </c>
      <c r="CM199">
        <f t="shared" si="39"/>
        <v>2.4459979554730938E-2</v>
      </c>
      <c r="CN199">
        <f t="shared" si="40"/>
        <v>6.577673112355216E-2</v>
      </c>
      <c r="CO199">
        <f t="shared" si="41"/>
        <v>2.6490531617238952E-2</v>
      </c>
      <c r="CP199" s="97" t="s">
        <v>259</v>
      </c>
      <c r="CQ199">
        <f t="shared" si="42"/>
        <v>264</v>
      </c>
      <c r="CR199">
        <f t="shared" si="43"/>
        <v>129</v>
      </c>
      <c r="CS199" s="97" t="s">
        <v>259</v>
      </c>
    </row>
    <row r="200" spans="1:97" x14ac:dyDescent="0.35">
      <c r="A200" s="97" t="s">
        <v>29</v>
      </c>
      <c r="B200" s="23">
        <v>0.81681759801678688</v>
      </c>
      <c r="C200" s="97" t="s">
        <v>29</v>
      </c>
      <c r="D200" s="97">
        <v>6</v>
      </c>
      <c r="E200" s="97" t="s">
        <v>29</v>
      </c>
      <c r="F200" s="23">
        <v>0.66989768855929954</v>
      </c>
      <c r="G200" s="97" t="s">
        <v>29</v>
      </c>
      <c r="H200" s="97">
        <v>4</v>
      </c>
      <c r="I200" s="97" t="s">
        <v>29</v>
      </c>
      <c r="J200" s="23">
        <v>0.76700014867745736</v>
      </c>
      <c r="K200" s="97" t="s">
        <v>29</v>
      </c>
      <c r="L200" s="97">
        <v>5</v>
      </c>
      <c r="M200" s="97" t="s">
        <v>29</v>
      </c>
      <c r="N200" s="23">
        <v>1</v>
      </c>
      <c r="O200" s="97" t="s">
        <v>29</v>
      </c>
      <c r="P200" s="23">
        <v>168</v>
      </c>
      <c r="Q200" s="97" t="s">
        <v>29</v>
      </c>
      <c r="R200" s="23">
        <v>2.3035847466362027E-2</v>
      </c>
      <c r="S200" s="97" t="s">
        <v>29</v>
      </c>
      <c r="T200" s="97">
        <v>7</v>
      </c>
      <c r="U200" s="97" t="s">
        <v>29</v>
      </c>
      <c r="V200" s="23">
        <v>0.96055869779670355</v>
      </c>
      <c r="W200" s="97" t="s">
        <v>29</v>
      </c>
      <c r="X200" s="97">
        <v>2</v>
      </c>
      <c r="Y200" s="97" t="s">
        <v>29</v>
      </c>
      <c r="Z200" s="23">
        <v>3.1905499366647022E-2</v>
      </c>
      <c r="AA200" s="97" t="s">
        <v>29</v>
      </c>
      <c r="AB200" s="97">
        <v>3</v>
      </c>
      <c r="AC200" s="97" t="s">
        <v>29</v>
      </c>
      <c r="AD200" s="23">
        <v>0.809570206500972</v>
      </c>
      <c r="AE200" s="97" t="s">
        <v>29</v>
      </c>
      <c r="AF200" s="97">
        <v>3</v>
      </c>
      <c r="AG200" s="97" t="s">
        <v>29</v>
      </c>
      <c r="AH200" s="23">
        <v>0.42334617232913113</v>
      </c>
      <c r="AI200" s="97" t="s">
        <v>29</v>
      </c>
      <c r="AJ200" s="97">
        <v>7</v>
      </c>
      <c r="AK200" s="97" t="s">
        <v>29</v>
      </c>
      <c r="AL200" s="23">
        <v>0.84221164436274054</v>
      </c>
      <c r="AM200" s="97" t="s">
        <v>29</v>
      </c>
      <c r="AN200" s="97">
        <v>3</v>
      </c>
      <c r="AO200" s="97" t="s">
        <v>29</v>
      </c>
      <c r="AP200" s="23">
        <v>0.1277042791048546</v>
      </c>
      <c r="AQ200" s="97" t="s">
        <v>29</v>
      </c>
      <c r="AR200" s="97">
        <v>42</v>
      </c>
      <c r="AS200" s="97" t="s">
        <v>29</v>
      </c>
      <c r="AT200" s="23">
        <v>0.17317946382789662</v>
      </c>
      <c r="AU200" s="97" t="s">
        <v>29</v>
      </c>
      <c r="AV200" s="97">
        <v>29</v>
      </c>
      <c r="AW200" s="97" t="s">
        <v>29</v>
      </c>
      <c r="AX200" s="23">
        <v>0.18544302350166936</v>
      </c>
      <c r="AY200" s="97" t="s">
        <v>29</v>
      </c>
      <c r="AZ200" s="97">
        <v>29</v>
      </c>
      <c r="BA200" s="97" t="s">
        <v>29</v>
      </c>
      <c r="BB200" s="23">
        <v>0.43807686365708465</v>
      </c>
      <c r="BC200" s="97" t="s">
        <v>29</v>
      </c>
      <c r="BD200" s="97">
        <v>8</v>
      </c>
      <c r="BE200" s="97" t="s">
        <v>29</v>
      </c>
      <c r="BF200" s="23">
        <v>0.53817541665517132</v>
      </c>
      <c r="BG200" s="97" t="s">
        <v>29</v>
      </c>
      <c r="BH200" s="97">
        <v>12</v>
      </c>
      <c r="BI200" s="97" t="s">
        <v>29</v>
      </c>
      <c r="BJ200" s="23">
        <v>0.51210647486803373</v>
      </c>
      <c r="BK200" s="97" t="s">
        <v>29</v>
      </c>
      <c r="BL200" s="97">
        <v>6</v>
      </c>
      <c r="BM200" s="97" t="s">
        <v>29</v>
      </c>
      <c r="BN200" s="23">
        <v>8.3900545174802652E-2</v>
      </c>
      <c r="BO200" s="97" t="s">
        <v>29</v>
      </c>
      <c r="BP200" s="97">
        <v>117</v>
      </c>
      <c r="BQ200" s="97" t="s">
        <v>29</v>
      </c>
      <c r="BR200" s="23">
        <v>5.8140849358486998E-2</v>
      </c>
      <c r="BS200" s="97" t="s">
        <v>29</v>
      </c>
      <c r="BT200" s="97">
        <v>179</v>
      </c>
      <c r="BU200" s="97" t="s">
        <v>29</v>
      </c>
      <c r="BV200" s="23">
        <v>0.12338829319888425</v>
      </c>
      <c r="BW200" s="97" t="s">
        <v>29</v>
      </c>
      <c r="BX200" s="97">
        <v>149</v>
      </c>
      <c r="BY200" s="97" t="s">
        <v>29</v>
      </c>
      <c r="BZ200" s="23">
        <v>0.41068066267957754</v>
      </c>
      <c r="CA200" s="97" t="s">
        <v>29</v>
      </c>
      <c r="CB200" s="97">
        <v>18</v>
      </c>
      <c r="CC200" s="97" t="s">
        <v>29</v>
      </c>
      <c r="CD200" s="23">
        <v>0.17471732577990803</v>
      </c>
      <c r="CE200" s="97" t="s">
        <v>29</v>
      </c>
      <c r="CF200" s="97">
        <v>59</v>
      </c>
      <c r="CG200" s="2">
        <f t="shared" si="33"/>
        <v>3.1905499366647022E-2</v>
      </c>
      <c r="CH200">
        <f t="shared" si="34"/>
        <v>0.84221164436274054</v>
      </c>
      <c r="CI200">
        <f t="shared" si="35"/>
        <v>0.18544302350166936</v>
      </c>
      <c r="CJ200">
        <f t="shared" si="36"/>
        <v>0.51210647486803373</v>
      </c>
      <c r="CK200">
        <f t="shared" si="37"/>
        <v>0.12338829319888425</v>
      </c>
      <c r="CL200">
        <f t="shared" si="38"/>
        <v>0.41068066267957754</v>
      </c>
      <c r="CM200">
        <f t="shared" si="39"/>
        <v>0.17471732577990803</v>
      </c>
      <c r="CN200">
        <f t="shared" si="40"/>
        <v>0.33333207227462364</v>
      </c>
      <c r="CO200">
        <f t="shared" si="41"/>
        <v>0.84221164436274054</v>
      </c>
      <c r="CP200" s="97" t="s">
        <v>29</v>
      </c>
      <c r="CQ200">
        <f t="shared" si="42"/>
        <v>6</v>
      </c>
      <c r="CR200">
        <f t="shared" si="43"/>
        <v>3</v>
      </c>
      <c r="CS200" s="97" t="s">
        <v>29</v>
      </c>
    </row>
    <row r="201" spans="1:97" x14ac:dyDescent="0.35">
      <c r="A201" s="97" t="s">
        <v>236</v>
      </c>
      <c r="B201" s="23">
        <v>0.18335261361399371</v>
      </c>
      <c r="C201" s="97" t="s">
        <v>236</v>
      </c>
      <c r="D201" s="97">
        <v>215</v>
      </c>
      <c r="E201" s="97" t="s">
        <v>236</v>
      </c>
      <c r="F201" s="23">
        <v>0.10101682445733705</v>
      </c>
      <c r="G201" s="97" t="s">
        <v>236</v>
      </c>
      <c r="H201" s="97">
        <v>152</v>
      </c>
      <c r="I201" s="97" t="s">
        <v>236</v>
      </c>
      <c r="J201" s="23">
        <v>0.1658709435247418</v>
      </c>
      <c r="K201" s="97" t="s">
        <v>236</v>
      </c>
      <c r="L201" s="97">
        <v>286</v>
      </c>
      <c r="M201" s="97" t="s">
        <v>236</v>
      </c>
      <c r="N201" s="23">
        <v>134</v>
      </c>
      <c r="O201" s="97" t="s">
        <v>236</v>
      </c>
      <c r="P201" s="23">
        <v>287</v>
      </c>
      <c r="Q201" s="97" t="s">
        <v>236</v>
      </c>
      <c r="R201" s="23">
        <v>1.148548765403848E-3</v>
      </c>
      <c r="S201" s="97" t="s">
        <v>236</v>
      </c>
      <c r="T201" s="97">
        <v>172</v>
      </c>
      <c r="U201" s="97" t="s">
        <v>236</v>
      </c>
      <c r="V201" s="23">
        <v>3.3652734706805264E-2</v>
      </c>
      <c r="W201" s="97" t="s">
        <v>236</v>
      </c>
      <c r="X201" s="97">
        <v>314</v>
      </c>
      <c r="Y201" s="97" t="s">
        <v>236</v>
      </c>
      <c r="Z201" s="23">
        <v>1.4591904463214257E-3</v>
      </c>
      <c r="AA201" s="97" t="s">
        <v>236</v>
      </c>
      <c r="AB201" s="97">
        <v>263</v>
      </c>
      <c r="AC201" s="97" t="s">
        <v>236</v>
      </c>
      <c r="AD201" s="23">
        <v>1.6036680336666918E-2</v>
      </c>
      <c r="AE201" s="97" t="s">
        <v>236</v>
      </c>
      <c r="AF201" s="97">
        <v>112</v>
      </c>
      <c r="AG201" s="97" t="s">
        <v>236</v>
      </c>
      <c r="AH201" s="23">
        <v>5.9582945625525255E-2</v>
      </c>
      <c r="AI201" s="97" t="s">
        <v>236</v>
      </c>
      <c r="AJ201" s="97">
        <v>258</v>
      </c>
      <c r="AK201" s="97" t="s">
        <v>236</v>
      </c>
      <c r="AL201" s="23">
        <v>2.3135703483629123E-2</v>
      </c>
      <c r="AM201" s="97" t="s">
        <v>236</v>
      </c>
      <c r="AN201" s="97">
        <v>153</v>
      </c>
      <c r="AO201" s="97" t="s">
        <v>236</v>
      </c>
      <c r="AP201" s="23">
        <v>8.9469548429299661E-2</v>
      </c>
      <c r="AQ201" s="97" t="s">
        <v>236</v>
      </c>
      <c r="AR201" s="97">
        <v>73</v>
      </c>
      <c r="AS201" s="97" t="s">
        <v>236</v>
      </c>
      <c r="AT201" s="23">
        <v>0.11025724602208134</v>
      </c>
      <c r="AU201" s="97" t="s">
        <v>236</v>
      </c>
      <c r="AV201" s="97">
        <v>108</v>
      </c>
      <c r="AW201" s="97" t="s">
        <v>236</v>
      </c>
      <c r="AX201" s="23">
        <v>0.12601770917947724</v>
      </c>
      <c r="AY201" s="97" t="s">
        <v>236</v>
      </c>
      <c r="AZ201" s="97">
        <v>71</v>
      </c>
      <c r="BA201" s="97" t="s">
        <v>236</v>
      </c>
      <c r="BB201" s="23">
        <v>5.7128126985901022E-2</v>
      </c>
      <c r="BC201" s="97" t="s">
        <v>236</v>
      </c>
      <c r="BD201" s="97">
        <v>150</v>
      </c>
      <c r="BE201" s="97" t="s">
        <v>236</v>
      </c>
      <c r="BF201" s="23">
        <v>0.15110249594424</v>
      </c>
      <c r="BG201" s="97" t="s">
        <v>236</v>
      </c>
      <c r="BH201" s="97">
        <v>263</v>
      </c>
      <c r="BI201" s="97" t="s">
        <v>236</v>
      </c>
      <c r="BJ201" s="23">
        <v>8.3694924249035657E-2</v>
      </c>
      <c r="BK201" s="97" t="s">
        <v>236</v>
      </c>
      <c r="BL201" s="97">
        <v>205</v>
      </c>
      <c r="BM201" s="97" t="s">
        <v>236</v>
      </c>
      <c r="BN201" s="23">
        <v>5.9737795996284503E-2</v>
      </c>
      <c r="BO201" s="97" t="s">
        <v>236</v>
      </c>
      <c r="BP201" s="97">
        <v>168</v>
      </c>
      <c r="BQ201" s="97" t="s">
        <v>236</v>
      </c>
      <c r="BR201" s="23">
        <v>6.7018693875577073E-2</v>
      </c>
      <c r="BS201" s="97" t="s">
        <v>236</v>
      </c>
      <c r="BT201" s="97">
        <v>148</v>
      </c>
      <c r="BU201" s="97" t="s">
        <v>236</v>
      </c>
      <c r="BV201" s="23">
        <v>0.11016710752811183</v>
      </c>
      <c r="BW201" s="97" t="s">
        <v>236</v>
      </c>
      <c r="BX201" s="97">
        <v>175</v>
      </c>
      <c r="BY201" s="97" t="s">
        <v>236</v>
      </c>
      <c r="BZ201" s="23">
        <v>0.12169659248877664</v>
      </c>
      <c r="CA201" s="97" t="s">
        <v>236</v>
      </c>
      <c r="CB201" s="97">
        <v>220</v>
      </c>
      <c r="CC201" s="97" t="s">
        <v>236</v>
      </c>
      <c r="CD201" s="23">
        <v>4.8980057864128151E-2</v>
      </c>
      <c r="CE201" s="97" t="s">
        <v>236</v>
      </c>
      <c r="CF201" s="97">
        <v>220</v>
      </c>
      <c r="CG201" s="2">
        <f t="shared" si="33"/>
        <v>1.4591904463214257E-3</v>
      </c>
      <c r="CH201">
        <f t="shared" si="34"/>
        <v>2.3135703483629123E-2</v>
      </c>
      <c r="CI201">
        <f t="shared" si="35"/>
        <v>0.12601770917947724</v>
      </c>
      <c r="CJ201">
        <f t="shared" si="36"/>
        <v>8.3694924249035657E-2</v>
      </c>
      <c r="CK201">
        <f t="shared" si="37"/>
        <v>0.11016710752811183</v>
      </c>
      <c r="CL201">
        <f t="shared" si="38"/>
        <v>0.12169659248877664</v>
      </c>
      <c r="CM201">
        <f t="shared" si="39"/>
        <v>4.8980057864128151E-2</v>
      </c>
      <c r="CN201">
        <f t="shared" si="40"/>
        <v>7.4823689892715609E-2</v>
      </c>
      <c r="CO201">
        <f t="shared" si="41"/>
        <v>2.3135703483629123E-2</v>
      </c>
      <c r="CP201" s="97" t="s">
        <v>236</v>
      </c>
      <c r="CQ201">
        <f t="shared" si="42"/>
        <v>215</v>
      </c>
      <c r="CR201">
        <f t="shared" si="43"/>
        <v>153</v>
      </c>
      <c r="CS201" s="97" t="s">
        <v>236</v>
      </c>
    </row>
    <row r="202" spans="1:97" x14ac:dyDescent="0.35">
      <c r="A202" s="97" t="s">
        <v>326</v>
      </c>
      <c r="B202" s="23">
        <v>0.18802083701431699</v>
      </c>
      <c r="C202" s="97" t="s">
        <v>326</v>
      </c>
      <c r="D202" s="97">
        <v>207</v>
      </c>
      <c r="E202" s="97" t="s">
        <v>326</v>
      </c>
      <c r="F202" s="23">
        <v>6.8112873315127401E-2</v>
      </c>
      <c r="G202" s="97" t="s">
        <v>326</v>
      </c>
      <c r="H202" s="97">
        <v>227</v>
      </c>
      <c r="I202" s="97" t="s">
        <v>326</v>
      </c>
      <c r="J202" s="23">
        <v>0.23946035171000271</v>
      </c>
      <c r="K202" s="97" t="s">
        <v>326</v>
      </c>
      <c r="L202" s="97">
        <v>194</v>
      </c>
      <c r="M202" s="97" t="s">
        <v>326</v>
      </c>
      <c r="N202" s="23">
        <v>-33</v>
      </c>
      <c r="O202" s="97" t="s">
        <v>326</v>
      </c>
      <c r="P202" s="23">
        <v>126</v>
      </c>
      <c r="Q202" s="97" t="s">
        <v>326</v>
      </c>
      <c r="R202" s="23">
        <v>6.1494497968007488E-4</v>
      </c>
      <c r="S202" s="97" t="s">
        <v>326</v>
      </c>
      <c r="T202" s="97">
        <v>238</v>
      </c>
      <c r="U202" s="97" t="s">
        <v>326</v>
      </c>
      <c r="V202" s="23">
        <v>0.18122090916140804</v>
      </c>
      <c r="W202" s="97" t="s">
        <v>326</v>
      </c>
      <c r="X202" s="97">
        <v>125</v>
      </c>
      <c r="Y202" s="97" t="s">
        <v>326</v>
      </c>
      <c r="Z202" s="23">
        <v>2.2894311530084455E-3</v>
      </c>
      <c r="AA202" s="97" t="s">
        <v>326</v>
      </c>
      <c r="AB202" s="97">
        <v>204</v>
      </c>
      <c r="AC202" s="97" t="s">
        <v>326</v>
      </c>
      <c r="AD202" s="23">
        <v>2.3689907769433817E-3</v>
      </c>
      <c r="AE202" s="97" t="s">
        <v>326</v>
      </c>
      <c r="AF202" s="97">
        <v>302</v>
      </c>
      <c r="AG202" s="97" t="s">
        <v>326</v>
      </c>
      <c r="AH202" s="23">
        <v>0.11268764251448748</v>
      </c>
      <c r="AI202" s="97" t="s">
        <v>326</v>
      </c>
      <c r="AJ202" s="97">
        <v>106</v>
      </c>
      <c r="AK202" s="97" t="s">
        <v>326</v>
      </c>
      <c r="AL202" s="23">
        <v>1.6510585427333354E-2</v>
      </c>
      <c r="AM202" s="97" t="s">
        <v>326</v>
      </c>
      <c r="AN202" s="97">
        <v>250</v>
      </c>
      <c r="AO202" s="97" t="s">
        <v>326</v>
      </c>
      <c r="AP202" s="23">
        <v>6.3979339721799297E-2</v>
      </c>
      <c r="AQ202" s="97" t="s">
        <v>326</v>
      </c>
      <c r="AR202" s="97">
        <v>101</v>
      </c>
      <c r="AS202" s="97" t="s">
        <v>326</v>
      </c>
      <c r="AT202" s="23">
        <v>9.2948590925884519E-2</v>
      </c>
      <c r="AU202" s="97" t="s">
        <v>326</v>
      </c>
      <c r="AV202" s="97">
        <v>158</v>
      </c>
      <c r="AW202" s="97" t="s">
        <v>326</v>
      </c>
      <c r="AX202" s="23">
        <v>9.5087264653421266E-2</v>
      </c>
      <c r="AY202" s="97" t="s">
        <v>326</v>
      </c>
      <c r="AZ202" s="97">
        <v>114</v>
      </c>
      <c r="BA202" s="97" t="s">
        <v>326</v>
      </c>
      <c r="BB202" s="23">
        <v>3.1992516539496287E-2</v>
      </c>
      <c r="BC202" s="97" t="s">
        <v>326</v>
      </c>
      <c r="BD202" s="97">
        <v>218</v>
      </c>
      <c r="BE202" s="97" t="s">
        <v>326</v>
      </c>
      <c r="BF202" s="23">
        <v>0.14043190057425342</v>
      </c>
      <c r="BG202" s="97" t="s">
        <v>326</v>
      </c>
      <c r="BH202" s="97">
        <v>282</v>
      </c>
      <c r="BI202" s="97" t="s">
        <v>326</v>
      </c>
      <c r="BJ202" s="23">
        <v>5.853535365340215E-2</v>
      </c>
      <c r="BK202" s="97" t="s">
        <v>326</v>
      </c>
      <c r="BL202" s="97">
        <v>271</v>
      </c>
      <c r="BM202" s="97" t="s">
        <v>326</v>
      </c>
      <c r="BN202" s="23">
        <v>5.1758084003973408E-2</v>
      </c>
      <c r="BO202" s="97" t="s">
        <v>326</v>
      </c>
      <c r="BP202" s="97">
        <v>187</v>
      </c>
      <c r="BQ202" s="97" t="s">
        <v>326</v>
      </c>
      <c r="BR202" s="23">
        <v>7.0949268385966907E-2</v>
      </c>
      <c r="BS202" s="97" t="s">
        <v>326</v>
      </c>
      <c r="BT202" s="97">
        <v>130</v>
      </c>
      <c r="BU202" s="97" t="s">
        <v>326</v>
      </c>
      <c r="BV202" s="23">
        <v>0.10667056347737713</v>
      </c>
      <c r="BW202" s="97" t="s">
        <v>326</v>
      </c>
      <c r="BX202" s="97">
        <v>181</v>
      </c>
      <c r="BY202" s="97" t="s">
        <v>326</v>
      </c>
      <c r="BZ202" s="23">
        <v>0.18364499927911943</v>
      </c>
      <c r="CA202" s="97" t="s">
        <v>326</v>
      </c>
      <c r="CB202" s="97">
        <v>118</v>
      </c>
      <c r="CC202" s="97" t="s">
        <v>326</v>
      </c>
      <c r="CD202" s="23">
        <v>7.3179982664645676E-2</v>
      </c>
      <c r="CE202" s="97" t="s">
        <v>326</v>
      </c>
      <c r="CF202" s="97">
        <v>154</v>
      </c>
      <c r="CG202" s="2">
        <f t="shared" si="33"/>
        <v>2.2894311530084455E-3</v>
      </c>
      <c r="CH202">
        <f t="shared" si="34"/>
        <v>1.6510585427333354E-2</v>
      </c>
      <c r="CI202">
        <f t="shared" si="35"/>
        <v>9.5087264653421266E-2</v>
      </c>
      <c r="CJ202">
        <f t="shared" si="36"/>
        <v>5.853535365340215E-2</v>
      </c>
      <c r="CK202">
        <f t="shared" si="37"/>
        <v>0.10667056347737713</v>
      </c>
      <c r="CL202">
        <f t="shared" si="38"/>
        <v>0.18364499927911943</v>
      </c>
      <c r="CM202">
        <f t="shared" si="39"/>
        <v>7.3179982664645676E-2</v>
      </c>
      <c r="CN202">
        <f t="shared" si="40"/>
        <v>7.6728727913013828E-2</v>
      </c>
      <c r="CO202">
        <f t="shared" si="41"/>
        <v>1.6510585427333354E-2</v>
      </c>
      <c r="CP202" s="97" t="s">
        <v>326</v>
      </c>
      <c r="CQ202">
        <f t="shared" si="42"/>
        <v>207</v>
      </c>
      <c r="CR202">
        <f t="shared" si="43"/>
        <v>250</v>
      </c>
      <c r="CS202" s="97" t="s">
        <v>326</v>
      </c>
    </row>
    <row r="203" spans="1:97" x14ac:dyDescent="0.35">
      <c r="A203" s="97" t="s">
        <v>83</v>
      </c>
      <c r="B203" s="23">
        <v>0.19648614323709632</v>
      </c>
      <c r="C203" s="97" t="s">
        <v>83</v>
      </c>
      <c r="D203" s="97">
        <v>188</v>
      </c>
      <c r="E203" s="97" t="s">
        <v>83</v>
      </c>
      <c r="F203" s="23">
        <v>6.2757104350304141E-2</v>
      </c>
      <c r="G203" s="97" t="s">
        <v>83</v>
      </c>
      <c r="H203" s="97">
        <v>245</v>
      </c>
      <c r="I203" s="97" t="s">
        <v>83</v>
      </c>
      <c r="J203" s="23">
        <v>0.28652996775397632</v>
      </c>
      <c r="K203" s="97" t="s">
        <v>83</v>
      </c>
      <c r="L203" s="97">
        <v>130</v>
      </c>
      <c r="M203" s="97" t="s">
        <v>83</v>
      </c>
      <c r="N203" s="23">
        <v>-115</v>
      </c>
      <c r="O203" s="97" t="s">
        <v>83</v>
      </c>
      <c r="P203" s="23">
        <v>55</v>
      </c>
      <c r="Q203" s="97" t="s">
        <v>83</v>
      </c>
      <c r="R203" s="23">
        <v>1.5584754314188932E-3</v>
      </c>
      <c r="S203" s="97" t="s">
        <v>83</v>
      </c>
      <c r="T203" s="97">
        <v>134</v>
      </c>
      <c r="U203" s="97" t="s">
        <v>83</v>
      </c>
      <c r="V203" s="23">
        <v>6.499681309814509E-2</v>
      </c>
      <c r="W203" s="97" t="s">
        <v>83</v>
      </c>
      <c r="X203" s="97">
        <v>268</v>
      </c>
      <c r="Y203" s="97" t="s">
        <v>83</v>
      </c>
      <c r="Z203" s="23">
        <v>2.1586461269138125E-3</v>
      </c>
      <c r="AA203" s="97" t="s">
        <v>83</v>
      </c>
      <c r="AB203" s="97">
        <v>214</v>
      </c>
      <c r="AC203" s="97" t="s">
        <v>83</v>
      </c>
      <c r="AD203" s="23">
        <v>2.6439984604913369E-2</v>
      </c>
      <c r="AE203" s="97" t="s">
        <v>83</v>
      </c>
      <c r="AF203" s="97">
        <v>71</v>
      </c>
      <c r="AG203" s="97" t="s">
        <v>83</v>
      </c>
      <c r="AH203" s="23">
        <v>0.38725462085415557</v>
      </c>
      <c r="AI203" s="97" t="s">
        <v>83</v>
      </c>
      <c r="AJ203" s="97">
        <v>9</v>
      </c>
      <c r="AK203" s="97" t="s">
        <v>83</v>
      </c>
      <c r="AL203" s="23">
        <v>7.4569825653955701E-2</v>
      </c>
      <c r="AM203" s="97" t="s">
        <v>83</v>
      </c>
      <c r="AN203" s="97">
        <v>35</v>
      </c>
      <c r="AO203" s="97" t="s">
        <v>83</v>
      </c>
      <c r="AP203" s="23">
        <v>2.857396186125925E-2</v>
      </c>
      <c r="AQ203" s="97" t="s">
        <v>83</v>
      </c>
      <c r="AR203" s="97">
        <v>177</v>
      </c>
      <c r="AS203" s="97" t="s">
        <v>83</v>
      </c>
      <c r="AT203" s="23">
        <v>5.1322404801881598E-2</v>
      </c>
      <c r="AU203" s="97" t="s">
        <v>83</v>
      </c>
      <c r="AV203" s="97">
        <v>298</v>
      </c>
      <c r="AW203" s="97" t="s">
        <v>83</v>
      </c>
      <c r="AX203" s="23">
        <v>4.5925870338522426E-2</v>
      </c>
      <c r="AY203" s="97" t="s">
        <v>83</v>
      </c>
      <c r="AZ203" s="97">
        <v>241</v>
      </c>
      <c r="BA203" s="97" t="s">
        <v>83</v>
      </c>
      <c r="BB203" s="23">
        <v>2.4739036656938204E-2</v>
      </c>
      <c r="BC203" s="97" t="s">
        <v>83</v>
      </c>
      <c r="BD203" s="97">
        <v>243</v>
      </c>
      <c r="BE203" s="97" t="s">
        <v>83</v>
      </c>
      <c r="BF203" s="23">
        <v>0.16898397138898974</v>
      </c>
      <c r="BG203" s="97" t="s">
        <v>83</v>
      </c>
      <c r="BH203" s="97">
        <v>227</v>
      </c>
      <c r="BI203" s="97" t="s">
        <v>83</v>
      </c>
      <c r="BJ203" s="23">
        <v>5.788605771497262E-2</v>
      </c>
      <c r="BK203" s="97" t="s">
        <v>83</v>
      </c>
      <c r="BL203" s="97">
        <v>272</v>
      </c>
      <c r="BM203" s="97" t="s">
        <v>83</v>
      </c>
      <c r="BN203" s="23">
        <v>5.7551666493581656E-2</v>
      </c>
      <c r="BO203" s="97" t="s">
        <v>83</v>
      </c>
      <c r="BP203" s="97">
        <v>176</v>
      </c>
      <c r="BQ203" s="97" t="s">
        <v>83</v>
      </c>
      <c r="BR203" s="23">
        <v>6.4676317747892675E-2</v>
      </c>
      <c r="BS203" s="97" t="s">
        <v>83</v>
      </c>
      <c r="BT203" s="97">
        <v>155</v>
      </c>
      <c r="BU203" s="97" t="s">
        <v>83</v>
      </c>
      <c r="BV203" s="23">
        <v>0.10623146842218713</v>
      </c>
      <c r="BW203" s="97" t="s">
        <v>83</v>
      </c>
      <c r="BX203" s="97">
        <v>183</v>
      </c>
      <c r="BY203" s="97" t="s">
        <v>83</v>
      </c>
      <c r="BZ203" s="23">
        <v>0.17154044267548296</v>
      </c>
      <c r="CA203" s="97" t="s">
        <v>83</v>
      </c>
      <c r="CB203" s="97">
        <v>134</v>
      </c>
      <c r="CC203" s="97" t="s">
        <v>83</v>
      </c>
      <c r="CD203" s="23">
        <v>0.11436456777616791</v>
      </c>
      <c r="CE203" s="97" t="s">
        <v>83</v>
      </c>
      <c r="CF203" s="97">
        <v>106</v>
      </c>
      <c r="CG203" s="2">
        <f t="shared" si="33"/>
        <v>2.1586461269138125E-3</v>
      </c>
      <c r="CH203">
        <f t="shared" si="34"/>
        <v>7.4569825653955701E-2</v>
      </c>
      <c r="CI203">
        <f t="shared" si="35"/>
        <v>4.5925870338522426E-2</v>
      </c>
      <c r="CJ203">
        <f t="shared" si="36"/>
        <v>5.788605771497262E-2</v>
      </c>
      <c r="CK203">
        <f t="shared" si="37"/>
        <v>0.10623146842218713</v>
      </c>
      <c r="CL203">
        <f t="shared" si="38"/>
        <v>0.17154044267548296</v>
      </c>
      <c r="CM203">
        <f t="shared" si="39"/>
        <v>0.11436456777616791</v>
      </c>
      <c r="CN203">
        <f t="shared" si="40"/>
        <v>8.0183303417421983E-2</v>
      </c>
      <c r="CO203">
        <f t="shared" si="41"/>
        <v>7.4569825653955701E-2</v>
      </c>
      <c r="CP203" s="97" t="s">
        <v>83</v>
      </c>
      <c r="CQ203">
        <f t="shared" si="42"/>
        <v>188</v>
      </c>
      <c r="CR203">
        <f t="shared" si="43"/>
        <v>35</v>
      </c>
      <c r="CS203" s="97" t="s">
        <v>83</v>
      </c>
    </row>
    <row r="204" spans="1:97" x14ac:dyDescent="0.35">
      <c r="A204" s="97" t="s">
        <v>67</v>
      </c>
      <c r="B204" s="23">
        <v>0.22252524537094392</v>
      </c>
      <c r="C204" s="97" t="s">
        <v>67</v>
      </c>
      <c r="D204" s="97">
        <v>151</v>
      </c>
      <c r="E204" s="97" t="s">
        <v>67</v>
      </c>
      <c r="F204" s="23">
        <v>0.1107035467817481</v>
      </c>
      <c r="G204" s="97" t="s">
        <v>67</v>
      </c>
      <c r="H204" s="97">
        <v>139</v>
      </c>
      <c r="I204" s="97" t="s">
        <v>67</v>
      </c>
      <c r="J204" s="23">
        <v>0.31627625507162049</v>
      </c>
      <c r="K204" s="97" t="s">
        <v>67</v>
      </c>
      <c r="L204" s="97">
        <v>103</v>
      </c>
      <c r="M204" s="97" t="s">
        <v>67</v>
      </c>
      <c r="N204" s="23">
        <v>-36</v>
      </c>
      <c r="O204" s="97" t="s">
        <v>67</v>
      </c>
      <c r="P204" s="23">
        <v>123</v>
      </c>
      <c r="Q204" s="97" t="s">
        <v>67</v>
      </c>
      <c r="R204" s="23">
        <v>1.3966218130103385E-3</v>
      </c>
      <c r="S204" s="97" t="s">
        <v>67</v>
      </c>
      <c r="T204" s="97">
        <v>147</v>
      </c>
      <c r="U204" s="97" t="s">
        <v>67</v>
      </c>
      <c r="V204" s="23">
        <v>9.3397572507927143E-2</v>
      </c>
      <c r="W204" s="97" t="s">
        <v>67</v>
      </c>
      <c r="X204" s="97">
        <v>222</v>
      </c>
      <c r="Y204" s="97" t="s">
        <v>67</v>
      </c>
      <c r="Z204" s="23">
        <v>2.2592938241386596E-3</v>
      </c>
      <c r="AA204" s="97" t="s">
        <v>67</v>
      </c>
      <c r="AB204" s="97">
        <v>207</v>
      </c>
      <c r="AC204" s="97" t="s">
        <v>67</v>
      </c>
      <c r="AD204" s="23">
        <v>2.1185741086458806E-2</v>
      </c>
      <c r="AE204" s="97" t="s">
        <v>67</v>
      </c>
      <c r="AF204" s="97">
        <v>83</v>
      </c>
      <c r="AG204" s="97" t="s">
        <v>67</v>
      </c>
      <c r="AH204" s="23">
        <v>8.3197607271028443E-2</v>
      </c>
      <c r="AI204" s="97" t="s">
        <v>67</v>
      </c>
      <c r="AJ204" s="97">
        <v>161</v>
      </c>
      <c r="AK204" s="97" t="s">
        <v>67</v>
      </c>
      <c r="AL204" s="23">
        <v>3.1129215276253216E-2</v>
      </c>
      <c r="AM204" s="97" t="s">
        <v>67</v>
      </c>
      <c r="AN204" s="97">
        <v>105</v>
      </c>
      <c r="AO204" s="97" t="s">
        <v>67</v>
      </c>
      <c r="AP204" s="23">
        <v>0</v>
      </c>
      <c r="AQ204" s="97" t="s">
        <v>67</v>
      </c>
      <c r="AR204" s="97">
        <v>253</v>
      </c>
      <c r="AS204" s="97" t="s">
        <v>67</v>
      </c>
      <c r="AT204" s="23">
        <v>9.9474618613320173E-2</v>
      </c>
      <c r="AU204" s="97" t="s">
        <v>67</v>
      </c>
      <c r="AV204" s="97">
        <v>134</v>
      </c>
      <c r="AW204" s="97" t="s">
        <v>67</v>
      </c>
      <c r="AX204" s="23">
        <v>3.5070413153984764E-2</v>
      </c>
      <c r="AY204" s="97" t="s">
        <v>67</v>
      </c>
      <c r="AZ204" s="97">
        <v>273</v>
      </c>
      <c r="BA204" s="97" t="s">
        <v>67</v>
      </c>
      <c r="BB204" s="23">
        <v>3.5411388643567056E-2</v>
      </c>
      <c r="BC204" s="97" t="s">
        <v>67</v>
      </c>
      <c r="BD204" s="97">
        <v>204</v>
      </c>
      <c r="BE204" s="97" t="s">
        <v>67</v>
      </c>
      <c r="BF204" s="23">
        <v>0.58110267281014838</v>
      </c>
      <c r="BG204" s="97" t="s">
        <v>67</v>
      </c>
      <c r="BH204" s="97">
        <v>6</v>
      </c>
      <c r="BI204" s="97" t="s">
        <v>67</v>
      </c>
      <c r="BJ204" s="23">
        <v>0.15375643609032424</v>
      </c>
      <c r="BK204" s="97" t="s">
        <v>67</v>
      </c>
      <c r="BL204" s="97">
        <v>93</v>
      </c>
      <c r="BM204" s="97" t="s">
        <v>67</v>
      </c>
      <c r="BN204" s="23">
        <v>0.18696083358591956</v>
      </c>
      <c r="BO204" s="97" t="s">
        <v>67</v>
      </c>
      <c r="BP204" s="97">
        <v>39</v>
      </c>
      <c r="BQ204" s="97" t="s">
        <v>67</v>
      </c>
      <c r="BR204" s="23">
        <v>4.5007759804246789E-2</v>
      </c>
      <c r="BS204" s="97" t="s">
        <v>67</v>
      </c>
      <c r="BT204" s="97">
        <v>226</v>
      </c>
      <c r="BU204" s="97" t="s">
        <v>67</v>
      </c>
      <c r="BV204" s="23">
        <v>0.20131972526356845</v>
      </c>
      <c r="BW204" s="97" t="s">
        <v>67</v>
      </c>
      <c r="BX204" s="97">
        <v>64</v>
      </c>
      <c r="BY204" s="97" t="s">
        <v>67</v>
      </c>
      <c r="BZ204" s="23">
        <v>9.1231364739367424E-2</v>
      </c>
      <c r="CA204" s="97" t="s">
        <v>67</v>
      </c>
      <c r="CB204" s="97">
        <v>286</v>
      </c>
      <c r="CC204" s="97" t="s">
        <v>67</v>
      </c>
      <c r="CD204" s="23">
        <v>0.13594537039890359</v>
      </c>
      <c r="CE204" s="97" t="s">
        <v>67</v>
      </c>
      <c r="CF204" s="97">
        <v>87</v>
      </c>
      <c r="CG204" s="2">
        <f t="shared" si="33"/>
        <v>2.2592938241386596E-3</v>
      </c>
      <c r="CH204">
        <f t="shared" si="34"/>
        <v>3.1129215276253216E-2</v>
      </c>
      <c r="CI204">
        <f t="shared" si="35"/>
        <v>3.5070413153984764E-2</v>
      </c>
      <c r="CJ204">
        <f t="shared" si="36"/>
        <v>0.15375643609032424</v>
      </c>
      <c r="CK204">
        <f t="shared" si="37"/>
        <v>0.20131972526356845</v>
      </c>
      <c r="CL204">
        <f t="shared" si="38"/>
        <v>9.1231364739367424E-2</v>
      </c>
      <c r="CM204">
        <f t="shared" si="39"/>
        <v>0.13594537039890359</v>
      </c>
      <c r="CN204">
        <f t="shared" si="40"/>
        <v>9.0809504292035867E-2</v>
      </c>
      <c r="CO204">
        <f t="shared" si="41"/>
        <v>3.1129215276253216E-2</v>
      </c>
      <c r="CP204" s="97" t="s">
        <v>67</v>
      </c>
      <c r="CQ204">
        <f t="shared" si="42"/>
        <v>151</v>
      </c>
      <c r="CR204">
        <f t="shared" si="43"/>
        <v>105</v>
      </c>
      <c r="CS204" s="97" t="s">
        <v>67</v>
      </c>
    </row>
    <row r="205" spans="1:97" x14ac:dyDescent="0.35">
      <c r="A205" s="97" t="s">
        <v>32</v>
      </c>
      <c r="B205" s="23">
        <v>0.60965153457562171</v>
      </c>
      <c r="C205" s="97" t="s">
        <v>32</v>
      </c>
      <c r="D205" s="97">
        <v>12</v>
      </c>
      <c r="E205" s="97" t="s">
        <v>32</v>
      </c>
      <c r="F205" s="23">
        <v>0.49842244149359766</v>
      </c>
      <c r="G205" s="97" t="s">
        <v>32</v>
      </c>
      <c r="H205" s="97">
        <v>9</v>
      </c>
      <c r="I205" s="97" t="s">
        <v>32</v>
      </c>
      <c r="J205" s="23">
        <v>0.46778558880542703</v>
      </c>
      <c r="K205" s="97" t="s">
        <v>32</v>
      </c>
      <c r="L205" s="97">
        <v>36</v>
      </c>
      <c r="M205" s="97" t="s">
        <v>32</v>
      </c>
      <c r="N205" s="23">
        <v>27</v>
      </c>
      <c r="O205" s="97" t="s">
        <v>32</v>
      </c>
      <c r="P205" s="23">
        <v>203</v>
      </c>
      <c r="Q205" s="97" t="s">
        <v>32</v>
      </c>
      <c r="R205" s="23">
        <v>3.2261246950452084E-3</v>
      </c>
      <c r="S205" s="97" t="s">
        <v>32</v>
      </c>
      <c r="T205" s="97">
        <v>77</v>
      </c>
      <c r="U205" s="97" t="s">
        <v>32</v>
      </c>
      <c r="V205" s="23">
        <v>8.5548976576811306E-2</v>
      </c>
      <c r="W205" s="97" t="s">
        <v>32</v>
      </c>
      <c r="X205" s="97">
        <v>235</v>
      </c>
      <c r="Y205" s="97" t="s">
        <v>32</v>
      </c>
      <c r="Z205" s="23">
        <v>4.0157182554740314E-3</v>
      </c>
      <c r="AA205" s="97" t="s">
        <v>32</v>
      </c>
      <c r="AB205" s="97">
        <v>119</v>
      </c>
      <c r="AC205" s="97" t="s">
        <v>32</v>
      </c>
      <c r="AD205" s="23">
        <v>0.12169698020710339</v>
      </c>
      <c r="AE205" s="97" t="s">
        <v>32</v>
      </c>
      <c r="AF205" s="97">
        <v>17</v>
      </c>
      <c r="AG205" s="97" t="s">
        <v>32</v>
      </c>
      <c r="AH205" s="23">
        <v>0.24330517870580984</v>
      </c>
      <c r="AI205" s="97" t="s">
        <v>32</v>
      </c>
      <c r="AJ205" s="97">
        <v>19</v>
      </c>
      <c r="AK205" s="97" t="s">
        <v>32</v>
      </c>
      <c r="AL205" s="23">
        <v>0.14924740368931899</v>
      </c>
      <c r="AM205" s="97" t="s">
        <v>32</v>
      </c>
      <c r="AN205" s="97">
        <v>16</v>
      </c>
      <c r="AO205" s="97" t="s">
        <v>32</v>
      </c>
      <c r="AP205" s="23">
        <v>0.49362975371608325</v>
      </c>
      <c r="AQ205" s="97" t="s">
        <v>32</v>
      </c>
      <c r="AR205" s="97">
        <v>4</v>
      </c>
      <c r="AS205" s="97" t="s">
        <v>32</v>
      </c>
      <c r="AT205" s="23">
        <v>0.80038361612922893</v>
      </c>
      <c r="AU205" s="97" t="s">
        <v>32</v>
      </c>
      <c r="AV205" s="97">
        <v>2</v>
      </c>
      <c r="AW205" s="97" t="s">
        <v>32</v>
      </c>
      <c r="AX205" s="23">
        <v>0.76298938067392152</v>
      </c>
      <c r="AY205" s="97" t="s">
        <v>32</v>
      </c>
      <c r="AZ205" s="97">
        <v>2</v>
      </c>
      <c r="BA205" s="97" t="s">
        <v>32</v>
      </c>
      <c r="BB205" s="23">
        <v>1.7122763747776069E-2</v>
      </c>
      <c r="BC205" s="97" t="s">
        <v>32</v>
      </c>
      <c r="BD205" s="97">
        <v>267</v>
      </c>
      <c r="BE205" s="97" t="s">
        <v>32</v>
      </c>
      <c r="BF205" s="23">
        <v>0.21311436458046423</v>
      </c>
      <c r="BG205" s="97" t="s">
        <v>32</v>
      </c>
      <c r="BH205" s="97">
        <v>171</v>
      </c>
      <c r="BI205" s="97" t="s">
        <v>32</v>
      </c>
      <c r="BJ205" s="23">
        <v>6.0161756257750908E-2</v>
      </c>
      <c r="BK205" s="97" t="s">
        <v>32</v>
      </c>
      <c r="BL205" s="97">
        <v>263</v>
      </c>
      <c r="BM205" s="97" t="s">
        <v>32</v>
      </c>
      <c r="BN205" s="23">
        <v>0.46718752813202818</v>
      </c>
      <c r="BO205" s="97" t="s">
        <v>32</v>
      </c>
      <c r="BP205" s="97">
        <v>8</v>
      </c>
      <c r="BQ205" s="97" t="s">
        <v>32</v>
      </c>
      <c r="BR205" s="23">
        <v>5.9534030009978797E-2</v>
      </c>
      <c r="BS205" s="97" t="s">
        <v>32</v>
      </c>
      <c r="BT205" s="97">
        <v>174</v>
      </c>
      <c r="BU205" s="97" t="s">
        <v>32</v>
      </c>
      <c r="BV205" s="23">
        <v>0.4569692133614795</v>
      </c>
      <c r="BW205" s="97" t="s">
        <v>32</v>
      </c>
      <c r="BX205" s="97">
        <v>10</v>
      </c>
      <c r="BY205" s="97" t="s">
        <v>32</v>
      </c>
      <c r="BZ205" s="23">
        <v>0.13869990936543725</v>
      </c>
      <c r="CA205" s="97" t="s">
        <v>32</v>
      </c>
      <c r="CB205" s="97">
        <v>182</v>
      </c>
      <c r="CC205" s="97" t="s">
        <v>32</v>
      </c>
      <c r="CD205" s="23">
        <v>0.12977932484225366</v>
      </c>
      <c r="CE205" s="97" t="s">
        <v>32</v>
      </c>
      <c r="CF205" s="97">
        <v>91</v>
      </c>
      <c r="CG205" s="2">
        <f t="shared" si="33"/>
        <v>4.0157182554740314E-3</v>
      </c>
      <c r="CH205">
        <f t="shared" si="34"/>
        <v>0.14924740368931899</v>
      </c>
      <c r="CI205">
        <f t="shared" si="35"/>
        <v>0.76298938067392152</v>
      </c>
      <c r="CJ205">
        <f t="shared" si="36"/>
        <v>6.0161756257750908E-2</v>
      </c>
      <c r="CK205">
        <f t="shared" si="37"/>
        <v>0.4569692133614795</v>
      </c>
      <c r="CL205">
        <f t="shared" si="38"/>
        <v>0.13869990936543725</v>
      </c>
      <c r="CM205">
        <f t="shared" si="39"/>
        <v>0.12977932484225366</v>
      </c>
      <c r="CN205">
        <f t="shared" si="40"/>
        <v>0.24879043972473269</v>
      </c>
      <c r="CO205">
        <f t="shared" si="41"/>
        <v>0.14924740368931899</v>
      </c>
      <c r="CP205" s="97" t="s">
        <v>32</v>
      </c>
      <c r="CQ205">
        <f t="shared" si="42"/>
        <v>12</v>
      </c>
      <c r="CR205">
        <f t="shared" si="43"/>
        <v>16</v>
      </c>
      <c r="CS205" s="97" t="s">
        <v>32</v>
      </c>
    </row>
    <row r="206" spans="1:97" x14ac:dyDescent="0.35">
      <c r="A206" s="97" t="s">
        <v>128</v>
      </c>
      <c r="B206" s="23">
        <v>0.27073220806902609</v>
      </c>
      <c r="C206" s="97" t="s">
        <v>128</v>
      </c>
      <c r="D206" s="97">
        <v>104</v>
      </c>
      <c r="E206" s="97" t="s">
        <v>128</v>
      </c>
      <c r="F206" s="23">
        <v>0.11165532995639972</v>
      </c>
      <c r="G206" s="97" t="s">
        <v>128</v>
      </c>
      <c r="H206" s="97">
        <v>135</v>
      </c>
      <c r="I206" s="97" t="s">
        <v>128</v>
      </c>
      <c r="J206" s="23">
        <v>0.34023790004012749</v>
      </c>
      <c r="K206" s="97" t="s">
        <v>128</v>
      </c>
      <c r="L206" s="97">
        <v>83</v>
      </c>
      <c r="M206" s="97" t="s">
        <v>128</v>
      </c>
      <c r="N206" s="23">
        <v>-52</v>
      </c>
      <c r="O206" s="97" t="s">
        <v>128</v>
      </c>
      <c r="P206" s="23">
        <v>101</v>
      </c>
      <c r="Q206" s="97" t="s">
        <v>128</v>
      </c>
      <c r="R206" s="23">
        <v>4.0951339427639047E-4</v>
      </c>
      <c r="S206" s="97" t="s">
        <v>128</v>
      </c>
      <c r="T206" s="97">
        <v>262</v>
      </c>
      <c r="U206" s="97" t="s">
        <v>128</v>
      </c>
      <c r="V206" s="23">
        <v>0.14123709507609639</v>
      </c>
      <c r="W206" s="97" t="s">
        <v>128</v>
      </c>
      <c r="X206" s="97">
        <v>157</v>
      </c>
      <c r="Y206" s="97" t="s">
        <v>128</v>
      </c>
      <c r="Z206" s="23">
        <v>1.714568967960402E-3</v>
      </c>
      <c r="AA206" s="97" t="s">
        <v>128</v>
      </c>
      <c r="AB206" s="97">
        <v>250</v>
      </c>
      <c r="AC206" s="97" t="s">
        <v>128</v>
      </c>
      <c r="AD206" s="23">
        <v>2.4661923401243752E-2</v>
      </c>
      <c r="AE206" s="97" t="s">
        <v>128</v>
      </c>
      <c r="AF206" s="97">
        <v>75</v>
      </c>
      <c r="AG206" s="97" t="s">
        <v>128</v>
      </c>
      <c r="AH206" s="23">
        <v>0.11938163687197943</v>
      </c>
      <c r="AI206" s="97" t="s">
        <v>128</v>
      </c>
      <c r="AJ206" s="97">
        <v>88</v>
      </c>
      <c r="AK206" s="97" t="s">
        <v>128</v>
      </c>
      <c r="AL206" s="23">
        <v>3.9076788653986387E-2</v>
      </c>
      <c r="AM206" s="97" t="s">
        <v>128</v>
      </c>
      <c r="AN206" s="97">
        <v>78</v>
      </c>
      <c r="AO206" s="97" t="s">
        <v>128</v>
      </c>
      <c r="AP206" s="23">
        <v>0.11110920579362006</v>
      </c>
      <c r="AQ206" s="97" t="s">
        <v>128</v>
      </c>
      <c r="AR206" s="97">
        <v>49</v>
      </c>
      <c r="AS206" s="97" t="s">
        <v>128</v>
      </c>
      <c r="AT206" s="23">
        <v>5.7060331525899496E-2</v>
      </c>
      <c r="AU206" s="97" t="s">
        <v>128</v>
      </c>
      <c r="AV206" s="97">
        <v>280</v>
      </c>
      <c r="AW206" s="97" t="s">
        <v>128</v>
      </c>
      <c r="AX206" s="23">
        <v>0.12834042072631865</v>
      </c>
      <c r="AY206" s="97" t="s">
        <v>128</v>
      </c>
      <c r="AZ206" s="97">
        <v>69</v>
      </c>
      <c r="BA206" s="97" t="s">
        <v>128</v>
      </c>
      <c r="BB206" s="23">
        <v>7.7611379523686547E-2</v>
      </c>
      <c r="BC206" s="97" t="s">
        <v>128</v>
      </c>
      <c r="BD206" s="97">
        <v>115</v>
      </c>
      <c r="BE206" s="97" t="s">
        <v>128</v>
      </c>
      <c r="BF206" s="23">
        <v>0.5164834990895022</v>
      </c>
      <c r="BG206" s="97" t="s">
        <v>128</v>
      </c>
      <c r="BH206" s="97">
        <v>16</v>
      </c>
      <c r="BI206" s="97" t="s">
        <v>128</v>
      </c>
      <c r="BJ206" s="23">
        <v>0.17874666193453856</v>
      </c>
      <c r="BK206" s="97" t="s">
        <v>128</v>
      </c>
      <c r="BL206" s="97">
        <v>68</v>
      </c>
      <c r="BM206" s="97" t="s">
        <v>128</v>
      </c>
      <c r="BN206" s="23">
        <v>3.3268580930253762E-2</v>
      </c>
      <c r="BO206" s="97" t="s">
        <v>128</v>
      </c>
      <c r="BP206" s="97">
        <v>249</v>
      </c>
      <c r="BQ206" s="97" t="s">
        <v>128</v>
      </c>
      <c r="BR206" s="23">
        <v>2.8438417453480695E-2</v>
      </c>
      <c r="BS206" s="97" t="s">
        <v>128</v>
      </c>
      <c r="BT206" s="97">
        <v>297</v>
      </c>
      <c r="BU206" s="97" t="s">
        <v>128</v>
      </c>
      <c r="BV206" s="23">
        <v>5.3615406296350115E-2</v>
      </c>
      <c r="BW206" s="97" t="s">
        <v>128</v>
      </c>
      <c r="BX206" s="97">
        <v>298</v>
      </c>
      <c r="BY206" s="97" t="s">
        <v>128</v>
      </c>
      <c r="BZ206" s="23">
        <v>0.30052445836773778</v>
      </c>
      <c r="CA206" s="97" t="s">
        <v>128</v>
      </c>
      <c r="CB206" s="97">
        <v>35</v>
      </c>
      <c r="CC206" s="97" t="s">
        <v>128</v>
      </c>
      <c r="CD206" s="23">
        <v>5.1793596462960292E-2</v>
      </c>
      <c r="CE206" s="97" t="s">
        <v>128</v>
      </c>
      <c r="CF206" s="97">
        <v>210</v>
      </c>
      <c r="CG206" s="2">
        <f t="shared" si="33"/>
        <v>1.714568967960402E-3</v>
      </c>
      <c r="CH206">
        <f t="shared" si="34"/>
        <v>3.9076788653986387E-2</v>
      </c>
      <c r="CI206">
        <f t="shared" si="35"/>
        <v>0.12834042072631865</v>
      </c>
      <c r="CJ206">
        <f t="shared" si="36"/>
        <v>0.17874666193453856</v>
      </c>
      <c r="CK206">
        <f t="shared" si="37"/>
        <v>5.3615406296350115E-2</v>
      </c>
      <c r="CL206">
        <f t="shared" si="38"/>
        <v>0.30052445836773778</v>
      </c>
      <c r="CM206">
        <f t="shared" si="39"/>
        <v>5.1793596462960292E-2</v>
      </c>
      <c r="CN206">
        <f t="shared" si="40"/>
        <v>0.1104821053883298</v>
      </c>
      <c r="CO206">
        <f t="shared" si="41"/>
        <v>3.9076788653986387E-2</v>
      </c>
      <c r="CP206" s="97" t="s">
        <v>128</v>
      </c>
      <c r="CQ206">
        <f t="shared" si="42"/>
        <v>104</v>
      </c>
      <c r="CR206">
        <f t="shared" si="43"/>
        <v>78</v>
      </c>
      <c r="CS206" s="97" t="s">
        <v>128</v>
      </c>
    </row>
    <row r="207" spans="1:97" x14ac:dyDescent="0.35">
      <c r="A207" s="97" t="s">
        <v>30</v>
      </c>
      <c r="B207" s="23">
        <v>0.64683315191385016</v>
      </c>
      <c r="C207" s="97" t="s">
        <v>30</v>
      </c>
      <c r="D207" s="97">
        <v>11</v>
      </c>
      <c r="E207" s="97" t="s">
        <v>30</v>
      </c>
      <c r="F207" s="23">
        <v>0.34995804519480622</v>
      </c>
      <c r="G207" s="97" t="s">
        <v>30</v>
      </c>
      <c r="H207" s="97">
        <v>14</v>
      </c>
      <c r="I207" s="97" t="s">
        <v>30</v>
      </c>
      <c r="J207" s="23">
        <v>0.77075473954713947</v>
      </c>
      <c r="K207" s="97" t="s">
        <v>30</v>
      </c>
      <c r="L207" s="97">
        <v>4</v>
      </c>
      <c r="M207" s="97" t="s">
        <v>30</v>
      </c>
      <c r="N207" s="23">
        <v>-10</v>
      </c>
      <c r="O207" s="97" t="s">
        <v>30</v>
      </c>
      <c r="P207" s="23">
        <v>151</v>
      </c>
      <c r="Q207" s="97" t="s">
        <v>30</v>
      </c>
      <c r="R207" s="23">
        <v>9.7061096912578453E-3</v>
      </c>
      <c r="S207" s="97" t="s">
        <v>30</v>
      </c>
      <c r="T207" s="97">
        <v>25</v>
      </c>
      <c r="U207" s="97" t="s">
        <v>30</v>
      </c>
      <c r="V207" s="23">
        <v>0.41178789397944582</v>
      </c>
      <c r="W207" s="97" t="s">
        <v>30</v>
      </c>
      <c r="X207" s="97">
        <v>34</v>
      </c>
      <c r="Y207" s="97" t="s">
        <v>30</v>
      </c>
      <c r="Z207" s="23">
        <v>1.3508546851513427E-2</v>
      </c>
      <c r="AA207" s="97" t="s">
        <v>30</v>
      </c>
      <c r="AB207" s="97">
        <v>21</v>
      </c>
      <c r="AC207" s="97" t="s">
        <v>30</v>
      </c>
      <c r="AD207" s="23">
        <v>2.4209747686712565E-2</v>
      </c>
      <c r="AE207" s="97" t="s">
        <v>30</v>
      </c>
      <c r="AF207" s="97">
        <v>76</v>
      </c>
      <c r="AG207" s="97" t="s">
        <v>30</v>
      </c>
      <c r="AH207" s="23">
        <v>0.8788363215444821</v>
      </c>
      <c r="AI207" s="97" t="s">
        <v>30</v>
      </c>
      <c r="AJ207" s="97">
        <v>2</v>
      </c>
      <c r="AK207" s="97" t="s">
        <v>30</v>
      </c>
      <c r="AL207" s="23">
        <v>0.13435149482061937</v>
      </c>
      <c r="AM207" s="97" t="s">
        <v>30</v>
      </c>
      <c r="AN207" s="97">
        <v>19</v>
      </c>
      <c r="AO207" s="97" t="s">
        <v>30</v>
      </c>
      <c r="AP207" s="23">
        <v>0.28972506954345062</v>
      </c>
      <c r="AQ207" s="97" t="s">
        <v>30</v>
      </c>
      <c r="AR207" s="97">
        <v>10</v>
      </c>
      <c r="AS207" s="97" t="s">
        <v>30</v>
      </c>
      <c r="AT207" s="23">
        <v>5.8706565144213005E-2</v>
      </c>
      <c r="AU207" s="97" t="s">
        <v>30</v>
      </c>
      <c r="AV207" s="97">
        <v>274</v>
      </c>
      <c r="AW207" s="97" t="s">
        <v>30</v>
      </c>
      <c r="AX207" s="23">
        <v>0.30289759644978459</v>
      </c>
      <c r="AY207" s="97" t="s">
        <v>30</v>
      </c>
      <c r="AZ207" s="97">
        <v>12</v>
      </c>
      <c r="BA207" s="97" t="s">
        <v>30</v>
      </c>
      <c r="BB207" s="23">
        <v>8.5474184474486292E-2</v>
      </c>
      <c r="BC207" s="97" t="s">
        <v>30</v>
      </c>
      <c r="BD207" s="97">
        <v>108</v>
      </c>
      <c r="BE207" s="97" t="s">
        <v>30</v>
      </c>
      <c r="BF207" s="23">
        <v>0.24253096669471583</v>
      </c>
      <c r="BG207" s="97" t="s">
        <v>30</v>
      </c>
      <c r="BH207" s="97">
        <v>135</v>
      </c>
      <c r="BI207" s="97" t="s">
        <v>30</v>
      </c>
      <c r="BJ207" s="23">
        <v>0.12866193099817991</v>
      </c>
      <c r="BK207" s="97" t="s">
        <v>30</v>
      </c>
      <c r="BL207" s="97">
        <v>124</v>
      </c>
      <c r="BM207" s="97" t="s">
        <v>30</v>
      </c>
      <c r="BN207" s="23">
        <v>0.36523973327983311</v>
      </c>
      <c r="BO207" s="97" t="s">
        <v>30</v>
      </c>
      <c r="BP207" s="97">
        <v>10</v>
      </c>
      <c r="BQ207" s="97" t="s">
        <v>30</v>
      </c>
      <c r="BR207" s="23">
        <v>9.1713501507198814E-2</v>
      </c>
      <c r="BS207" s="97" t="s">
        <v>30</v>
      </c>
      <c r="BT207" s="97">
        <v>74</v>
      </c>
      <c r="BU207" s="97" t="s">
        <v>30</v>
      </c>
      <c r="BV207" s="23">
        <v>0.39658964764810201</v>
      </c>
      <c r="BW207" s="97" t="s">
        <v>30</v>
      </c>
      <c r="BX207" s="97">
        <v>12</v>
      </c>
      <c r="BY207" s="97" t="s">
        <v>30</v>
      </c>
      <c r="BZ207" s="23">
        <v>0.21398690697774203</v>
      </c>
      <c r="CA207" s="97" t="s">
        <v>30</v>
      </c>
      <c r="CB207" s="97">
        <v>80</v>
      </c>
      <c r="CC207" s="97" t="s">
        <v>30</v>
      </c>
      <c r="CD207" s="23">
        <v>0.8546432985252409</v>
      </c>
      <c r="CE207" s="97" t="s">
        <v>30</v>
      </c>
      <c r="CF207" s="97">
        <v>3</v>
      </c>
      <c r="CG207" s="2">
        <f t="shared" si="33"/>
        <v>1.3508546851513427E-2</v>
      </c>
      <c r="CH207">
        <f t="shared" si="34"/>
        <v>0.13435149482061937</v>
      </c>
      <c r="CI207">
        <f t="shared" si="35"/>
        <v>0.30289759644978459</v>
      </c>
      <c r="CJ207">
        <f t="shared" si="36"/>
        <v>0.12866193099817991</v>
      </c>
      <c r="CK207">
        <f t="shared" si="37"/>
        <v>0.39658964764810201</v>
      </c>
      <c r="CL207">
        <f t="shared" si="38"/>
        <v>0.21398690697774203</v>
      </c>
      <c r="CM207">
        <f t="shared" si="39"/>
        <v>0.8546432985252409</v>
      </c>
      <c r="CN207">
        <f t="shared" si="40"/>
        <v>0.26396374841441528</v>
      </c>
      <c r="CO207">
        <f t="shared" si="41"/>
        <v>0.13435149482061937</v>
      </c>
      <c r="CP207" s="97" t="s">
        <v>30</v>
      </c>
      <c r="CQ207">
        <f t="shared" si="42"/>
        <v>11</v>
      </c>
      <c r="CR207">
        <f t="shared" si="43"/>
        <v>19</v>
      </c>
      <c r="CS207" s="97" t="s">
        <v>30</v>
      </c>
    </row>
    <row r="208" spans="1:97" x14ac:dyDescent="0.35">
      <c r="A208" s="97" t="s">
        <v>56</v>
      </c>
      <c r="B208" s="23">
        <v>0.36004296059131896</v>
      </c>
      <c r="C208" s="97" t="s">
        <v>56</v>
      </c>
      <c r="D208" s="97">
        <v>50</v>
      </c>
      <c r="E208" s="97" t="s">
        <v>56</v>
      </c>
      <c r="F208" s="23">
        <v>0.26836759729876236</v>
      </c>
      <c r="G208" s="97" t="s">
        <v>56</v>
      </c>
      <c r="H208" s="97">
        <v>31</v>
      </c>
      <c r="I208" s="97" t="s">
        <v>56</v>
      </c>
      <c r="J208" s="23">
        <v>0.33492038522631545</v>
      </c>
      <c r="K208" s="97" t="s">
        <v>56</v>
      </c>
      <c r="L208" s="97">
        <v>88</v>
      </c>
      <c r="M208" s="97" t="s">
        <v>56</v>
      </c>
      <c r="N208" s="23">
        <v>57</v>
      </c>
      <c r="O208" s="97" t="s">
        <v>56</v>
      </c>
      <c r="P208" s="23">
        <v>228</v>
      </c>
      <c r="Q208" s="97" t="s">
        <v>56</v>
      </c>
      <c r="R208" s="23">
        <v>1.0276667168315509E-2</v>
      </c>
      <c r="S208" s="97" t="s">
        <v>56</v>
      </c>
      <c r="T208" s="97">
        <v>22</v>
      </c>
      <c r="U208" s="97" t="s">
        <v>56</v>
      </c>
      <c r="V208" s="23">
        <v>0.20438465033144915</v>
      </c>
      <c r="W208" s="97" t="s">
        <v>56</v>
      </c>
      <c r="X208" s="97">
        <v>108</v>
      </c>
      <c r="Y208" s="97" t="s">
        <v>56</v>
      </c>
      <c r="Z208" s="23">
        <v>1.2162310108934864E-2</v>
      </c>
      <c r="AA208" s="97" t="s">
        <v>56</v>
      </c>
      <c r="AB208" s="97">
        <v>25</v>
      </c>
      <c r="AC208" s="97" t="s">
        <v>56</v>
      </c>
      <c r="AD208" s="23">
        <v>0.47594513844075759</v>
      </c>
      <c r="AE208" s="97" t="s">
        <v>56</v>
      </c>
      <c r="AF208" s="97">
        <v>5</v>
      </c>
      <c r="AG208" s="97" t="s">
        <v>56</v>
      </c>
      <c r="AH208" s="23">
        <v>0.13309232961690981</v>
      </c>
      <c r="AI208" s="97" t="s">
        <v>56</v>
      </c>
      <c r="AJ208" s="97">
        <v>66</v>
      </c>
      <c r="AK208" s="97" t="s">
        <v>56</v>
      </c>
      <c r="AL208" s="23">
        <v>0.48054150393904949</v>
      </c>
      <c r="AM208" s="97" t="s">
        <v>56</v>
      </c>
      <c r="AN208" s="97">
        <v>5</v>
      </c>
      <c r="AO208" s="97" t="s">
        <v>56</v>
      </c>
      <c r="AP208" s="23">
        <v>5.2822619043307095E-2</v>
      </c>
      <c r="AQ208" s="97" t="s">
        <v>56</v>
      </c>
      <c r="AR208" s="97">
        <v>120</v>
      </c>
      <c r="AS208" s="97" t="s">
        <v>56</v>
      </c>
      <c r="AT208" s="23">
        <v>0.11667596861488708</v>
      </c>
      <c r="AU208" s="97" t="s">
        <v>56</v>
      </c>
      <c r="AV208" s="97">
        <v>93</v>
      </c>
      <c r="AW208" s="97" t="s">
        <v>56</v>
      </c>
      <c r="AX208" s="23">
        <v>9.2585549303471612E-2</v>
      </c>
      <c r="AY208" s="97" t="s">
        <v>56</v>
      </c>
      <c r="AZ208" s="97">
        <v>119</v>
      </c>
      <c r="BA208" s="97" t="s">
        <v>56</v>
      </c>
      <c r="BB208" s="23">
        <v>4.149332789763889E-2</v>
      </c>
      <c r="BC208" s="97" t="s">
        <v>56</v>
      </c>
      <c r="BD208" s="97">
        <v>188</v>
      </c>
      <c r="BE208" s="97" t="s">
        <v>56</v>
      </c>
      <c r="BF208" s="23">
        <v>0.46708086248424674</v>
      </c>
      <c r="BG208" s="97" t="s">
        <v>56</v>
      </c>
      <c r="BH208" s="97">
        <v>29</v>
      </c>
      <c r="BI208" s="97" t="s">
        <v>56</v>
      </c>
      <c r="BJ208" s="23">
        <v>0.13547343782837473</v>
      </c>
      <c r="BK208" s="97" t="s">
        <v>56</v>
      </c>
      <c r="BL208" s="97">
        <v>115</v>
      </c>
      <c r="BM208" s="97" t="s">
        <v>56</v>
      </c>
      <c r="BN208" s="23">
        <v>1.3281283690754011E-2</v>
      </c>
      <c r="BO208" s="97" t="s">
        <v>56</v>
      </c>
      <c r="BP208" s="97">
        <v>300</v>
      </c>
      <c r="BQ208" s="97" t="s">
        <v>56</v>
      </c>
      <c r="BR208" s="23">
        <v>4.9022469444749237E-2</v>
      </c>
      <c r="BS208" s="97" t="s">
        <v>56</v>
      </c>
      <c r="BT208" s="97">
        <v>212</v>
      </c>
      <c r="BU208" s="97" t="s">
        <v>56</v>
      </c>
      <c r="BV208" s="23">
        <v>5.4209702085610538E-2</v>
      </c>
      <c r="BW208" s="97" t="s">
        <v>56</v>
      </c>
      <c r="BX208" s="97">
        <v>296</v>
      </c>
      <c r="BY208" s="97" t="s">
        <v>56</v>
      </c>
      <c r="BZ208" s="23">
        <v>0.16230446916696664</v>
      </c>
      <c r="CA208" s="97" t="s">
        <v>56</v>
      </c>
      <c r="CB208" s="97">
        <v>150</v>
      </c>
      <c r="CC208" s="97" t="s">
        <v>56</v>
      </c>
      <c r="CD208" s="23">
        <v>6.3370541716533862E-2</v>
      </c>
      <c r="CE208" s="97" t="s">
        <v>56</v>
      </c>
      <c r="CF208" s="97">
        <v>178</v>
      </c>
      <c r="CG208" s="2">
        <f t="shared" si="33"/>
        <v>1.2162310108934864E-2</v>
      </c>
      <c r="CH208">
        <f t="shared" si="34"/>
        <v>0.48054150393904949</v>
      </c>
      <c r="CI208">
        <f t="shared" si="35"/>
        <v>9.2585549303471612E-2</v>
      </c>
      <c r="CJ208">
        <f t="shared" si="36"/>
        <v>0.13547343782837473</v>
      </c>
      <c r="CK208">
        <f t="shared" si="37"/>
        <v>5.4209702085610538E-2</v>
      </c>
      <c r="CL208">
        <f t="shared" si="38"/>
        <v>0.16230446916696664</v>
      </c>
      <c r="CM208">
        <f t="shared" si="39"/>
        <v>6.3370541716533862E-2</v>
      </c>
      <c r="CN208">
        <f t="shared" si="40"/>
        <v>0.14692860003651456</v>
      </c>
      <c r="CO208">
        <f t="shared" si="41"/>
        <v>0.48054150393904949</v>
      </c>
      <c r="CP208" s="97" t="s">
        <v>56</v>
      </c>
      <c r="CQ208">
        <f t="shared" si="42"/>
        <v>50</v>
      </c>
      <c r="CR208">
        <f t="shared" si="43"/>
        <v>5</v>
      </c>
      <c r="CS208" s="97" t="s">
        <v>56</v>
      </c>
    </row>
    <row r="209" spans="1:97" x14ac:dyDescent="0.35">
      <c r="A209" s="97" t="s">
        <v>230</v>
      </c>
      <c r="B209" s="23">
        <v>0.1678755109232529</v>
      </c>
      <c r="C209" s="97" t="s">
        <v>230</v>
      </c>
      <c r="D209" s="97">
        <v>246</v>
      </c>
      <c r="E209" s="97" t="s">
        <v>230</v>
      </c>
      <c r="F209" s="23">
        <v>9.8458506668892679E-2</v>
      </c>
      <c r="G209" s="97" t="s">
        <v>230</v>
      </c>
      <c r="H209" s="97">
        <v>157</v>
      </c>
      <c r="I209" s="97" t="s">
        <v>230</v>
      </c>
      <c r="J209" s="23">
        <v>0.15841390243732689</v>
      </c>
      <c r="K209" s="97" t="s">
        <v>230</v>
      </c>
      <c r="L209" s="97">
        <v>294</v>
      </c>
      <c r="M209" s="97" t="s">
        <v>230</v>
      </c>
      <c r="N209" s="23">
        <v>137</v>
      </c>
      <c r="O209" s="97" t="s">
        <v>230</v>
      </c>
      <c r="P209" s="23">
        <v>289</v>
      </c>
      <c r="Q209" s="97" t="s">
        <v>230</v>
      </c>
      <c r="R209" s="23">
        <v>1.0062248976778988E-3</v>
      </c>
      <c r="S209" s="97" t="s">
        <v>230</v>
      </c>
      <c r="T209" s="97">
        <v>197</v>
      </c>
      <c r="U209" s="97" t="s">
        <v>230</v>
      </c>
      <c r="V209" s="23">
        <v>2.9042030131581801E-2</v>
      </c>
      <c r="W209" s="97" t="s">
        <v>230</v>
      </c>
      <c r="X209" s="97">
        <v>324</v>
      </c>
      <c r="Y209" s="97" t="s">
        <v>230</v>
      </c>
      <c r="Z209" s="23">
        <v>1.2743015703778734E-3</v>
      </c>
      <c r="AA209" s="97" t="s">
        <v>230</v>
      </c>
      <c r="AB209" s="97">
        <v>275</v>
      </c>
      <c r="AC209" s="97" t="s">
        <v>230</v>
      </c>
      <c r="AD209" s="23">
        <v>1.8221186189758626E-2</v>
      </c>
      <c r="AE209" s="97" t="s">
        <v>230</v>
      </c>
      <c r="AF209" s="97">
        <v>98</v>
      </c>
      <c r="AG209" s="97" t="s">
        <v>230</v>
      </c>
      <c r="AH209" s="23">
        <v>6.4011591802779225E-2</v>
      </c>
      <c r="AI209" s="97" t="s">
        <v>230</v>
      </c>
      <c r="AJ209" s="97">
        <v>240</v>
      </c>
      <c r="AK209" s="97" t="s">
        <v>230</v>
      </c>
      <c r="AL209" s="23">
        <v>2.582246632057867E-2</v>
      </c>
      <c r="AM209" s="97" t="s">
        <v>230</v>
      </c>
      <c r="AN209" s="97">
        <v>139</v>
      </c>
      <c r="AO209" s="97" t="s">
        <v>230</v>
      </c>
      <c r="AP209" s="23">
        <v>0</v>
      </c>
      <c r="AQ209" s="97" t="s">
        <v>230</v>
      </c>
      <c r="AR209" s="97">
        <v>253</v>
      </c>
      <c r="AS209" s="97" t="s">
        <v>230</v>
      </c>
      <c r="AT209" s="23">
        <v>6.4019846369511788E-2</v>
      </c>
      <c r="AU209" s="97" t="s">
        <v>230</v>
      </c>
      <c r="AV209" s="97">
        <v>262</v>
      </c>
      <c r="AW209" s="97" t="s">
        <v>230</v>
      </c>
      <c r="AX209" s="23">
        <v>2.2570606387152976E-2</v>
      </c>
      <c r="AY209" s="97" t="s">
        <v>230</v>
      </c>
      <c r="AZ209" s="97">
        <v>308</v>
      </c>
      <c r="BA209" s="97" t="s">
        <v>230</v>
      </c>
      <c r="BB209" s="23">
        <v>0.17306478390271726</v>
      </c>
      <c r="BC209" s="97" t="s">
        <v>230</v>
      </c>
      <c r="BD209" s="97">
        <v>42</v>
      </c>
      <c r="BE209" s="97" t="s">
        <v>230</v>
      </c>
      <c r="BF209" s="23">
        <v>0.21529480624362085</v>
      </c>
      <c r="BG209" s="97" t="s">
        <v>230</v>
      </c>
      <c r="BH209" s="97">
        <v>169</v>
      </c>
      <c r="BI209" s="97" t="s">
        <v>230</v>
      </c>
      <c r="BJ209" s="23">
        <v>0.20287189261578042</v>
      </c>
      <c r="BK209" s="97" t="s">
        <v>230</v>
      </c>
      <c r="BL209" s="97">
        <v>49</v>
      </c>
      <c r="BM209" s="97" t="s">
        <v>230</v>
      </c>
      <c r="BN209" s="23">
        <v>2.556769617524372E-2</v>
      </c>
      <c r="BO209" s="97" t="s">
        <v>230</v>
      </c>
      <c r="BP209" s="97">
        <v>267</v>
      </c>
      <c r="BQ209" s="97" t="s">
        <v>230</v>
      </c>
      <c r="BR209" s="23">
        <v>3.009997686927627E-2</v>
      </c>
      <c r="BS209" s="97" t="s">
        <v>230</v>
      </c>
      <c r="BT209" s="97">
        <v>289</v>
      </c>
      <c r="BU209" s="97" t="s">
        <v>230</v>
      </c>
      <c r="BV209" s="23">
        <v>4.8384601270498304E-2</v>
      </c>
      <c r="BW209" s="97" t="s">
        <v>230</v>
      </c>
      <c r="BX209" s="97">
        <v>303</v>
      </c>
      <c r="BY209" s="97" t="s">
        <v>230</v>
      </c>
      <c r="BZ209" s="23">
        <v>0.14099238821241192</v>
      </c>
      <c r="CA209" s="97" t="s">
        <v>230</v>
      </c>
      <c r="CB209" s="97">
        <v>177</v>
      </c>
      <c r="CC209" s="97" t="s">
        <v>230</v>
      </c>
      <c r="CD209" s="23">
        <v>2.2202578468829351E-2</v>
      </c>
      <c r="CE209" s="97" t="s">
        <v>230</v>
      </c>
      <c r="CF209" s="97">
        <v>300</v>
      </c>
      <c r="CG209" s="2">
        <f t="shared" si="33"/>
        <v>1.2743015703778734E-3</v>
      </c>
      <c r="CH209">
        <f t="shared" si="34"/>
        <v>2.582246632057867E-2</v>
      </c>
      <c r="CI209">
        <f t="shared" si="35"/>
        <v>2.2570606387152976E-2</v>
      </c>
      <c r="CJ209">
        <f t="shared" si="36"/>
        <v>0.20287189261578042</v>
      </c>
      <c r="CK209">
        <f t="shared" si="37"/>
        <v>4.8384601270498304E-2</v>
      </c>
      <c r="CL209">
        <f t="shared" si="38"/>
        <v>0.14099238821241192</v>
      </c>
      <c r="CM209">
        <f t="shared" si="39"/>
        <v>2.2202578468829351E-2</v>
      </c>
      <c r="CN209">
        <f t="shared" si="40"/>
        <v>6.8507696303402948E-2</v>
      </c>
      <c r="CO209">
        <f t="shared" si="41"/>
        <v>2.582246632057867E-2</v>
      </c>
      <c r="CP209" s="97" t="s">
        <v>230</v>
      </c>
      <c r="CQ209">
        <f t="shared" si="42"/>
        <v>246</v>
      </c>
      <c r="CR209">
        <f t="shared" si="43"/>
        <v>139</v>
      </c>
      <c r="CS209" s="97" t="s">
        <v>230</v>
      </c>
    </row>
    <row r="210" spans="1:97" x14ac:dyDescent="0.35">
      <c r="A210" s="97" t="s">
        <v>209</v>
      </c>
      <c r="B210" s="23">
        <v>0.18233351822562505</v>
      </c>
      <c r="C210" s="97" t="s">
        <v>209</v>
      </c>
      <c r="D210" s="97">
        <v>218</v>
      </c>
      <c r="E210" s="97" t="s">
        <v>209</v>
      </c>
      <c r="F210" s="23">
        <v>8.9195872403562443E-2</v>
      </c>
      <c r="G210" s="97" t="s">
        <v>209</v>
      </c>
      <c r="H210" s="97">
        <v>175</v>
      </c>
      <c r="I210" s="97" t="s">
        <v>209</v>
      </c>
      <c r="J210" s="23">
        <v>0.18347690182956433</v>
      </c>
      <c r="K210" s="97" t="s">
        <v>209</v>
      </c>
      <c r="L210" s="97">
        <v>273</v>
      </c>
      <c r="M210" s="97" t="s">
        <v>209</v>
      </c>
      <c r="N210" s="23">
        <v>98</v>
      </c>
      <c r="O210" s="97" t="s">
        <v>209</v>
      </c>
      <c r="P210" s="23">
        <v>259</v>
      </c>
      <c r="Q210" s="97" t="s">
        <v>209</v>
      </c>
      <c r="R210" s="23">
        <v>8.7623516071353769E-4</v>
      </c>
      <c r="S210" s="97" t="s">
        <v>209</v>
      </c>
      <c r="T210" s="97">
        <v>210</v>
      </c>
      <c r="U210" s="97" t="s">
        <v>209</v>
      </c>
      <c r="V210" s="23">
        <v>6.2327743981584673E-2</v>
      </c>
      <c r="W210" s="97" t="s">
        <v>209</v>
      </c>
      <c r="X210" s="97">
        <v>275</v>
      </c>
      <c r="Y210" s="97" t="s">
        <v>209</v>
      </c>
      <c r="Z210" s="23">
        <v>1.4519456728202919E-3</v>
      </c>
      <c r="AA210" s="97" t="s">
        <v>209</v>
      </c>
      <c r="AB210" s="97">
        <v>264</v>
      </c>
      <c r="AC210" s="97" t="s">
        <v>209</v>
      </c>
      <c r="AD210" s="23">
        <v>8.3926458388930945E-3</v>
      </c>
      <c r="AE210" s="97" t="s">
        <v>209</v>
      </c>
      <c r="AF210" s="97">
        <v>193</v>
      </c>
      <c r="AG210" s="97" t="s">
        <v>209</v>
      </c>
      <c r="AH210" s="23">
        <v>8.7784175250398513E-2</v>
      </c>
      <c r="AI210" s="97" t="s">
        <v>209</v>
      </c>
      <c r="AJ210" s="97">
        <v>148</v>
      </c>
      <c r="AK210" s="97" t="s">
        <v>209</v>
      </c>
      <c r="AL210" s="23">
        <v>1.9241495343481373E-2</v>
      </c>
      <c r="AM210" s="97" t="s">
        <v>209</v>
      </c>
      <c r="AN210" s="97">
        <v>202</v>
      </c>
      <c r="AO210" s="97" t="s">
        <v>209</v>
      </c>
      <c r="AP210" s="23">
        <v>3.5779992985973064E-2</v>
      </c>
      <c r="AQ210" s="97" t="s">
        <v>209</v>
      </c>
      <c r="AR210" s="97">
        <v>157</v>
      </c>
      <c r="AS210" s="97" t="s">
        <v>209</v>
      </c>
      <c r="AT210" s="23">
        <v>6.3187874769624175E-2</v>
      </c>
      <c r="AU210" s="97" t="s">
        <v>209</v>
      </c>
      <c r="AV210" s="97">
        <v>265</v>
      </c>
      <c r="AW210" s="97" t="s">
        <v>209</v>
      </c>
      <c r="AX210" s="23">
        <v>5.7127991062821272E-2</v>
      </c>
      <c r="AY210" s="97" t="s">
        <v>209</v>
      </c>
      <c r="AZ210" s="97">
        <v>202</v>
      </c>
      <c r="BA210" s="97" t="s">
        <v>209</v>
      </c>
      <c r="BB210" s="23">
        <v>3.6599944092333095E-2</v>
      </c>
      <c r="BC210" s="97" t="s">
        <v>209</v>
      </c>
      <c r="BD210" s="97">
        <v>201</v>
      </c>
      <c r="BE210" s="97" t="s">
        <v>209</v>
      </c>
      <c r="BF210" s="23">
        <v>0.15753774375782742</v>
      </c>
      <c r="BG210" s="97" t="s">
        <v>209</v>
      </c>
      <c r="BH210" s="97">
        <v>246</v>
      </c>
      <c r="BI210" s="97" t="s">
        <v>209</v>
      </c>
      <c r="BJ210" s="23">
        <v>6.6313573262622091E-2</v>
      </c>
      <c r="BK210" s="97" t="s">
        <v>209</v>
      </c>
      <c r="BL210" s="97">
        <v>251</v>
      </c>
      <c r="BM210" s="97" t="s">
        <v>209</v>
      </c>
      <c r="BN210" s="23">
        <v>0.11571557136577022</v>
      </c>
      <c r="BO210" s="97" t="s">
        <v>209</v>
      </c>
      <c r="BP210" s="97">
        <v>79</v>
      </c>
      <c r="BQ210" s="97" t="s">
        <v>209</v>
      </c>
      <c r="BR210" s="23">
        <v>0.13741503351510168</v>
      </c>
      <c r="BS210" s="97" t="s">
        <v>209</v>
      </c>
      <c r="BT210" s="97">
        <v>31</v>
      </c>
      <c r="BU210" s="97" t="s">
        <v>209</v>
      </c>
      <c r="BV210" s="23">
        <v>0.22001524370894732</v>
      </c>
      <c r="BW210" s="97" t="s">
        <v>209</v>
      </c>
      <c r="BX210" s="97">
        <v>52</v>
      </c>
      <c r="BY210" s="97" t="s">
        <v>209</v>
      </c>
      <c r="BZ210" s="23">
        <v>0.10189462546367187</v>
      </c>
      <c r="CA210" s="97" t="s">
        <v>209</v>
      </c>
      <c r="CB210" s="97">
        <v>261</v>
      </c>
      <c r="CC210" s="97" t="s">
        <v>209</v>
      </c>
      <c r="CD210" s="23">
        <v>4.5010798480203985E-2</v>
      </c>
      <c r="CE210" s="97" t="s">
        <v>209</v>
      </c>
      <c r="CF210" s="97">
        <v>231</v>
      </c>
      <c r="CG210" s="2">
        <f t="shared" si="33"/>
        <v>1.4519456728202919E-3</v>
      </c>
      <c r="CH210">
        <f t="shared" si="34"/>
        <v>1.9241495343481373E-2</v>
      </c>
      <c r="CI210">
        <f t="shared" si="35"/>
        <v>5.7127991062821272E-2</v>
      </c>
      <c r="CJ210">
        <f t="shared" si="36"/>
        <v>6.6313573262622091E-2</v>
      </c>
      <c r="CK210">
        <f t="shared" si="37"/>
        <v>0.22001524370894732</v>
      </c>
      <c r="CL210">
        <f t="shared" si="38"/>
        <v>0.10189462546367187</v>
      </c>
      <c r="CM210">
        <f t="shared" si="39"/>
        <v>4.5010798480203985E-2</v>
      </c>
      <c r="CN210">
        <f t="shared" si="40"/>
        <v>7.4407811025175019E-2</v>
      </c>
      <c r="CO210">
        <f t="shared" si="41"/>
        <v>1.9241495343481373E-2</v>
      </c>
      <c r="CP210" s="97" t="s">
        <v>209</v>
      </c>
      <c r="CQ210">
        <f t="shared" si="42"/>
        <v>218</v>
      </c>
      <c r="CR210">
        <f t="shared" si="43"/>
        <v>202</v>
      </c>
      <c r="CS210" s="97" t="s">
        <v>209</v>
      </c>
    </row>
    <row r="211" spans="1:97" x14ac:dyDescent="0.35">
      <c r="A211" s="97" t="s">
        <v>37</v>
      </c>
      <c r="B211" s="23">
        <v>0.30350278917397944</v>
      </c>
      <c r="C211" s="97" t="s">
        <v>37</v>
      </c>
      <c r="D211" s="97">
        <v>85</v>
      </c>
      <c r="E211" s="97" t="s">
        <v>37</v>
      </c>
      <c r="F211" s="23">
        <v>0.3014734513978421</v>
      </c>
      <c r="G211" s="97" t="s">
        <v>37</v>
      </c>
      <c r="H211" s="97">
        <v>24</v>
      </c>
      <c r="I211" s="97" t="s">
        <v>37</v>
      </c>
      <c r="J211" s="23">
        <v>0.14078053293849327</v>
      </c>
      <c r="K211" s="97" t="s">
        <v>37</v>
      </c>
      <c r="L211" s="97">
        <v>312</v>
      </c>
      <c r="M211" s="97" t="s">
        <v>37</v>
      </c>
      <c r="N211" s="23">
        <v>288</v>
      </c>
      <c r="O211" s="97" t="s">
        <v>37</v>
      </c>
      <c r="P211" s="23">
        <v>323</v>
      </c>
      <c r="Q211" s="97" t="s">
        <v>37</v>
      </c>
      <c r="R211" s="23">
        <v>1.6814949348168315E-3</v>
      </c>
      <c r="S211" s="97" t="s">
        <v>37</v>
      </c>
      <c r="T211" s="97">
        <v>125</v>
      </c>
      <c r="U211" s="97" t="s">
        <v>37</v>
      </c>
      <c r="V211" s="23">
        <v>7.1687292276345974E-2</v>
      </c>
      <c r="W211" s="97" t="s">
        <v>37</v>
      </c>
      <c r="X211" s="97">
        <v>261</v>
      </c>
      <c r="Y211" s="97" t="s">
        <v>37</v>
      </c>
      <c r="Z211" s="23">
        <v>2.3434557266853537E-3</v>
      </c>
      <c r="AA211" s="97" t="s">
        <v>37</v>
      </c>
      <c r="AB211" s="97">
        <v>198</v>
      </c>
      <c r="AC211" s="97" t="s">
        <v>37</v>
      </c>
      <c r="AD211" s="23">
        <v>1.4223830336353173E-2</v>
      </c>
      <c r="AE211" s="97" t="s">
        <v>37</v>
      </c>
      <c r="AF211" s="97">
        <v>124</v>
      </c>
      <c r="AG211" s="97" t="s">
        <v>37</v>
      </c>
      <c r="AH211" s="23">
        <v>6.8921340268202222E-2</v>
      </c>
      <c r="AI211" s="97" t="s">
        <v>37</v>
      </c>
      <c r="AJ211" s="97">
        <v>220</v>
      </c>
      <c r="AK211" s="97" t="s">
        <v>37</v>
      </c>
      <c r="AL211" s="23">
        <v>2.2546169963628668E-2</v>
      </c>
      <c r="AM211" s="97" t="s">
        <v>37</v>
      </c>
      <c r="AN211" s="97">
        <v>157</v>
      </c>
      <c r="AO211" s="97" t="s">
        <v>37</v>
      </c>
      <c r="AP211" s="23">
        <v>0.25786439648649562</v>
      </c>
      <c r="AQ211" s="97" t="s">
        <v>37</v>
      </c>
      <c r="AR211" s="97">
        <v>14</v>
      </c>
      <c r="AS211" s="97" t="s">
        <v>37</v>
      </c>
      <c r="AT211" s="23">
        <v>6.0085137268438629E-2</v>
      </c>
      <c r="AU211" s="97" t="s">
        <v>37</v>
      </c>
      <c r="AV211" s="97">
        <v>272</v>
      </c>
      <c r="AW211" s="97" t="s">
        <v>37</v>
      </c>
      <c r="AX211" s="23">
        <v>0.27235044516721552</v>
      </c>
      <c r="AY211" s="97" t="s">
        <v>37</v>
      </c>
      <c r="AZ211" s="97">
        <v>18</v>
      </c>
      <c r="BA211" s="97" t="s">
        <v>37</v>
      </c>
      <c r="BB211" s="23">
        <v>0.30850693149608371</v>
      </c>
      <c r="BC211" s="97" t="s">
        <v>37</v>
      </c>
      <c r="BD211" s="97">
        <v>18</v>
      </c>
      <c r="BE211" s="97" t="s">
        <v>37</v>
      </c>
      <c r="BF211" s="23">
        <v>0.1556036722748417</v>
      </c>
      <c r="BG211" s="97" t="s">
        <v>37</v>
      </c>
      <c r="BH211" s="97">
        <v>249</v>
      </c>
      <c r="BI211" s="97" t="s">
        <v>37</v>
      </c>
      <c r="BJ211" s="23">
        <v>0.31395005088022671</v>
      </c>
      <c r="BK211" s="97" t="s">
        <v>37</v>
      </c>
      <c r="BL211" s="97">
        <v>19</v>
      </c>
      <c r="BM211" s="97" t="s">
        <v>37</v>
      </c>
      <c r="BN211" s="23">
        <v>8.4795959696427295E-2</v>
      </c>
      <c r="BO211" s="97" t="s">
        <v>37</v>
      </c>
      <c r="BP211" s="97">
        <v>115</v>
      </c>
      <c r="BQ211" s="97" t="s">
        <v>37</v>
      </c>
      <c r="BR211" s="23">
        <v>3.3797085852358098E-2</v>
      </c>
      <c r="BS211" s="97" t="s">
        <v>37</v>
      </c>
      <c r="BT211" s="97">
        <v>270</v>
      </c>
      <c r="BU211" s="97" t="s">
        <v>37</v>
      </c>
      <c r="BV211" s="23">
        <v>0.10296418744761617</v>
      </c>
      <c r="BW211" s="97" t="s">
        <v>37</v>
      </c>
      <c r="BX211" s="97">
        <v>189</v>
      </c>
      <c r="BY211" s="97" t="s">
        <v>37</v>
      </c>
      <c r="BZ211" s="23">
        <v>0.10943652124605636</v>
      </c>
      <c r="CA211" s="97" t="s">
        <v>37</v>
      </c>
      <c r="CB211" s="97">
        <v>246</v>
      </c>
      <c r="CC211" s="97" t="s">
        <v>37</v>
      </c>
      <c r="CD211" s="23">
        <v>3.1670605269927708E-3</v>
      </c>
      <c r="CE211" s="97" t="s">
        <v>37</v>
      </c>
      <c r="CF211" s="97">
        <v>322</v>
      </c>
      <c r="CG211" s="2">
        <f t="shared" si="33"/>
        <v>2.3434557266853537E-3</v>
      </c>
      <c r="CH211">
        <f t="shared" si="34"/>
        <v>2.2546169963628668E-2</v>
      </c>
      <c r="CI211">
        <f t="shared" si="35"/>
        <v>0.27235044516721552</v>
      </c>
      <c r="CJ211">
        <f t="shared" si="36"/>
        <v>0.31395005088022671</v>
      </c>
      <c r="CK211">
        <f t="shared" si="37"/>
        <v>0.10296418744761617</v>
      </c>
      <c r="CL211">
        <f t="shared" si="38"/>
        <v>0.10943652124605636</v>
      </c>
      <c r="CM211">
        <f t="shared" si="39"/>
        <v>3.1670605269927708E-3</v>
      </c>
      <c r="CN211">
        <f t="shared" si="40"/>
        <v>0.12385533061741359</v>
      </c>
      <c r="CO211">
        <f t="shared" si="41"/>
        <v>2.2546169963628668E-2</v>
      </c>
      <c r="CP211" s="97" t="s">
        <v>37</v>
      </c>
      <c r="CQ211">
        <f t="shared" si="42"/>
        <v>85</v>
      </c>
      <c r="CR211">
        <f t="shared" si="43"/>
        <v>157</v>
      </c>
      <c r="CS211" s="97" t="s">
        <v>37</v>
      </c>
    </row>
    <row r="212" spans="1:97" x14ac:dyDescent="0.35">
      <c r="A212" s="97" t="s">
        <v>323</v>
      </c>
      <c r="B212" s="23">
        <v>0.14411141321223669</v>
      </c>
      <c r="C212" s="97" t="s">
        <v>323</v>
      </c>
      <c r="D212" s="97">
        <v>290</v>
      </c>
      <c r="E212" s="97" t="s">
        <v>323</v>
      </c>
      <c r="F212" s="23">
        <v>6.1955248144510609E-2</v>
      </c>
      <c r="G212" s="97" t="s">
        <v>323</v>
      </c>
      <c r="H212" s="97">
        <v>247</v>
      </c>
      <c r="I212" s="97" t="s">
        <v>323</v>
      </c>
      <c r="J212" s="23">
        <v>0.2138031106910071</v>
      </c>
      <c r="K212" s="97" t="s">
        <v>323</v>
      </c>
      <c r="L212" s="97">
        <v>226</v>
      </c>
      <c r="M212" s="97" t="s">
        <v>323</v>
      </c>
      <c r="N212" s="23">
        <v>-21</v>
      </c>
      <c r="O212" s="97" t="s">
        <v>323</v>
      </c>
      <c r="P212" s="23">
        <v>138</v>
      </c>
      <c r="Q212" s="97" t="s">
        <v>323</v>
      </c>
      <c r="R212" s="23">
        <v>6.2464410327060544E-4</v>
      </c>
      <c r="S212" s="97" t="s">
        <v>323</v>
      </c>
      <c r="T212" s="97">
        <v>235</v>
      </c>
      <c r="U212" s="97" t="s">
        <v>323</v>
      </c>
      <c r="V212" s="23">
        <v>0.14961713552111039</v>
      </c>
      <c r="W212" s="97" t="s">
        <v>323</v>
      </c>
      <c r="X212" s="97">
        <v>149</v>
      </c>
      <c r="Y212" s="97" t="s">
        <v>323</v>
      </c>
      <c r="Z212" s="23">
        <v>2.0070754352789488E-3</v>
      </c>
      <c r="AA212" s="97" t="s">
        <v>323</v>
      </c>
      <c r="AB212" s="97">
        <v>226</v>
      </c>
      <c r="AC212" s="97" t="s">
        <v>323</v>
      </c>
      <c r="AD212" s="23">
        <v>5.530782847360788E-3</v>
      </c>
      <c r="AE212" s="97" t="s">
        <v>323</v>
      </c>
      <c r="AF212" s="97">
        <v>242</v>
      </c>
      <c r="AG212" s="97" t="s">
        <v>323</v>
      </c>
      <c r="AH212" s="23">
        <v>5.8257404646201293E-2</v>
      </c>
      <c r="AI212" s="97" t="s">
        <v>323</v>
      </c>
      <c r="AJ212" s="97">
        <v>265</v>
      </c>
      <c r="AK212" s="97" t="s">
        <v>323</v>
      </c>
      <c r="AL212" s="23">
        <v>1.2731548594281371E-2</v>
      </c>
      <c r="AM212" s="97" t="s">
        <v>323</v>
      </c>
      <c r="AN212" s="97">
        <v>294</v>
      </c>
      <c r="AO212" s="97" t="s">
        <v>323</v>
      </c>
      <c r="AP212" s="23">
        <v>0</v>
      </c>
      <c r="AQ212" s="97" t="s">
        <v>323</v>
      </c>
      <c r="AR212" s="97">
        <v>253</v>
      </c>
      <c r="AS212" s="97" t="s">
        <v>323</v>
      </c>
      <c r="AT212" s="23">
        <v>0.11462119404992946</v>
      </c>
      <c r="AU212" s="97" t="s">
        <v>323</v>
      </c>
      <c r="AV212" s="97">
        <v>101</v>
      </c>
      <c r="AW212" s="97" t="s">
        <v>323</v>
      </c>
      <c r="AX212" s="23">
        <v>4.0410435220264454E-2</v>
      </c>
      <c r="AY212" s="97" t="s">
        <v>323</v>
      </c>
      <c r="AZ212" s="97">
        <v>255</v>
      </c>
      <c r="BA212" s="97" t="s">
        <v>323</v>
      </c>
      <c r="BB212" s="23">
        <v>3.1187648359077978E-2</v>
      </c>
      <c r="BC212" s="97" t="s">
        <v>323</v>
      </c>
      <c r="BD212" s="97">
        <v>222</v>
      </c>
      <c r="BE212" s="97" t="s">
        <v>323</v>
      </c>
      <c r="BF212" s="23">
        <v>0.2588990911316304</v>
      </c>
      <c r="BG212" s="97" t="s">
        <v>323</v>
      </c>
      <c r="BH212" s="97">
        <v>124</v>
      </c>
      <c r="BI212" s="97" t="s">
        <v>323</v>
      </c>
      <c r="BJ212" s="23">
        <v>8.2561340701574365E-2</v>
      </c>
      <c r="BK212" s="97" t="s">
        <v>323</v>
      </c>
      <c r="BL212" s="97">
        <v>211</v>
      </c>
      <c r="BM212" s="97" t="s">
        <v>323</v>
      </c>
      <c r="BN212" s="23">
        <v>9.9745776375593967E-2</v>
      </c>
      <c r="BO212" s="97" t="s">
        <v>323</v>
      </c>
      <c r="BP212" s="97">
        <v>96</v>
      </c>
      <c r="BQ212" s="97" t="s">
        <v>323</v>
      </c>
      <c r="BR212" s="23">
        <v>2.5326682266557592E-2</v>
      </c>
      <c r="BS212" s="97" t="s">
        <v>323</v>
      </c>
      <c r="BT212" s="97">
        <v>307</v>
      </c>
      <c r="BU212" s="97" t="s">
        <v>323</v>
      </c>
      <c r="BV212" s="23">
        <v>0.10855120441412065</v>
      </c>
      <c r="BW212" s="97" t="s">
        <v>323</v>
      </c>
      <c r="BX212" s="97">
        <v>178</v>
      </c>
      <c r="BY212" s="97" t="s">
        <v>323</v>
      </c>
      <c r="BZ212" s="23">
        <v>0.12396286815229753</v>
      </c>
      <c r="CA212" s="97" t="s">
        <v>323</v>
      </c>
      <c r="CB212" s="97">
        <v>212</v>
      </c>
      <c r="CC212" s="97" t="s">
        <v>323</v>
      </c>
      <c r="CD212" s="23">
        <v>3.2762226910898619E-2</v>
      </c>
      <c r="CE212" s="97" t="s">
        <v>323</v>
      </c>
      <c r="CF212" s="97">
        <v>265</v>
      </c>
      <c r="CG212" s="2">
        <f t="shared" si="33"/>
        <v>2.0070754352789488E-3</v>
      </c>
      <c r="CH212">
        <f t="shared" si="34"/>
        <v>1.2731548594281371E-2</v>
      </c>
      <c r="CI212">
        <f t="shared" si="35"/>
        <v>4.0410435220264454E-2</v>
      </c>
      <c r="CJ212">
        <f t="shared" si="36"/>
        <v>8.2561340701574365E-2</v>
      </c>
      <c r="CK212">
        <f t="shared" si="37"/>
        <v>0.10855120441412065</v>
      </c>
      <c r="CL212">
        <f t="shared" si="38"/>
        <v>0.12396286815229753</v>
      </c>
      <c r="CM212">
        <f t="shared" si="39"/>
        <v>3.2762226910898619E-2</v>
      </c>
      <c r="CN212">
        <f t="shared" si="40"/>
        <v>5.8809893568762456E-2</v>
      </c>
      <c r="CO212">
        <f t="shared" si="41"/>
        <v>1.2731548594281371E-2</v>
      </c>
      <c r="CP212" s="97" t="s">
        <v>323</v>
      </c>
      <c r="CQ212">
        <f t="shared" si="42"/>
        <v>290</v>
      </c>
      <c r="CR212">
        <f t="shared" si="43"/>
        <v>294</v>
      </c>
      <c r="CS212" s="97" t="s">
        <v>323</v>
      </c>
    </row>
    <row r="213" spans="1:97" x14ac:dyDescent="0.35">
      <c r="A213" s="97" t="s">
        <v>240</v>
      </c>
      <c r="B213" s="23">
        <v>0.20464018792125166</v>
      </c>
      <c r="C213" s="97" t="s">
        <v>240</v>
      </c>
      <c r="D213" s="97">
        <v>177</v>
      </c>
      <c r="E213" s="97" t="s">
        <v>240</v>
      </c>
      <c r="F213" s="23">
        <v>5.5761231191876412E-2</v>
      </c>
      <c r="G213" s="97" t="s">
        <v>240</v>
      </c>
      <c r="H213" s="97">
        <v>265</v>
      </c>
      <c r="I213" s="97" t="s">
        <v>240</v>
      </c>
      <c r="J213" s="23">
        <v>0.26561616003971317</v>
      </c>
      <c r="K213" s="97" t="s">
        <v>240</v>
      </c>
      <c r="L213" s="97">
        <v>153</v>
      </c>
      <c r="M213" s="97" t="s">
        <v>240</v>
      </c>
      <c r="N213" s="23">
        <v>-112</v>
      </c>
      <c r="O213" s="97" t="s">
        <v>240</v>
      </c>
      <c r="P213" s="23">
        <v>58</v>
      </c>
      <c r="Q213" s="97" t="s">
        <v>240</v>
      </c>
      <c r="R213" s="23">
        <v>4.2990240371443096E-3</v>
      </c>
      <c r="S213" s="97" t="s">
        <v>240</v>
      </c>
      <c r="T213" s="97">
        <v>57</v>
      </c>
      <c r="U213" s="97" t="s">
        <v>240</v>
      </c>
      <c r="V213" s="23">
        <v>0.1468544863828978</v>
      </c>
      <c r="W213" s="97" t="s">
        <v>240</v>
      </c>
      <c r="X213" s="97">
        <v>152</v>
      </c>
      <c r="Y213" s="97" t="s">
        <v>240</v>
      </c>
      <c r="Z213" s="23">
        <v>5.6548225582591189E-3</v>
      </c>
      <c r="AA213" s="97" t="s">
        <v>240</v>
      </c>
      <c r="AB213" s="97">
        <v>81</v>
      </c>
      <c r="AC213" s="97" t="s">
        <v>240</v>
      </c>
      <c r="AD213" s="23">
        <v>4.2379966502779538E-3</v>
      </c>
      <c r="AE213" s="97" t="s">
        <v>240</v>
      </c>
      <c r="AF213" s="97">
        <v>268</v>
      </c>
      <c r="AG213" s="97" t="s">
        <v>240</v>
      </c>
      <c r="AH213" s="23">
        <v>0.12879524046288898</v>
      </c>
      <c r="AI213" s="97" t="s">
        <v>240</v>
      </c>
      <c r="AJ213" s="97">
        <v>74</v>
      </c>
      <c r="AK213" s="97" t="s">
        <v>240</v>
      </c>
      <c r="AL213" s="23">
        <v>2.0361837970781692E-2</v>
      </c>
      <c r="AM213" s="97" t="s">
        <v>240</v>
      </c>
      <c r="AN213" s="97">
        <v>184</v>
      </c>
      <c r="AO213" s="97" t="s">
        <v>240</v>
      </c>
      <c r="AP213" s="23">
        <v>1.7482610405119291E-2</v>
      </c>
      <c r="AQ213" s="97" t="s">
        <v>240</v>
      </c>
      <c r="AR213" s="97">
        <v>220</v>
      </c>
      <c r="AS213" s="97" t="s">
        <v>240</v>
      </c>
      <c r="AT213" s="23">
        <v>8.3756048689130488E-2</v>
      </c>
      <c r="AU213" s="97" t="s">
        <v>240</v>
      </c>
      <c r="AV213" s="97">
        <v>184</v>
      </c>
      <c r="AW213" s="97" t="s">
        <v>240</v>
      </c>
      <c r="AX213" s="23">
        <v>4.6557276261124714E-2</v>
      </c>
      <c r="AY213" s="97" t="s">
        <v>240</v>
      </c>
      <c r="AZ213" s="97">
        <v>238</v>
      </c>
      <c r="BA213" s="97" t="s">
        <v>240</v>
      </c>
      <c r="BB213" s="23">
        <v>9.6689055038522483E-3</v>
      </c>
      <c r="BC213" s="97" t="s">
        <v>240</v>
      </c>
      <c r="BD213" s="97">
        <v>297</v>
      </c>
      <c r="BE213" s="97" t="s">
        <v>240</v>
      </c>
      <c r="BF213" s="23">
        <v>0.164209883552832</v>
      </c>
      <c r="BG213" s="97" t="s">
        <v>240</v>
      </c>
      <c r="BH213" s="97">
        <v>236</v>
      </c>
      <c r="BI213" s="97" t="s">
        <v>240</v>
      </c>
      <c r="BJ213" s="23">
        <v>4.3140880407971836E-2</v>
      </c>
      <c r="BK213" s="97" t="s">
        <v>240</v>
      </c>
      <c r="BL213" s="97">
        <v>310</v>
      </c>
      <c r="BM213" s="97" t="s">
        <v>240</v>
      </c>
      <c r="BN213" s="23">
        <v>8.7694766377760358E-2</v>
      </c>
      <c r="BO213" s="97" t="s">
        <v>240</v>
      </c>
      <c r="BP213" s="97">
        <v>110</v>
      </c>
      <c r="BQ213" s="97" t="s">
        <v>240</v>
      </c>
      <c r="BR213" s="23">
        <v>0.12960115020195181</v>
      </c>
      <c r="BS213" s="97" t="s">
        <v>240</v>
      </c>
      <c r="BT213" s="97">
        <v>39</v>
      </c>
      <c r="BU213" s="97" t="s">
        <v>240</v>
      </c>
      <c r="BV213" s="23">
        <v>0.1889120029116132</v>
      </c>
      <c r="BW213" s="97" t="s">
        <v>240</v>
      </c>
      <c r="BX213" s="97">
        <v>72</v>
      </c>
      <c r="BY213" s="97" t="s">
        <v>240</v>
      </c>
      <c r="BZ213" s="23">
        <v>0.16584977552056315</v>
      </c>
      <c r="CA213" s="97" t="s">
        <v>240</v>
      </c>
      <c r="CB213" s="97">
        <v>147</v>
      </c>
      <c r="CC213" s="97" t="s">
        <v>240</v>
      </c>
      <c r="CD213" s="23">
        <v>0.12939368007301189</v>
      </c>
      <c r="CE213" s="97" t="s">
        <v>240</v>
      </c>
      <c r="CF213" s="97">
        <v>94</v>
      </c>
      <c r="CG213" s="2">
        <f t="shared" si="33"/>
        <v>5.6548225582591189E-3</v>
      </c>
      <c r="CH213">
        <f t="shared" si="34"/>
        <v>2.0361837970781692E-2</v>
      </c>
      <c r="CI213">
        <f t="shared" si="35"/>
        <v>4.6557276261124714E-2</v>
      </c>
      <c r="CJ213">
        <f t="shared" si="36"/>
        <v>4.3140880407971836E-2</v>
      </c>
      <c r="CK213">
        <f t="shared" si="37"/>
        <v>0.1889120029116132</v>
      </c>
      <c r="CL213">
        <f t="shared" si="38"/>
        <v>0.16584977552056315</v>
      </c>
      <c r="CM213">
        <f t="shared" si="39"/>
        <v>0.12939368007301189</v>
      </c>
      <c r="CN213">
        <f t="shared" si="40"/>
        <v>8.3510857351848253E-2</v>
      </c>
      <c r="CO213">
        <f t="shared" si="41"/>
        <v>2.0361837970781692E-2</v>
      </c>
      <c r="CP213" s="97" t="s">
        <v>240</v>
      </c>
      <c r="CQ213">
        <f t="shared" si="42"/>
        <v>177</v>
      </c>
      <c r="CR213">
        <f t="shared" si="43"/>
        <v>184</v>
      </c>
      <c r="CS213" s="97" t="s">
        <v>240</v>
      </c>
    </row>
    <row r="214" spans="1:97" x14ac:dyDescent="0.35">
      <c r="A214" s="97" t="s">
        <v>99</v>
      </c>
      <c r="B214" s="23">
        <v>0.48268988276216801</v>
      </c>
      <c r="C214" s="97" t="s">
        <v>99</v>
      </c>
      <c r="D214" s="97">
        <v>25</v>
      </c>
      <c r="E214" s="97" t="s">
        <v>99</v>
      </c>
      <c r="F214" s="23">
        <v>0.35867188786280579</v>
      </c>
      <c r="G214" s="97" t="s">
        <v>99</v>
      </c>
      <c r="H214" s="97">
        <v>12</v>
      </c>
      <c r="I214" s="97" t="s">
        <v>99</v>
      </c>
      <c r="J214" s="23">
        <v>0.37741010112728851</v>
      </c>
      <c r="K214" s="97" t="s">
        <v>99</v>
      </c>
      <c r="L214" s="97">
        <v>63</v>
      </c>
      <c r="M214" s="97" t="s">
        <v>99</v>
      </c>
      <c r="N214" s="23">
        <v>51</v>
      </c>
      <c r="O214" s="97" t="s">
        <v>99</v>
      </c>
      <c r="P214" s="23">
        <v>223</v>
      </c>
      <c r="Q214" s="97" t="s">
        <v>99</v>
      </c>
      <c r="R214" s="23">
        <v>4.8493123521233346E-3</v>
      </c>
      <c r="S214" s="97" t="s">
        <v>99</v>
      </c>
      <c r="T214" s="97">
        <v>51</v>
      </c>
      <c r="U214" s="97" t="s">
        <v>99</v>
      </c>
      <c r="V214" s="23">
        <v>0.17367337786785425</v>
      </c>
      <c r="W214" s="97" t="s">
        <v>99</v>
      </c>
      <c r="X214" s="97">
        <v>133</v>
      </c>
      <c r="Y214" s="97" t="s">
        <v>99</v>
      </c>
      <c r="Z214" s="23">
        <v>6.4527802905928874E-3</v>
      </c>
      <c r="AA214" s="97" t="s">
        <v>99</v>
      </c>
      <c r="AB214" s="97">
        <v>67</v>
      </c>
      <c r="AC214" s="97" t="s">
        <v>99</v>
      </c>
      <c r="AD214" s="23">
        <v>0.10985012407775448</v>
      </c>
      <c r="AE214" s="97" t="s">
        <v>99</v>
      </c>
      <c r="AF214" s="97">
        <v>20</v>
      </c>
      <c r="AG214" s="97" t="s">
        <v>99</v>
      </c>
      <c r="AH214" s="23">
        <v>0.18505285444883818</v>
      </c>
      <c r="AI214" s="97" t="s">
        <v>99</v>
      </c>
      <c r="AJ214" s="97">
        <v>36</v>
      </c>
      <c r="AK214" s="97" t="s">
        <v>99</v>
      </c>
      <c r="AL214" s="23">
        <v>0.13036202443136097</v>
      </c>
      <c r="AM214" s="97" t="s">
        <v>99</v>
      </c>
      <c r="AN214" s="97">
        <v>20</v>
      </c>
      <c r="AO214" s="97" t="s">
        <v>99</v>
      </c>
      <c r="AP214" s="23">
        <v>0</v>
      </c>
      <c r="AQ214" s="97" t="s">
        <v>99</v>
      </c>
      <c r="AR214" s="97">
        <v>253</v>
      </c>
      <c r="AS214" s="97" t="s">
        <v>99</v>
      </c>
      <c r="AT214" s="23">
        <v>5.3246636946099206E-2</v>
      </c>
      <c r="AU214" s="97" t="s">
        <v>99</v>
      </c>
      <c r="AV214" s="97">
        <v>293</v>
      </c>
      <c r="AW214" s="97" t="s">
        <v>99</v>
      </c>
      <c r="AX214" s="23">
        <v>1.8772442486247213E-2</v>
      </c>
      <c r="AY214" s="97" t="s">
        <v>99</v>
      </c>
      <c r="AZ214" s="97">
        <v>314</v>
      </c>
      <c r="BA214" s="97" t="s">
        <v>99</v>
      </c>
      <c r="BB214" s="23">
        <v>0.34657419578227477</v>
      </c>
      <c r="BC214" s="97" t="s">
        <v>99</v>
      </c>
      <c r="BD214" s="97">
        <v>12</v>
      </c>
      <c r="BE214" s="97" t="s">
        <v>99</v>
      </c>
      <c r="BF214" s="23">
        <v>0.38378415279866107</v>
      </c>
      <c r="BG214" s="97" t="s">
        <v>99</v>
      </c>
      <c r="BH214" s="97">
        <v>50</v>
      </c>
      <c r="BI214" s="97" t="s">
        <v>99</v>
      </c>
      <c r="BJ214" s="23">
        <v>0.39636682181309169</v>
      </c>
      <c r="BK214" s="97" t="s">
        <v>99</v>
      </c>
      <c r="BL214" s="97">
        <v>11</v>
      </c>
      <c r="BM214" s="97" t="s">
        <v>99</v>
      </c>
      <c r="BN214" s="23">
        <v>0.33236239881823082</v>
      </c>
      <c r="BO214" s="97" t="s">
        <v>99</v>
      </c>
      <c r="BP214" s="97">
        <v>14</v>
      </c>
      <c r="BQ214" s="97" t="s">
        <v>99</v>
      </c>
      <c r="BR214" s="23">
        <v>3.0708341402339964E-2</v>
      </c>
      <c r="BS214" s="97" t="s">
        <v>99</v>
      </c>
      <c r="BT214" s="97">
        <v>288</v>
      </c>
      <c r="BU214" s="97" t="s">
        <v>99</v>
      </c>
      <c r="BV214" s="23">
        <v>0.31495169466548956</v>
      </c>
      <c r="BW214" s="97" t="s">
        <v>99</v>
      </c>
      <c r="BX214" s="97">
        <v>25</v>
      </c>
      <c r="BY214" s="97" t="s">
        <v>99</v>
      </c>
      <c r="BZ214" s="23">
        <v>0.29648948912296536</v>
      </c>
      <c r="CA214" s="97" t="s">
        <v>99</v>
      </c>
      <c r="CB214" s="97">
        <v>38</v>
      </c>
      <c r="CC214" s="97" t="s">
        <v>99</v>
      </c>
      <c r="CD214" s="23">
        <v>0.22469840929042775</v>
      </c>
      <c r="CE214" s="97" t="s">
        <v>99</v>
      </c>
      <c r="CF214" s="97">
        <v>40</v>
      </c>
      <c r="CG214" s="2">
        <f t="shared" si="33"/>
        <v>6.4527802905928874E-3</v>
      </c>
      <c r="CH214">
        <f t="shared" si="34"/>
        <v>0.13036202443136097</v>
      </c>
      <c r="CI214">
        <f t="shared" si="35"/>
        <v>1.8772442486247213E-2</v>
      </c>
      <c r="CJ214">
        <f t="shared" si="36"/>
        <v>0.39636682181309169</v>
      </c>
      <c r="CK214">
        <f t="shared" si="37"/>
        <v>0.31495169466548956</v>
      </c>
      <c r="CL214">
        <f t="shared" si="38"/>
        <v>0.29648948912296536</v>
      </c>
      <c r="CM214">
        <f t="shared" si="39"/>
        <v>0.22469840929042775</v>
      </c>
      <c r="CN214">
        <f t="shared" si="40"/>
        <v>0.19697912885050492</v>
      </c>
      <c r="CO214">
        <f t="shared" si="41"/>
        <v>0.13036202443136097</v>
      </c>
      <c r="CP214" s="97" t="s">
        <v>99</v>
      </c>
      <c r="CQ214">
        <f t="shared" si="42"/>
        <v>25</v>
      </c>
      <c r="CR214">
        <f t="shared" si="43"/>
        <v>20</v>
      </c>
      <c r="CS214" s="97" t="s">
        <v>99</v>
      </c>
    </row>
    <row r="215" spans="1:97" x14ac:dyDescent="0.35">
      <c r="A215" s="97" t="s">
        <v>44</v>
      </c>
      <c r="B215" s="23">
        <v>0.48157340107110747</v>
      </c>
      <c r="C215" s="97" t="s">
        <v>44</v>
      </c>
      <c r="D215" s="97">
        <v>26</v>
      </c>
      <c r="E215" s="97" t="s">
        <v>44</v>
      </c>
      <c r="F215" s="23">
        <v>0.11936281596542009</v>
      </c>
      <c r="G215" s="97" t="s">
        <v>44</v>
      </c>
      <c r="H215" s="97">
        <v>116</v>
      </c>
      <c r="I215" s="97" t="s">
        <v>44</v>
      </c>
      <c r="J215" s="23">
        <v>0.50953650201833789</v>
      </c>
      <c r="K215" s="97" t="s">
        <v>44</v>
      </c>
      <c r="L215" s="97">
        <v>30</v>
      </c>
      <c r="M215" s="97" t="s">
        <v>44</v>
      </c>
      <c r="N215" s="23">
        <v>-86</v>
      </c>
      <c r="O215" s="97" t="s">
        <v>44</v>
      </c>
      <c r="P215" s="23">
        <v>75</v>
      </c>
      <c r="Q215" s="97" t="s">
        <v>44</v>
      </c>
      <c r="R215" s="23">
        <v>3.4056422178095069E-3</v>
      </c>
      <c r="S215" s="97" t="s">
        <v>44</v>
      </c>
      <c r="T215" s="97">
        <v>72</v>
      </c>
      <c r="U215" s="97" t="s">
        <v>44</v>
      </c>
      <c r="V215" s="23">
        <v>0.21846948652618275</v>
      </c>
      <c r="W215" s="97" t="s">
        <v>44</v>
      </c>
      <c r="X215" s="97">
        <v>100</v>
      </c>
      <c r="Y215" s="97" t="s">
        <v>44</v>
      </c>
      <c r="Z215" s="23">
        <v>5.4235064496179469E-3</v>
      </c>
      <c r="AA215" s="97" t="s">
        <v>44</v>
      </c>
      <c r="AB215" s="97">
        <v>85</v>
      </c>
      <c r="AC215" s="97" t="s">
        <v>44</v>
      </c>
      <c r="AD215" s="23">
        <v>3.8137605464667762E-3</v>
      </c>
      <c r="AE215" s="97" t="s">
        <v>44</v>
      </c>
      <c r="AF215" s="97">
        <v>276</v>
      </c>
      <c r="AG215" s="97" t="s">
        <v>44</v>
      </c>
      <c r="AH215" s="23">
        <v>0.2478345892841341</v>
      </c>
      <c r="AI215" s="97" t="s">
        <v>44</v>
      </c>
      <c r="AJ215" s="97">
        <v>17</v>
      </c>
      <c r="AK215" s="97" t="s">
        <v>44</v>
      </c>
      <c r="AL215" s="23">
        <v>3.4951179606196509E-2</v>
      </c>
      <c r="AM215" s="97" t="s">
        <v>44</v>
      </c>
      <c r="AN215" s="97">
        <v>88</v>
      </c>
      <c r="AO215" s="97" t="s">
        <v>44</v>
      </c>
      <c r="AP215" s="23">
        <v>2.4960080303779265E-2</v>
      </c>
      <c r="AQ215" s="97" t="s">
        <v>44</v>
      </c>
      <c r="AR215" s="97">
        <v>191</v>
      </c>
      <c r="AS215" s="97" t="s">
        <v>44</v>
      </c>
      <c r="AT215" s="23">
        <v>7.1383030944318193E-2</v>
      </c>
      <c r="AU215" s="97" t="s">
        <v>44</v>
      </c>
      <c r="AV215" s="97">
        <v>231</v>
      </c>
      <c r="AW215" s="97" t="s">
        <v>44</v>
      </c>
      <c r="AX215" s="23">
        <v>4.9478351947500339E-2</v>
      </c>
      <c r="AY215" s="97" t="s">
        <v>44</v>
      </c>
      <c r="AZ215" s="97">
        <v>228</v>
      </c>
      <c r="BA215" s="97" t="s">
        <v>44</v>
      </c>
      <c r="BB215" s="23">
        <v>0.12340239909572684</v>
      </c>
      <c r="BC215" s="97" t="s">
        <v>44</v>
      </c>
      <c r="BD215" s="97">
        <v>70</v>
      </c>
      <c r="BE215" s="97" t="s">
        <v>44</v>
      </c>
      <c r="BF215" s="23">
        <v>0.12521532994069198</v>
      </c>
      <c r="BG215" s="97" t="s">
        <v>44</v>
      </c>
      <c r="BH215" s="97">
        <v>304</v>
      </c>
      <c r="BI215" s="97" t="s">
        <v>44</v>
      </c>
      <c r="BJ215" s="23">
        <v>0.13874151753916347</v>
      </c>
      <c r="BK215" s="97" t="s">
        <v>44</v>
      </c>
      <c r="BL215" s="97">
        <v>111</v>
      </c>
      <c r="BM215" s="97" t="s">
        <v>44</v>
      </c>
      <c r="BN215" s="23">
        <v>0.10853313415341823</v>
      </c>
      <c r="BO215" s="97" t="s">
        <v>44</v>
      </c>
      <c r="BP215" s="97">
        <v>85</v>
      </c>
      <c r="BQ215" s="97" t="s">
        <v>44</v>
      </c>
      <c r="BR215" s="23">
        <v>4.4978535382118039E-2</v>
      </c>
      <c r="BS215" s="97" t="s">
        <v>44</v>
      </c>
      <c r="BT215" s="97">
        <v>227</v>
      </c>
      <c r="BU215" s="97" t="s">
        <v>44</v>
      </c>
      <c r="BV215" s="23">
        <v>0.13328563003328267</v>
      </c>
      <c r="BW215" s="97" t="s">
        <v>44</v>
      </c>
      <c r="BX215" s="97">
        <v>130</v>
      </c>
      <c r="BY215" s="97" t="s">
        <v>44</v>
      </c>
      <c r="BZ215" s="23">
        <v>0.6216930279427525</v>
      </c>
      <c r="CA215" s="97" t="s">
        <v>44</v>
      </c>
      <c r="CB215" s="97">
        <v>3</v>
      </c>
      <c r="CC215" s="97" t="s">
        <v>44</v>
      </c>
      <c r="CD215" s="23">
        <v>0.48987525939140819</v>
      </c>
      <c r="CE215" s="97" t="s">
        <v>44</v>
      </c>
      <c r="CF215" s="97">
        <v>19</v>
      </c>
      <c r="CG215" s="2">
        <f t="shared" si="33"/>
        <v>5.4235064496179469E-3</v>
      </c>
      <c r="CH215">
        <f t="shared" si="34"/>
        <v>3.4951179606196509E-2</v>
      </c>
      <c r="CI215">
        <f t="shared" si="35"/>
        <v>4.9478351947500339E-2</v>
      </c>
      <c r="CJ215">
        <f t="shared" si="36"/>
        <v>0.13874151753916347</v>
      </c>
      <c r="CK215">
        <f t="shared" si="37"/>
        <v>0.13328563003328267</v>
      </c>
      <c r="CL215">
        <f t="shared" si="38"/>
        <v>0.6216930279427525</v>
      </c>
      <c r="CM215">
        <f t="shared" si="39"/>
        <v>0.48987525939140819</v>
      </c>
      <c r="CN215">
        <f t="shared" si="40"/>
        <v>0.19652350796691784</v>
      </c>
      <c r="CO215">
        <f t="shared" si="41"/>
        <v>3.4951179606196509E-2</v>
      </c>
      <c r="CP215" s="97" t="s">
        <v>44</v>
      </c>
      <c r="CQ215">
        <f t="shared" si="42"/>
        <v>26</v>
      </c>
      <c r="CR215">
        <f t="shared" si="43"/>
        <v>88</v>
      </c>
      <c r="CS215" s="97" t="s">
        <v>44</v>
      </c>
    </row>
    <row r="216" spans="1:97" x14ac:dyDescent="0.35">
      <c r="A216" s="97" t="s">
        <v>284</v>
      </c>
      <c r="B216" s="23">
        <v>0.17598225359115724</v>
      </c>
      <c r="C216" s="97" t="s">
        <v>284</v>
      </c>
      <c r="D216" s="97">
        <v>234</v>
      </c>
      <c r="E216" s="97" t="s">
        <v>284</v>
      </c>
      <c r="F216" s="23">
        <v>7.163334152346075E-2</v>
      </c>
      <c r="G216" s="97" t="s">
        <v>284</v>
      </c>
      <c r="H216" s="97">
        <v>220</v>
      </c>
      <c r="I216" s="97" t="s">
        <v>284</v>
      </c>
      <c r="J216" s="23">
        <v>0.29196634657689452</v>
      </c>
      <c r="K216" s="97" t="s">
        <v>284</v>
      </c>
      <c r="L216" s="97">
        <v>124</v>
      </c>
      <c r="M216" s="97" t="s">
        <v>284</v>
      </c>
      <c r="N216" s="23">
        <v>-96</v>
      </c>
      <c r="O216" s="97" t="s">
        <v>284</v>
      </c>
      <c r="P216" s="23">
        <v>70</v>
      </c>
      <c r="Q216" s="97" t="s">
        <v>284</v>
      </c>
      <c r="R216" s="23">
        <v>3.0709334721193903E-4</v>
      </c>
      <c r="S216" s="97" t="s">
        <v>284</v>
      </c>
      <c r="T216" s="97">
        <v>282</v>
      </c>
      <c r="U216" s="97" t="s">
        <v>284</v>
      </c>
      <c r="V216" s="23">
        <v>0.29536346662520846</v>
      </c>
      <c r="W216" s="97" t="s">
        <v>284</v>
      </c>
      <c r="X216" s="97">
        <v>59</v>
      </c>
      <c r="Y216" s="97" t="s">
        <v>284</v>
      </c>
      <c r="Z216" s="23">
        <v>3.0364685744487378E-3</v>
      </c>
      <c r="AA216" s="97" t="s">
        <v>284</v>
      </c>
      <c r="AB216" s="97">
        <v>164</v>
      </c>
      <c r="AC216" s="97" t="s">
        <v>284</v>
      </c>
      <c r="AD216" s="23">
        <v>1.5190213658133235E-2</v>
      </c>
      <c r="AE216" s="97" t="s">
        <v>284</v>
      </c>
      <c r="AF216" s="97">
        <v>119</v>
      </c>
      <c r="AG216" s="97" t="s">
        <v>284</v>
      </c>
      <c r="AH216" s="23">
        <v>0.10291668367893016</v>
      </c>
      <c r="AI216" s="97" t="s">
        <v>284</v>
      </c>
      <c r="AJ216" s="97">
        <v>116</v>
      </c>
      <c r="AK216" s="97" t="s">
        <v>284</v>
      </c>
      <c r="AL216" s="23">
        <v>2.7772316088066993E-2</v>
      </c>
      <c r="AM216" s="97" t="s">
        <v>284</v>
      </c>
      <c r="AN216" s="97">
        <v>117</v>
      </c>
      <c r="AO216" s="97" t="s">
        <v>284</v>
      </c>
      <c r="AP216" s="23">
        <v>7.4837707042479981E-2</v>
      </c>
      <c r="AQ216" s="97" t="s">
        <v>284</v>
      </c>
      <c r="AR216" s="97">
        <v>88</v>
      </c>
      <c r="AS216" s="97" t="s">
        <v>284</v>
      </c>
      <c r="AT216" s="23">
        <v>0.10059285414687402</v>
      </c>
      <c r="AU216" s="97" t="s">
        <v>284</v>
      </c>
      <c r="AV216" s="97">
        <v>131</v>
      </c>
      <c r="AW216" s="97" t="s">
        <v>284</v>
      </c>
      <c r="AX216" s="23">
        <v>0.10835864828526467</v>
      </c>
      <c r="AY216" s="97" t="s">
        <v>284</v>
      </c>
      <c r="AZ216" s="97">
        <v>97</v>
      </c>
      <c r="BA216" s="97" t="s">
        <v>284</v>
      </c>
      <c r="BB216" s="23">
        <v>1.7392751749456793E-2</v>
      </c>
      <c r="BC216" s="97" t="s">
        <v>284</v>
      </c>
      <c r="BD216" s="97">
        <v>265</v>
      </c>
      <c r="BE216" s="97" t="s">
        <v>284</v>
      </c>
      <c r="BF216" s="23">
        <v>0.30997735224611395</v>
      </c>
      <c r="BG216" s="97" t="s">
        <v>284</v>
      </c>
      <c r="BH216" s="97">
        <v>75</v>
      </c>
      <c r="BI216" s="97" t="s">
        <v>284</v>
      </c>
      <c r="BJ216" s="23">
        <v>8.0652873744408493E-2</v>
      </c>
      <c r="BK216" s="97" t="s">
        <v>284</v>
      </c>
      <c r="BL216" s="97">
        <v>217</v>
      </c>
      <c r="BM216" s="97" t="s">
        <v>284</v>
      </c>
      <c r="BN216" s="23">
        <v>5.0775877169766358E-2</v>
      </c>
      <c r="BO216" s="97" t="s">
        <v>284</v>
      </c>
      <c r="BP216" s="97">
        <v>190</v>
      </c>
      <c r="BQ216" s="97" t="s">
        <v>284</v>
      </c>
      <c r="BR216" s="23">
        <v>3.3028615674473176E-2</v>
      </c>
      <c r="BS216" s="97" t="s">
        <v>284</v>
      </c>
      <c r="BT216" s="97">
        <v>278</v>
      </c>
      <c r="BU216" s="97" t="s">
        <v>284</v>
      </c>
      <c r="BV216" s="23">
        <v>7.2794397385123874E-2</v>
      </c>
      <c r="BW216" s="97" t="s">
        <v>284</v>
      </c>
      <c r="BX216" s="97">
        <v>266</v>
      </c>
      <c r="BY216" s="97" t="s">
        <v>284</v>
      </c>
      <c r="BZ216" s="23">
        <v>0.15713013005205689</v>
      </c>
      <c r="CA216" s="97" t="s">
        <v>284</v>
      </c>
      <c r="CB216" s="97">
        <v>155</v>
      </c>
      <c r="CC216" s="97" t="s">
        <v>284</v>
      </c>
      <c r="CD216" s="23">
        <v>4.3542218135757947E-2</v>
      </c>
      <c r="CE216" s="97" t="s">
        <v>284</v>
      </c>
      <c r="CF216" s="97">
        <v>236</v>
      </c>
      <c r="CG216" s="2">
        <f t="shared" si="33"/>
        <v>3.0364685744487378E-3</v>
      </c>
      <c r="CH216">
        <f t="shared" si="34"/>
        <v>2.7772316088066993E-2</v>
      </c>
      <c r="CI216">
        <f t="shared" si="35"/>
        <v>0.10835864828526467</v>
      </c>
      <c r="CJ216">
        <f t="shared" si="36"/>
        <v>8.0652873744408493E-2</v>
      </c>
      <c r="CK216">
        <f t="shared" si="37"/>
        <v>7.2794397385123874E-2</v>
      </c>
      <c r="CL216">
        <f t="shared" si="38"/>
        <v>0.15713013005205689</v>
      </c>
      <c r="CM216">
        <f t="shared" si="39"/>
        <v>4.3542218135757947E-2</v>
      </c>
      <c r="CN216">
        <f t="shared" si="40"/>
        <v>7.1815946932981239E-2</v>
      </c>
      <c r="CO216">
        <f t="shared" si="41"/>
        <v>2.7772316088066993E-2</v>
      </c>
      <c r="CP216" s="97" t="s">
        <v>284</v>
      </c>
      <c r="CQ216">
        <f t="shared" si="42"/>
        <v>234</v>
      </c>
      <c r="CR216">
        <f t="shared" si="43"/>
        <v>117</v>
      </c>
      <c r="CS216" s="97" t="s">
        <v>284</v>
      </c>
    </row>
    <row r="217" spans="1:97" x14ac:dyDescent="0.35">
      <c r="A217" s="97" t="s">
        <v>28</v>
      </c>
      <c r="B217" s="23">
        <v>0.29269338242308846</v>
      </c>
      <c r="C217" s="97" t="s">
        <v>28</v>
      </c>
      <c r="D217" s="97">
        <v>89</v>
      </c>
      <c r="E217" s="97" t="s">
        <v>28</v>
      </c>
      <c r="F217" s="23">
        <v>0.31641058721784959</v>
      </c>
      <c r="G217" s="97" t="s">
        <v>28</v>
      </c>
      <c r="H217" s="97">
        <v>20</v>
      </c>
      <c r="I217" s="97" t="s">
        <v>28</v>
      </c>
      <c r="J217" s="23">
        <v>0.13480087455251721</v>
      </c>
      <c r="K217" s="97" t="s">
        <v>28</v>
      </c>
      <c r="L217" s="97">
        <v>318</v>
      </c>
      <c r="M217" s="97" t="s">
        <v>28</v>
      </c>
      <c r="N217" s="23">
        <v>298</v>
      </c>
      <c r="O217" s="97" t="s">
        <v>28</v>
      </c>
      <c r="P217" s="23">
        <v>324</v>
      </c>
      <c r="Q217" s="97" t="s">
        <v>28</v>
      </c>
      <c r="R217" s="23">
        <v>6.9889813685529054E-4</v>
      </c>
      <c r="S217" s="97" t="s">
        <v>28</v>
      </c>
      <c r="T217" s="97">
        <v>230</v>
      </c>
      <c r="U217" s="97" t="s">
        <v>28</v>
      </c>
      <c r="V217" s="23">
        <v>5.3034262472584942E-2</v>
      </c>
      <c r="W217" s="97" t="s">
        <v>28</v>
      </c>
      <c r="X217" s="97">
        <v>282</v>
      </c>
      <c r="Y217" s="97" t="s">
        <v>28</v>
      </c>
      <c r="Z217" s="23">
        <v>1.1887803940388699E-3</v>
      </c>
      <c r="AA217" s="97" t="s">
        <v>28</v>
      </c>
      <c r="AB217" s="97">
        <v>281</v>
      </c>
      <c r="AC217" s="97" t="s">
        <v>28</v>
      </c>
      <c r="AD217" s="23">
        <v>7.9757607777074311E-4</v>
      </c>
      <c r="AE217" s="97" t="s">
        <v>28</v>
      </c>
      <c r="AF217" s="97">
        <v>323</v>
      </c>
      <c r="AG217" s="97" t="s">
        <v>28</v>
      </c>
      <c r="AH217" s="23">
        <v>6.2284642909355287E-2</v>
      </c>
      <c r="AI217" s="97" t="s">
        <v>28</v>
      </c>
      <c r="AJ217" s="97">
        <v>249</v>
      </c>
      <c r="AK217" s="97" t="s">
        <v>28</v>
      </c>
      <c r="AL217" s="23">
        <v>8.6270045183739694E-3</v>
      </c>
      <c r="AM217" s="97" t="s">
        <v>28</v>
      </c>
      <c r="AN217" s="97">
        <v>321</v>
      </c>
      <c r="AO217" s="97" t="s">
        <v>28</v>
      </c>
      <c r="AP217" s="23">
        <v>0</v>
      </c>
      <c r="AQ217" s="97" t="s">
        <v>28</v>
      </c>
      <c r="AR217" s="97">
        <v>253</v>
      </c>
      <c r="AS217" s="97" t="s">
        <v>28</v>
      </c>
      <c r="AT217" s="23">
        <v>2.0959198082899592E-2</v>
      </c>
      <c r="AU217" s="97" t="s">
        <v>28</v>
      </c>
      <c r="AV217" s="97">
        <v>325</v>
      </c>
      <c r="AW217" s="97" t="s">
        <v>28</v>
      </c>
      <c r="AX217" s="23">
        <v>7.3892993649041991E-3</v>
      </c>
      <c r="AY217" s="97" t="s">
        <v>28</v>
      </c>
      <c r="AZ217" s="97">
        <v>325</v>
      </c>
      <c r="BA217" s="97" t="s">
        <v>28</v>
      </c>
      <c r="BB217" s="23">
        <v>3.8246694365483433E-2</v>
      </c>
      <c r="BC217" s="97" t="s">
        <v>28</v>
      </c>
      <c r="BD217" s="97">
        <v>194</v>
      </c>
      <c r="BE217" s="97" t="s">
        <v>28</v>
      </c>
      <c r="BF217" s="23">
        <v>0.19488624503361607</v>
      </c>
      <c r="BG217" s="97" t="s">
        <v>28</v>
      </c>
      <c r="BH217" s="97">
        <v>197</v>
      </c>
      <c r="BI217" s="97" t="s">
        <v>28</v>
      </c>
      <c r="BJ217" s="23">
        <v>7.5621797442170638E-2</v>
      </c>
      <c r="BK217" s="97" t="s">
        <v>28</v>
      </c>
      <c r="BL217" s="97">
        <v>230</v>
      </c>
      <c r="BM217" s="97" t="s">
        <v>28</v>
      </c>
      <c r="BN217" s="23">
        <v>0.66038095910625128</v>
      </c>
      <c r="BO217" s="97" t="s">
        <v>28</v>
      </c>
      <c r="BP217" s="97">
        <v>3</v>
      </c>
      <c r="BQ217" s="97" t="s">
        <v>28</v>
      </c>
      <c r="BR217" s="23">
        <v>6.608276828541311E-2</v>
      </c>
      <c r="BS217" s="97" t="s">
        <v>28</v>
      </c>
      <c r="BT217" s="97">
        <v>150</v>
      </c>
      <c r="BU217" s="97" t="s">
        <v>28</v>
      </c>
      <c r="BV217" s="23">
        <v>0.6302002398100246</v>
      </c>
      <c r="BW217" s="97" t="s">
        <v>28</v>
      </c>
      <c r="BX217" s="97">
        <v>5</v>
      </c>
      <c r="BY217" s="97" t="s">
        <v>28</v>
      </c>
      <c r="BZ217" s="23">
        <v>5.1604087442116447E-2</v>
      </c>
      <c r="CA217" s="97" t="s">
        <v>28</v>
      </c>
      <c r="CB217" s="97">
        <v>325</v>
      </c>
      <c r="CC217" s="97" t="s">
        <v>28</v>
      </c>
      <c r="CD217" s="23">
        <v>3.2494784532612606E-2</v>
      </c>
      <c r="CE217" s="97" t="s">
        <v>28</v>
      </c>
      <c r="CF217" s="97">
        <v>266</v>
      </c>
      <c r="CG217" s="2">
        <f t="shared" si="33"/>
        <v>1.1887803940388699E-3</v>
      </c>
      <c r="CH217">
        <f t="shared" si="34"/>
        <v>8.6270045183739694E-3</v>
      </c>
      <c r="CI217">
        <f t="shared" si="35"/>
        <v>7.3892993649041991E-3</v>
      </c>
      <c r="CJ217">
        <f t="shared" si="36"/>
        <v>7.5621797442170638E-2</v>
      </c>
      <c r="CK217">
        <f t="shared" si="37"/>
        <v>0.6302002398100246</v>
      </c>
      <c r="CL217">
        <f t="shared" si="38"/>
        <v>5.1604087442116447E-2</v>
      </c>
      <c r="CM217">
        <f t="shared" si="39"/>
        <v>3.2494784532612606E-2</v>
      </c>
      <c r="CN217">
        <f t="shared" si="40"/>
        <v>0.11944415979900555</v>
      </c>
      <c r="CO217">
        <f t="shared" si="41"/>
        <v>8.6270045183739694E-3</v>
      </c>
      <c r="CP217" s="97" t="s">
        <v>28</v>
      </c>
      <c r="CQ217">
        <f t="shared" si="42"/>
        <v>89</v>
      </c>
      <c r="CR217">
        <f t="shared" si="43"/>
        <v>321</v>
      </c>
      <c r="CS217" s="97" t="s">
        <v>28</v>
      </c>
    </row>
    <row r="218" spans="1:97" x14ac:dyDescent="0.35">
      <c r="A218" s="97" t="s">
        <v>115</v>
      </c>
      <c r="B218" s="23">
        <v>0.22952313876309804</v>
      </c>
      <c r="C218" s="97" t="s">
        <v>115</v>
      </c>
      <c r="D218" s="97">
        <v>141</v>
      </c>
      <c r="E218" s="97" t="s">
        <v>115</v>
      </c>
      <c r="F218" s="23">
        <v>0.11905161549722484</v>
      </c>
      <c r="G218" s="97" t="s">
        <v>115</v>
      </c>
      <c r="H218" s="97">
        <v>117</v>
      </c>
      <c r="I218" s="97" t="s">
        <v>115</v>
      </c>
      <c r="J218" s="23">
        <v>0.24103672946033664</v>
      </c>
      <c r="K218" s="97" t="s">
        <v>115</v>
      </c>
      <c r="L218" s="97">
        <v>191</v>
      </c>
      <c r="M218" s="97" t="s">
        <v>115</v>
      </c>
      <c r="N218" s="23">
        <v>74</v>
      </c>
      <c r="O218" s="97" t="s">
        <v>115</v>
      </c>
      <c r="P218" s="23">
        <v>238</v>
      </c>
      <c r="Q218" s="97" t="s">
        <v>115</v>
      </c>
      <c r="R218" s="23">
        <v>1.8071387422208653E-4</v>
      </c>
      <c r="S218" s="97" t="s">
        <v>115</v>
      </c>
      <c r="T218" s="97">
        <v>296</v>
      </c>
      <c r="U218" s="97" t="s">
        <v>115</v>
      </c>
      <c r="V218" s="23">
        <v>0.12524670918377845</v>
      </c>
      <c r="W218" s="97" t="s">
        <v>115</v>
      </c>
      <c r="X218" s="97">
        <v>178</v>
      </c>
      <c r="Y218" s="97" t="s">
        <v>115</v>
      </c>
      <c r="Z218" s="23">
        <v>1.3380702396968225E-3</v>
      </c>
      <c r="AA218" s="97" t="s">
        <v>115</v>
      </c>
      <c r="AB218" s="97">
        <v>271</v>
      </c>
      <c r="AC218" s="97" t="s">
        <v>115</v>
      </c>
      <c r="AD218" s="23">
        <v>7.3098638227245827E-3</v>
      </c>
      <c r="AE218" s="97" t="s">
        <v>115</v>
      </c>
      <c r="AF218" s="97">
        <v>215</v>
      </c>
      <c r="AG218" s="97" t="s">
        <v>115</v>
      </c>
      <c r="AH218" s="23">
        <v>7.3950182951776328E-2</v>
      </c>
      <c r="AI218" s="97" t="s">
        <v>115</v>
      </c>
      <c r="AJ218" s="97">
        <v>198</v>
      </c>
      <c r="AK218" s="97" t="s">
        <v>115</v>
      </c>
      <c r="AL218" s="23">
        <v>1.6442896651764786E-2</v>
      </c>
      <c r="AM218" s="97" t="s">
        <v>115</v>
      </c>
      <c r="AN218" s="97">
        <v>253</v>
      </c>
      <c r="AO218" s="97" t="s">
        <v>115</v>
      </c>
      <c r="AP218" s="23">
        <v>0.24920133911821382</v>
      </c>
      <c r="AQ218" s="97" t="s">
        <v>115</v>
      </c>
      <c r="AR218" s="97">
        <v>16</v>
      </c>
      <c r="AS218" s="97" t="s">
        <v>115</v>
      </c>
      <c r="AT218" s="23">
        <v>0.15662432290852402</v>
      </c>
      <c r="AU218" s="97" t="s">
        <v>115</v>
      </c>
      <c r="AV218" s="97">
        <v>40</v>
      </c>
      <c r="AW218" s="97" t="s">
        <v>115</v>
      </c>
      <c r="AX218" s="23">
        <v>0.29794789545542522</v>
      </c>
      <c r="AY218" s="97" t="s">
        <v>115</v>
      </c>
      <c r="AZ218" s="97">
        <v>14</v>
      </c>
      <c r="BA218" s="97" t="s">
        <v>115</v>
      </c>
      <c r="BB218" s="23">
        <v>5.8145631607595585E-3</v>
      </c>
      <c r="BC218" s="97" t="s">
        <v>115</v>
      </c>
      <c r="BD218" s="97">
        <v>314</v>
      </c>
      <c r="BE218" s="97" t="s">
        <v>115</v>
      </c>
      <c r="BF218" s="23">
        <v>0.23662411459634888</v>
      </c>
      <c r="BG218" s="97" t="s">
        <v>115</v>
      </c>
      <c r="BH218" s="97">
        <v>140</v>
      </c>
      <c r="BI218" s="97" t="s">
        <v>115</v>
      </c>
      <c r="BJ218" s="23">
        <v>5.4759768268650137E-2</v>
      </c>
      <c r="BK218" s="97" t="s">
        <v>115</v>
      </c>
      <c r="BL218" s="97">
        <v>280</v>
      </c>
      <c r="BM218" s="97" t="s">
        <v>115</v>
      </c>
      <c r="BN218" s="23">
        <v>9.1994068382616958E-4</v>
      </c>
      <c r="BO218" s="97" t="s">
        <v>115</v>
      </c>
      <c r="BP218" s="97">
        <v>323</v>
      </c>
      <c r="BQ218" s="97" t="s">
        <v>115</v>
      </c>
      <c r="BR218" s="23">
        <v>5.4995537516064182E-2</v>
      </c>
      <c r="BS218" s="97" t="s">
        <v>115</v>
      </c>
      <c r="BT218" s="97">
        <v>190</v>
      </c>
      <c r="BU218" s="97" t="s">
        <v>115</v>
      </c>
      <c r="BV218" s="23">
        <v>4.8692395624004695E-2</v>
      </c>
      <c r="BW218" s="97" t="s">
        <v>115</v>
      </c>
      <c r="BX218" s="97">
        <v>302</v>
      </c>
      <c r="BY218" s="97" t="s">
        <v>115</v>
      </c>
      <c r="BZ218" s="23">
        <v>0.18925920646657474</v>
      </c>
      <c r="CA218" s="97" t="s">
        <v>115</v>
      </c>
      <c r="CB218" s="97">
        <v>105</v>
      </c>
      <c r="CC218" s="97" t="s">
        <v>115</v>
      </c>
      <c r="CD218" s="23">
        <v>2.3992138162423359E-2</v>
      </c>
      <c r="CE218" s="97" t="s">
        <v>115</v>
      </c>
      <c r="CF218" s="97">
        <v>296</v>
      </c>
      <c r="CG218" s="2">
        <f t="shared" si="33"/>
        <v>1.3380702396968225E-3</v>
      </c>
      <c r="CH218">
        <f t="shared" si="34"/>
        <v>1.6442896651764786E-2</v>
      </c>
      <c r="CI218">
        <f t="shared" si="35"/>
        <v>0.29794789545542522</v>
      </c>
      <c r="CJ218">
        <f t="shared" si="36"/>
        <v>5.4759768268650137E-2</v>
      </c>
      <c r="CK218">
        <f t="shared" si="37"/>
        <v>4.8692395624004695E-2</v>
      </c>
      <c r="CL218">
        <f t="shared" si="38"/>
        <v>0.18925920646657474</v>
      </c>
      <c r="CM218">
        <f t="shared" si="39"/>
        <v>2.3992138162423359E-2</v>
      </c>
      <c r="CN218">
        <f t="shared" si="40"/>
        <v>9.3665248722159783E-2</v>
      </c>
      <c r="CO218">
        <f t="shared" si="41"/>
        <v>1.6442896651764786E-2</v>
      </c>
      <c r="CP218" s="97" t="s">
        <v>115</v>
      </c>
      <c r="CQ218">
        <f t="shared" si="42"/>
        <v>141</v>
      </c>
      <c r="CR218">
        <f t="shared" si="43"/>
        <v>253</v>
      </c>
      <c r="CS218" s="97" t="s">
        <v>115</v>
      </c>
    </row>
    <row r="219" spans="1:97" x14ac:dyDescent="0.35">
      <c r="A219" s="97" t="s">
        <v>170</v>
      </c>
      <c r="B219" s="23">
        <v>0.25754648271383984</v>
      </c>
      <c r="C219" s="97" t="s">
        <v>170</v>
      </c>
      <c r="D219" s="97">
        <v>115</v>
      </c>
      <c r="E219" s="97" t="s">
        <v>170</v>
      </c>
      <c r="F219" s="23">
        <v>0.1112650304784862</v>
      </c>
      <c r="G219" s="97" t="s">
        <v>170</v>
      </c>
      <c r="H219" s="97">
        <v>137</v>
      </c>
      <c r="I219" s="97" t="s">
        <v>170</v>
      </c>
      <c r="J219" s="23">
        <v>0.31932178241241538</v>
      </c>
      <c r="K219" s="97" t="s">
        <v>170</v>
      </c>
      <c r="L219" s="97">
        <v>99</v>
      </c>
      <c r="M219" s="97" t="s">
        <v>170</v>
      </c>
      <c r="N219" s="23">
        <v>-38</v>
      </c>
      <c r="O219" s="97" t="s">
        <v>170</v>
      </c>
      <c r="P219" s="23">
        <v>118</v>
      </c>
      <c r="Q219" s="97" t="s">
        <v>170</v>
      </c>
      <c r="R219" s="23">
        <v>3.7642562082831118E-3</v>
      </c>
      <c r="S219" s="97" t="s">
        <v>170</v>
      </c>
      <c r="T219" s="97">
        <v>66</v>
      </c>
      <c r="U219" s="97" t="s">
        <v>170</v>
      </c>
      <c r="V219" s="23">
        <v>0.24137903109040512</v>
      </c>
      <c r="W219" s="97" t="s">
        <v>170</v>
      </c>
      <c r="X219" s="97">
        <v>87</v>
      </c>
      <c r="Y219" s="97" t="s">
        <v>170</v>
      </c>
      <c r="Z219" s="23">
        <v>5.9937209425836892E-3</v>
      </c>
      <c r="AA219" s="97" t="s">
        <v>170</v>
      </c>
      <c r="AB219" s="97">
        <v>73</v>
      </c>
      <c r="AC219" s="97" t="s">
        <v>170</v>
      </c>
      <c r="AD219" s="23">
        <v>7.5855857399486654E-3</v>
      </c>
      <c r="AE219" s="97" t="s">
        <v>170</v>
      </c>
      <c r="AF219" s="97">
        <v>210</v>
      </c>
      <c r="AG219" s="97" t="s">
        <v>170</v>
      </c>
      <c r="AH219" s="23">
        <v>0.11277929612177469</v>
      </c>
      <c r="AI219" s="97" t="s">
        <v>170</v>
      </c>
      <c r="AJ219" s="97">
        <v>105</v>
      </c>
      <c r="AK219" s="97" t="s">
        <v>170</v>
      </c>
      <c r="AL219" s="23">
        <v>2.1605260441892416E-2</v>
      </c>
      <c r="AM219" s="97" t="s">
        <v>170</v>
      </c>
      <c r="AN219" s="97">
        <v>168</v>
      </c>
      <c r="AO219" s="97" t="s">
        <v>170</v>
      </c>
      <c r="AP219" s="23">
        <v>3.8062866699408018E-2</v>
      </c>
      <c r="AQ219" s="97" t="s">
        <v>170</v>
      </c>
      <c r="AR219" s="97">
        <v>152</v>
      </c>
      <c r="AS219" s="97" t="s">
        <v>170</v>
      </c>
      <c r="AT219" s="23">
        <v>0.1877738576237134</v>
      </c>
      <c r="AU219" s="97" t="s">
        <v>170</v>
      </c>
      <c r="AV219" s="97">
        <v>24</v>
      </c>
      <c r="AW219" s="97" t="s">
        <v>170</v>
      </c>
      <c r="AX219" s="23">
        <v>0.10327515838396767</v>
      </c>
      <c r="AY219" s="97" t="s">
        <v>170</v>
      </c>
      <c r="AZ219" s="97">
        <v>104</v>
      </c>
      <c r="BA219" s="97" t="s">
        <v>170</v>
      </c>
      <c r="BB219" s="23">
        <v>6.8971828452378578E-2</v>
      </c>
      <c r="BC219" s="97" t="s">
        <v>170</v>
      </c>
      <c r="BD219" s="97">
        <v>126</v>
      </c>
      <c r="BE219" s="97" t="s">
        <v>170</v>
      </c>
      <c r="BF219" s="23">
        <v>0.17149024751771322</v>
      </c>
      <c r="BG219" s="97" t="s">
        <v>170</v>
      </c>
      <c r="BH219" s="97">
        <v>224</v>
      </c>
      <c r="BI219" s="97" t="s">
        <v>170</v>
      </c>
      <c r="BJ219" s="23">
        <v>9.876019784677556E-2</v>
      </c>
      <c r="BK219" s="97" t="s">
        <v>170</v>
      </c>
      <c r="BL219" s="97">
        <v>165</v>
      </c>
      <c r="BM219" s="97" t="s">
        <v>170</v>
      </c>
      <c r="BN219" s="23">
        <v>0.12781244730149466</v>
      </c>
      <c r="BO219" s="97" t="s">
        <v>170</v>
      </c>
      <c r="BP219" s="97">
        <v>72</v>
      </c>
      <c r="BQ219" s="97" t="s">
        <v>170</v>
      </c>
      <c r="BR219" s="23">
        <v>7.5905964055997269E-2</v>
      </c>
      <c r="BS219" s="97" t="s">
        <v>170</v>
      </c>
      <c r="BT219" s="97">
        <v>115</v>
      </c>
      <c r="BU219" s="97" t="s">
        <v>170</v>
      </c>
      <c r="BV219" s="23">
        <v>0.17693786833398331</v>
      </c>
      <c r="BW219" s="97" t="s">
        <v>170</v>
      </c>
      <c r="BX219" s="97">
        <v>83</v>
      </c>
      <c r="BY219" s="97" t="s">
        <v>170</v>
      </c>
      <c r="BZ219" s="23">
        <v>0.1805001786473189</v>
      </c>
      <c r="CA219" s="97" t="s">
        <v>170</v>
      </c>
      <c r="CB219" s="97">
        <v>123</v>
      </c>
      <c r="CC219" s="97" t="s">
        <v>170</v>
      </c>
      <c r="CD219" s="23">
        <v>0.1704033381090426</v>
      </c>
      <c r="CE219" s="97" t="s">
        <v>170</v>
      </c>
      <c r="CF219" s="97">
        <v>63</v>
      </c>
      <c r="CG219" s="2">
        <f t="shared" si="33"/>
        <v>5.9937209425836892E-3</v>
      </c>
      <c r="CH219">
        <f t="shared" si="34"/>
        <v>2.1605260441892416E-2</v>
      </c>
      <c r="CI219">
        <f t="shared" si="35"/>
        <v>0.10327515838396767</v>
      </c>
      <c r="CJ219">
        <f t="shared" si="36"/>
        <v>9.876019784677556E-2</v>
      </c>
      <c r="CK219">
        <f t="shared" si="37"/>
        <v>0.17693786833398331</v>
      </c>
      <c r="CL219">
        <f t="shared" si="38"/>
        <v>0.1805001786473189</v>
      </c>
      <c r="CM219">
        <f t="shared" si="39"/>
        <v>0.1704033381090426</v>
      </c>
      <c r="CN219">
        <f t="shared" si="40"/>
        <v>0.1051011915003825</v>
      </c>
      <c r="CO219">
        <f t="shared" si="41"/>
        <v>2.1605260441892416E-2</v>
      </c>
      <c r="CP219" s="97" t="s">
        <v>170</v>
      </c>
      <c r="CQ219">
        <f t="shared" si="42"/>
        <v>115</v>
      </c>
      <c r="CR219">
        <f t="shared" si="43"/>
        <v>168</v>
      </c>
      <c r="CS219" s="97" t="s">
        <v>170</v>
      </c>
    </row>
    <row r="220" spans="1:97" x14ac:dyDescent="0.35">
      <c r="A220" s="97" t="s">
        <v>337</v>
      </c>
      <c r="B220" s="23">
        <v>0.1078472254651988</v>
      </c>
      <c r="C220" s="97" t="s">
        <v>337</v>
      </c>
      <c r="D220" s="97">
        <v>321</v>
      </c>
      <c r="E220" s="97" t="s">
        <v>337</v>
      </c>
      <c r="F220" s="23">
        <v>4.7226900229596157E-2</v>
      </c>
      <c r="G220" s="97" t="s">
        <v>337</v>
      </c>
      <c r="H220" s="97">
        <v>285</v>
      </c>
      <c r="I220" s="97" t="s">
        <v>337</v>
      </c>
      <c r="J220" s="23">
        <v>0.14847299953431672</v>
      </c>
      <c r="K220" s="97" t="s">
        <v>337</v>
      </c>
      <c r="L220" s="97">
        <v>304</v>
      </c>
      <c r="M220" s="97" t="s">
        <v>337</v>
      </c>
      <c r="N220" s="23">
        <v>19</v>
      </c>
      <c r="O220" s="97" t="s">
        <v>337</v>
      </c>
      <c r="P220" s="23">
        <v>199</v>
      </c>
      <c r="Q220" s="97" t="s">
        <v>337</v>
      </c>
      <c r="R220" s="23">
        <v>1.7424226249352644E-4</v>
      </c>
      <c r="S220" s="97" t="s">
        <v>337</v>
      </c>
      <c r="T220" s="97">
        <v>301</v>
      </c>
      <c r="U220" s="97" t="s">
        <v>337</v>
      </c>
      <c r="V220" s="23">
        <v>7.229649179975034E-2</v>
      </c>
      <c r="W220" s="97" t="s">
        <v>337</v>
      </c>
      <c r="X220" s="97">
        <v>259</v>
      </c>
      <c r="Y220" s="97" t="s">
        <v>337</v>
      </c>
      <c r="Z220" s="23">
        <v>8.4228517002152357E-4</v>
      </c>
      <c r="AA220" s="97" t="s">
        <v>337</v>
      </c>
      <c r="AB220" s="97">
        <v>314</v>
      </c>
      <c r="AC220" s="97" t="s">
        <v>337</v>
      </c>
      <c r="AD220" s="23">
        <v>7.5532035576471234E-3</v>
      </c>
      <c r="AE220" s="97" t="s">
        <v>337</v>
      </c>
      <c r="AF220" s="97">
        <v>211</v>
      </c>
      <c r="AG220" s="97" t="s">
        <v>337</v>
      </c>
      <c r="AH220" s="23">
        <v>7.6061963218047812E-2</v>
      </c>
      <c r="AI220" s="97" t="s">
        <v>337</v>
      </c>
      <c r="AJ220" s="97">
        <v>192</v>
      </c>
      <c r="AK220" s="97" t="s">
        <v>337</v>
      </c>
      <c r="AL220" s="23">
        <v>1.6946161435293011E-2</v>
      </c>
      <c r="AM220" s="97" t="s">
        <v>337</v>
      </c>
      <c r="AN220" s="97">
        <v>240</v>
      </c>
      <c r="AO220" s="97" t="s">
        <v>337</v>
      </c>
      <c r="AP220" s="23">
        <v>3.960869757375219E-2</v>
      </c>
      <c r="AQ220" s="97" t="s">
        <v>337</v>
      </c>
      <c r="AR220" s="97">
        <v>147</v>
      </c>
      <c r="AS220" s="97" t="s">
        <v>337</v>
      </c>
      <c r="AT220" s="23">
        <v>4.5658198881588813E-2</v>
      </c>
      <c r="AU220" s="97" t="s">
        <v>337</v>
      </c>
      <c r="AV220" s="97">
        <v>308</v>
      </c>
      <c r="AW220" s="97" t="s">
        <v>337</v>
      </c>
      <c r="AX220" s="23">
        <v>5.4677055723066269E-2</v>
      </c>
      <c r="AY220" s="97" t="s">
        <v>337</v>
      </c>
      <c r="AZ220" s="97">
        <v>213</v>
      </c>
      <c r="BA220" s="97" t="s">
        <v>337</v>
      </c>
      <c r="BB220" s="23">
        <v>3.4207683505268427E-2</v>
      </c>
      <c r="BC220" s="97" t="s">
        <v>337</v>
      </c>
      <c r="BD220" s="97">
        <v>209</v>
      </c>
      <c r="BE220" s="97" t="s">
        <v>337</v>
      </c>
      <c r="BF220" s="23">
        <v>0.19435614189824432</v>
      </c>
      <c r="BG220" s="97" t="s">
        <v>337</v>
      </c>
      <c r="BH220" s="97">
        <v>198</v>
      </c>
      <c r="BI220" s="97" t="s">
        <v>337</v>
      </c>
      <c r="BJ220" s="23">
        <v>7.1826511380197564E-2</v>
      </c>
      <c r="BK220" s="97" t="s">
        <v>337</v>
      </c>
      <c r="BL220" s="97">
        <v>240</v>
      </c>
      <c r="BM220" s="97" t="s">
        <v>337</v>
      </c>
      <c r="BN220" s="23">
        <v>2.2955496645318204E-2</v>
      </c>
      <c r="BO220" s="97" t="s">
        <v>337</v>
      </c>
      <c r="BP220" s="97">
        <v>281</v>
      </c>
      <c r="BQ220" s="97" t="s">
        <v>337</v>
      </c>
      <c r="BR220" s="23">
        <v>3.2684343975745996E-2</v>
      </c>
      <c r="BS220" s="97" t="s">
        <v>337</v>
      </c>
      <c r="BT220" s="97">
        <v>281</v>
      </c>
      <c r="BU220" s="97" t="s">
        <v>337</v>
      </c>
      <c r="BV220" s="23">
        <v>4.8370111186026903E-2</v>
      </c>
      <c r="BW220" s="97" t="s">
        <v>337</v>
      </c>
      <c r="BX220" s="97">
        <v>304</v>
      </c>
      <c r="BY220" s="97" t="s">
        <v>337</v>
      </c>
      <c r="BZ220" s="23">
        <v>8.4014783719786421E-2</v>
      </c>
      <c r="CA220" s="97" t="s">
        <v>337</v>
      </c>
      <c r="CB220" s="97">
        <v>298</v>
      </c>
      <c r="CC220" s="97" t="s">
        <v>337</v>
      </c>
      <c r="CD220" s="23">
        <v>2.509439035339605E-2</v>
      </c>
      <c r="CE220" s="97" t="s">
        <v>337</v>
      </c>
      <c r="CF220" s="97">
        <v>292</v>
      </c>
      <c r="CG220" s="2">
        <f t="shared" si="33"/>
        <v>8.4228517002152357E-4</v>
      </c>
      <c r="CH220">
        <f t="shared" si="34"/>
        <v>1.6946161435293011E-2</v>
      </c>
      <c r="CI220">
        <f t="shared" si="35"/>
        <v>5.4677055723066269E-2</v>
      </c>
      <c r="CJ220">
        <f t="shared" si="36"/>
        <v>7.1826511380197564E-2</v>
      </c>
      <c r="CK220">
        <f t="shared" si="37"/>
        <v>4.8370111186026903E-2</v>
      </c>
      <c r="CL220">
        <f t="shared" si="38"/>
        <v>8.4014783719786421E-2</v>
      </c>
      <c r="CM220">
        <f t="shared" si="39"/>
        <v>2.509439035339605E-2</v>
      </c>
      <c r="CN220">
        <f t="shared" si="40"/>
        <v>4.4010975327498356E-2</v>
      </c>
      <c r="CO220">
        <f t="shared" si="41"/>
        <v>1.6946161435293011E-2</v>
      </c>
      <c r="CP220" s="97" t="s">
        <v>337</v>
      </c>
      <c r="CQ220">
        <f t="shared" si="42"/>
        <v>321</v>
      </c>
      <c r="CR220">
        <f t="shared" si="43"/>
        <v>240</v>
      </c>
      <c r="CS220" s="97" t="s">
        <v>337</v>
      </c>
    </row>
    <row r="221" spans="1:97" x14ac:dyDescent="0.35">
      <c r="A221" s="97" t="s">
        <v>90</v>
      </c>
      <c r="B221" s="23">
        <v>0.23656174016886586</v>
      </c>
      <c r="C221" s="97" t="s">
        <v>90</v>
      </c>
      <c r="D221" s="97">
        <v>133</v>
      </c>
      <c r="E221" s="97" t="s">
        <v>90</v>
      </c>
      <c r="F221" s="23">
        <v>8.2479661522566264E-2</v>
      </c>
      <c r="G221" s="97" t="s">
        <v>90</v>
      </c>
      <c r="H221" s="97">
        <v>194</v>
      </c>
      <c r="I221" s="97" t="s">
        <v>90</v>
      </c>
      <c r="J221" s="23">
        <v>0.3569762016177771</v>
      </c>
      <c r="K221" s="97" t="s">
        <v>90</v>
      </c>
      <c r="L221" s="97">
        <v>71</v>
      </c>
      <c r="M221" s="97" t="s">
        <v>90</v>
      </c>
      <c r="N221" s="23">
        <v>-123</v>
      </c>
      <c r="O221" s="97" t="s">
        <v>90</v>
      </c>
      <c r="P221" s="23">
        <v>50</v>
      </c>
      <c r="Q221" s="97" t="s">
        <v>90</v>
      </c>
      <c r="R221" s="23">
        <v>1.0893629891460352E-3</v>
      </c>
      <c r="S221" s="97" t="s">
        <v>90</v>
      </c>
      <c r="T221" s="97">
        <v>181</v>
      </c>
      <c r="U221" s="97" t="s">
        <v>90</v>
      </c>
      <c r="V221" s="23">
        <v>0.15897852616498678</v>
      </c>
      <c r="W221" s="97" t="s">
        <v>90</v>
      </c>
      <c r="X221" s="97">
        <v>141</v>
      </c>
      <c r="Y221" s="97" t="s">
        <v>90</v>
      </c>
      <c r="Z221" s="23">
        <v>2.5581638559630305E-3</v>
      </c>
      <c r="AA221" s="97" t="s">
        <v>90</v>
      </c>
      <c r="AB221" s="97">
        <v>186</v>
      </c>
      <c r="AC221" s="97" t="s">
        <v>90</v>
      </c>
      <c r="AD221" s="23">
        <v>2.2531556006932228E-3</v>
      </c>
      <c r="AE221" s="97" t="s">
        <v>90</v>
      </c>
      <c r="AF221" s="97">
        <v>306</v>
      </c>
      <c r="AG221" s="97" t="s">
        <v>90</v>
      </c>
      <c r="AH221" s="23">
        <v>0.1079333288060879</v>
      </c>
      <c r="AI221" s="97" t="s">
        <v>90</v>
      </c>
      <c r="AJ221" s="97">
        <v>111</v>
      </c>
      <c r="AK221" s="97" t="s">
        <v>90</v>
      </c>
      <c r="AL221" s="23">
        <v>1.5798520085791176E-2</v>
      </c>
      <c r="AM221" s="97" t="s">
        <v>90</v>
      </c>
      <c r="AN221" s="97">
        <v>259</v>
      </c>
      <c r="AO221" s="97" t="s">
        <v>90</v>
      </c>
      <c r="AP221" s="23">
        <v>9.9957350824579974E-2</v>
      </c>
      <c r="AQ221" s="97" t="s">
        <v>90</v>
      </c>
      <c r="AR221" s="97">
        <v>63</v>
      </c>
      <c r="AS221" s="97" t="s">
        <v>90</v>
      </c>
      <c r="AT221" s="23">
        <v>0.11827684951300083</v>
      </c>
      <c r="AU221" s="97" t="s">
        <v>90</v>
      </c>
      <c r="AV221" s="97">
        <v>89</v>
      </c>
      <c r="AW221" s="97" t="s">
        <v>90</v>
      </c>
      <c r="AX221" s="23">
        <v>0.13906048095047896</v>
      </c>
      <c r="AY221" s="97" t="s">
        <v>90</v>
      </c>
      <c r="AZ221" s="97">
        <v>60</v>
      </c>
      <c r="BA221" s="97" t="s">
        <v>90</v>
      </c>
      <c r="BB221" s="23">
        <v>4.9269075430286566E-2</v>
      </c>
      <c r="BC221" s="97" t="s">
        <v>90</v>
      </c>
      <c r="BD221" s="97">
        <v>166</v>
      </c>
      <c r="BE221" s="97" t="s">
        <v>90</v>
      </c>
      <c r="BF221" s="23">
        <v>0.55910140625027027</v>
      </c>
      <c r="BG221" s="97" t="s">
        <v>90</v>
      </c>
      <c r="BH221" s="97">
        <v>10</v>
      </c>
      <c r="BI221" s="97" t="s">
        <v>90</v>
      </c>
      <c r="BJ221" s="23">
        <v>0.16179941271925702</v>
      </c>
      <c r="BK221" s="97" t="s">
        <v>90</v>
      </c>
      <c r="BL221" s="97">
        <v>86</v>
      </c>
      <c r="BM221" s="97" t="s">
        <v>90</v>
      </c>
      <c r="BN221" s="23">
        <v>2.993443338642374E-2</v>
      </c>
      <c r="BO221" s="97" t="s">
        <v>90</v>
      </c>
      <c r="BP221" s="97">
        <v>260</v>
      </c>
      <c r="BQ221" s="97" t="s">
        <v>90</v>
      </c>
      <c r="BR221" s="23">
        <v>0.12678932876728091</v>
      </c>
      <c r="BS221" s="97" t="s">
        <v>90</v>
      </c>
      <c r="BT221" s="97">
        <v>42</v>
      </c>
      <c r="BU221" s="97" t="s">
        <v>90</v>
      </c>
      <c r="BV221" s="23">
        <v>0.13637631561161809</v>
      </c>
      <c r="BW221" s="97" t="s">
        <v>90</v>
      </c>
      <c r="BX221" s="97">
        <v>126</v>
      </c>
      <c r="BY221" s="97" t="s">
        <v>90</v>
      </c>
      <c r="BZ221" s="23">
        <v>0.15675622769888875</v>
      </c>
      <c r="CA221" s="97" t="s">
        <v>90</v>
      </c>
      <c r="CB221" s="97">
        <v>157</v>
      </c>
      <c r="CC221" s="97" t="s">
        <v>90</v>
      </c>
      <c r="CD221" s="23">
        <v>4.6852373966861975E-2</v>
      </c>
      <c r="CE221" s="97" t="s">
        <v>90</v>
      </c>
      <c r="CF221" s="97">
        <v>226</v>
      </c>
      <c r="CG221" s="2">
        <f t="shared" si="33"/>
        <v>2.5581638559630305E-3</v>
      </c>
      <c r="CH221">
        <f t="shared" si="34"/>
        <v>1.5798520085791176E-2</v>
      </c>
      <c r="CI221">
        <f t="shared" si="35"/>
        <v>0.13906048095047896</v>
      </c>
      <c r="CJ221">
        <f t="shared" si="36"/>
        <v>0.16179941271925702</v>
      </c>
      <c r="CK221">
        <f t="shared" si="37"/>
        <v>0.13637631561161809</v>
      </c>
      <c r="CL221">
        <f t="shared" si="38"/>
        <v>0.15675622769888875</v>
      </c>
      <c r="CM221">
        <f t="shared" si="39"/>
        <v>4.6852373966861975E-2</v>
      </c>
      <c r="CN221">
        <f t="shared" si="40"/>
        <v>9.6537605534985749E-2</v>
      </c>
      <c r="CO221">
        <f t="shared" si="41"/>
        <v>1.5798520085791176E-2</v>
      </c>
      <c r="CP221" s="97" t="s">
        <v>90</v>
      </c>
      <c r="CQ221">
        <f t="shared" si="42"/>
        <v>133</v>
      </c>
      <c r="CR221">
        <f t="shared" si="43"/>
        <v>259</v>
      </c>
      <c r="CS221" s="97" t="s">
        <v>90</v>
      </c>
    </row>
    <row r="222" spans="1:97" x14ac:dyDescent="0.35">
      <c r="A222" s="97" t="s">
        <v>54</v>
      </c>
      <c r="B222" s="23">
        <v>0.27578893338156518</v>
      </c>
      <c r="C222" s="97" t="s">
        <v>54</v>
      </c>
      <c r="D222" s="97">
        <v>99</v>
      </c>
      <c r="E222" s="97" t="s">
        <v>54</v>
      </c>
      <c r="F222" s="23">
        <v>0.26409928141012873</v>
      </c>
      <c r="G222" s="97" t="s">
        <v>54</v>
      </c>
      <c r="H222" s="97">
        <v>33</v>
      </c>
      <c r="I222" s="97" t="s">
        <v>54</v>
      </c>
      <c r="J222" s="23">
        <v>0.14244364331410439</v>
      </c>
      <c r="K222" s="97" t="s">
        <v>54</v>
      </c>
      <c r="L222" s="97">
        <v>310</v>
      </c>
      <c r="M222" s="97" t="s">
        <v>54</v>
      </c>
      <c r="N222" s="23">
        <v>277</v>
      </c>
      <c r="O222" s="97" t="s">
        <v>54</v>
      </c>
      <c r="P222" s="23">
        <v>321</v>
      </c>
      <c r="Q222" s="97" t="s">
        <v>54</v>
      </c>
      <c r="R222" s="23">
        <v>1.2063317027347742E-3</v>
      </c>
      <c r="S222" s="97" t="s">
        <v>54</v>
      </c>
      <c r="T222" s="97">
        <v>170</v>
      </c>
      <c r="U222" s="97" t="s">
        <v>54</v>
      </c>
      <c r="V222" s="23">
        <v>5.4596974449347475E-2</v>
      </c>
      <c r="W222" s="97" t="s">
        <v>54</v>
      </c>
      <c r="X222" s="97">
        <v>279</v>
      </c>
      <c r="Y222" s="97" t="s">
        <v>54</v>
      </c>
      <c r="Z222" s="23">
        <v>1.7105027226414168E-3</v>
      </c>
      <c r="AA222" s="97" t="s">
        <v>54</v>
      </c>
      <c r="AB222" s="97">
        <v>251</v>
      </c>
      <c r="AC222" s="97" t="s">
        <v>54</v>
      </c>
      <c r="AD222" s="23">
        <v>7.2297820464715487E-2</v>
      </c>
      <c r="AE222" s="97" t="s">
        <v>54</v>
      </c>
      <c r="AF222" s="97">
        <v>27</v>
      </c>
      <c r="AG222" s="97" t="s">
        <v>54</v>
      </c>
      <c r="AH222" s="23">
        <v>0.10342061143967927</v>
      </c>
      <c r="AI222" s="97" t="s">
        <v>54</v>
      </c>
      <c r="AJ222" s="97">
        <v>114</v>
      </c>
      <c r="AK222" s="97" t="s">
        <v>54</v>
      </c>
      <c r="AL222" s="23">
        <v>8.3482285036354048E-2</v>
      </c>
      <c r="AM222" s="97" t="s">
        <v>54</v>
      </c>
      <c r="AN222" s="97">
        <v>31</v>
      </c>
      <c r="AO222" s="97" t="s">
        <v>54</v>
      </c>
      <c r="AP222" s="23">
        <v>9.0781306608127874E-2</v>
      </c>
      <c r="AQ222" s="97" t="s">
        <v>54</v>
      </c>
      <c r="AR222" s="97">
        <v>71</v>
      </c>
      <c r="AS222" s="97" t="s">
        <v>54</v>
      </c>
      <c r="AT222" s="23">
        <v>7.1281945442899883E-2</v>
      </c>
      <c r="AU222" s="97" t="s">
        <v>54</v>
      </c>
      <c r="AV222" s="97">
        <v>232</v>
      </c>
      <c r="AW222" s="97" t="s">
        <v>54</v>
      </c>
      <c r="AX222" s="23">
        <v>0.11355440632969624</v>
      </c>
      <c r="AY222" s="97" t="s">
        <v>54</v>
      </c>
      <c r="AZ222" s="97">
        <v>89</v>
      </c>
      <c r="BA222" s="97" t="s">
        <v>54</v>
      </c>
      <c r="BB222" s="23">
        <v>0.38080529112419675</v>
      </c>
      <c r="BC222" s="97" t="s">
        <v>54</v>
      </c>
      <c r="BD222" s="97">
        <v>10</v>
      </c>
      <c r="BE222" s="97" t="s">
        <v>54</v>
      </c>
      <c r="BF222" s="23">
        <v>0.11744756239439655</v>
      </c>
      <c r="BG222" s="97" t="s">
        <v>54</v>
      </c>
      <c r="BH222" s="97">
        <v>312</v>
      </c>
      <c r="BI222" s="97" t="s">
        <v>54</v>
      </c>
      <c r="BJ222" s="23">
        <v>0.37192770739540154</v>
      </c>
      <c r="BK222" s="97" t="s">
        <v>54</v>
      </c>
      <c r="BL222" s="97">
        <v>14</v>
      </c>
      <c r="BM222" s="97" t="s">
        <v>54</v>
      </c>
      <c r="BN222" s="23">
        <v>3.9283751110696534E-2</v>
      </c>
      <c r="BO222" s="97" t="s">
        <v>54</v>
      </c>
      <c r="BP222" s="97">
        <v>224</v>
      </c>
      <c r="BQ222" s="97" t="s">
        <v>54</v>
      </c>
      <c r="BR222" s="23">
        <v>3.696063404981012E-2</v>
      </c>
      <c r="BS222" s="97" t="s">
        <v>54</v>
      </c>
      <c r="BT222" s="97">
        <v>256</v>
      </c>
      <c r="BU222" s="97" t="s">
        <v>54</v>
      </c>
      <c r="BV222" s="23">
        <v>6.6253318019509677E-2</v>
      </c>
      <c r="BW222" s="97" t="s">
        <v>54</v>
      </c>
      <c r="BX222" s="97">
        <v>283</v>
      </c>
      <c r="BY222" s="97" t="s">
        <v>54</v>
      </c>
      <c r="BZ222" s="23">
        <v>9.027104693168804E-2</v>
      </c>
      <c r="CA222" s="97" t="s">
        <v>54</v>
      </c>
      <c r="CB222" s="97">
        <v>287</v>
      </c>
      <c r="CC222" s="97" t="s">
        <v>54</v>
      </c>
      <c r="CD222" s="23">
        <v>3.4657957516734589E-2</v>
      </c>
      <c r="CE222" s="97" t="s">
        <v>54</v>
      </c>
      <c r="CF222" s="97">
        <v>264</v>
      </c>
      <c r="CG222" s="2">
        <f t="shared" si="33"/>
        <v>1.7105027226414168E-3</v>
      </c>
      <c r="CH222">
        <f t="shared" si="34"/>
        <v>8.3482285036354048E-2</v>
      </c>
      <c r="CI222">
        <f t="shared" si="35"/>
        <v>0.11355440632969624</v>
      </c>
      <c r="CJ222">
        <f t="shared" si="36"/>
        <v>0.37192770739540154</v>
      </c>
      <c r="CK222">
        <f t="shared" si="37"/>
        <v>6.6253318019509677E-2</v>
      </c>
      <c r="CL222">
        <f t="shared" si="38"/>
        <v>9.027104693168804E-2</v>
      </c>
      <c r="CM222">
        <f t="shared" si="39"/>
        <v>3.4657957516734589E-2</v>
      </c>
      <c r="CN222">
        <f t="shared" si="40"/>
        <v>0.11254568571696709</v>
      </c>
      <c r="CO222">
        <f t="shared" si="41"/>
        <v>8.3482285036354048E-2</v>
      </c>
      <c r="CP222" s="97" t="s">
        <v>54</v>
      </c>
      <c r="CQ222">
        <f t="shared" si="42"/>
        <v>99</v>
      </c>
      <c r="CR222">
        <f t="shared" si="43"/>
        <v>31</v>
      </c>
      <c r="CS222" s="97" t="s">
        <v>54</v>
      </c>
    </row>
    <row r="223" spans="1:97" x14ac:dyDescent="0.35">
      <c r="A223" s="97" t="s">
        <v>314</v>
      </c>
      <c r="B223" s="23">
        <v>0.15197943841381373</v>
      </c>
      <c r="C223" s="97" t="s">
        <v>314</v>
      </c>
      <c r="D223" s="97">
        <v>279</v>
      </c>
      <c r="E223" s="97" t="s">
        <v>314</v>
      </c>
      <c r="F223" s="23">
        <v>6.4712038515715484E-2</v>
      </c>
      <c r="G223" s="97" t="s">
        <v>314</v>
      </c>
      <c r="H223" s="97">
        <v>235</v>
      </c>
      <c r="I223" s="97" t="s">
        <v>314</v>
      </c>
      <c r="J223" s="23">
        <v>0.18722936248793154</v>
      </c>
      <c r="K223" s="97" t="s">
        <v>314</v>
      </c>
      <c r="L223" s="97">
        <v>267</v>
      </c>
      <c r="M223" s="97" t="s">
        <v>314</v>
      </c>
      <c r="N223" s="23">
        <v>32</v>
      </c>
      <c r="O223" s="97" t="s">
        <v>314</v>
      </c>
      <c r="P223" s="23">
        <v>206</v>
      </c>
      <c r="Q223" s="97" t="s">
        <v>314</v>
      </c>
      <c r="R223" s="23">
        <v>2.2255598951192411E-3</v>
      </c>
      <c r="S223" s="97" t="s">
        <v>314</v>
      </c>
      <c r="T223" s="97">
        <v>102</v>
      </c>
      <c r="U223" s="97" t="s">
        <v>314</v>
      </c>
      <c r="V223" s="23">
        <v>0.1042007843597388</v>
      </c>
      <c r="W223" s="97" t="s">
        <v>314</v>
      </c>
      <c r="X223" s="97">
        <v>203</v>
      </c>
      <c r="Y223" s="97" t="s">
        <v>314</v>
      </c>
      <c r="Z223" s="23">
        <v>3.1878160393273907E-3</v>
      </c>
      <c r="AA223" s="97" t="s">
        <v>314</v>
      </c>
      <c r="AB223" s="97">
        <v>154</v>
      </c>
      <c r="AC223" s="97" t="s">
        <v>314</v>
      </c>
      <c r="AD223" s="23">
        <v>5.5130829715318262E-3</v>
      </c>
      <c r="AE223" s="97" t="s">
        <v>314</v>
      </c>
      <c r="AF223" s="97">
        <v>243</v>
      </c>
      <c r="AG223" s="97" t="s">
        <v>314</v>
      </c>
      <c r="AH223" s="23">
        <v>6.3801908977302257E-2</v>
      </c>
      <c r="AI223" s="97" t="s">
        <v>314</v>
      </c>
      <c r="AJ223" s="97">
        <v>241</v>
      </c>
      <c r="AK223" s="97" t="s">
        <v>314</v>
      </c>
      <c r="AL223" s="23">
        <v>1.3413084509277943E-2</v>
      </c>
      <c r="AM223" s="97" t="s">
        <v>314</v>
      </c>
      <c r="AN223" s="97">
        <v>284</v>
      </c>
      <c r="AO223" s="97" t="s">
        <v>314</v>
      </c>
      <c r="AP223" s="23">
        <v>6.792028781893289E-2</v>
      </c>
      <c r="AQ223" s="97" t="s">
        <v>314</v>
      </c>
      <c r="AR223" s="97">
        <v>98</v>
      </c>
      <c r="AS223" s="97" t="s">
        <v>314</v>
      </c>
      <c r="AT223" s="23">
        <v>0.11463662468642043</v>
      </c>
      <c r="AU223" s="97" t="s">
        <v>314</v>
      </c>
      <c r="AV223" s="97">
        <v>100</v>
      </c>
      <c r="AW223" s="97" t="s">
        <v>314</v>
      </c>
      <c r="AX223" s="23">
        <v>0.10657211201373951</v>
      </c>
      <c r="AY223" s="97" t="s">
        <v>314</v>
      </c>
      <c r="AZ223" s="97">
        <v>100</v>
      </c>
      <c r="BA223" s="97" t="s">
        <v>314</v>
      </c>
      <c r="BB223" s="23">
        <v>5.3092723513790588E-2</v>
      </c>
      <c r="BC223" s="97" t="s">
        <v>314</v>
      </c>
      <c r="BD223" s="97">
        <v>158</v>
      </c>
      <c r="BE223" s="97" t="s">
        <v>314</v>
      </c>
      <c r="BF223" s="23">
        <v>0.16539879214174139</v>
      </c>
      <c r="BG223" s="97" t="s">
        <v>314</v>
      </c>
      <c r="BH223" s="97">
        <v>233</v>
      </c>
      <c r="BI223" s="97" t="s">
        <v>314</v>
      </c>
      <c r="BJ223" s="23">
        <v>8.3001717256995816E-2</v>
      </c>
      <c r="BK223" s="97" t="s">
        <v>314</v>
      </c>
      <c r="BL223" s="97">
        <v>209</v>
      </c>
      <c r="BM223" s="97" t="s">
        <v>314</v>
      </c>
      <c r="BN223" s="23">
        <v>1.4437168636783777E-2</v>
      </c>
      <c r="BO223" s="97" t="s">
        <v>314</v>
      </c>
      <c r="BP223" s="97">
        <v>296</v>
      </c>
      <c r="BQ223" s="97" t="s">
        <v>314</v>
      </c>
      <c r="BR223" s="23">
        <v>8.7011764916615039E-2</v>
      </c>
      <c r="BS223" s="97" t="s">
        <v>314</v>
      </c>
      <c r="BT223" s="97">
        <v>88</v>
      </c>
      <c r="BU223" s="97" t="s">
        <v>314</v>
      </c>
      <c r="BV223" s="23">
        <v>8.8296253095737548E-2</v>
      </c>
      <c r="BW223" s="97" t="s">
        <v>314</v>
      </c>
      <c r="BX223" s="97">
        <v>221</v>
      </c>
      <c r="BY223" s="97" t="s">
        <v>314</v>
      </c>
      <c r="BZ223" s="23">
        <v>8.9986829585420716E-2</v>
      </c>
      <c r="CA223" s="97" t="s">
        <v>314</v>
      </c>
      <c r="CB223" s="97">
        <v>289</v>
      </c>
      <c r="CC223" s="97" t="s">
        <v>314</v>
      </c>
      <c r="CD223" s="23">
        <v>4.3520549954166772E-2</v>
      </c>
      <c r="CE223" s="97" t="s">
        <v>314</v>
      </c>
      <c r="CF223" s="97">
        <v>237</v>
      </c>
      <c r="CG223" s="2">
        <f t="shared" si="33"/>
        <v>3.1878160393273907E-3</v>
      </c>
      <c r="CH223">
        <f t="shared" si="34"/>
        <v>1.3413084509277943E-2</v>
      </c>
      <c r="CI223">
        <f t="shared" si="35"/>
        <v>0.10657211201373951</v>
      </c>
      <c r="CJ223">
        <f t="shared" si="36"/>
        <v>8.3001717256995816E-2</v>
      </c>
      <c r="CK223">
        <f t="shared" si="37"/>
        <v>8.8296253095737548E-2</v>
      </c>
      <c r="CL223">
        <f t="shared" si="38"/>
        <v>8.9986829585420716E-2</v>
      </c>
      <c r="CM223">
        <f t="shared" si="39"/>
        <v>4.3520549954166772E-2</v>
      </c>
      <c r="CN223">
        <f t="shared" si="40"/>
        <v>6.202072687049151E-2</v>
      </c>
      <c r="CO223">
        <f t="shared" si="41"/>
        <v>1.3413084509277943E-2</v>
      </c>
      <c r="CP223" s="97" t="s">
        <v>314</v>
      </c>
      <c r="CQ223">
        <f t="shared" si="42"/>
        <v>279</v>
      </c>
      <c r="CR223">
        <f t="shared" si="43"/>
        <v>284</v>
      </c>
      <c r="CS223" s="97" t="s">
        <v>314</v>
      </c>
    </row>
    <row r="224" spans="1:97" x14ac:dyDescent="0.35">
      <c r="A224" s="97" t="s">
        <v>267</v>
      </c>
      <c r="B224" s="23">
        <v>0.12628919339084702</v>
      </c>
      <c r="C224" s="97" t="s">
        <v>267</v>
      </c>
      <c r="D224" s="97">
        <v>306</v>
      </c>
      <c r="E224" s="97" t="s">
        <v>267</v>
      </c>
      <c r="F224" s="23">
        <v>7.0037567257125316E-2</v>
      </c>
      <c r="G224" s="97" t="s">
        <v>267</v>
      </c>
      <c r="H224" s="97">
        <v>225</v>
      </c>
      <c r="I224" s="97" t="s">
        <v>267</v>
      </c>
      <c r="J224" s="23">
        <v>0.14017510963688731</v>
      </c>
      <c r="K224" s="97" t="s">
        <v>267</v>
      </c>
      <c r="L224" s="97">
        <v>313</v>
      </c>
      <c r="M224" s="97" t="s">
        <v>267</v>
      </c>
      <c r="N224" s="23">
        <v>88</v>
      </c>
      <c r="O224" s="97" t="s">
        <v>267</v>
      </c>
      <c r="P224" s="23">
        <v>251</v>
      </c>
      <c r="Q224" s="97" t="s">
        <v>267</v>
      </c>
      <c r="R224" s="23">
        <v>4.8063746095976861E-3</v>
      </c>
      <c r="S224" s="97" t="s">
        <v>267</v>
      </c>
      <c r="T224" s="97">
        <v>53</v>
      </c>
      <c r="U224" s="97" t="s">
        <v>267</v>
      </c>
      <c r="V224" s="23">
        <v>2.9333102318708348E-2</v>
      </c>
      <c r="W224" s="97" t="s">
        <v>267</v>
      </c>
      <c r="X224" s="97">
        <v>323</v>
      </c>
      <c r="Y224" s="97" t="s">
        <v>267</v>
      </c>
      <c r="Z224" s="23">
        <v>5.0760002951176992E-3</v>
      </c>
      <c r="AA224" s="97" t="s">
        <v>267</v>
      </c>
      <c r="AB224" s="97">
        <v>95</v>
      </c>
      <c r="AC224" s="97" t="s">
        <v>267</v>
      </c>
      <c r="AD224" s="23">
        <v>3.627022458477018E-2</v>
      </c>
      <c r="AE224" s="97" t="s">
        <v>267</v>
      </c>
      <c r="AF224" s="97">
        <v>50</v>
      </c>
      <c r="AG224" s="97" t="s">
        <v>267</v>
      </c>
      <c r="AH224" s="23">
        <v>4.876821375266966E-2</v>
      </c>
      <c r="AI224" s="97" t="s">
        <v>267</v>
      </c>
      <c r="AJ224" s="97">
        <v>307</v>
      </c>
      <c r="AK224" s="97" t="s">
        <v>267</v>
      </c>
      <c r="AL224" s="23">
        <v>4.1488556286327333E-2</v>
      </c>
      <c r="AM224" s="97" t="s">
        <v>267</v>
      </c>
      <c r="AN224" s="97">
        <v>73</v>
      </c>
      <c r="AO224" s="97" t="s">
        <v>267</v>
      </c>
      <c r="AP224" s="23">
        <v>0</v>
      </c>
      <c r="AQ224" s="97" t="s">
        <v>267</v>
      </c>
      <c r="AR224" s="97">
        <v>253</v>
      </c>
      <c r="AS224" s="97" t="s">
        <v>267</v>
      </c>
      <c r="AT224" s="23">
        <v>3.0096063259749332E-2</v>
      </c>
      <c r="AU224" s="97" t="s">
        <v>267</v>
      </c>
      <c r="AV224" s="97">
        <v>320</v>
      </c>
      <c r="AW224" s="97" t="s">
        <v>267</v>
      </c>
      <c r="AX224" s="23">
        <v>1.061055963361629E-2</v>
      </c>
      <c r="AY224" s="97" t="s">
        <v>267</v>
      </c>
      <c r="AZ224" s="97">
        <v>323</v>
      </c>
      <c r="BA224" s="97" t="s">
        <v>267</v>
      </c>
      <c r="BB224" s="23">
        <v>4.8953846007628143E-2</v>
      </c>
      <c r="BC224" s="97" t="s">
        <v>267</v>
      </c>
      <c r="BD224" s="97">
        <v>169</v>
      </c>
      <c r="BE224" s="97" t="s">
        <v>267</v>
      </c>
      <c r="BF224" s="23">
        <v>0.2349724975138891</v>
      </c>
      <c r="BG224" s="97" t="s">
        <v>267</v>
      </c>
      <c r="BH224" s="97">
        <v>141</v>
      </c>
      <c r="BI224" s="97" t="s">
        <v>267</v>
      </c>
      <c r="BJ224" s="23">
        <v>9.3767361215659692E-2</v>
      </c>
      <c r="BK224" s="97" t="s">
        <v>267</v>
      </c>
      <c r="BL224" s="97">
        <v>177</v>
      </c>
      <c r="BM224" s="97" t="s">
        <v>267</v>
      </c>
      <c r="BN224" s="23">
        <v>6.4942215834181485E-2</v>
      </c>
      <c r="BO224" s="97" t="s">
        <v>267</v>
      </c>
      <c r="BP224" s="97">
        <v>157</v>
      </c>
      <c r="BQ224" s="97" t="s">
        <v>267</v>
      </c>
      <c r="BR224" s="23">
        <v>3.3199987571356435E-2</v>
      </c>
      <c r="BS224" s="97" t="s">
        <v>267</v>
      </c>
      <c r="BT224" s="97">
        <v>276</v>
      </c>
      <c r="BU224" s="97" t="s">
        <v>267</v>
      </c>
      <c r="BV224" s="23">
        <v>8.5227994469602289E-2</v>
      </c>
      <c r="BW224" s="97" t="s">
        <v>267</v>
      </c>
      <c r="BX224" s="97">
        <v>229</v>
      </c>
      <c r="BY224" s="97" t="s">
        <v>267</v>
      </c>
      <c r="BZ224" s="23">
        <v>7.3893572083890496E-2</v>
      </c>
      <c r="CA224" s="97" t="s">
        <v>267</v>
      </c>
      <c r="CB224" s="97">
        <v>312</v>
      </c>
      <c r="CC224" s="97" t="s">
        <v>267</v>
      </c>
      <c r="CD224" s="23">
        <v>5.0272832062487186E-2</v>
      </c>
      <c r="CE224" s="97" t="s">
        <v>267</v>
      </c>
      <c r="CF224" s="97">
        <v>217</v>
      </c>
      <c r="CG224" s="2">
        <f t="shared" si="33"/>
        <v>5.0760002951176992E-3</v>
      </c>
      <c r="CH224">
        <f t="shared" si="34"/>
        <v>4.1488556286327333E-2</v>
      </c>
      <c r="CI224">
        <f t="shared" si="35"/>
        <v>1.061055963361629E-2</v>
      </c>
      <c r="CJ224">
        <f t="shared" si="36"/>
        <v>9.3767361215659692E-2</v>
      </c>
      <c r="CK224">
        <f t="shared" si="37"/>
        <v>8.5227994469602289E-2</v>
      </c>
      <c r="CL224">
        <f t="shared" si="38"/>
        <v>7.3893572083890496E-2</v>
      </c>
      <c r="CM224">
        <f t="shared" si="39"/>
        <v>5.0272832062487186E-2</v>
      </c>
      <c r="CN224">
        <f t="shared" si="40"/>
        <v>5.1536889803880791E-2</v>
      </c>
      <c r="CO224">
        <f t="shared" si="41"/>
        <v>4.1488556286327333E-2</v>
      </c>
      <c r="CP224" s="97" t="s">
        <v>267</v>
      </c>
      <c r="CQ224">
        <f t="shared" si="42"/>
        <v>306</v>
      </c>
      <c r="CR224">
        <f t="shared" si="43"/>
        <v>73</v>
      </c>
      <c r="CS224" s="97" t="s">
        <v>267</v>
      </c>
    </row>
    <row r="225" spans="1:97" x14ac:dyDescent="0.35">
      <c r="A225" s="97" t="s">
        <v>42</v>
      </c>
      <c r="B225" s="23">
        <v>0.52082445293643753</v>
      </c>
      <c r="C225" s="97" t="s">
        <v>42</v>
      </c>
      <c r="D225" s="97">
        <v>19</v>
      </c>
      <c r="E225" s="97" t="s">
        <v>42</v>
      </c>
      <c r="F225" s="23">
        <v>0.32623158843080152</v>
      </c>
      <c r="G225" s="97" t="s">
        <v>42</v>
      </c>
      <c r="H225" s="97">
        <v>18</v>
      </c>
      <c r="I225" s="97" t="s">
        <v>42</v>
      </c>
      <c r="J225" s="23">
        <v>0.49648828129685796</v>
      </c>
      <c r="K225" s="97" t="s">
        <v>42</v>
      </c>
      <c r="L225" s="97">
        <v>32</v>
      </c>
      <c r="M225" s="97" t="s">
        <v>42</v>
      </c>
      <c r="N225" s="23">
        <v>14</v>
      </c>
      <c r="O225" s="97" t="s">
        <v>42</v>
      </c>
      <c r="P225" s="23">
        <v>192</v>
      </c>
      <c r="Q225" s="97" t="s">
        <v>42</v>
      </c>
      <c r="R225" s="23">
        <v>6.706812620453171E-3</v>
      </c>
      <c r="S225" s="97" t="s">
        <v>42</v>
      </c>
      <c r="T225" s="97">
        <v>37</v>
      </c>
      <c r="U225" s="97" t="s">
        <v>42</v>
      </c>
      <c r="V225" s="23">
        <v>0.64962094040761376</v>
      </c>
      <c r="W225" s="97" t="s">
        <v>42</v>
      </c>
      <c r="X225" s="97">
        <v>12</v>
      </c>
      <c r="Y225" s="97" t="s">
        <v>42</v>
      </c>
      <c r="Z225" s="23">
        <v>1.270797631477218E-2</v>
      </c>
      <c r="AA225" s="97" t="s">
        <v>42</v>
      </c>
      <c r="AB225" s="97">
        <v>23</v>
      </c>
      <c r="AC225" s="97" t="s">
        <v>42</v>
      </c>
      <c r="AD225" s="23">
        <v>1.4347927674292051E-2</v>
      </c>
      <c r="AE225" s="97" t="s">
        <v>42</v>
      </c>
      <c r="AF225" s="97">
        <v>122</v>
      </c>
      <c r="AG225" s="97" t="s">
        <v>42</v>
      </c>
      <c r="AH225" s="23">
        <v>0.10137144337815472</v>
      </c>
      <c r="AI225" s="97" t="s">
        <v>42</v>
      </c>
      <c r="AJ225" s="97">
        <v>123</v>
      </c>
      <c r="AK225" s="97" t="s">
        <v>42</v>
      </c>
      <c r="AL225" s="23">
        <v>2.6756831581705564E-2</v>
      </c>
      <c r="AM225" s="97" t="s">
        <v>42</v>
      </c>
      <c r="AN225" s="97">
        <v>127</v>
      </c>
      <c r="AO225" s="97" t="s">
        <v>42</v>
      </c>
      <c r="AP225" s="23">
        <v>3.9926071152845091E-2</v>
      </c>
      <c r="AQ225" s="97" t="s">
        <v>42</v>
      </c>
      <c r="AR225" s="97">
        <v>145</v>
      </c>
      <c r="AS225" s="97" t="s">
        <v>42</v>
      </c>
      <c r="AT225" s="23">
        <v>8.3070503265066292E-2</v>
      </c>
      <c r="AU225" s="97" t="s">
        <v>42</v>
      </c>
      <c r="AV225" s="97">
        <v>191</v>
      </c>
      <c r="AW225" s="97" t="s">
        <v>42</v>
      </c>
      <c r="AX225" s="23">
        <v>6.8176133601954847E-2</v>
      </c>
      <c r="AY225" s="97" t="s">
        <v>42</v>
      </c>
      <c r="AZ225" s="97">
        <v>164</v>
      </c>
      <c r="BA225" s="97" t="s">
        <v>42</v>
      </c>
      <c r="BB225" s="23">
        <v>0.60813177750615754</v>
      </c>
      <c r="BC225" s="97" t="s">
        <v>42</v>
      </c>
      <c r="BD225" s="97">
        <v>3</v>
      </c>
      <c r="BE225" s="97" t="s">
        <v>42</v>
      </c>
      <c r="BF225" s="23">
        <v>0.20383825970361022</v>
      </c>
      <c r="BG225" s="97" t="s">
        <v>42</v>
      </c>
      <c r="BH225" s="97">
        <v>185</v>
      </c>
      <c r="BI225" s="97" t="s">
        <v>42</v>
      </c>
      <c r="BJ225" s="23">
        <v>0.59735697784463271</v>
      </c>
      <c r="BK225" s="97" t="s">
        <v>42</v>
      </c>
      <c r="BL225" s="97">
        <v>3</v>
      </c>
      <c r="BM225" s="97" t="s">
        <v>42</v>
      </c>
      <c r="BN225" s="23">
        <v>5.2742543272263742E-2</v>
      </c>
      <c r="BO225" s="97" t="s">
        <v>42</v>
      </c>
      <c r="BP225" s="97">
        <v>185</v>
      </c>
      <c r="BQ225" s="97" t="s">
        <v>42</v>
      </c>
      <c r="BR225" s="23">
        <v>0.12745750115012952</v>
      </c>
      <c r="BS225" s="97" t="s">
        <v>42</v>
      </c>
      <c r="BT225" s="97">
        <v>41</v>
      </c>
      <c r="BU225" s="97" t="s">
        <v>42</v>
      </c>
      <c r="BV225" s="23">
        <v>0.1567362867348441</v>
      </c>
      <c r="BW225" s="97" t="s">
        <v>42</v>
      </c>
      <c r="BX225" s="97">
        <v>100</v>
      </c>
      <c r="BY225" s="97" t="s">
        <v>42</v>
      </c>
      <c r="BZ225" s="23">
        <v>0.45062763404353057</v>
      </c>
      <c r="CA225" s="97" t="s">
        <v>42</v>
      </c>
      <c r="CB225" s="97">
        <v>10</v>
      </c>
      <c r="CC225" s="97" t="s">
        <v>42</v>
      </c>
      <c r="CD225" s="23">
        <v>0.15687048519985244</v>
      </c>
      <c r="CE225" s="97" t="s">
        <v>42</v>
      </c>
      <c r="CF225" s="97">
        <v>74</v>
      </c>
      <c r="CG225" s="2">
        <f t="shared" si="33"/>
        <v>1.270797631477218E-2</v>
      </c>
      <c r="CH225">
        <f t="shared" si="34"/>
        <v>2.6756831581705564E-2</v>
      </c>
      <c r="CI225">
        <f t="shared" si="35"/>
        <v>6.8176133601954847E-2</v>
      </c>
      <c r="CJ225">
        <f t="shared" si="36"/>
        <v>0.59735697784463271</v>
      </c>
      <c r="CK225">
        <f t="shared" si="37"/>
        <v>0.1567362867348441</v>
      </c>
      <c r="CL225">
        <f t="shared" si="38"/>
        <v>0.45062763404353057</v>
      </c>
      <c r="CM225">
        <f t="shared" si="39"/>
        <v>0.15687048519985244</v>
      </c>
      <c r="CN225">
        <f t="shared" si="40"/>
        <v>0.21254132453820124</v>
      </c>
      <c r="CO225">
        <f t="shared" si="41"/>
        <v>2.6756831581705564E-2</v>
      </c>
      <c r="CP225" s="97" t="s">
        <v>42</v>
      </c>
      <c r="CQ225">
        <f t="shared" si="42"/>
        <v>19</v>
      </c>
      <c r="CR225">
        <f t="shared" si="43"/>
        <v>127</v>
      </c>
      <c r="CS225" s="97" t="s">
        <v>42</v>
      </c>
    </row>
    <row r="226" spans="1:97" x14ac:dyDescent="0.35">
      <c r="A226" s="97" t="s">
        <v>124</v>
      </c>
      <c r="B226" s="23">
        <v>0.37553231234007534</v>
      </c>
      <c r="C226" s="97" t="s">
        <v>124</v>
      </c>
      <c r="D226" s="97">
        <v>46</v>
      </c>
      <c r="E226" s="97" t="s">
        <v>124</v>
      </c>
      <c r="F226" s="23">
        <v>0.11798985624674191</v>
      </c>
      <c r="G226" s="97" t="s">
        <v>124</v>
      </c>
      <c r="H226" s="97">
        <v>118</v>
      </c>
      <c r="I226" s="97" t="s">
        <v>124</v>
      </c>
      <c r="J226" s="23">
        <v>0.42925179076688286</v>
      </c>
      <c r="K226" s="97" t="s">
        <v>124</v>
      </c>
      <c r="L226" s="97">
        <v>45</v>
      </c>
      <c r="M226" s="97" t="s">
        <v>124</v>
      </c>
      <c r="N226" s="23">
        <v>-73</v>
      </c>
      <c r="O226" s="97" t="s">
        <v>124</v>
      </c>
      <c r="P226" s="23">
        <v>83</v>
      </c>
      <c r="Q226" s="97" t="s">
        <v>124</v>
      </c>
      <c r="R226" s="23">
        <v>4.1796485489893724E-3</v>
      </c>
      <c r="S226" s="97" t="s">
        <v>124</v>
      </c>
      <c r="T226" s="97">
        <v>58</v>
      </c>
      <c r="U226" s="97" t="s">
        <v>124</v>
      </c>
      <c r="V226" s="23">
        <v>0.11712796345685063</v>
      </c>
      <c r="W226" s="97" t="s">
        <v>124</v>
      </c>
      <c r="X226" s="97">
        <v>188</v>
      </c>
      <c r="Y226" s="97" t="s">
        <v>124</v>
      </c>
      <c r="Z226" s="23">
        <v>5.2607787371922515E-3</v>
      </c>
      <c r="AA226" s="97" t="s">
        <v>124</v>
      </c>
      <c r="AB226" s="97">
        <v>89</v>
      </c>
      <c r="AC226" s="97" t="s">
        <v>124</v>
      </c>
      <c r="AD226" s="23">
        <v>1.0249601435495781E-2</v>
      </c>
      <c r="AE226" s="97" t="s">
        <v>124</v>
      </c>
      <c r="AF226" s="97">
        <v>167</v>
      </c>
      <c r="AG226" s="97" t="s">
        <v>124</v>
      </c>
      <c r="AH226" s="23">
        <v>5.3460796132311798E-2</v>
      </c>
      <c r="AI226" s="97" t="s">
        <v>124</v>
      </c>
      <c r="AJ226" s="97">
        <v>288</v>
      </c>
      <c r="AK226" s="97" t="s">
        <v>124</v>
      </c>
      <c r="AL226" s="23">
        <v>1.6725107635570665E-2</v>
      </c>
      <c r="AM226" s="97" t="s">
        <v>124</v>
      </c>
      <c r="AN226" s="97">
        <v>246</v>
      </c>
      <c r="AO226" s="97" t="s">
        <v>124</v>
      </c>
      <c r="AP226" s="23">
        <v>4.5093890561357895E-2</v>
      </c>
      <c r="AQ226" s="97" t="s">
        <v>124</v>
      </c>
      <c r="AR226" s="97">
        <v>135</v>
      </c>
      <c r="AS226" s="97" t="s">
        <v>124</v>
      </c>
      <c r="AT226" s="23">
        <v>0.19457557948019269</v>
      </c>
      <c r="AU226" s="97" t="s">
        <v>124</v>
      </c>
      <c r="AV226" s="97">
        <v>23</v>
      </c>
      <c r="AW226" s="97" t="s">
        <v>124</v>
      </c>
      <c r="AX226" s="23">
        <v>0.11252156040920457</v>
      </c>
      <c r="AY226" s="97" t="s">
        <v>124</v>
      </c>
      <c r="AZ226" s="97">
        <v>90</v>
      </c>
      <c r="BA226" s="97" t="s">
        <v>124</v>
      </c>
      <c r="BB226" s="23">
        <v>0.12242964685550284</v>
      </c>
      <c r="BC226" s="97" t="s">
        <v>124</v>
      </c>
      <c r="BD226" s="97">
        <v>72</v>
      </c>
      <c r="BE226" s="97" t="s">
        <v>124</v>
      </c>
      <c r="BF226" s="23">
        <v>0.32340537615431647</v>
      </c>
      <c r="BG226" s="97" t="s">
        <v>124</v>
      </c>
      <c r="BH226" s="97">
        <v>66</v>
      </c>
      <c r="BI226" s="97" t="s">
        <v>124</v>
      </c>
      <c r="BJ226" s="23">
        <v>0.17927681415679889</v>
      </c>
      <c r="BK226" s="97" t="s">
        <v>124</v>
      </c>
      <c r="BL226" s="97">
        <v>67</v>
      </c>
      <c r="BM226" s="97" t="s">
        <v>124</v>
      </c>
      <c r="BN226" s="23">
        <v>7.9124270439685687E-2</v>
      </c>
      <c r="BO226" s="97" t="s">
        <v>124</v>
      </c>
      <c r="BP226" s="97">
        <v>129</v>
      </c>
      <c r="BQ226" s="97" t="s">
        <v>124</v>
      </c>
      <c r="BR226" s="23">
        <v>0.11813975694182868</v>
      </c>
      <c r="BS226" s="97" t="s">
        <v>124</v>
      </c>
      <c r="BT226" s="97">
        <v>49</v>
      </c>
      <c r="BU226" s="97" t="s">
        <v>124</v>
      </c>
      <c r="BV226" s="23">
        <v>0.1714985599174009</v>
      </c>
      <c r="BW226" s="97" t="s">
        <v>124</v>
      </c>
      <c r="BX226" s="97">
        <v>88</v>
      </c>
      <c r="BY226" s="97" t="s">
        <v>124</v>
      </c>
      <c r="BZ226" s="23">
        <v>0.15702394248343929</v>
      </c>
      <c r="CA226" s="97" t="s">
        <v>124</v>
      </c>
      <c r="CB226" s="97">
        <v>156</v>
      </c>
      <c r="CC226" s="97" t="s">
        <v>124</v>
      </c>
      <c r="CD226" s="23">
        <v>0.56903577797664162</v>
      </c>
      <c r="CE226" s="97" t="s">
        <v>124</v>
      </c>
      <c r="CF226" s="97">
        <v>15</v>
      </c>
      <c r="CG226" s="2">
        <f t="shared" si="33"/>
        <v>5.2607787371922515E-3</v>
      </c>
      <c r="CH226">
        <f t="shared" si="34"/>
        <v>1.6725107635570665E-2</v>
      </c>
      <c r="CI226">
        <f t="shared" si="35"/>
        <v>0.11252156040920457</v>
      </c>
      <c r="CJ226">
        <f t="shared" si="36"/>
        <v>0.17927681415679889</v>
      </c>
      <c r="CK226">
        <f t="shared" si="37"/>
        <v>0.1714985599174009</v>
      </c>
      <c r="CL226">
        <f t="shared" si="38"/>
        <v>0.15702394248343929</v>
      </c>
      <c r="CM226">
        <f t="shared" si="39"/>
        <v>0.56903577797664162</v>
      </c>
      <c r="CN226">
        <f t="shared" si="40"/>
        <v>0.15324959229860513</v>
      </c>
      <c r="CO226">
        <f t="shared" si="41"/>
        <v>1.6725107635570665E-2</v>
      </c>
      <c r="CP226" s="97" t="s">
        <v>124</v>
      </c>
      <c r="CQ226">
        <f t="shared" si="42"/>
        <v>46</v>
      </c>
      <c r="CR226">
        <f t="shared" si="43"/>
        <v>246</v>
      </c>
      <c r="CS226" s="97" t="s">
        <v>124</v>
      </c>
    </row>
    <row r="227" spans="1:97" x14ac:dyDescent="0.35">
      <c r="A227" s="97" t="s">
        <v>121</v>
      </c>
      <c r="B227" s="23">
        <v>0.18245105280661209</v>
      </c>
      <c r="C227" s="97" t="s">
        <v>121</v>
      </c>
      <c r="D227" s="97">
        <v>217</v>
      </c>
      <c r="E227" s="97" t="s">
        <v>121</v>
      </c>
      <c r="F227" s="23">
        <v>4.9389033327031151E-2</v>
      </c>
      <c r="G227" s="97" t="s">
        <v>121</v>
      </c>
      <c r="H227" s="97">
        <v>280</v>
      </c>
      <c r="I227" s="97" t="s">
        <v>121</v>
      </c>
      <c r="J227" s="23">
        <v>0.28512826877887448</v>
      </c>
      <c r="K227" s="97" t="s">
        <v>121</v>
      </c>
      <c r="L227" s="97">
        <v>132</v>
      </c>
      <c r="M227" s="97" t="s">
        <v>121</v>
      </c>
      <c r="N227" s="23">
        <v>-148</v>
      </c>
      <c r="O227" s="97" t="s">
        <v>121</v>
      </c>
      <c r="P227" s="23">
        <v>39</v>
      </c>
      <c r="Q227" s="97" t="s">
        <v>121</v>
      </c>
      <c r="R227" s="23">
        <v>1.7568826768223065E-4</v>
      </c>
      <c r="S227" s="97" t="s">
        <v>121</v>
      </c>
      <c r="T227" s="97">
        <v>300</v>
      </c>
      <c r="U227" s="97" t="s">
        <v>121</v>
      </c>
      <c r="V227" s="23">
        <v>0.10003972995272348</v>
      </c>
      <c r="W227" s="97" t="s">
        <v>121</v>
      </c>
      <c r="X227" s="97">
        <v>207</v>
      </c>
      <c r="Y227" s="97" t="s">
        <v>121</v>
      </c>
      <c r="Z227" s="23">
        <v>1.1001072843089736E-3</v>
      </c>
      <c r="AA227" s="97" t="s">
        <v>121</v>
      </c>
      <c r="AB227" s="97">
        <v>287</v>
      </c>
      <c r="AC227" s="97" t="s">
        <v>121</v>
      </c>
      <c r="AD227" s="23">
        <v>3.6024658585559852E-2</v>
      </c>
      <c r="AE227" s="97" t="s">
        <v>121</v>
      </c>
      <c r="AF227" s="97">
        <v>52</v>
      </c>
      <c r="AG227" s="97" t="s">
        <v>121</v>
      </c>
      <c r="AH227" s="23">
        <v>6.8373129667054861E-2</v>
      </c>
      <c r="AI227" s="97" t="s">
        <v>121</v>
      </c>
      <c r="AJ227" s="97">
        <v>222</v>
      </c>
      <c r="AK227" s="97" t="s">
        <v>121</v>
      </c>
      <c r="AL227" s="23">
        <v>4.3720112838610742E-2</v>
      </c>
      <c r="AM227" s="97" t="s">
        <v>121</v>
      </c>
      <c r="AN227" s="97">
        <v>64</v>
      </c>
      <c r="AO227" s="97" t="s">
        <v>121</v>
      </c>
      <c r="AP227" s="23">
        <v>2.1108764359476027E-2</v>
      </c>
      <c r="AQ227" s="97" t="s">
        <v>121</v>
      </c>
      <c r="AR227" s="97">
        <v>207</v>
      </c>
      <c r="AS227" s="97" t="s">
        <v>121</v>
      </c>
      <c r="AT227" s="23">
        <v>0.21728298778479471</v>
      </c>
      <c r="AU227" s="97" t="s">
        <v>121</v>
      </c>
      <c r="AV227" s="97">
        <v>15</v>
      </c>
      <c r="AW227" s="97" t="s">
        <v>121</v>
      </c>
      <c r="AX227" s="23">
        <v>9.7165026965159995E-2</v>
      </c>
      <c r="AY227" s="97" t="s">
        <v>121</v>
      </c>
      <c r="AZ227" s="97">
        <v>110</v>
      </c>
      <c r="BA227" s="97" t="s">
        <v>121</v>
      </c>
      <c r="BB227" s="23">
        <v>2.2673958557072785E-2</v>
      </c>
      <c r="BC227" s="97" t="s">
        <v>121</v>
      </c>
      <c r="BD227" s="97">
        <v>251</v>
      </c>
      <c r="BE227" s="97" t="s">
        <v>121</v>
      </c>
      <c r="BF227" s="23">
        <v>0.3940377932191822</v>
      </c>
      <c r="BG227" s="97" t="s">
        <v>121</v>
      </c>
      <c r="BH227" s="97">
        <v>46</v>
      </c>
      <c r="BI227" s="97" t="s">
        <v>121</v>
      </c>
      <c r="BJ227" s="23">
        <v>0.10303956342950954</v>
      </c>
      <c r="BK227" s="97" t="s">
        <v>121</v>
      </c>
      <c r="BL227" s="97">
        <v>157</v>
      </c>
      <c r="BM227" s="97" t="s">
        <v>121</v>
      </c>
      <c r="BN227" s="23">
        <v>2.9300422225225456E-2</v>
      </c>
      <c r="BO227" s="97" t="s">
        <v>121</v>
      </c>
      <c r="BP227" s="97">
        <v>262</v>
      </c>
      <c r="BQ227" s="97" t="s">
        <v>121</v>
      </c>
      <c r="BR227" s="23">
        <v>3.6559217632860713E-2</v>
      </c>
      <c r="BS227" s="97" t="s">
        <v>121</v>
      </c>
      <c r="BT227" s="97">
        <v>258</v>
      </c>
      <c r="BU227" s="97" t="s">
        <v>121</v>
      </c>
      <c r="BV227" s="23">
        <v>5.7246679493153062E-2</v>
      </c>
      <c r="BW227" s="97" t="s">
        <v>121</v>
      </c>
      <c r="BX227" s="97">
        <v>294</v>
      </c>
      <c r="BY227" s="97" t="s">
        <v>121</v>
      </c>
      <c r="BZ227" s="23">
        <v>0.17861882849004534</v>
      </c>
      <c r="CA227" s="97" t="s">
        <v>121</v>
      </c>
      <c r="CB227" s="97">
        <v>128</v>
      </c>
      <c r="CC227" s="97" t="s">
        <v>121</v>
      </c>
      <c r="CD227" s="23">
        <v>2.3222275024670308E-2</v>
      </c>
      <c r="CE227" s="97" t="s">
        <v>121</v>
      </c>
      <c r="CF227" s="97">
        <v>298</v>
      </c>
      <c r="CG227" s="2">
        <f t="shared" si="33"/>
        <v>1.1001072843089736E-3</v>
      </c>
      <c r="CH227">
        <f t="shared" si="34"/>
        <v>4.3720112838610742E-2</v>
      </c>
      <c r="CI227">
        <f t="shared" si="35"/>
        <v>9.7165026965159995E-2</v>
      </c>
      <c r="CJ227">
        <f t="shared" si="36"/>
        <v>0.10303956342950954</v>
      </c>
      <c r="CK227">
        <f t="shared" si="37"/>
        <v>5.7246679493153062E-2</v>
      </c>
      <c r="CL227">
        <f t="shared" si="38"/>
        <v>0.17861882849004534</v>
      </c>
      <c r="CM227">
        <f t="shared" si="39"/>
        <v>2.3222275024670308E-2</v>
      </c>
      <c r="CN227">
        <f t="shared" si="40"/>
        <v>7.4455775277585179E-2</v>
      </c>
      <c r="CO227">
        <f t="shared" si="41"/>
        <v>4.3720112838610742E-2</v>
      </c>
      <c r="CP227" s="97" t="s">
        <v>121</v>
      </c>
      <c r="CQ227">
        <f t="shared" si="42"/>
        <v>217</v>
      </c>
      <c r="CR227">
        <f t="shared" si="43"/>
        <v>64</v>
      </c>
      <c r="CS227" s="97" t="s">
        <v>121</v>
      </c>
    </row>
    <row r="228" spans="1:97" x14ac:dyDescent="0.35">
      <c r="A228" s="97" t="s">
        <v>123</v>
      </c>
      <c r="B228" s="23">
        <v>0.2172624116831082</v>
      </c>
      <c r="C228" s="97" t="s">
        <v>123</v>
      </c>
      <c r="D228" s="97">
        <v>158</v>
      </c>
      <c r="E228" s="97" t="s">
        <v>123</v>
      </c>
      <c r="F228" s="23">
        <v>0.13449039525153664</v>
      </c>
      <c r="G228" s="97" t="s">
        <v>123</v>
      </c>
      <c r="H228" s="97">
        <v>92</v>
      </c>
      <c r="I228" s="97" t="s">
        <v>123</v>
      </c>
      <c r="J228" s="23">
        <v>0.25180592246416689</v>
      </c>
      <c r="K228" s="97" t="s">
        <v>123</v>
      </c>
      <c r="L228" s="97">
        <v>172</v>
      </c>
      <c r="M228" s="97" t="s">
        <v>123</v>
      </c>
      <c r="N228" s="23">
        <v>80</v>
      </c>
      <c r="O228" s="97" t="s">
        <v>123</v>
      </c>
      <c r="P228" s="23">
        <v>244</v>
      </c>
      <c r="Q228" s="97" t="s">
        <v>123</v>
      </c>
      <c r="R228" s="23">
        <v>4.8040440514738133E-4</v>
      </c>
      <c r="S228" s="97" t="s">
        <v>123</v>
      </c>
      <c r="T228" s="97">
        <v>259</v>
      </c>
      <c r="U228" s="97" t="s">
        <v>123</v>
      </c>
      <c r="V228" s="23">
        <v>3.2290886539351679E-2</v>
      </c>
      <c r="W228" s="97" t="s">
        <v>123</v>
      </c>
      <c r="X228" s="97">
        <v>318</v>
      </c>
      <c r="Y228" s="97" t="s">
        <v>123</v>
      </c>
      <c r="Z228" s="23">
        <v>7.7866176018258413E-4</v>
      </c>
      <c r="AA228" s="97" t="s">
        <v>123</v>
      </c>
      <c r="AB228" s="97">
        <v>316</v>
      </c>
      <c r="AC228" s="97" t="s">
        <v>123</v>
      </c>
      <c r="AD228" s="23">
        <v>1.2353756215373121E-2</v>
      </c>
      <c r="AE228" s="97" t="s">
        <v>123</v>
      </c>
      <c r="AF228" s="97">
        <v>142</v>
      </c>
      <c r="AG228" s="97" t="s">
        <v>123</v>
      </c>
      <c r="AH228" s="23">
        <v>9.0108795325650901E-2</v>
      </c>
      <c r="AI228" s="97" t="s">
        <v>123</v>
      </c>
      <c r="AJ228" s="97">
        <v>141</v>
      </c>
      <c r="AK228" s="97" t="s">
        <v>123</v>
      </c>
      <c r="AL228" s="23">
        <v>2.3394232862428151E-2</v>
      </c>
      <c r="AM228" s="97" t="s">
        <v>123</v>
      </c>
      <c r="AN228" s="97">
        <v>151</v>
      </c>
      <c r="AO228" s="97" t="s">
        <v>123</v>
      </c>
      <c r="AP228" s="23">
        <v>0.19467851626129351</v>
      </c>
      <c r="AQ228" s="97" t="s">
        <v>123</v>
      </c>
      <c r="AR228" s="97">
        <v>24</v>
      </c>
      <c r="AS228" s="97" t="s">
        <v>123</v>
      </c>
      <c r="AT228" s="23">
        <v>7.692437278170218E-2</v>
      </c>
      <c r="AU228" s="97" t="s">
        <v>123</v>
      </c>
      <c r="AV228" s="97">
        <v>205</v>
      </c>
      <c r="AW228" s="97" t="s">
        <v>123</v>
      </c>
      <c r="AX228" s="23">
        <v>0.21674243253161168</v>
      </c>
      <c r="AY228" s="97" t="s">
        <v>123</v>
      </c>
      <c r="AZ228" s="97">
        <v>25</v>
      </c>
      <c r="BA228" s="97" t="s">
        <v>123</v>
      </c>
      <c r="BB228" s="23">
        <v>3.5921748279114679E-2</v>
      </c>
      <c r="BC228" s="97" t="s">
        <v>123</v>
      </c>
      <c r="BD228" s="97">
        <v>203</v>
      </c>
      <c r="BE228" s="97" t="s">
        <v>123</v>
      </c>
      <c r="BF228" s="23">
        <v>0.52471834598464129</v>
      </c>
      <c r="BG228" s="97" t="s">
        <v>123</v>
      </c>
      <c r="BH228" s="97">
        <v>15</v>
      </c>
      <c r="BI228" s="97" t="s">
        <v>123</v>
      </c>
      <c r="BJ228" s="23">
        <v>0.14243740581152775</v>
      </c>
      <c r="BK228" s="97" t="s">
        <v>123</v>
      </c>
      <c r="BL228" s="97">
        <v>108</v>
      </c>
      <c r="BM228" s="97" t="s">
        <v>123</v>
      </c>
      <c r="BN228" s="23">
        <v>5.4153501607294631E-2</v>
      </c>
      <c r="BO228" s="97" t="s">
        <v>123</v>
      </c>
      <c r="BP228" s="97">
        <v>182</v>
      </c>
      <c r="BQ228" s="97" t="s">
        <v>123</v>
      </c>
      <c r="BR228" s="23">
        <v>2.9596190169189698E-2</v>
      </c>
      <c r="BS228" s="97" t="s">
        <v>123</v>
      </c>
      <c r="BT228" s="97">
        <v>293</v>
      </c>
      <c r="BU228" s="97" t="s">
        <v>123</v>
      </c>
      <c r="BV228" s="23">
        <v>7.2734066826680863E-2</v>
      </c>
      <c r="BW228" s="97" t="s">
        <v>123</v>
      </c>
      <c r="BX228" s="97">
        <v>267</v>
      </c>
      <c r="BY228" s="97" t="s">
        <v>123</v>
      </c>
      <c r="BZ228" s="23">
        <v>0.11395952471442862</v>
      </c>
      <c r="CA228" s="97" t="s">
        <v>123</v>
      </c>
      <c r="CB228" s="97">
        <v>237</v>
      </c>
      <c r="CC228" s="97" t="s">
        <v>123</v>
      </c>
      <c r="CD228" s="23">
        <v>3.1548652828623867E-2</v>
      </c>
      <c r="CE228" s="97" t="s">
        <v>123</v>
      </c>
      <c r="CF228" s="97">
        <v>270</v>
      </c>
      <c r="CG228" s="2">
        <f t="shared" si="33"/>
        <v>7.7866176018258413E-4</v>
      </c>
      <c r="CH228">
        <f t="shared" si="34"/>
        <v>2.3394232862428151E-2</v>
      </c>
      <c r="CI228">
        <f t="shared" si="35"/>
        <v>0.21674243253161168</v>
      </c>
      <c r="CJ228">
        <f t="shared" si="36"/>
        <v>0.14243740581152775</v>
      </c>
      <c r="CK228">
        <f t="shared" si="37"/>
        <v>7.2734066826680863E-2</v>
      </c>
      <c r="CL228">
        <f t="shared" si="38"/>
        <v>0.11395952471442862</v>
      </c>
      <c r="CM228">
        <f t="shared" si="39"/>
        <v>3.1548652828623867E-2</v>
      </c>
      <c r="CN228">
        <f t="shared" si="40"/>
        <v>8.8661813958891347E-2</v>
      </c>
      <c r="CO228">
        <f t="shared" si="41"/>
        <v>2.3394232862428151E-2</v>
      </c>
      <c r="CP228" s="97" t="s">
        <v>123</v>
      </c>
      <c r="CQ228">
        <f t="shared" si="42"/>
        <v>158</v>
      </c>
      <c r="CR228">
        <f t="shared" si="43"/>
        <v>151</v>
      </c>
      <c r="CS228" s="97" t="s">
        <v>123</v>
      </c>
    </row>
    <row r="229" spans="1:97" x14ac:dyDescent="0.35">
      <c r="A229" s="97" t="s">
        <v>18</v>
      </c>
      <c r="B229" s="23">
        <v>0.9298012391854088</v>
      </c>
      <c r="C229" s="97" t="s">
        <v>18</v>
      </c>
      <c r="D229" s="97">
        <v>3</v>
      </c>
      <c r="E229" s="97" t="s">
        <v>18</v>
      </c>
      <c r="F229" s="23">
        <v>0.12764872178279782</v>
      </c>
      <c r="G229" s="97" t="s">
        <v>18</v>
      </c>
      <c r="H229" s="97">
        <v>103</v>
      </c>
      <c r="I229" s="97" t="s">
        <v>18</v>
      </c>
      <c r="J229" s="23">
        <v>1</v>
      </c>
      <c r="K229" s="97" t="s">
        <v>18</v>
      </c>
      <c r="L229" s="97">
        <v>1</v>
      </c>
      <c r="M229" s="97" t="s">
        <v>18</v>
      </c>
      <c r="N229" s="23">
        <v>-102</v>
      </c>
      <c r="O229" s="97" t="s">
        <v>18</v>
      </c>
      <c r="P229" s="23">
        <v>66</v>
      </c>
      <c r="Q229" s="97" t="s">
        <v>18</v>
      </c>
      <c r="R229" s="23">
        <v>1.7702429238922375E-3</v>
      </c>
      <c r="S229" s="97" t="s">
        <v>18</v>
      </c>
      <c r="T229" s="97">
        <v>121</v>
      </c>
      <c r="U229" s="97" t="s">
        <v>18</v>
      </c>
      <c r="V229" s="23">
        <v>0.23692817283662324</v>
      </c>
      <c r="W229" s="97" t="s">
        <v>18</v>
      </c>
      <c r="X229" s="97">
        <v>88</v>
      </c>
      <c r="Y229" s="97" t="s">
        <v>18</v>
      </c>
      <c r="Z229" s="23">
        <v>3.9591756713161785E-3</v>
      </c>
      <c r="AA229" s="97" t="s">
        <v>18</v>
      </c>
      <c r="AB229" s="97">
        <v>121</v>
      </c>
      <c r="AC229" s="97" t="s">
        <v>18</v>
      </c>
      <c r="AD229" s="23">
        <v>1.064304977123885E-2</v>
      </c>
      <c r="AE229" s="97" t="s">
        <v>18</v>
      </c>
      <c r="AF229" s="97">
        <v>162</v>
      </c>
      <c r="AG229" s="97" t="s">
        <v>18</v>
      </c>
      <c r="AH229" s="23">
        <v>8.6487508169267785E-2</v>
      </c>
      <c r="AI229" s="97" t="s">
        <v>18</v>
      </c>
      <c r="AJ229" s="97">
        <v>153</v>
      </c>
      <c r="AK229" s="97" t="s">
        <v>18</v>
      </c>
      <c r="AL229" s="23">
        <v>2.1270899631138016E-2</v>
      </c>
      <c r="AM229" s="97" t="s">
        <v>18</v>
      </c>
      <c r="AN229" s="97">
        <v>174</v>
      </c>
      <c r="AO229" s="97" t="s">
        <v>18</v>
      </c>
      <c r="AP229" s="23">
        <v>4.0140872338448451E-2</v>
      </c>
      <c r="AQ229" s="97" t="s">
        <v>18</v>
      </c>
      <c r="AR229" s="97">
        <v>144</v>
      </c>
      <c r="AS229" s="97" t="s">
        <v>18</v>
      </c>
      <c r="AT229" s="23">
        <v>0.1648705573402991</v>
      </c>
      <c r="AU229" s="97" t="s">
        <v>18</v>
      </c>
      <c r="AV229" s="97">
        <v>34</v>
      </c>
      <c r="AW229" s="97" t="s">
        <v>18</v>
      </c>
      <c r="AX229" s="23">
        <v>9.7224488248439739E-2</v>
      </c>
      <c r="AY229" s="97" t="s">
        <v>18</v>
      </c>
      <c r="AZ229" s="97">
        <v>109</v>
      </c>
      <c r="BA229" s="97" t="s">
        <v>18</v>
      </c>
      <c r="BB229" s="23">
        <v>8.0996947455516083E-2</v>
      </c>
      <c r="BC229" s="97" t="s">
        <v>18</v>
      </c>
      <c r="BD229" s="97">
        <v>111</v>
      </c>
      <c r="BE229" s="97" t="s">
        <v>18</v>
      </c>
      <c r="BF229" s="23">
        <v>0.52581985061864989</v>
      </c>
      <c r="BG229" s="97" t="s">
        <v>18</v>
      </c>
      <c r="BH229" s="97">
        <v>13</v>
      </c>
      <c r="BI229" s="97" t="s">
        <v>18</v>
      </c>
      <c r="BJ229" s="23">
        <v>0.18378640816427072</v>
      </c>
      <c r="BK229" s="97" t="s">
        <v>18</v>
      </c>
      <c r="BL229" s="97">
        <v>61</v>
      </c>
      <c r="BM229" s="97" t="s">
        <v>18</v>
      </c>
      <c r="BN229" s="23">
        <v>0.14889819103856672</v>
      </c>
      <c r="BO229" s="97" t="s">
        <v>18</v>
      </c>
      <c r="BP229" s="97">
        <v>49</v>
      </c>
      <c r="BQ229" s="97" t="s">
        <v>18</v>
      </c>
      <c r="BR229" s="23">
        <v>1</v>
      </c>
      <c r="BS229" s="97" t="s">
        <v>18</v>
      </c>
      <c r="BT229" s="97">
        <v>1</v>
      </c>
      <c r="BU229" s="97" t="s">
        <v>18</v>
      </c>
      <c r="BV229" s="23">
        <v>1</v>
      </c>
      <c r="BW229" s="97" t="s">
        <v>18</v>
      </c>
      <c r="BX229" s="97">
        <v>1</v>
      </c>
      <c r="BY229" s="97" t="s">
        <v>18</v>
      </c>
      <c r="BZ229" s="23">
        <v>0.55668668486890849</v>
      </c>
      <c r="CA229" s="97" t="s">
        <v>18</v>
      </c>
      <c r="CB229" s="97">
        <v>5</v>
      </c>
      <c r="CC229" s="97" t="s">
        <v>18</v>
      </c>
      <c r="CD229" s="23">
        <v>1</v>
      </c>
      <c r="CE229" s="97" t="s">
        <v>18</v>
      </c>
      <c r="CF229" s="97">
        <v>1</v>
      </c>
      <c r="CG229" s="2">
        <f t="shared" si="33"/>
        <v>3.9591756713161785E-3</v>
      </c>
      <c r="CH229">
        <f t="shared" si="34"/>
        <v>2.1270899631138016E-2</v>
      </c>
      <c r="CI229">
        <f t="shared" si="35"/>
        <v>9.7224488248439739E-2</v>
      </c>
      <c r="CJ229">
        <f t="shared" si="36"/>
        <v>0.18378640816427072</v>
      </c>
      <c r="CK229">
        <f t="shared" si="37"/>
        <v>1</v>
      </c>
      <c r="CL229">
        <f t="shared" si="38"/>
        <v>0.55668668486890849</v>
      </c>
      <c r="CM229">
        <f t="shared" si="39"/>
        <v>1</v>
      </c>
      <c r="CN229">
        <f t="shared" si="40"/>
        <v>0.37943914848761096</v>
      </c>
      <c r="CO229">
        <f t="shared" si="41"/>
        <v>2.1270899631138016E-2</v>
      </c>
      <c r="CP229" s="97" t="s">
        <v>18</v>
      </c>
      <c r="CQ229">
        <f t="shared" si="42"/>
        <v>3</v>
      </c>
      <c r="CR229">
        <f t="shared" si="43"/>
        <v>174</v>
      </c>
      <c r="CS229" s="97" t="s">
        <v>18</v>
      </c>
    </row>
    <row r="230" spans="1:97" x14ac:dyDescent="0.35">
      <c r="A230" s="97" t="s">
        <v>154</v>
      </c>
      <c r="B230" s="23">
        <v>0.32119791319388519</v>
      </c>
      <c r="C230" s="97" t="s">
        <v>154</v>
      </c>
      <c r="D230" s="97">
        <v>77</v>
      </c>
      <c r="E230" s="97" t="s">
        <v>154</v>
      </c>
      <c r="F230" s="23">
        <v>0.17769331932564886</v>
      </c>
      <c r="G230" s="97" t="s">
        <v>154</v>
      </c>
      <c r="H230" s="97">
        <v>60</v>
      </c>
      <c r="I230" s="97" t="s">
        <v>154</v>
      </c>
      <c r="J230" s="23">
        <v>0.32166030977776272</v>
      </c>
      <c r="K230" s="97" t="s">
        <v>154</v>
      </c>
      <c r="L230" s="97">
        <v>97</v>
      </c>
      <c r="M230" s="97" t="s">
        <v>154</v>
      </c>
      <c r="N230" s="23">
        <v>37</v>
      </c>
      <c r="O230" s="97" t="s">
        <v>154</v>
      </c>
      <c r="P230" s="23">
        <v>217</v>
      </c>
      <c r="Q230" s="97" t="s">
        <v>154</v>
      </c>
      <c r="R230" s="23">
        <v>1.7103102885427557E-3</v>
      </c>
      <c r="S230" s="97" t="s">
        <v>154</v>
      </c>
      <c r="T230" s="97">
        <v>124</v>
      </c>
      <c r="U230" s="97" t="s">
        <v>154</v>
      </c>
      <c r="V230" s="23">
        <v>0.18675139165592311</v>
      </c>
      <c r="W230" s="97" t="s">
        <v>154</v>
      </c>
      <c r="X230" s="97">
        <v>119</v>
      </c>
      <c r="Y230" s="97" t="s">
        <v>154</v>
      </c>
      <c r="Z230" s="23">
        <v>3.4355750787867642E-3</v>
      </c>
      <c r="AA230" s="97" t="s">
        <v>154</v>
      </c>
      <c r="AB230" s="97">
        <v>148</v>
      </c>
      <c r="AC230" s="97" t="s">
        <v>154</v>
      </c>
      <c r="AD230" s="23">
        <v>5.7225005428605475E-3</v>
      </c>
      <c r="AE230" s="97" t="s">
        <v>154</v>
      </c>
      <c r="AF230" s="97">
        <v>239</v>
      </c>
      <c r="AG230" s="97" t="s">
        <v>154</v>
      </c>
      <c r="AH230" s="23">
        <v>0.10113134224614641</v>
      </c>
      <c r="AI230" s="97" t="s">
        <v>154</v>
      </c>
      <c r="AJ230" s="97">
        <v>124</v>
      </c>
      <c r="AK230" s="97" t="s">
        <v>154</v>
      </c>
      <c r="AL230" s="23">
        <v>1.8321833305029383E-2</v>
      </c>
      <c r="AM230" s="97" t="s">
        <v>154</v>
      </c>
      <c r="AN230" s="97">
        <v>211</v>
      </c>
      <c r="AO230" s="97" t="s">
        <v>154</v>
      </c>
      <c r="AP230" s="23">
        <v>1.3164251649833798E-2</v>
      </c>
      <c r="AQ230" s="97" t="s">
        <v>154</v>
      </c>
      <c r="AR230" s="97">
        <v>229</v>
      </c>
      <c r="AS230" s="97" t="s">
        <v>154</v>
      </c>
      <c r="AT230" s="23">
        <v>7.0887341922597796E-2</v>
      </c>
      <c r="AU230" s="97" t="s">
        <v>154</v>
      </c>
      <c r="AV230" s="97">
        <v>234</v>
      </c>
      <c r="AW230" s="97" t="s">
        <v>154</v>
      </c>
      <c r="AX230" s="23">
        <v>3.7814130644836373E-2</v>
      </c>
      <c r="AY230" s="97" t="s">
        <v>154</v>
      </c>
      <c r="AZ230" s="97">
        <v>264</v>
      </c>
      <c r="BA230" s="97" t="s">
        <v>154</v>
      </c>
      <c r="BB230" s="23">
        <v>0.12079445872302587</v>
      </c>
      <c r="BC230" s="97" t="s">
        <v>154</v>
      </c>
      <c r="BD230" s="97">
        <v>76</v>
      </c>
      <c r="BE230" s="97" t="s">
        <v>154</v>
      </c>
      <c r="BF230" s="23">
        <v>0.25233954432384165</v>
      </c>
      <c r="BG230" s="97" t="s">
        <v>154</v>
      </c>
      <c r="BH230" s="97">
        <v>128</v>
      </c>
      <c r="BI230" s="97" t="s">
        <v>154</v>
      </c>
      <c r="BJ230" s="23">
        <v>0.16293205404589267</v>
      </c>
      <c r="BK230" s="97" t="s">
        <v>154</v>
      </c>
      <c r="BL230" s="97">
        <v>85</v>
      </c>
      <c r="BM230" s="97" t="s">
        <v>154</v>
      </c>
      <c r="BN230" s="23">
        <v>0.25179184627550166</v>
      </c>
      <c r="BO230" s="97" t="s">
        <v>154</v>
      </c>
      <c r="BP230" s="97">
        <v>22</v>
      </c>
      <c r="BQ230" s="97" t="s">
        <v>154</v>
      </c>
      <c r="BR230" s="23">
        <v>0.13298730345943155</v>
      </c>
      <c r="BS230" s="97" t="s">
        <v>154</v>
      </c>
      <c r="BT230" s="97">
        <v>35</v>
      </c>
      <c r="BU230" s="97" t="s">
        <v>154</v>
      </c>
      <c r="BV230" s="23">
        <v>0.33415786361992533</v>
      </c>
      <c r="BW230" s="97" t="s">
        <v>154</v>
      </c>
      <c r="BX230" s="97">
        <v>21</v>
      </c>
      <c r="BY230" s="97" t="s">
        <v>154</v>
      </c>
      <c r="BZ230" s="23">
        <v>0.14257422410091392</v>
      </c>
      <c r="CA230" s="97" t="s">
        <v>154</v>
      </c>
      <c r="CB230" s="97">
        <v>173</v>
      </c>
      <c r="CC230" s="97" t="s">
        <v>154</v>
      </c>
      <c r="CD230" s="23">
        <v>0.26191116207470566</v>
      </c>
      <c r="CE230" s="97" t="s">
        <v>154</v>
      </c>
      <c r="CF230" s="97">
        <v>34</v>
      </c>
      <c r="CG230" s="2">
        <f t="shared" si="33"/>
        <v>3.4355750787867642E-3</v>
      </c>
      <c r="CH230">
        <f t="shared" si="34"/>
        <v>1.8321833305029383E-2</v>
      </c>
      <c r="CI230">
        <f t="shared" si="35"/>
        <v>3.7814130644836373E-2</v>
      </c>
      <c r="CJ230">
        <f t="shared" si="36"/>
        <v>0.16293205404589267</v>
      </c>
      <c r="CK230">
        <f t="shared" si="37"/>
        <v>0.33415786361992533</v>
      </c>
      <c r="CL230">
        <f t="shared" si="38"/>
        <v>0.14257422410091392</v>
      </c>
      <c r="CM230">
        <f t="shared" si="39"/>
        <v>0.26191116207470566</v>
      </c>
      <c r="CN230">
        <f t="shared" si="40"/>
        <v>0.13107646832677822</v>
      </c>
      <c r="CO230">
        <f t="shared" si="41"/>
        <v>1.8321833305029383E-2</v>
      </c>
      <c r="CP230" s="97" t="s">
        <v>154</v>
      </c>
      <c r="CQ230">
        <f t="shared" si="42"/>
        <v>77</v>
      </c>
      <c r="CR230">
        <f t="shared" si="43"/>
        <v>211</v>
      </c>
      <c r="CS230" s="97" t="s">
        <v>154</v>
      </c>
    </row>
    <row r="231" spans="1:97" x14ac:dyDescent="0.35">
      <c r="A231" s="97" t="s">
        <v>50</v>
      </c>
      <c r="B231" s="23">
        <v>0.34248949408519525</v>
      </c>
      <c r="C231" s="97" t="s">
        <v>50</v>
      </c>
      <c r="D231" s="97">
        <v>61</v>
      </c>
      <c r="E231" s="97" t="s">
        <v>50</v>
      </c>
      <c r="F231" s="23">
        <v>0.30910646582350226</v>
      </c>
      <c r="G231" s="97" t="s">
        <v>50</v>
      </c>
      <c r="H231" s="97">
        <v>21</v>
      </c>
      <c r="I231" s="97" t="s">
        <v>50</v>
      </c>
      <c r="J231" s="23">
        <v>0.22748297909761042</v>
      </c>
      <c r="K231" s="97" t="s">
        <v>50</v>
      </c>
      <c r="L231" s="97">
        <v>211</v>
      </c>
      <c r="M231" s="97" t="s">
        <v>50</v>
      </c>
      <c r="N231" s="23">
        <v>190</v>
      </c>
      <c r="O231" s="97" t="s">
        <v>50</v>
      </c>
      <c r="P231" s="23">
        <v>307</v>
      </c>
      <c r="Q231" s="97" t="s">
        <v>50</v>
      </c>
      <c r="R231" s="23">
        <v>2.1267317438938886E-4</v>
      </c>
      <c r="S231" s="97" t="s">
        <v>50</v>
      </c>
      <c r="T231" s="97">
        <v>292</v>
      </c>
      <c r="U231" s="97" t="s">
        <v>50</v>
      </c>
      <c r="V231" s="23">
        <v>8.4019653320132781E-2</v>
      </c>
      <c r="W231" s="97" t="s">
        <v>50</v>
      </c>
      <c r="X231" s="97">
        <v>237</v>
      </c>
      <c r="Y231" s="97" t="s">
        <v>50</v>
      </c>
      <c r="Z231" s="23">
        <v>9.8903882125962262E-4</v>
      </c>
      <c r="AA231" s="97" t="s">
        <v>50</v>
      </c>
      <c r="AB231" s="97">
        <v>302</v>
      </c>
      <c r="AC231" s="97" t="s">
        <v>50</v>
      </c>
      <c r="AD231" s="23">
        <v>1.9217485383082402E-3</v>
      </c>
      <c r="AE231" s="97" t="s">
        <v>50</v>
      </c>
      <c r="AF231" s="97">
        <v>313</v>
      </c>
      <c r="AG231" s="97" t="s">
        <v>50</v>
      </c>
      <c r="AH231" s="23">
        <v>9.8513024626878637E-2</v>
      </c>
      <c r="AI231" s="97" t="s">
        <v>50</v>
      </c>
      <c r="AJ231" s="97">
        <v>128</v>
      </c>
      <c r="AK231" s="97" t="s">
        <v>50</v>
      </c>
      <c r="AL231" s="23">
        <v>1.4288336066560487E-2</v>
      </c>
      <c r="AM231" s="97" t="s">
        <v>50</v>
      </c>
      <c r="AN231" s="97">
        <v>270</v>
      </c>
      <c r="AO231" s="97" t="s">
        <v>50</v>
      </c>
      <c r="AP231" s="23">
        <v>6.1503285493516982E-2</v>
      </c>
      <c r="AQ231" s="97" t="s">
        <v>50</v>
      </c>
      <c r="AR231" s="97">
        <v>107</v>
      </c>
      <c r="AS231" s="97" t="s">
        <v>50</v>
      </c>
      <c r="AT231" s="23">
        <v>9.4970997010632108E-2</v>
      </c>
      <c r="AU231" s="97" t="s">
        <v>50</v>
      </c>
      <c r="AV231" s="97">
        <v>149</v>
      </c>
      <c r="AW231" s="97" t="s">
        <v>50</v>
      </c>
      <c r="AX231" s="23">
        <v>9.3388531637402211E-2</v>
      </c>
      <c r="AY231" s="97" t="s">
        <v>50</v>
      </c>
      <c r="AZ231" s="97">
        <v>117</v>
      </c>
      <c r="BA231" s="97" t="s">
        <v>50</v>
      </c>
      <c r="BB231" s="23">
        <v>2.6234530894692951E-2</v>
      </c>
      <c r="BC231" s="97" t="s">
        <v>50</v>
      </c>
      <c r="BD231" s="97">
        <v>235</v>
      </c>
      <c r="BE231" s="97" t="s">
        <v>50</v>
      </c>
      <c r="BF231" s="23">
        <v>0.27168318544627534</v>
      </c>
      <c r="BG231" s="97" t="s">
        <v>50</v>
      </c>
      <c r="BH231" s="97">
        <v>113</v>
      </c>
      <c r="BI231" s="97" t="s">
        <v>50</v>
      </c>
      <c r="BJ231" s="23">
        <v>8.0714913440370906E-2</v>
      </c>
      <c r="BK231" s="97" t="s">
        <v>50</v>
      </c>
      <c r="BL231" s="97">
        <v>216</v>
      </c>
      <c r="BM231" s="97" t="s">
        <v>50</v>
      </c>
      <c r="BN231" s="23">
        <v>0.59409000428099001</v>
      </c>
      <c r="BO231" s="97" t="s">
        <v>50</v>
      </c>
      <c r="BP231" s="97">
        <v>4</v>
      </c>
      <c r="BQ231" s="97" t="s">
        <v>50</v>
      </c>
      <c r="BR231" s="23">
        <v>7.3343277140530697E-2</v>
      </c>
      <c r="BS231" s="97" t="s">
        <v>50</v>
      </c>
      <c r="BT231" s="97">
        <v>124</v>
      </c>
      <c r="BU231" s="97" t="s">
        <v>50</v>
      </c>
      <c r="BV231" s="23">
        <v>0.57903903607358709</v>
      </c>
      <c r="BW231" s="97" t="s">
        <v>50</v>
      </c>
      <c r="BX231" s="97">
        <v>7</v>
      </c>
      <c r="BY231" s="97" t="s">
        <v>50</v>
      </c>
      <c r="BZ231" s="23">
        <v>0.11051696746705404</v>
      </c>
      <c r="CA231" s="97" t="s">
        <v>50</v>
      </c>
      <c r="CB231" s="97">
        <v>244</v>
      </c>
      <c r="CC231" s="97" t="s">
        <v>50</v>
      </c>
      <c r="CD231" s="23">
        <v>7.9247472920417228E-2</v>
      </c>
      <c r="CE231" s="97" t="s">
        <v>50</v>
      </c>
      <c r="CF231" s="97">
        <v>146</v>
      </c>
      <c r="CG231" s="2">
        <f t="shared" si="33"/>
        <v>9.8903882125962262E-4</v>
      </c>
      <c r="CH231">
        <f t="shared" si="34"/>
        <v>1.4288336066560487E-2</v>
      </c>
      <c r="CI231">
        <f t="shared" si="35"/>
        <v>9.3388531637402211E-2</v>
      </c>
      <c r="CJ231">
        <f t="shared" si="36"/>
        <v>8.0714913440370906E-2</v>
      </c>
      <c r="CK231">
        <f t="shared" si="37"/>
        <v>0.57903903607358709</v>
      </c>
      <c r="CL231">
        <f t="shared" si="38"/>
        <v>0.11051696746705404</v>
      </c>
      <c r="CM231">
        <f t="shared" si="39"/>
        <v>7.9247472920417228E-2</v>
      </c>
      <c r="CN231">
        <f t="shared" si="40"/>
        <v>0.13976527081797688</v>
      </c>
      <c r="CO231">
        <f t="shared" si="41"/>
        <v>1.4288336066560487E-2</v>
      </c>
      <c r="CP231" s="97" t="s">
        <v>50</v>
      </c>
      <c r="CQ231">
        <f t="shared" si="42"/>
        <v>61</v>
      </c>
      <c r="CR231">
        <f t="shared" si="43"/>
        <v>270</v>
      </c>
      <c r="CS231" s="97" t="s">
        <v>50</v>
      </c>
    </row>
    <row r="232" spans="1:97" x14ac:dyDescent="0.35">
      <c r="A232" s="97" t="s">
        <v>264</v>
      </c>
      <c r="B232" s="23">
        <v>0.16790679501470582</v>
      </c>
      <c r="C232" s="97" t="s">
        <v>264</v>
      </c>
      <c r="D232" s="97">
        <v>245</v>
      </c>
      <c r="E232" s="97" t="s">
        <v>264</v>
      </c>
      <c r="F232" s="23">
        <v>5.9113146839932601E-2</v>
      </c>
      <c r="G232" s="97" t="s">
        <v>264</v>
      </c>
      <c r="H232" s="97">
        <v>258</v>
      </c>
      <c r="I232" s="97" t="s">
        <v>264</v>
      </c>
      <c r="J232" s="23">
        <v>0.20455007619768201</v>
      </c>
      <c r="K232" s="97" t="s">
        <v>264</v>
      </c>
      <c r="L232" s="97">
        <v>244</v>
      </c>
      <c r="M232" s="97" t="s">
        <v>264</v>
      </c>
      <c r="N232" s="23">
        <v>-14</v>
      </c>
      <c r="O232" s="97" t="s">
        <v>264</v>
      </c>
      <c r="P232" s="23">
        <v>146</v>
      </c>
      <c r="Q232" s="97" t="s">
        <v>264</v>
      </c>
      <c r="R232" s="23">
        <v>1.2206156032252282E-3</v>
      </c>
      <c r="S232" s="97" t="s">
        <v>264</v>
      </c>
      <c r="T232" s="97">
        <v>168</v>
      </c>
      <c r="U232" s="97" t="s">
        <v>264</v>
      </c>
      <c r="V232" s="23">
        <v>0.13244819213597811</v>
      </c>
      <c r="W232" s="97" t="s">
        <v>264</v>
      </c>
      <c r="X232" s="97">
        <v>171</v>
      </c>
      <c r="Y232" s="97" t="s">
        <v>264</v>
      </c>
      <c r="Z232" s="23">
        <v>2.4442090279807446E-3</v>
      </c>
      <c r="AA232" s="97" t="s">
        <v>264</v>
      </c>
      <c r="AB232" s="97">
        <v>193</v>
      </c>
      <c r="AC232" s="97" t="s">
        <v>264</v>
      </c>
      <c r="AD232" s="23">
        <v>4.8412682803069705E-3</v>
      </c>
      <c r="AE232" s="97" t="s">
        <v>264</v>
      </c>
      <c r="AF232" s="97">
        <v>256</v>
      </c>
      <c r="AG232" s="97" t="s">
        <v>264</v>
      </c>
      <c r="AH232" s="23">
        <v>5.2391246074067734E-2</v>
      </c>
      <c r="AI232" s="97" t="s">
        <v>264</v>
      </c>
      <c r="AJ232" s="97">
        <v>294</v>
      </c>
      <c r="AK232" s="97" t="s">
        <v>264</v>
      </c>
      <c r="AL232" s="23">
        <v>1.1320354335638457E-2</v>
      </c>
      <c r="AM232" s="97" t="s">
        <v>264</v>
      </c>
      <c r="AN232" s="97">
        <v>308</v>
      </c>
      <c r="AO232" s="97" t="s">
        <v>264</v>
      </c>
      <c r="AP232" s="23">
        <v>8.5326833008275552E-2</v>
      </c>
      <c r="AQ232" s="97" t="s">
        <v>264</v>
      </c>
      <c r="AR232" s="97">
        <v>79</v>
      </c>
      <c r="AS232" s="97" t="s">
        <v>264</v>
      </c>
      <c r="AT232" s="23">
        <v>0.10463622199403541</v>
      </c>
      <c r="AU232" s="97" t="s">
        <v>264</v>
      </c>
      <c r="AV232" s="97">
        <v>121</v>
      </c>
      <c r="AW232" s="97" t="s">
        <v>264</v>
      </c>
      <c r="AX232" s="23">
        <v>0.12000086193741705</v>
      </c>
      <c r="AY232" s="97" t="s">
        <v>264</v>
      </c>
      <c r="AZ232" s="97">
        <v>81</v>
      </c>
      <c r="BA232" s="97" t="s">
        <v>264</v>
      </c>
      <c r="BB232" s="23">
        <v>1.5307990368808541E-2</v>
      </c>
      <c r="BC232" s="97" t="s">
        <v>264</v>
      </c>
      <c r="BD232" s="97">
        <v>274</v>
      </c>
      <c r="BE232" s="97" t="s">
        <v>264</v>
      </c>
      <c r="BF232" s="23">
        <v>0.14442818386355202</v>
      </c>
      <c r="BG232" s="97" t="s">
        <v>264</v>
      </c>
      <c r="BH232" s="97">
        <v>277</v>
      </c>
      <c r="BI232" s="97" t="s">
        <v>264</v>
      </c>
      <c r="BJ232" s="23">
        <v>4.4150532215129164E-2</v>
      </c>
      <c r="BK232" s="97" t="s">
        <v>264</v>
      </c>
      <c r="BL232" s="97">
        <v>305</v>
      </c>
      <c r="BM232" s="97" t="s">
        <v>264</v>
      </c>
      <c r="BN232" s="23">
        <v>2.4103405118710678E-2</v>
      </c>
      <c r="BO232" s="97" t="s">
        <v>264</v>
      </c>
      <c r="BP232" s="97">
        <v>276</v>
      </c>
      <c r="BQ232" s="97" t="s">
        <v>264</v>
      </c>
      <c r="BR232" s="23">
        <v>0.1208762460273267</v>
      </c>
      <c r="BS232" s="97" t="s">
        <v>264</v>
      </c>
      <c r="BT232" s="97">
        <v>47</v>
      </c>
      <c r="BU232" s="97" t="s">
        <v>264</v>
      </c>
      <c r="BV232" s="23">
        <v>0.12617033252680698</v>
      </c>
      <c r="BW232" s="97" t="s">
        <v>264</v>
      </c>
      <c r="BX232" s="97">
        <v>144</v>
      </c>
      <c r="BY232" s="97" t="s">
        <v>264</v>
      </c>
      <c r="BZ232" s="23">
        <v>0.10689870036471716</v>
      </c>
      <c r="CA232" s="97" t="s">
        <v>264</v>
      </c>
      <c r="CB232" s="97">
        <v>253</v>
      </c>
      <c r="CC232" s="97" t="s">
        <v>264</v>
      </c>
      <c r="CD232" s="23">
        <v>6.8727143514148339E-2</v>
      </c>
      <c r="CE232" s="97" t="s">
        <v>264</v>
      </c>
      <c r="CF232" s="97">
        <v>166</v>
      </c>
      <c r="CG232" s="2">
        <f t="shared" si="33"/>
        <v>2.4442090279807446E-3</v>
      </c>
      <c r="CH232">
        <f t="shared" si="34"/>
        <v>1.1320354335638457E-2</v>
      </c>
      <c r="CI232">
        <f t="shared" si="35"/>
        <v>0.12000086193741705</v>
      </c>
      <c r="CJ232">
        <f t="shared" si="36"/>
        <v>4.4150532215129164E-2</v>
      </c>
      <c r="CK232">
        <f t="shared" si="37"/>
        <v>0.12617033252680698</v>
      </c>
      <c r="CL232">
        <f t="shared" si="38"/>
        <v>0.10689870036471716</v>
      </c>
      <c r="CM232">
        <f t="shared" si="39"/>
        <v>6.8727143514148339E-2</v>
      </c>
      <c r="CN232">
        <f t="shared" si="40"/>
        <v>6.8520462912568261E-2</v>
      </c>
      <c r="CO232">
        <f t="shared" si="41"/>
        <v>1.1320354335638457E-2</v>
      </c>
      <c r="CP232" s="97" t="s">
        <v>264</v>
      </c>
      <c r="CQ232">
        <f t="shared" si="42"/>
        <v>245</v>
      </c>
      <c r="CR232">
        <f t="shared" si="43"/>
        <v>308</v>
      </c>
      <c r="CS232" s="97" t="s">
        <v>264</v>
      </c>
    </row>
    <row r="233" spans="1:97" x14ac:dyDescent="0.35">
      <c r="A233" s="97" t="s">
        <v>177</v>
      </c>
      <c r="B233" s="23">
        <v>0.226452180775599</v>
      </c>
      <c r="C233" s="97" t="s">
        <v>177</v>
      </c>
      <c r="D233" s="97">
        <v>147</v>
      </c>
      <c r="E233" s="97" t="s">
        <v>177</v>
      </c>
      <c r="F233" s="23">
        <v>0.11576820659422297</v>
      </c>
      <c r="G233" s="97" t="s">
        <v>177</v>
      </c>
      <c r="H233" s="97">
        <v>121</v>
      </c>
      <c r="I233" s="97" t="s">
        <v>177</v>
      </c>
      <c r="J233" s="23">
        <v>0.29725014672058425</v>
      </c>
      <c r="K233" s="97" t="s">
        <v>177</v>
      </c>
      <c r="L233" s="97">
        <v>119</v>
      </c>
      <c r="M233" s="97" t="s">
        <v>177</v>
      </c>
      <c r="N233" s="23">
        <v>-2</v>
      </c>
      <c r="O233" s="97" t="s">
        <v>177</v>
      </c>
      <c r="P233" s="23">
        <v>162</v>
      </c>
      <c r="Q233" s="97" t="s">
        <v>177</v>
      </c>
      <c r="R233" s="23">
        <v>1.2924688223916959E-3</v>
      </c>
      <c r="S233" s="97" t="s">
        <v>177</v>
      </c>
      <c r="T233" s="97">
        <v>160</v>
      </c>
      <c r="U233" s="97" t="s">
        <v>177</v>
      </c>
      <c r="V233" s="23">
        <v>0.25888150377119806</v>
      </c>
      <c r="W233" s="97" t="s">
        <v>177</v>
      </c>
      <c r="X233" s="97">
        <v>73</v>
      </c>
      <c r="Y233" s="97" t="s">
        <v>177</v>
      </c>
      <c r="Z233" s="23">
        <v>3.684416740386779E-3</v>
      </c>
      <c r="AA233" s="97" t="s">
        <v>177</v>
      </c>
      <c r="AB233" s="97">
        <v>133</v>
      </c>
      <c r="AC233" s="97" t="s">
        <v>177</v>
      </c>
      <c r="AD233" s="23">
        <v>8.9837923710039159E-3</v>
      </c>
      <c r="AE233" s="97" t="s">
        <v>177</v>
      </c>
      <c r="AF233" s="97">
        <v>184</v>
      </c>
      <c r="AG233" s="97" t="s">
        <v>177</v>
      </c>
      <c r="AH233" s="23">
        <v>8.5084436565084146E-2</v>
      </c>
      <c r="AI233" s="97" t="s">
        <v>177</v>
      </c>
      <c r="AJ233" s="97">
        <v>159</v>
      </c>
      <c r="AK233" s="97" t="s">
        <v>177</v>
      </c>
      <c r="AL233" s="23">
        <v>1.9477264398304675E-2</v>
      </c>
      <c r="AM233" s="97" t="s">
        <v>177</v>
      </c>
      <c r="AN233" s="97">
        <v>196</v>
      </c>
      <c r="AO233" s="97" t="s">
        <v>177</v>
      </c>
      <c r="AP233" s="23">
        <v>0</v>
      </c>
      <c r="AQ233" s="97" t="s">
        <v>177</v>
      </c>
      <c r="AR233" s="97">
        <v>253</v>
      </c>
      <c r="AS233" s="97" t="s">
        <v>177</v>
      </c>
      <c r="AT233" s="23">
        <v>0.18575487819941489</v>
      </c>
      <c r="AU233" s="97" t="s">
        <v>177</v>
      </c>
      <c r="AV233" s="97">
        <v>25</v>
      </c>
      <c r="AW233" s="97" t="s">
        <v>177</v>
      </c>
      <c r="AX233" s="23">
        <v>6.5489070625592449E-2</v>
      </c>
      <c r="AY233" s="97" t="s">
        <v>177</v>
      </c>
      <c r="AZ233" s="97">
        <v>177</v>
      </c>
      <c r="BA233" s="97" t="s">
        <v>177</v>
      </c>
      <c r="BB233" s="23">
        <v>0.15050358879919146</v>
      </c>
      <c r="BC233" s="97" t="s">
        <v>177</v>
      </c>
      <c r="BD233" s="97">
        <v>54</v>
      </c>
      <c r="BE233" s="97" t="s">
        <v>177</v>
      </c>
      <c r="BF233" s="23">
        <v>0.23172186557140156</v>
      </c>
      <c r="BG233" s="97" t="s">
        <v>177</v>
      </c>
      <c r="BH233" s="97">
        <v>146</v>
      </c>
      <c r="BI233" s="97" t="s">
        <v>177</v>
      </c>
      <c r="BJ233" s="23">
        <v>0.1857243107598632</v>
      </c>
      <c r="BK233" s="97" t="s">
        <v>177</v>
      </c>
      <c r="BL233" s="97">
        <v>58</v>
      </c>
      <c r="BM233" s="97" t="s">
        <v>177</v>
      </c>
      <c r="BN233" s="23">
        <v>9.5381346661019675E-2</v>
      </c>
      <c r="BO233" s="97" t="s">
        <v>177</v>
      </c>
      <c r="BP233" s="97">
        <v>103</v>
      </c>
      <c r="BQ233" s="97" t="s">
        <v>177</v>
      </c>
      <c r="BR233" s="23">
        <v>8.3676773798125159E-2</v>
      </c>
      <c r="BS233" s="97" t="s">
        <v>177</v>
      </c>
      <c r="BT233" s="97">
        <v>94</v>
      </c>
      <c r="BU233" s="97" t="s">
        <v>177</v>
      </c>
      <c r="BV233" s="23">
        <v>0.15558267732362174</v>
      </c>
      <c r="BW233" s="97" t="s">
        <v>177</v>
      </c>
      <c r="BX233" s="97">
        <v>101</v>
      </c>
      <c r="BY233" s="97" t="s">
        <v>177</v>
      </c>
      <c r="BZ233" s="23">
        <v>0.12576900112753214</v>
      </c>
      <c r="CA233" s="97" t="s">
        <v>177</v>
      </c>
      <c r="CB233" s="97">
        <v>210</v>
      </c>
      <c r="CC233" s="97" t="s">
        <v>177</v>
      </c>
      <c r="CD233" s="23">
        <v>9.0530216898127652E-2</v>
      </c>
      <c r="CE233" s="97" t="s">
        <v>177</v>
      </c>
      <c r="CF233" s="97">
        <v>131</v>
      </c>
      <c r="CG233" s="2">
        <f t="shared" si="33"/>
        <v>3.684416740386779E-3</v>
      </c>
      <c r="CH233">
        <f t="shared" si="34"/>
        <v>1.9477264398304675E-2</v>
      </c>
      <c r="CI233">
        <f t="shared" si="35"/>
        <v>6.5489070625592449E-2</v>
      </c>
      <c r="CJ233">
        <f t="shared" si="36"/>
        <v>0.1857243107598632</v>
      </c>
      <c r="CK233">
        <f t="shared" si="37"/>
        <v>0.15558267732362174</v>
      </c>
      <c r="CL233">
        <f t="shared" si="38"/>
        <v>0.12576900112753214</v>
      </c>
      <c r="CM233">
        <f t="shared" si="39"/>
        <v>9.0530216898127652E-2</v>
      </c>
      <c r="CN233">
        <f t="shared" si="40"/>
        <v>9.2412032836107924E-2</v>
      </c>
      <c r="CO233">
        <f t="shared" si="41"/>
        <v>1.9477264398304675E-2</v>
      </c>
      <c r="CP233" s="97" t="s">
        <v>177</v>
      </c>
      <c r="CQ233">
        <f t="shared" si="42"/>
        <v>147</v>
      </c>
      <c r="CR233">
        <f t="shared" si="43"/>
        <v>196</v>
      </c>
      <c r="CS233" s="97" t="s">
        <v>177</v>
      </c>
    </row>
    <row r="234" spans="1:97" x14ac:dyDescent="0.35">
      <c r="A234" s="97" t="s">
        <v>179</v>
      </c>
      <c r="B234" s="23">
        <v>0.21624074907418328</v>
      </c>
      <c r="C234" s="97" t="s">
        <v>179</v>
      </c>
      <c r="D234" s="97">
        <v>159</v>
      </c>
      <c r="E234" s="97" t="s">
        <v>179</v>
      </c>
      <c r="F234" s="23">
        <v>0.11515586544644191</v>
      </c>
      <c r="G234" s="97" t="s">
        <v>179</v>
      </c>
      <c r="H234" s="97">
        <v>127</v>
      </c>
      <c r="I234" s="97" t="s">
        <v>179</v>
      </c>
      <c r="J234" s="23">
        <v>0.25268836086479324</v>
      </c>
      <c r="K234" s="97" t="s">
        <v>179</v>
      </c>
      <c r="L234" s="97">
        <v>171</v>
      </c>
      <c r="M234" s="97" t="s">
        <v>179</v>
      </c>
      <c r="N234" s="23">
        <v>44</v>
      </c>
      <c r="O234" s="97" t="s">
        <v>179</v>
      </c>
      <c r="P234" s="23">
        <v>221</v>
      </c>
      <c r="Q234" s="97" t="s">
        <v>179</v>
      </c>
      <c r="R234" s="23">
        <v>5.3545620096513799E-5</v>
      </c>
      <c r="S234" s="97" t="s">
        <v>179</v>
      </c>
      <c r="T234" s="97">
        <v>323</v>
      </c>
      <c r="U234" s="97" t="s">
        <v>179</v>
      </c>
      <c r="V234" s="23">
        <v>0.14786233137031746</v>
      </c>
      <c r="W234" s="97" t="s">
        <v>179</v>
      </c>
      <c r="X234" s="97">
        <v>151</v>
      </c>
      <c r="Y234" s="97" t="s">
        <v>179</v>
      </c>
      <c r="Z234" s="23">
        <v>1.4199321688463096E-3</v>
      </c>
      <c r="AA234" s="97" t="s">
        <v>179</v>
      </c>
      <c r="AB234" s="97">
        <v>265</v>
      </c>
      <c r="AC234" s="97" t="s">
        <v>179</v>
      </c>
      <c r="AD234" s="23">
        <v>4.853198787416464E-3</v>
      </c>
      <c r="AE234" s="97" t="s">
        <v>179</v>
      </c>
      <c r="AF234" s="97">
        <v>255</v>
      </c>
      <c r="AG234" s="97" t="s">
        <v>179</v>
      </c>
      <c r="AH234" s="23">
        <v>0.10018682199973758</v>
      </c>
      <c r="AI234" s="97" t="s">
        <v>179</v>
      </c>
      <c r="AJ234" s="97">
        <v>127</v>
      </c>
      <c r="AK234" s="97" t="s">
        <v>179</v>
      </c>
      <c r="AL234" s="23">
        <v>1.735573397772178E-2</v>
      </c>
      <c r="AM234" s="97" t="s">
        <v>179</v>
      </c>
      <c r="AN234" s="97">
        <v>233</v>
      </c>
      <c r="AO234" s="97" t="s">
        <v>179</v>
      </c>
      <c r="AP234" s="23">
        <v>1.3720406105718905E-2</v>
      </c>
      <c r="AQ234" s="97" t="s">
        <v>179</v>
      </c>
      <c r="AR234" s="97">
        <v>227</v>
      </c>
      <c r="AS234" s="97" t="s">
        <v>179</v>
      </c>
      <c r="AT234" s="23">
        <v>0.12803632702347292</v>
      </c>
      <c r="AU234" s="97" t="s">
        <v>179</v>
      </c>
      <c r="AV234" s="97">
        <v>74</v>
      </c>
      <c r="AW234" s="97" t="s">
        <v>179</v>
      </c>
      <c r="AX234" s="23">
        <v>5.8504080740981727E-2</v>
      </c>
      <c r="AY234" s="97" t="s">
        <v>179</v>
      </c>
      <c r="AZ234" s="97">
        <v>196</v>
      </c>
      <c r="BA234" s="97" t="s">
        <v>179</v>
      </c>
      <c r="BB234" s="23">
        <v>1.0279776478854696E-2</v>
      </c>
      <c r="BC234" s="97" t="s">
        <v>179</v>
      </c>
      <c r="BD234" s="97">
        <v>293</v>
      </c>
      <c r="BE234" s="97" t="s">
        <v>179</v>
      </c>
      <c r="BF234" s="23">
        <v>0.24940531021794776</v>
      </c>
      <c r="BG234" s="97" t="s">
        <v>179</v>
      </c>
      <c r="BH234" s="97">
        <v>131</v>
      </c>
      <c r="BI234" s="97" t="s">
        <v>179</v>
      </c>
      <c r="BJ234" s="23">
        <v>6.1504384303428319E-2</v>
      </c>
      <c r="BK234" s="97" t="s">
        <v>179</v>
      </c>
      <c r="BL234" s="97">
        <v>260</v>
      </c>
      <c r="BM234" s="97" t="s">
        <v>179</v>
      </c>
      <c r="BN234" s="23">
        <v>0.22589933771785073</v>
      </c>
      <c r="BO234" s="97" t="s">
        <v>179</v>
      </c>
      <c r="BP234" s="97">
        <v>25</v>
      </c>
      <c r="BQ234" s="97" t="s">
        <v>179</v>
      </c>
      <c r="BR234" s="23">
        <v>7.8625168838386536E-2</v>
      </c>
      <c r="BS234" s="97" t="s">
        <v>179</v>
      </c>
      <c r="BT234" s="97">
        <v>107</v>
      </c>
      <c r="BU234" s="97" t="s">
        <v>179</v>
      </c>
      <c r="BV234" s="23">
        <v>0.26436210488166922</v>
      </c>
      <c r="BW234" s="97" t="s">
        <v>179</v>
      </c>
      <c r="BX234" s="97">
        <v>33</v>
      </c>
      <c r="BY234" s="97" t="s">
        <v>179</v>
      </c>
      <c r="BZ234" s="23">
        <v>0.15909541354218162</v>
      </c>
      <c r="CA234" s="97" t="s">
        <v>179</v>
      </c>
      <c r="CB234" s="97">
        <v>153</v>
      </c>
      <c r="CC234" s="97" t="s">
        <v>179</v>
      </c>
      <c r="CD234" s="23">
        <v>3.9086400015854318E-2</v>
      </c>
      <c r="CE234" s="97" t="s">
        <v>179</v>
      </c>
      <c r="CF234" s="97">
        <v>255</v>
      </c>
      <c r="CG234" s="2">
        <f t="shared" si="33"/>
        <v>1.4199321688463096E-3</v>
      </c>
      <c r="CH234">
        <f t="shared" si="34"/>
        <v>1.735573397772178E-2</v>
      </c>
      <c r="CI234">
        <f t="shared" si="35"/>
        <v>5.8504080740981727E-2</v>
      </c>
      <c r="CJ234">
        <f t="shared" si="36"/>
        <v>6.1504384303428319E-2</v>
      </c>
      <c r="CK234">
        <f t="shared" si="37"/>
        <v>0.26436210488166922</v>
      </c>
      <c r="CL234">
        <f t="shared" si="38"/>
        <v>0.15909541354218162</v>
      </c>
      <c r="CM234">
        <f t="shared" si="39"/>
        <v>3.9086400015854318E-2</v>
      </c>
      <c r="CN234">
        <f t="shared" si="40"/>
        <v>8.8244887443809775E-2</v>
      </c>
      <c r="CO234">
        <f t="shared" si="41"/>
        <v>1.735573397772178E-2</v>
      </c>
      <c r="CP234" s="97" t="s">
        <v>179</v>
      </c>
      <c r="CQ234">
        <f t="shared" si="42"/>
        <v>159</v>
      </c>
      <c r="CR234">
        <f t="shared" si="43"/>
        <v>233</v>
      </c>
      <c r="CS234" s="97" t="s">
        <v>179</v>
      </c>
    </row>
    <row r="235" spans="1:97" x14ac:dyDescent="0.35">
      <c r="A235" s="97" t="s">
        <v>91</v>
      </c>
      <c r="B235" s="23">
        <v>0.32009252754979811</v>
      </c>
      <c r="C235" s="97" t="s">
        <v>91</v>
      </c>
      <c r="D235" s="97">
        <v>78</v>
      </c>
      <c r="E235" s="97" t="s">
        <v>91</v>
      </c>
      <c r="F235" s="23">
        <v>0.13279620393393157</v>
      </c>
      <c r="G235" s="97" t="s">
        <v>91</v>
      </c>
      <c r="H235" s="97">
        <v>94</v>
      </c>
      <c r="I235" s="97" t="s">
        <v>91</v>
      </c>
      <c r="J235" s="23">
        <v>0.31178117066383382</v>
      </c>
      <c r="K235" s="97" t="s">
        <v>91</v>
      </c>
      <c r="L235" s="97">
        <v>108</v>
      </c>
      <c r="M235" s="97" t="s">
        <v>91</v>
      </c>
      <c r="N235" s="23">
        <v>14</v>
      </c>
      <c r="O235" s="97" t="s">
        <v>91</v>
      </c>
      <c r="P235" s="23">
        <v>192</v>
      </c>
      <c r="Q235" s="97" t="s">
        <v>91</v>
      </c>
      <c r="R235" s="23">
        <v>1.7232944525037784E-3</v>
      </c>
      <c r="S235" s="97" t="s">
        <v>91</v>
      </c>
      <c r="T235" s="97">
        <v>122</v>
      </c>
      <c r="U235" s="97" t="s">
        <v>91</v>
      </c>
      <c r="V235" s="23">
        <v>0.13154512127342363</v>
      </c>
      <c r="W235" s="97" t="s">
        <v>91</v>
      </c>
      <c r="X235" s="97">
        <v>172</v>
      </c>
      <c r="Y235" s="97" t="s">
        <v>91</v>
      </c>
      <c r="Z235" s="23">
        <v>2.9383916544095398E-3</v>
      </c>
      <c r="AA235" s="97" t="s">
        <v>91</v>
      </c>
      <c r="AB235" s="97">
        <v>167</v>
      </c>
      <c r="AC235" s="97" t="s">
        <v>91</v>
      </c>
      <c r="AD235" s="23">
        <v>7.6015685342256042E-3</v>
      </c>
      <c r="AE235" s="97" t="s">
        <v>91</v>
      </c>
      <c r="AF235" s="97">
        <v>209</v>
      </c>
      <c r="AG235" s="97" t="s">
        <v>91</v>
      </c>
      <c r="AH235" s="23">
        <v>0.14890760516228005</v>
      </c>
      <c r="AI235" s="97" t="s">
        <v>91</v>
      </c>
      <c r="AJ235" s="97">
        <v>54</v>
      </c>
      <c r="AK235" s="97" t="s">
        <v>91</v>
      </c>
      <c r="AL235" s="23">
        <v>2.617414401516524E-2</v>
      </c>
      <c r="AM235" s="97" t="s">
        <v>91</v>
      </c>
      <c r="AN235" s="97">
        <v>135</v>
      </c>
      <c r="AO235" s="97" t="s">
        <v>91</v>
      </c>
      <c r="AP235" s="23">
        <v>0.12183334013780024</v>
      </c>
      <c r="AQ235" s="97" t="s">
        <v>91</v>
      </c>
      <c r="AR235" s="97">
        <v>44</v>
      </c>
      <c r="AS235" s="97" t="s">
        <v>91</v>
      </c>
      <c r="AT235" s="23">
        <v>5.9506607763148513E-2</v>
      </c>
      <c r="AU235" s="97" t="s">
        <v>91</v>
      </c>
      <c r="AV235" s="97">
        <v>273</v>
      </c>
      <c r="AW235" s="97" t="s">
        <v>91</v>
      </c>
      <c r="AX235" s="23">
        <v>0.139648474167056</v>
      </c>
      <c r="AY235" s="97" t="s">
        <v>91</v>
      </c>
      <c r="AZ235" s="97">
        <v>57</v>
      </c>
      <c r="BA235" s="97" t="s">
        <v>91</v>
      </c>
      <c r="BB235" s="23">
        <v>3.7807707484258192E-2</v>
      </c>
      <c r="BC235" s="97" t="s">
        <v>91</v>
      </c>
      <c r="BD235" s="97">
        <v>196</v>
      </c>
      <c r="BE235" s="97" t="s">
        <v>91</v>
      </c>
      <c r="BF235" s="23">
        <v>0.14582611142198046</v>
      </c>
      <c r="BG235" s="97" t="s">
        <v>91</v>
      </c>
      <c r="BH235" s="97">
        <v>275</v>
      </c>
      <c r="BI235" s="97" t="s">
        <v>91</v>
      </c>
      <c r="BJ235" s="23">
        <v>6.4967539677255534E-2</v>
      </c>
      <c r="BK235" s="97" t="s">
        <v>91</v>
      </c>
      <c r="BL235" s="97">
        <v>253</v>
      </c>
      <c r="BM235" s="97" t="s">
        <v>91</v>
      </c>
      <c r="BN235" s="23">
        <v>0.12487326606607851</v>
      </c>
      <c r="BO235" s="97" t="s">
        <v>91</v>
      </c>
      <c r="BP235" s="97">
        <v>73</v>
      </c>
      <c r="BQ235" s="97" t="s">
        <v>91</v>
      </c>
      <c r="BR235" s="23">
        <v>0.22122484360684333</v>
      </c>
      <c r="BS235" s="97" t="s">
        <v>91</v>
      </c>
      <c r="BT235" s="97">
        <v>10</v>
      </c>
      <c r="BU235" s="97" t="s">
        <v>91</v>
      </c>
      <c r="BV235" s="23">
        <v>0.30094486921220714</v>
      </c>
      <c r="BW235" s="97" t="s">
        <v>91</v>
      </c>
      <c r="BX235" s="97">
        <v>27</v>
      </c>
      <c r="BY235" s="97" t="s">
        <v>91</v>
      </c>
      <c r="BZ235" s="23">
        <v>0.19589593158853758</v>
      </c>
      <c r="CA235" s="97" t="s">
        <v>91</v>
      </c>
      <c r="CB235" s="97">
        <v>99</v>
      </c>
      <c r="CC235" s="97" t="s">
        <v>91</v>
      </c>
      <c r="CD235" s="23">
        <v>0.21039973040763069</v>
      </c>
      <c r="CE235" s="97" t="s">
        <v>91</v>
      </c>
      <c r="CF235" s="97">
        <v>46</v>
      </c>
      <c r="CG235" s="2">
        <f t="shared" si="33"/>
        <v>2.9383916544095398E-3</v>
      </c>
      <c r="CH235">
        <f t="shared" si="34"/>
        <v>2.617414401516524E-2</v>
      </c>
      <c r="CI235">
        <f t="shared" si="35"/>
        <v>0.139648474167056</v>
      </c>
      <c r="CJ235">
        <f t="shared" si="36"/>
        <v>6.4967539677255534E-2</v>
      </c>
      <c r="CK235">
        <f t="shared" si="37"/>
        <v>0.30094486921220714</v>
      </c>
      <c r="CL235">
        <f t="shared" si="38"/>
        <v>0.19589593158853758</v>
      </c>
      <c r="CM235">
        <f t="shared" si="39"/>
        <v>0.21039973040763069</v>
      </c>
      <c r="CN235">
        <f t="shared" si="40"/>
        <v>0.13062537558795773</v>
      </c>
      <c r="CO235">
        <f t="shared" si="41"/>
        <v>2.617414401516524E-2</v>
      </c>
      <c r="CP235" s="97" t="s">
        <v>91</v>
      </c>
      <c r="CQ235">
        <f t="shared" si="42"/>
        <v>78</v>
      </c>
      <c r="CR235">
        <f t="shared" si="43"/>
        <v>135</v>
      </c>
      <c r="CS235" s="97" t="s">
        <v>91</v>
      </c>
    </row>
    <row r="236" spans="1:97" x14ac:dyDescent="0.35">
      <c r="A236" s="97" t="s">
        <v>282</v>
      </c>
      <c r="B236" s="23">
        <v>0.1844635357545818</v>
      </c>
      <c r="C236" s="97" t="s">
        <v>282</v>
      </c>
      <c r="D236" s="97">
        <v>213</v>
      </c>
      <c r="E236" s="97" t="s">
        <v>282</v>
      </c>
      <c r="F236" s="23">
        <v>3.2761218099465021E-2</v>
      </c>
      <c r="G236" s="97" t="s">
        <v>282</v>
      </c>
      <c r="H236" s="97">
        <v>311</v>
      </c>
      <c r="I236" s="97" t="s">
        <v>282</v>
      </c>
      <c r="J236" s="23">
        <v>0.31227907067948224</v>
      </c>
      <c r="K236" s="97" t="s">
        <v>282</v>
      </c>
      <c r="L236" s="97">
        <v>106</v>
      </c>
      <c r="M236" s="97" t="s">
        <v>282</v>
      </c>
      <c r="N236" s="23">
        <v>-205</v>
      </c>
      <c r="O236" s="97" t="s">
        <v>282</v>
      </c>
      <c r="P236" s="23">
        <v>8</v>
      </c>
      <c r="Q236" s="97" t="s">
        <v>282</v>
      </c>
      <c r="R236" s="23">
        <v>2.4912644944564808E-4</v>
      </c>
      <c r="S236" s="97" t="s">
        <v>282</v>
      </c>
      <c r="T236" s="97">
        <v>286</v>
      </c>
      <c r="U236" s="97" t="s">
        <v>282</v>
      </c>
      <c r="V236" s="23">
        <v>0.23691994120207213</v>
      </c>
      <c r="W236" s="97" t="s">
        <v>282</v>
      </c>
      <c r="X236" s="97">
        <v>89</v>
      </c>
      <c r="Y236" s="97" t="s">
        <v>282</v>
      </c>
      <c r="Z236" s="23">
        <v>2.4384397646153187E-3</v>
      </c>
      <c r="AA236" s="97" t="s">
        <v>282</v>
      </c>
      <c r="AB236" s="97">
        <v>194</v>
      </c>
      <c r="AC236" s="97" t="s">
        <v>282</v>
      </c>
      <c r="AD236" s="23">
        <v>1.8605699813011554E-3</v>
      </c>
      <c r="AE236" s="97" t="s">
        <v>282</v>
      </c>
      <c r="AF236" s="97">
        <v>315</v>
      </c>
      <c r="AG236" s="97" t="s">
        <v>282</v>
      </c>
      <c r="AH236" s="23">
        <v>0.14421109208287325</v>
      </c>
      <c r="AI236" s="97" t="s">
        <v>282</v>
      </c>
      <c r="AJ236" s="97">
        <v>57</v>
      </c>
      <c r="AK236" s="97" t="s">
        <v>282</v>
      </c>
      <c r="AL236" s="23">
        <v>1.9988124791251057E-2</v>
      </c>
      <c r="AM236" s="97" t="s">
        <v>282</v>
      </c>
      <c r="AN236" s="97">
        <v>188</v>
      </c>
      <c r="AO236" s="97" t="s">
        <v>282</v>
      </c>
      <c r="AP236" s="23">
        <v>9.2312370853408817E-3</v>
      </c>
      <c r="AQ236" s="97" t="s">
        <v>282</v>
      </c>
      <c r="AR236" s="97">
        <v>238</v>
      </c>
      <c r="AS236" s="97" t="s">
        <v>282</v>
      </c>
      <c r="AT236" s="23">
        <v>0.13679150501633572</v>
      </c>
      <c r="AU236" s="97" t="s">
        <v>282</v>
      </c>
      <c r="AV236" s="97">
        <v>64</v>
      </c>
      <c r="AW236" s="97" t="s">
        <v>282</v>
      </c>
      <c r="AX236" s="23">
        <v>5.7218200112739481E-2</v>
      </c>
      <c r="AY236" s="97" t="s">
        <v>282</v>
      </c>
      <c r="AZ236" s="97">
        <v>201</v>
      </c>
      <c r="BA236" s="97" t="s">
        <v>282</v>
      </c>
      <c r="BB236" s="23">
        <v>1.4414554402055498E-2</v>
      </c>
      <c r="BC236" s="97" t="s">
        <v>282</v>
      </c>
      <c r="BD236" s="97">
        <v>278</v>
      </c>
      <c r="BE236" s="97" t="s">
        <v>282</v>
      </c>
      <c r="BF236" s="23">
        <v>0.20884647298369596</v>
      </c>
      <c r="BG236" s="97" t="s">
        <v>282</v>
      </c>
      <c r="BH236" s="97">
        <v>177</v>
      </c>
      <c r="BI236" s="97" t="s">
        <v>282</v>
      </c>
      <c r="BJ236" s="23">
        <v>5.6799246699537669E-2</v>
      </c>
      <c r="BK236" s="97" t="s">
        <v>282</v>
      </c>
      <c r="BL236" s="97">
        <v>274</v>
      </c>
      <c r="BM236" s="97" t="s">
        <v>282</v>
      </c>
      <c r="BN236" s="23">
        <v>4.6735510077566829E-2</v>
      </c>
      <c r="BO236" s="97" t="s">
        <v>282</v>
      </c>
      <c r="BP236" s="97">
        <v>201</v>
      </c>
      <c r="BQ236" s="97" t="s">
        <v>282</v>
      </c>
      <c r="BR236" s="23">
        <v>9.0412166897962276E-2</v>
      </c>
      <c r="BS236" s="97" t="s">
        <v>282</v>
      </c>
      <c r="BT236" s="97">
        <v>77</v>
      </c>
      <c r="BU236" s="97" t="s">
        <v>282</v>
      </c>
      <c r="BV236" s="23">
        <v>0.11926513812422675</v>
      </c>
      <c r="BW236" s="97" t="s">
        <v>282</v>
      </c>
      <c r="BX236" s="97">
        <v>158</v>
      </c>
      <c r="BY236" s="97" t="s">
        <v>282</v>
      </c>
      <c r="BZ236" s="23">
        <v>0.14260804988342934</v>
      </c>
      <c r="CA236" s="97" t="s">
        <v>282</v>
      </c>
      <c r="CB236" s="97">
        <v>171</v>
      </c>
      <c r="CC236" s="97" t="s">
        <v>282</v>
      </c>
      <c r="CD236" s="23">
        <v>0.1552946209354448</v>
      </c>
      <c r="CE236" s="97" t="s">
        <v>282</v>
      </c>
      <c r="CF236" s="97">
        <v>75</v>
      </c>
      <c r="CG236" s="2">
        <f t="shared" si="33"/>
        <v>2.4384397646153187E-3</v>
      </c>
      <c r="CH236">
        <f t="shared" si="34"/>
        <v>1.9988124791251057E-2</v>
      </c>
      <c r="CI236">
        <f t="shared" si="35"/>
        <v>5.7218200112739481E-2</v>
      </c>
      <c r="CJ236">
        <f t="shared" si="36"/>
        <v>5.6799246699537669E-2</v>
      </c>
      <c r="CK236">
        <f t="shared" si="37"/>
        <v>0.11926513812422675</v>
      </c>
      <c r="CL236">
        <f t="shared" si="38"/>
        <v>0.14260804988342934</v>
      </c>
      <c r="CM236">
        <f t="shared" si="39"/>
        <v>0.1552946209354448</v>
      </c>
      <c r="CN236">
        <f t="shared" si="40"/>
        <v>7.5277041999914432E-2</v>
      </c>
      <c r="CO236">
        <f t="shared" si="41"/>
        <v>1.9988124791251057E-2</v>
      </c>
      <c r="CP236" s="97" t="s">
        <v>282</v>
      </c>
      <c r="CQ236">
        <f t="shared" si="42"/>
        <v>213</v>
      </c>
      <c r="CR236">
        <f t="shared" si="43"/>
        <v>188</v>
      </c>
      <c r="CS236" s="97" t="s">
        <v>282</v>
      </c>
    </row>
    <row r="237" spans="1:97" x14ac:dyDescent="0.35">
      <c r="A237" s="97" t="s">
        <v>333</v>
      </c>
      <c r="B237" s="23">
        <v>0.10473522866253217</v>
      </c>
      <c r="C237" s="97" t="s">
        <v>333</v>
      </c>
      <c r="D237" s="97">
        <v>322</v>
      </c>
      <c r="E237" s="97" t="s">
        <v>333</v>
      </c>
      <c r="F237" s="23">
        <v>3.3490070212324939E-2</v>
      </c>
      <c r="G237" s="97" t="s">
        <v>333</v>
      </c>
      <c r="H237" s="97">
        <v>310</v>
      </c>
      <c r="I237" s="97" t="s">
        <v>333</v>
      </c>
      <c r="J237" s="23">
        <v>0.13579850443399022</v>
      </c>
      <c r="K237" s="97" t="s">
        <v>333</v>
      </c>
      <c r="L237" s="97">
        <v>317</v>
      </c>
      <c r="M237" s="97" t="s">
        <v>333</v>
      </c>
      <c r="N237" s="23">
        <v>7</v>
      </c>
      <c r="O237" s="97" t="s">
        <v>333</v>
      </c>
      <c r="P237" s="23">
        <v>180</v>
      </c>
      <c r="Q237" s="97" t="s">
        <v>333</v>
      </c>
      <c r="R237" s="23">
        <v>1.9798029155762287E-3</v>
      </c>
      <c r="S237" s="97" t="s">
        <v>333</v>
      </c>
      <c r="T237" s="97">
        <v>113</v>
      </c>
      <c r="U237" s="97" t="s">
        <v>333</v>
      </c>
      <c r="V237" s="23">
        <v>2.9333102318708362E-2</v>
      </c>
      <c r="W237" s="97" t="s">
        <v>333</v>
      </c>
      <c r="X237" s="97">
        <v>320</v>
      </c>
      <c r="Y237" s="97" t="s">
        <v>333</v>
      </c>
      <c r="Z237" s="23">
        <v>2.2502771332631988E-3</v>
      </c>
      <c r="AA237" s="97" t="s">
        <v>333</v>
      </c>
      <c r="AB237" s="97">
        <v>208</v>
      </c>
      <c r="AC237" s="97" t="s">
        <v>333</v>
      </c>
      <c r="AD237" s="23">
        <v>1.4026259430589737E-2</v>
      </c>
      <c r="AE237" s="97" t="s">
        <v>333</v>
      </c>
      <c r="AF237" s="97">
        <v>128</v>
      </c>
      <c r="AG237" s="97" t="s">
        <v>333</v>
      </c>
      <c r="AH237" s="23">
        <v>7.0241414812507827E-2</v>
      </c>
      <c r="AI237" s="97" t="s">
        <v>333</v>
      </c>
      <c r="AJ237" s="97">
        <v>210</v>
      </c>
      <c r="AK237" s="97" t="s">
        <v>333</v>
      </c>
      <c r="AL237" s="23">
        <v>2.2520025232296927E-2</v>
      </c>
      <c r="AM237" s="97" t="s">
        <v>333</v>
      </c>
      <c r="AN237" s="97">
        <v>158</v>
      </c>
      <c r="AO237" s="97" t="s">
        <v>333</v>
      </c>
      <c r="AP237" s="23">
        <v>2.2928478051118171E-2</v>
      </c>
      <c r="AQ237" s="97" t="s">
        <v>333</v>
      </c>
      <c r="AR237" s="97">
        <v>197</v>
      </c>
      <c r="AS237" s="97" t="s">
        <v>333</v>
      </c>
      <c r="AT237" s="23">
        <v>6.0764201942832829E-2</v>
      </c>
      <c r="AU237" s="97" t="s">
        <v>333</v>
      </c>
      <c r="AV237" s="97">
        <v>268</v>
      </c>
      <c r="AW237" s="97" t="s">
        <v>333</v>
      </c>
      <c r="AX237" s="23">
        <v>4.3755779135138589E-2</v>
      </c>
      <c r="AY237" s="97" t="s">
        <v>333</v>
      </c>
      <c r="AZ237" s="97">
        <v>247</v>
      </c>
      <c r="BA237" s="97" t="s">
        <v>333</v>
      </c>
      <c r="BB237" s="23">
        <v>-2.4905067403066051E-3</v>
      </c>
      <c r="BC237" s="97" t="s">
        <v>333</v>
      </c>
      <c r="BD237" s="97">
        <v>326</v>
      </c>
      <c r="BE237" s="97" t="s">
        <v>333</v>
      </c>
      <c r="BF237" s="23">
        <v>0.16420796128653856</v>
      </c>
      <c r="BG237" s="97" t="s">
        <v>333</v>
      </c>
      <c r="BH237" s="97">
        <v>237</v>
      </c>
      <c r="BI237" s="97" t="s">
        <v>333</v>
      </c>
      <c r="BJ237" s="23">
        <v>3.204834288107207E-2</v>
      </c>
      <c r="BK237" s="97" t="s">
        <v>333</v>
      </c>
      <c r="BL237" s="97">
        <v>323</v>
      </c>
      <c r="BM237" s="97" t="s">
        <v>333</v>
      </c>
      <c r="BN237" s="23">
        <v>3.7659700986438518E-2</v>
      </c>
      <c r="BO237" s="97" t="s">
        <v>333</v>
      </c>
      <c r="BP237" s="97">
        <v>236</v>
      </c>
      <c r="BQ237" s="97" t="s">
        <v>333</v>
      </c>
      <c r="BR237" s="23">
        <v>3.3201034973529192E-2</v>
      </c>
      <c r="BS237" s="97" t="s">
        <v>333</v>
      </c>
      <c r="BT237" s="97">
        <v>275</v>
      </c>
      <c r="BU237" s="97" t="s">
        <v>333</v>
      </c>
      <c r="BV237" s="23">
        <v>6.1570851404503253E-2</v>
      </c>
      <c r="BW237" s="97" t="s">
        <v>333</v>
      </c>
      <c r="BX237" s="97">
        <v>291</v>
      </c>
      <c r="BY237" s="97" t="s">
        <v>333</v>
      </c>
      <c r="BZ237" s="23">
        <v>0.11406320791200428</v>
      </c>
      <c r="CA237" s="97" t="s">
        <v>333</v>
      </c>
      <c r="CB237" s="97">
        <v>235</v>
      </c>
      <c r="CC237" s="97" t="s">
        <v>333</v>
      </c>
      <c r="CD237" s="23">
        <v>1.3097395084201444E-2</v>
      </c>
      <c r="CE237" s="97" t="s">
        <v>333</v>
      </c>
      <c r="CF237" s="97">
        <v>311</v>
      </c>
      <c r="CG237" s="2">
        <f t="shared" si="33"/>
        <v>2.2502771332631988E-3</v>
      </c>
      <c r="CH237">
        <f t="shared" si="34"/>
        <v>2.2520025232296927E-2</v>
      </c>
      <c r="CI237">
        <f t="shared" si="35"/>
        <v>4.3755779135138589E-2</v>
      </c>
      <c r="CJ237">
        <f t="shared" si="36"/>
        <v>3.204834288107207E-2</v>
      </c>
      <c r="CK237">
        <f t="shared" si="37"/>
        <v>6.1570851404503253E-2</v>
      </c>
      <c r="CL237">
        <f t="shared" si="38"/>
        <v>0.11406320791200428</v>
      </c>
      <c r="CM237">
        <f t="shared" si="39"/>
        <v>1.3097395084201444E-2</v>
      </c>
      <c r="CN237">
        <f t="shared" si="40"/>
        <v>4.2741012063161887E-2</v>
      </c>
      <c r="CO237">
        <f t="shared" si="41"/>
        <v>2.2520025232296927E-2</v>
      </c>
      <c r="CP237" s="97" t="s">
        <v>333</v>
      </c>
      <c r="CQ237">
        <f t="shared" si="42"/>
        <v>322</v>
      </c>
      <c r="CR237">
        <f t="shared" si="43"/>
        <v>158</v>
      </c>
      <c r="CS237" s="97" t="s">
        <v>333</v>
      </c>
    </row>
    <row r="238" spans="1:97" x14ac:dyDescent="0.35">
      <c r="A238" s="97" t="s">
        <v>299</v>
      </c>
      <c r="B238" s="23">
        <v>0.11941496397102196</v>
      </c>
      <c r="C238" s="97" t="s">
        <v>299</v>
      </c>
      <c r="D238" s="97">
        <v>313</v>
      </c>
      <c r="E238" s="97" t="s">
        <v>299</v>
      </c>
      <c r="F238" s="23">
        <v>5.2615178297420129E-2</v>
      </c>
      <c r="G238" s="97" t="s">
        <v>299</v>
      </c>
      <c r="H238" s="97">
        <v>272</v>
      </c>
      <c r="I238" s="97" t="s">
        <v>299</v>
      </c>
      <c r="J238" s="23">
        <v>0.14158355737165512</v>
      </c>
      <c r="K238" s="97" t="s">
        <v>299</v>
      </c>
      <c r="L238" s="97">
        <v>311</v>
      </c>
      <c r="M238" s="97" t="s">
        <v>299</v>
      </c>
      <c r="N238" s="23">
        <v>39</v>
      </c>
      <c r="O238" s="97" t="s">
        <v>299</v>
      </c>
      <c r="P238" s="23">
        <v>218</v>
      </c>
      <c r="Q238" s="97" t="s">
        <v>299</v>
      </c>
      <c r="R238" s="23">
        <v>3.7513950730428433E-4</v>
      </c>
      <c r="S238" s="97" t="s">
        <v>299</v>
      </c>
      <c r="T238" s="97">
        <v>263</v>
      </c>
      <c r="U238" s="97" t="s">
        <v>299</v>
      </c>
      <c r="V238" s="23">
        <v>6.574513733357526E-2</v>
      </c>
      <c r="W238" s="97" t="s">
        <v>299</v>
      </c>
      <c r="X238" s="97">
        <v>267</v>
      </c>
      <c r="Y238" s="97" t="s">
        <v>299</v>
      </c>
      <c r="Z238" s="23">
        <v>9.8258073706413026E-4</v>
      </c>
      <c r="AA238" s="97" t="s">
        <v>299</v>
      </c>
      <c r="AB238" s="97">
        <v>303</v>
      </c>
      <c r="AC238" s="97" t="s">
        <v>299</v>
      </c>
      <c r="AD238" s="23">
        <v>3.0172969932656278E-3</v>
      </c>
      <c r="AE238" s="97" t="s">
        <v>299</v>
      </c>
      <c r="AF238" s="97">
        <v>288</v>
      </c>
      <c r="AG238" s="97" t="s">
        <v>299</v>
      </c>
      <c r="AH238" s="23">
        <v>0.13010438292430368</v>
      </c>
      <c r="AI238" s="97" t="s">
        <v>299</v>
      </c>
      <c r="AJ238" s="97">
        <v>70</v>
      </c>
      <c r="AK238" s="97" t="s">
        <v>299</v>
      </c>
      <c r="AL238" s="23">
        <v>1.9337364355169969E-2</v>
      </c>
      <c r="AM238" s="97" t="s">
        <v>299</v>
      </c>
      <c r="AN238" s="97">
        <v>199</v>
      </c>
      <c r="AO238" s="97" t="s">
        <v>299</v>
      </c>
      <c r="AP238" s="23">
        <v>4.1558773553264344E-2</v>
      </c>
      <c r="AQ238" s="97" t="s">
        <v>299</v>
      </c>
      <c r="AR238" s="97">
        <v>141</v>
      </c>
      <c r="AS238" s="97" t="s">
        <v>299</v>
      </c>
      <c r="AT238" s="23">
        <v>6.4436346002943082E-2</v>
      </c>
      <c r="AU238" s="97" t="s">
        <v>299</v>
      </c>
      <c r="AV238" s="97">
        <v>261</v>
      </c>
      <c r="AW238" s="97" t="s">
        <v>299</v>
      </c>
      <c r="AX238" s="23">
        <v>6.3196839493410997E-2</v>
      </c>
      <c r="AY238" s="97" t="s">
        <v>299</v>
      </c>
      <c r="AZ238" s="97">
        <v>184</v>
      </c>
      <c r="BA238" s="97" t="s">
        <v>299</v>
      </c>
      <c r="BB238" s="23">
        <v>1.8654951484302549E-2</v>
      </c>
      <c r="BC238" s="97" t="s">
        <v>299</v>
      </c>
      <c r="BD238" s="97">
        <v>264</v>
      </c>
      <c r="BE238" s="97" t="s">
        <v>299</v>
      </c>
      <c r="BF238" s="23">
        <v>7.0033655918133708E-2</v>
      </c>
      <c r="BG238" s="97" t="s">
        <v>299</v>
      </c>
      <c r="BH238" s="97">
        <v>323</v>
      </c>
      <c r="BI238" s="97" t="s">
        <v>299</v>
      </c>
      <c r="BJ238" s="23">
        <v>3.1654906333110869E-2</v>
      </c>
      <c r="BK238" s="97" t="s">
        <v>299</v>
      </c>
      <c r="BL238" s="97">
        <v>324</v>
      </c>
      <c r="BM238" s="97" t="s">
        <v>299</v>
      </c>
      <c r="BN238" s="23">
        <v>5.28158461211111E-2</v>
      </c>
      <c r="BO238" s="97" t="s">
        <v>299</v>
      </c>
      <c r="BP238" s="97">
        <v>184</v>
      </c>
      <c r="BQ238" s="97" t="s">
        <v>299</v>
      </c>
      <c r="BR238" s="23">
        <v>4.2162016781004154E-2</v>
      </c>
      <c r="BS238" s="97" t="s">
        <v>299</v>
      </c>
      <c r="BT238" s="97">
        <v>236</v>
      </c>
      <c r="BU238" s="97" t="s">
        <v>299</v>
      </c>
      <c r="BV238" s="23">
        <v>8.2517480171361401E-2</v>
      </c>
      <c r="BW238" s="97" t="s">
        <v>299</v>
      </c>
      <c r="BX238" s="97">
        <v>237</v>
      </c>
      <c r="BY238" s="97" t="s">
        <v>299</v>
      </c>
      <c r="BZ238" s="23">
        <v>0.11539669647296366</v>
      </c>
      <c r="CA238" s="97" t="s">
        <v>299</v>
      </c>
      <c r="CB238" s="97">
        <v>230</v>
      </c>
      <c r="CC238" s="97" t="s">
        <v>299</v>
      </c>
      <c r="CD238" s="23">
        <v>1.7687308123458482E-2</v>
      </c>
      <c r="CE238" s="97" t="s">
        <v>299</v>
      </c>
      <c r="CF238" s="97">
        <v>307</v>
      </c>
      <c r="CG238" s="2">
        <f t="shared" si="33"/>
        <v>9.8258073706413026E-4</v>
      </c>
      <c r="CH238">
        <f t="shared" si="34"/>
        <v>1.9337364355169969E-2</v>
      </c>
      <c r="CI238">
        <f t="shared" si="35"/>
        <v>6.3196839493410997E-2</v>
      </c>
      <c r="CJ238">
        <f t="shared" si="36"/>
        <v>3.1654906333110869E-2</v>
      </c>
      <c r="CK238">
        <f t="shared" si="37"/>
        <v>8.2517480171361401E-2</v>
      </c>
      <c r="CL238">
        <f t="shared" si="38"/>
        <v>0.11539669647296366</v>
      </c>
      <c r="CM238">
        <f t="shared" si="39"/>
        <v>1.7687308123458482E-2</v>
      </c>
      <c r="CN238">
        <f t="shared" si="40"/>
        <v>4.8731610946807995E-2</v>
      </c>
      <c r="CO238">
        <f t="shared" si="41"/>
        <v>1.9337364355169969E-2</v>
      </c>
      <c r="CP238" s="97" t="s">
        <v>299</v>
      </c>
      <c r="CQ238">
        <f t="shared" si="42"/>
        <v>313</v>
      </c>
      <c r="CR238">
        <f t="shared" si="43"/>
        <v>199</v>
      </c>
      <c r="CS238" s="97" t="s">
        <v>299</v>
      </c>
    </row>
    <row r="239" spans="1:97" x14ac:dyDescent="0.35">
      <c r="A239" s="97" t="s">
        <v>73</v>
      </c>
      <c r="B239" s="23">
        <v>0.34097223562560519</v>
      </c>
      <c r="C239" s="97" t="s">
        <v>73</v>
      </c>
      <c r="D239" s="97">
        <v>62</v>
      </c>
      <c r="E239" s="97" t="s">
        <v>73</v>
      </c>
      <c r="F239" s="23">
        <v>0.26207536107023233</v>
      </c>
      <c r="G239" s="97" t="s">
        <v>73</v>
      </c>
      <c r="H239" s="97">
        <v>34</v>
      </c>
      <c r="I239" s="97" t="s">
        <v>73</v>
      </c>
      <c r="J239" s="23">
        <v>0.25794750893377116</v>
      </c>
      <c r="K239" s="97" t="s">
        <v>73</v>
      </c>
      <c r="L239" s="97">
        <v>166</v>
      </c>
      <c r="M239" s="97" t="s">
        <v>73</v>
      </c>
      <c r="N239" s="23">
        <v>132</v>
      </c>
      <c r="O239" s="97" t="s">
        <v>73</v>
      </c>
      <c r="P239" s="23">
        <v>286</v>
      </c>
      <c r="Q239" s="97" t="s">
        <v>73</v>
      </c>
      <c r="R239" s="23">
        <v>4.902953192507456E-3</v>
      </c>
      <c r="S239" s="97" t="s">
        <v>73</v>
      </c>
      <c r="T239" s="97">
        <v>50</v>
      </c>
      <c r="U239" s="97" t="s">
        <v>73</v>
      </c>
      <c r="V239" s="23">
        <v>9.5314881385213074E-2</v>
      </c>
      <c r="W239" s="97" t="s">
        <v>73</v>
      </c>
      <c r="X239" s="97">
        <v>217</v>
      </c>
      <c r="Y239" s="97" t="s">
        <v>73</v>
      </c>
      <c r="Z239" s="23">
        <v>5.782290548485048E-3</v>
      </c>
      <c r="AA239" s="97" t="s">
        <v>73</v>
      </c>
      <c r="AB239" s="97">
        <v>78</v>
      </c>
      <c r="AC239" s="97" t="s">
        <v>73</v>
      </c>
      <c r="AD239" s="23">
        <v>9.0517889064010114E-3</v>
      </c>
      <c r="AE239" s="97" t="s">
        <v>73</v>
      </c>
      <c r="AF239" s="97">
        <v>182</v>
      </c>
      <c r="AG239" s="97" t="s">
        <v>73</v>
      </c>
      <c r="AH239" s="23">
        <v>6.9284410473474931E-2</v>
      </c>
      <c r="AI239" s="97" t="s">
        <v>73</v>
      </c>
      <c r="AJ239" s="97">
        <v>219</v>
      </c>
      <c r="AK239" s="97" t="s">
        <v>73</v>
      </c>
      <c r="AL239" s="23">
        <v>1.7552218124264586E-2</v>
      </c>
      <c r="AM239" s="97" t="s">
        <v>73</v>
      </c>
      <c r="AN239" s="97">
        <v>229</v>
      </c>
      <c r="AO239" s="97" t="s">
        <v>73</v>
      </c>
      <c r="AP239" s="23">
        <v>4.6383188573379266E-2</v>
      </c>
      <c r="AQ239" s="97" t="s">
        <v>73</v>
      </c>
      <c r="AR239" s="97">
        <v>133</v>
      </c>
      <c r="AS239" s="97" t="s">
        <v>73</v>
      </c>
      <c r="AT239" s="23">
        <v>0.1255602109522938</v>
      </c>
      <c r="AU239" s="97" t="s">
        <v>73</v>
      </c>
      <c r="AV239" s="97">
        <v>79</v>
      </c>
      <c r="AW239" s="97" t="s">
        <v>73</v>
      </c>
      <c r="AX239" s="23">
        <v>8.9445562607997617E-2</v>
      </c>
      <c r="AY239" s="97" t="s">
        <v>73</v>
      </c>
      <c r="AZ239" s="97">
        <v>128</v>
      </c>
      <c r="BA239" s="97" t="s">
        <v>73</v>
      </c>
      <c r="BB239" s="23">
        <v>0.44838205586623398</v>
      </c>
      <c r="BC239" s="97" t="s">
        <v>73</v>
      </c>
      <c r="BD239" s="97">
        <v>7</v>
      </c>
      <c r="BE239" s="97" t="s">
        <v>73</v>
      </c>
      <c r="BF239" s="23">
        <v>0.34177552639421299</v>
      </c>
      <c r="BG239" s="97" t="s">
        <v>73</v>
      </c>
      <c r="BH239" s="97">
        <v>61</v>
      </c>
      <c r="BI239" s="97" t="s">
        <v>73</v>
      </c>
      <c r="BJ239" s="23">
        <v>0.48045862667638323</v>
      </c>
      <c r="BK239" s="97" t="s">
        <v>73</v>
      </c>
      <c r="BL239" s="97">
        <v>7</v>
      </c>
      <c r="BM239" s="97" t="s">
        <v>73</v>
      </c>
      <c r="BN239" s="23">
        <v>7.1176170447699152E-2</v>
      </c>
      <c r="BO239" s="97" t="s">
        <v>73</v>
      </c>
      <c r="BP239" s="97">
        <v>146</v>
      </c>
      <c r="BQ239" s="97" t="s">
        <v>73</v>
      </c>
      <c r="BR239" s="23">
        <v>5.1598280002825785E-2</v>
      </c>
      <c r="BS239" s="97" t="s">
        <v>73</v>
      </c>
      <c r="BT239" s="97">
        <v>197</v>
      </c>
      <c r="BU239" s="97" t="s">
        <v>73</v>
      </c>
      <c r="BV239" s="23">
        <v>0.10665652997869392</v>
      </c>
      <c r="BW239" s="97" t="s">
        <v>73</v>
      </c>
      <c r="BX239" s="97">
        <v>182</v>
      </c>
      <c r="BY239" s="97" t="s">
        <v>73</v>
      </c>
      <c r="BZ239" s="23">
        <v>0.20814870125713036</v>
      </c>
      <c r="CA239" s="97" t="s">
        <v>73</v>
      </c>
      <c r="CB239" s="97">
        <v>85</v>
      </c>
      <c r="CC239" s="97" t="s">
        <v>73</v>
      </c>
      <c r="CD239" s="23">
        <v>2.9395090463975208E-2</v>
      </c>
      <c r="CE239" s="97" t="s">
        <v>73</v>
      </c>
      <c r="CF239" s="97">
        <v>275</v>
      </c>
      <c r="CG239" s="2">
        <f t="shared" si="33"/>
        <v>5.782290548485048E-3</v>
      </c>
      <c r="CH239">
        <f t="shared" si="34"/>
        <v>1.7552218124264586E-2</v>
      </c>
      <c r="CI239">
        <f t="shared" si="35"/>
        <v>8.9445562607997617E-2</v>
      </c>
      <c r="CJ239">
        <f t="shared" si="36"/>
        <v>0.48045862667638323</v>
      </c>
      <c r="CK239">
        <f t="shared" si="37"/>
        <v>0.10665652997869392</v>
      </c>
      <c r="CL239">
        <f t="shared" si="38"/>
        <v>0.20814870125713036</v>
      </c>
      <c r="CM239">
        <f t="shared" si="39"/>
        <v>2.9395090463975208E-2</v>
      </c>
      <c r="CN239">
        <f t="shared" si="40"/>
        <v>0.13914609842534073</v>
      </c>
      <c r="CO239">
        <f t="shared" si="41"/>
        <v>1.7552218124264586E-2</v>
      </c>
      <c r="CP239" s="97" t="s">
        <v>73</v>
      </c>
      <c r="CQ239">
        <f t="shared" si="42"/>
        <v>62</v>
      </c>
      <c r="CR239">
        <f t="shared" si="43"/>
        <v>229</v>
      </c>
      <c r="CS239" s="97" t="s">
        <v>73</v>
      </c>
    </row>
    <row r="240" spans="1:97" x14ac:dyDescent="0.35">
      <c r="A240" s="97" t="s">
        <v>329</v>
      </c>
      <c r="B240" s="23">
        <v>0.13153597026241637</v>
      </c>
      <c r="C240" s="97" t="s">
        <v>329</v>
      </c>
      <c r="D240" s="97">
        <v>301</v>
      </c>
      <c r="E240" s="97" t="s">
        <v>329</v>
      </c>
      <c r="F240" s="23">
        <v>4.9682826863773254E-2</v>
      </c>
      <c r="G240" s="97" t="s">
        <v>329</v>
      </c>
      <c r="H240" s="97">
        <v>278</v>
      </c>
      <c r="I240" s="97" t="s">
        <v>329</v>
      </c>
      <c r="J240" s="23">
        <v>0.18009860877603198</v>
      </c>
      <c r="K240" s="97" t="s">
        <v>329</v>
      </c>
      <c r="L240" s="97">
        <v>278</v>
      </c>
      <c r="M240" s="97" t="s">
        <v>329</v>
      </c>
      <c r="N240" s="23">
        <v>0</v>
      </c>
      <c r="O240" s="97" t="s">
        <v>329</v>
      </c>
      <c r="P240" s="23">
        <v>165</v>
      </c>
      <c r="Q240" s="97" t="s">
        <v>329</v>
      </c>
      <c r="R240" s="23">
        <v>1.2155090305562845E-3</v>
      </c>
      <c r="S240" s="97" t="s">
        <v>329</v>
      </c>
      <c r="T240" s="97">
        <v>169</v>
      </c>
      <c r="U240" s="97" t="s">
        <v>329</v>
      </c>
      <c r="V240" s="23">
        <v>0.11543204189293378</v>
      </c>
      <c r="W240" s="97" t="s">
        <v>329</v>
      </c>
      <c r="X240" s="97">
        <v>192</v>
      </c>
      <c r="Y240" s="97" t="s">
        <v>329</v>
      </c>
      <c r="Z240" s="23">
        <v>2.2818569591786407E-3</v>
      </c>
      <c r="AA240" s="97" t="s">
        <v>329</v>
      </c>
      <c r="AB240" s="97">
        <v>205</v>
      </c>
      <c r="AC240" s="97" t="s">
        <v>329</v>
      </c>
      <c r="AD240" s="23">
        <v>6.418922306443523E-3</v>
      </c>
      <c r="AE240" s="97" t="s">
        <v>329</v>
      </c>
      <c r="AF240" s="97">
        <v>228</v>
      </c>
      <c r="AG240" s="97" t="s">
        <v>329</v>
      </c>
      <c r="AH240" s="23">
        <v>0.1091804147125006</v>
      </c>
      <c r="AI240" s="97" t="s">
        <v>329</v>
      </c>
      <c r="AJ240" s="97">
        <v>109</v>
      </c>
      <c r="AK240" s="97" t="s">
        <v>329</v>
      </c>
      <c r="AL240" s="23">
        <v>2.0014874231839695E-2</v>
      </c>
      <c r="AM240" s="97" t="s">
        <v>329</v>
      </c>
      <c r="AN240" s="97">
        <v>187</v>
      </c>
      <c r="AO240" s="97" t="s">
        <v>329</v>
      </c>
      <c r="AP240" s="23">
        <v>2.1650020033584721E-2</v>
      </c>
      <c r="AQ240" s="97" t="s">
        <v>329</v>
      </c>
      <c r="AR240" s="97">
        <v>203</v>
      </c>
      <c r="AS240" s="97" t="s">
        <v>329</v>
      </c>
      <c r="AT240" s="23">
        <v>6.7941224572165032E-2</v>
      </c>
      <c r="AU240" s="97" t="s">
        <v>329</v>
      </c>
      <c r="AV240" s="97">
        <v>244</v>
      </c>
      <c r="AW240" s="97" t="s">
        <v>329</v>
      </c>
      <c r="AX240" s="23">
        <v>4.5040830949865628E-2</v>
      </c>
      <c r="AY240" s="97" t="s">
        <v>329</v>
      </c>
      <c r="AZ240" s="97">
        <v>243</v>
      </c>
      <c r="BA240" s="97" t="s">
        <v>329</v>
      </c>
      <c r="BB240" s="23">
        <v>6.8331987659237189E-2</v>
      </c>
      <c r="BC240" s="97" t="s">
        <v>329</v>
      </c>
      <c r="BD240" s="97">
        <v>128</v>
      </c>
      <c r="BE240" s="97" t="s">
        <v>329</v>
      </c>
      <c r="BF240" s="23">
        <v>0.13950336729370294</v>
      </c>
      <c r="BG240" s="97" t="s">
        <v>329</v>
      </c>
      <c r="BH240" s="97">
        <v>283</v>
      </c>
      <c r="BI240" s="97" t="s">
        <v>329</v>
      </c>
      <c r="BJ240" s="23">
        <v>9.1491107409631817E-2</v>
      </c>
      <c r="BK240" s="97" t="s">
        <v>329</v>
      </c>
      <c r="BL240" s="97">
        <v>183</v>
      </c>
      <c r="BM240" s="97" t="s">
        <v>329</v>
      </c>
      <c r="BN240" s="23">
        <v>1.2317132172215086E-2</v>
      </c>
      <c r="BO240" s="97" t="s">
        <v>329</v>
      </c>
      <c r="BP240" s="97">
        <v>303</v>
      </c>
      <c r="BQ240" s="97" t="s">
        <v>329</v>
      </c>
      <c r="BR240" s="23">
        <v>6.9135260131406653E-2</v>
      </c>
      <c r="BS240" s="97" t="s">
        <v>329</v>
      </c>
      <c r="BT240" s="97">
        <v>136</v>
      </c>
      <c r="BU240" s="97" t="s">
        <v>329</v>
      </c>
      <c r="BV240" s="23">
        <v>7.0889520991267732E-2</v>
      </c>
      <c r="BW240" s="97" t="s">
        <v>329</v>
      </c>
      <c r="BX240" s="97">
        <v>271</v>
      </c>
      <c r="BY240" s="97" t="s">
        <v>329</v>
      </c>
      <c r="BZ240" s="23">
        <v>0.1006009753954792</v>
      </c>
      <c r="CA240" s="97" t="s">
        <v>329</v>
      </c>
      <c r="CB240" s="97">
        <v>266</v>
      </c>
      <c r="CC240" s="97" t="s">
        <v>329</v>
      </c>
      <c r="CD240" s="23">
        <v>4.1301526796777996E-2</v>
      </c>
      <c r="CE240" s="97" t="s">
        <v>329</v>
      </c>
      <c r="CF240" s="97">
        <v>247</v>
      </c>
      <c r="CG240" s="2">
        <f t="shared" si="33"/>
        <v>2.2818569591786407E-3</v>
      </c>
      <c r="CH240">
        <f t="shared" si="34"/>
        <v>2.0014874231839695E-2</v>
      </c>
      <c r="CI240">
        <f t="shared" si="35"/>
        <v>4.5040830949865628E-2</v>
      </c>
      <c r="CJ240">
        <f t="shared" si="36"/>
        <v>9.1491107409631817E-2</v>
      </c>
      <c r="CK240">
        <f t="shared" si="37"/>
        <v>7.0889520991267732E-2</v>
      </c>
      <c r="CL240">
        <f t="shared" si="38"/>
        <v>0.1006009753954792</v>
      </c>
      <c r="CM240">
        <f t="shared" si="39"/>
        <v>4.1301526796777996E-2</v>
      </c>
      <c r="CN240">
        <f t="shared" si="40"/>
        <v>5.3678027570267205E-2</v>
      </c>
      <c r="CO240">
        <f t="shared" si="41"/>
        <v>2.0014874231839695E-2</v>
      </c>
      <c r="CP240" s="97" t="s">
        <v>329</v>
      </c>
      <c r="CQ240">
        <f t="shared" si="42"/>
        <v>301</v>
      </c>
      <c r="CR240">
        <f t="shared" si="43"/>
        <v>187</v>
      </c>
      <c r="CS240" s="97" t="s">
        <v>329</v>
      </c>
    </row>
    <row r="241" spans="1:97" x14ac:dyDescent="0.35">
      <c r="A241" s="97" t="s">
        <v>325</v>
      </c>
      <c r="B241" s="23">
        <v>0.15609378900968757</v>
      </c>
      <c r="C241" s="97" t="s">
        <v>325</v>
      </c>
      <c r="D241" s="97">
        <v>274</v>
      </c>
      <c r="E241" s="97" t="s">
        <v>325</v>
      </c>
      <c r="F241" s="23">
        <v>6.1033798522369544E-2</v>
      </c>
      <c r="G241" s="97" t="s">
        <v>325</v>
      </c>
      <c r="H241" s="97">
        <v>250</v>
      </c>
      <c r="I241" s="97" t="s">
        <v>325</v>
      </c>
      <c r="J241" s="23">
        <v>0.21773013118014467</v>
      </c>
      <c r="K241" s="97" t="s">
        <v>325</v>
      </c>
      <c r="L241" s="97">
        <v>221</v>
      </c>
      <c r="M241" s="97" t="s">
        <v>325</v>
      </c>
      <c r="N241" s="23">
        <v>-29</v>
      </c>
      <c r="O241" s="97" t="s">
        <v>325</v>
      </c>
      <c r="P241" s="23">
        <v>128</v>
      </c>
      <c r="Q241" s="97" t="s">
        <v>325</v>
      </c>
      <c r="R241" s="23">
        <v>1.8574028044298894E-3</v>
      </c>
      <c r="S241" s="97" t="s">
        <v>325</v>
      </c>
      <c r="T241" s="97">
        <v>117</v>
      </c>
      <c r="U241" s="97" t="s">
        <v>325</v>
      </c>
      <c r="V241" s="23">
        <v>0.11203488516197027</v>
      </c>
      <c r="W241" s="97" t="s">
        <v>325</v>
      </c>
      <c r="X241" s="97">
        <v>197</v>
      </c>
      <c r="Y241" s="97" t="s">
        <v>325</v>
      </c>
      <c r="Z241" s="23">
        <v>2.8921647555834448E-3</v>
      </c>
      <c r="AA241" s="97" t="s">
        <v>325</v>
      </c>
      <c r="AB241" s="97">
        <v>170</v>
      </c>
      <c r="AC241" s="97" t="s">
        <v>325</v>
      </c>
      <c r="AD241" s="23">
        <v>5.3403658340793296E-3</v>
      </c>
      <c r="AE241" s="97" t="s">
        <v>325</v>
      </c>
      <c r="AF241" s="97">
        <v>248</v>
      </c>
      <c r="AG241" s="97" t="s">
        <v>325</v>
      </c>
      <c r="AH241" s="23">
        <v>6.7644811958068179E-2</v>
      </c>
      <c r="AI241" s="97" t="s">
        <v>325</v>
      </c>
      <c r="AJ241" s="97">
        <v>226</v>
      </c>
      <c r="AK241" s="97" t="s">
        <v>325</v>
      </c>
      <c r="AL241" s="23">
        <v>1.3729113823114932E-2</v>
      </c>
      <c r="AM241" s="97" t="s">
        <v>325</v>
      </c>
      <c r="AN241" s="97">
        <v>281</v>
      </c>
      <c r="AO241" s="97" t="s">
        <v>325</v>
      </c>
      <c r="AP241" s="23">
        <v>4.8296885911216551E-2</v>
      </c>
      <c r="AQ241" s="97" t="s">
        <v>325</v>
      </c>
      <c r="AR241" s="97">
        <v>129</v>
      </c>
      <c r="AS241" s="97" t="s">
        <v>325</v>
      </c>
      <c r="AT241" s="23">
        <v>8.3466743743299751E-2</v>
      </c>
      <c r="AU241" s="97" t="s">
        <v>325</v>
      </c>
      <c r="AV241" s="97">
        <v>187</v>
      </c>
      <c r="AW241" s="97" t="s">
        <v>325</v>
      </c>
      <c r="AX241" s="23">
        <v>7.6469235534609881E-2</v>
      </c>
      <c r="AY241" s="97" t="s">
        <v>325</v>
      </c>
      <c r="AZ241" s="97">
        <v>153</v>
      </c>
      <c r="BA241" s="97" t="s">
        <v>325</v>
      </c>
      <c r="BB241" s="23">
        <v>5.6314123586065398E-2</v>
      </c>
      <c r="BC241" s="97" t="s">
        <v>325</v>
      </c>
      <c r="BD241" s="97">
        <v>153</v>
      </c>
      <c r="BE241" s="97" t="s">
        <v>325</v>
      </c>
      <c r="BF241" s="23">
        <v>0.27872758223679767</v>
      </c>
      <c r="BG241" s="97" t="s">
        <v>325</v>
      </c>
      <c r="BH241" s="97">
        <v>100</v>
      </c>
      <c r="BI241" s="97" t="s">
        <v>325</v>
      </c>
      <c r="BJ241" s="23">
        <v>0.10962662188373409</v>
      </c>
      <c r="BK241" s="97" t="s">
        <v>325</v>
      </c>
      <c r="BL241" s="97">
        <v>150</v>
      </c>
      <c r="BM241" s="97" t="s">
        <v>325</v>
      </c>
      <c r="BN241" s="23">
        <v>2.3241174919156681E-2</v>
      </c>
      <c r="BO241" s="97" t="s">
        <v>325</v>
      </c>
      <c r="BP241" s="97">
        <v>280</v>
      </c>
      <c r="BQ241" s="97" t="s">
        <v>325</v>
      </c>
      <c r="BR241" s="23">
        <v>6.6066490820883672E-2</v>
      </c>
      <c r="BS241" s="97" t="s">
        <v>325</v>
      </c>
      <c r="BT241" s="97">
        <v>151</v>
      </c>
      <c r="BU241" s="97" t="s">
        <v>325</v>
      </c>
      <c r="BV241" s="23">
        <v>7.7689775216818274E-2</v>
      </c>
      <c r="BW241" s="97" t="s">
        <v>325</v>
      </c>
      <c r="BX241" s="97">
        <v>248</v>
      </c>
      <c r="BY241" s="97" t="s">
        <v>325</v>
      </c>
      <c r="BZ241" s="23">
        <v>9.3716675807069452E-2</v>
      </c>
      <c r="CA241" s="97" t="s">
        <v>325</v>
      </c>
      <c r="CB241" s="97">
        <v>284</v>
      </c>
      <c r="CC241" s="97" t="s">
        <v>325</v>
      </c>
      <c r="CD241" s="23">
        <v>7.5811989335845625E-2</v>
      </c>
      <c r="CE241" s="97" t="s">
        <v>325</v>
      </c>
      <c r="CF241" s="97">
        <v>151</v>
      </c>
      <c r="CG241" s="2">
        <f t="shared" si="33"/>
        <v>2.8921647555834448E-3</v>
      </c>
      <c r="CH241">
        <f t="shared" si="34"/>
        <v>1.3729113823114932E-2</v>
      </c>
      <c r="CI241">
        <f t="shared" si="35"/>
        <v>7.6469235534609881E-2</v>
      </c>
      <c r="CJ241">
        <f t="shared" si="36"/>
        <v>0.10962662188373409</v>
      </c>
      <c r="CK241">
        <f t="shared" si="37"/>
        <v>7.7689775216818274E-2</v>
      </c>
      <c r="CL241">
        <f t="shared" si="38"/>
        <v>9.3716675807069452E-2</v>
      </c>
      <c r="CM241">
        <f t="shared" si="39"/>
        <v>7.5811989335845625E-2</v>
      </c>
      <c r="CN241">
        <f t="shared" si="40"/>
        <v>6.369973698672407E-2</v>
      </c>
      <c r="CO241">
        <f t="shared" si="41"/>
        <v>1.3729113823114932E-2</v>
      </c>
      <c r="CP241" s="97" t="s">
        <v>325</v>
      </c>
      <c r="CQ241">
        <f t="shared" si="42"/>
        <v>274</v>
      </c>
      <c r="CR241">
        <f t="shared" si="43"/>
        <v>281</v>
      </c>
      <c r="CS241" s="97" t="s">
        <v>325</v>
      </c>
    </row>
    <row r="242" spans="1:97" x14ac:dyDescent="0.35">
      <c r="A242" s="97" t="s">
        <v>220</v>
      </c>
      <c r="B242" s="23">
        <v>0.15986825208600311</v>
      </c>
      <c r="C242" s="97" t="s">
        <v>220</v>
      </c>
      <c r="D242" s="97">
        <v>267</v>
      </c>
      <c r="E242" s="97" t="s">
        <v>220</v>
      </c>
      <c r="F242" s="23">
        <v>7.5415472900680181E-2</v>
      </c>
      <c r="G242" s="97" t="s">
        <v>220</v>
      </c>
      <c r="H242" s="97">
        <v>210</v>
      </c>
      <c r="I242" s="97" t="s">
        <v>220</v>
      </c>
      <c r="J242" s="23">
        <v>0.22974542196159364</v>
      </c>
      <c r="K242" s="97" t="s">
        <v>220</v>
      </c>
      <c r="L242" s="97">
        <v>209</v>
      </c>
      <c r="M242" s="97" t="s">
        <v>220</v>
      </c>
      <c r="N242" s="23">
        <v>-1</v>
      </c>
      <c r="O242" s="97" t="s">
        <v>220</v>
      </c>
      <c r="P242" s="23">
        <v>163</v>
      </c>
      <c r="Q242" s="97" t="s">
        <v>220</v>
      </c>
      <c r="R242" s="23">
        <v>2.1480955989682896E-4</v>
      </c>
      <c r="S242" s="97" t="s">
        <v>220</v>
      </c>
      <c r="T242" s="97">
        <v>291</v>
      </c>
      <c r="U242" s="97" t="s">
        <v>220</v>
      </c>
      <c r="V242" s="23">
        <v>7.8359347724444126E-2</v>
      </c>
      <c r="W242" s="97" t="s">
        <v>220</v>
      </c>
      <c r="X242" s="97">
        <v>251</v>
      </c>
      <c r="Y242" s="97" t="s">
        <v>220</v>
      </c>
      <c r="Z242" s="23">
        <v>9.3886742038554205E-4</v>
      </c>
      <c r="AA242" s="97" t="s">
        <v>220</v>
      </c>
      <c r="AB242" s="97">
        <v>311</v>
      </c>
      <c r="AC242" s="97" t="s">
        <v>220</v>
      </c>
      <c r="AD242" s="23">
        <v>3.1514827959262122E-3</v>
      </c>
      <c r="AE242" s="97" t="s">
        <v>220</v>
      </c>
      <c r="AF242" s="97">
        <v>285</v>
      </c>
      <c r="AG242" s="97" t="s">
        <v>220</v>
      </c>
      <c r="AH242" s="23">
        <v>0.1957139284933293</v>
      </c>
      <c r="AI242" s="97" t="s">
        <v>220</v>
      </c>
      <c r="AJ242" s="97">
        <v>34</v>
      </c>
      <c r="AK242" s="97" t="s">
        <v>220</v>
      </c>
      <c r="AL242" s="23">
        <v>2.7736994931184887E-2</v>
      </c>
      <c r="AM242" s="97" t="s">
        <v>220</v>
      </c>
      <c r="AN242" s="97">
        <v>118</v>
      </c>
      <c r="AO242" s="97" t="s">
        <v>220</v>
      </c>
      <c r="AP242" s="23">
        <v>1.4425184101356965E-2</v>
      </c>
      <c r="AQ242" s="97" t="s">
        <v>220</v>
      </c>
      <c r="AR242" s="97">
        <v>225</v>
      </c>
      <c r="AS242" s="97" t="s">
        <v>220</v>
      </c>
      <c r="AT242" s="23">
        <v>7.397327533855752E-2</v>
      </c>
      <c r="AU242" s="97" t="s">
        <v>220</v>
      </c>
      <c r="AV242" s="97">
        <v>221</v>
      </c>
      <c r="AW242" s="97" t="s">
        <v>220</v>
      </c>
      <c r="AX242" s="23">
        <v>4.0130279252915964E-2</v>
      </c>
      <c r="AY242" s="97" t="s">
        <v>220</v>
      </c>
      <c r="AZ242" s="97">
        <v>256</v>
      </c>
      <c r="BA242" s="97" t="s">
        <v>220</v>
      </c>
      <c r="BB242" s="23">
        <v>3.3467862512472052E-2</v>
      </c>
      <c r="BC242" s="97" t="s">
        <v>220</v>
      </c>
      <c r="BD242" s="97">
        <v>211</v>
      </c>
      <c r="BE242" s="97" t="s">
        <v>220</v>
      </c>
      <c r="BF242" s="23">
        <v>0.27377548473906294</v>
      </c>
      <c r="BG242" s="97" t="s">
        <v>220</v>
      </c>
      <c r="BH242" s="97">
        <v>108</v>
      </c>
      <c r="BI242" s="97" t="s">
        <v>220</v>
      </c>
      <c r="BJ242" s="23">
        <v>8.775064940278289E-2</v>
      </c>
      <c r="BK242" s="97" t="s">
        <v>220</v>
      </c>
      <c r="BL242" s="97">
        <v>195</v>
      </c>
      <c r="BM242" s="97" t="s">
        <v>220</v>
      </c>
      <c r="BN242" s="23">
        <v>0.11561305503873812</v>
      </c>
      <c r="BO242" s="97" t="s">
        <v>220</v>
      </c>
      <c r="BP242" s="97">
        <v>80</v>
      </c>
      <c r="BQ242" s="97" t="s">
        <v>220</v>
      </c>
      <c r="BR242" s="23">
        <v>8.2344246125043069E-2</v>
      </c>
      <c r="BS242" s="97" t="s">
        <v>220</v>
      </c>
      <c r="BT242" s="97">
        <v>97</v>
      </c>
      <c r="BU242" s="97" t="s">
        <v>220</v>
      </c>
      <c r="BV242" s="23">
        <v>0.17196614446766498</v>
      </c>
      <c r="BW242" s="97" t="s">
        <v>220</v>
      </c>
      <c r="BX242" s="97">
        <v>86</v>
      </c>
      <c r="BY242" s="97" t="s">
        <v>220</v>
      </c>
      <c r="BZ242" s="23">
        <v>8.6818046538362961E-2</v>
      </c>
      <c r="CA242" s="97" t="s">
        <v>220</v>
      </c>
      <c r="CB242" s="97">
        <v>292</v>
      </c>
      <c r="CC242" s="97" t="s">
        <v>220</v>
      </c>
      <c r="CD242" s="23">
        <v>2.9388963603043865E-2</v>
      </c>
      <c r="CE242" s="97" t="s">
        <v>220</v>
      </c>
      <c r="CF242" s="97">
        <v>276</v>
      </c>
      <c r="CG242" s="2">
        <f t="shared" si="33"/>
        <v>9.3886742038554205E-4</v>
      </c>
      <c r="CH242">
        <f t="shared" si="34"/>
        <v>2.7736994931184887E-2</v>
      </c>
      <c r="CI242">
        <f t="shared" si="35"/>
        <v>4.0130279252915964E-2</v>
      </c>
      <c r="CJ242">
        <f t="shared" si="36"/>
        <v>8.775064940278289E-2</v>
      </c>
      <c r="CK242">
        <f t="shared" si="37"/>
        <v>0.17196614446766498</v>
      </c>
      <c r="CL242">
        <f t="shared" si="38"/>
        <v>8.6818046538362961E-2</v>
      </c>
      <c r="CM242">
        <f t="shared" si="39"/>
        <v>2.9388963603043865E-2</v>
      </c>
      <c r="CN242">
        <f t="shared" si="40"/>
        <v>6.5240043662298963E-2</v>
      </c>
      <c r="CO242">
        <f t="shared" si="41"/>
        <v>2.7736994931184887E-2</v>
      </c>
      <c r="CP242" s="97" t="s">
        <v>220</v>
      </c>
      <c r="CQ242">
        <f t="shared" si="42"/>
        <v>267</v>
      </c>
      <c r="CR242">
        <f t="shared" si="43"/>
        <v>118</v>
      </c>
      <c r="CS242" s="97" t="s">
        <v>220</v>
      </c>
    </row>
    <row r="243" spans="1:97" x14ac:dyDescent="0.35">
      <c r="A243" s="97" t="s">
        <v>75</v>
      </c>
      <c r="B243" s="23">
        <v>0.39959430028580178</v>
      </c>
      <c r="C243" s="97" t="s">
        <v>75</v>
      </c>
      <c r="D243" s="97">
        <v>39</v>
      </c>
      <c r="E243" s="97" t="s">
        <v>75</v>
      </c>
      <c r="F243" s="23">
        <v>0.11940100145176882</v>
      </c>
      <c r="G243" s="97" t="s">
        <v>75</v>
      </c>
      <c r="H243" s="97">
        <v>115</v>
      </c>
      <c r="I243" s="97" t="s">
        <v>75</v>
      </c>
      <c r="J243" s="23">
        <v>0.54697537289976328</v>
      </c>
      <c r="K243" s="97" t="s">
        <v>75</v>
      </c>
      <c r="L243" s="97">
        <v>21</v>
      </c>
      <c r="M243" s="97" t="s">
        <v>75</v>
      </c>
      <c r="N243" s="23">
        <v>-94</v>
      </c>
      <c r="O243" s="97" t="s">
        <v>75</v>
      </c>
      <c r="P243" s="23">
        <v>71</v>
      </c>
      <c r="Q243" s="97" t="s">
        <v>75</v>
      </c>
      <c r="R243" s="23">
        <v>1.4582486127772736E-2</v>
      </c>
      <c r="S243" s="97" t="s">
        <v>75</v>
      </c>
      <c r="T243" s="97">
        <v>13</v>
      </c>
      <c r="U243" s="97" t="s">
        <v>75</v>
      </c>
      <c r="V243" s="23">
        <v>0.45935303977576364</v>
      </c>
      <c r="W243" s="97" t="s">
        <v>75</v>
      </c>
      <c r="X243" s="97">
        <v>26</v>
      </c>
      <c r="Y243" s="97" t="s">
        <v>75</v>
      </c>
      <c r="Z243" s="23">
        <v>1.8823011113686169E-2</v>
      </c>
      <c r="AA243" s="97" t="s">
        <v>75</v>
      </c>
      <c r="AB243" s="97">
        <v>13</v>
      </c>
      <c r="AC243" s="97" t="s">
        <v>75</v>
      </c>
      <c r="AD243" s="23">
        <v>6.2390405881906528E-3</v>
      </c>
      <c r="AE243" s="97" t="s">
        <v>75</v>
      </c>
      <c r="AF243" s="97">
        <v>232</v>
      </c>
      <c r="AG243" s="97" t="s">
        <v>75</v>
      </c>
      <c r="AH243" s="23">
        <v>7.3867920298304232E-2</v>
      </c>
      <c r="AI243" s="97" t="s">
        <v>75</v>
      </c>
      <c r="AJ243" s="97">
        <v>199</v>
      </c>
      <c r="AK243" s="97" t="s">
        <v>75</v>
      </c>
      <c r="AL243" s="23">
        <v>1.5389103681644764E-2</v>
      </c>
      <c r="AM243" s="97" t="s">
        <v>75</v>
      </c>
      <c r="AN243" s="97">
        <v>261</v>
      </c>
      <c r="AO243" s="97" t="s">
        <v>75</v>
      </c>
      <c r="AP243" s="23">
        <v>3.9767170020078485E-2</v>
      </c>
      <c r="AQ243" s="97" t="s">
        <v>75</v>
      </c>
      <c r="AR243" s="97">
        <v>146</v>
      </c>
      <c r="AS243" s="97" t="s">
        <v>75</v>
      </c>
      <c r="AT243" s="23">
        <v>0.14229082706859969</v>
      </c>
      <c r="AU243" s="97" t="s">
        <v>75</v>
      </c>
      <c r="AV243" s="97">
        <v>54</v>
      </c>
      <c r="AW243" s="97" t="s">
        <v>75</v>
      </c>
      <c r="AX243" s="23">
        <v>8.8899863511894189E-2</v>
      </c>
      <c r="AY243" s="97" t="s">
        <v>75</v>
      </c>
      <c r="AZ243" s="97">
        <v>131</v>
      </c>
      <c r="BA243" s="97" t="s">
        <v>75</v>
      </c>
      <c r="BB243" s="23">
        <v>0.11914245973781136</v>
      </c>
      <c r="BC243" s="97" t="s">
        <v>75</v>
      </c>
      <c r="BD243" s="97">
        <v>77</v>
      </c>
      <c r="BE243" s="97" t="s">
        <v>75</v>
      </c>
      <c r="BF243" s="23">
        <v>0.35831981086104941</v>
      </c>
      <c r="BG243" s="97" t="s">
        <v>75</v>
      </c>
      <c r="BH243" s="97">
        <v>58</v>
      </c>
      <c r="BI243" s="97" t="s">
        <v>75</v>
      </c>
      <c r="BJ243" s="23">
        <v>0.18357543929092307</v>
      </c>
      <c r="BK243" s="97" t="s">
        <v>75</v>
      </c>
      <c r="BL243" s="97">
        <v>63</v>
      </c>
      <c r="BM243" s="97" t="s">
        <v>75</v>
      </c>
      <c r="BN243" s="23">
        <v>8.4468353161207696E-2</v>
      </c>
      <c r="BO243" s="97" t="s">
        <v>75</v>
      </c>
      <c r="BP243" s="97">
        <v>116</v>
      </c>
      <c r="BQ243" s="97" t="s">
        <v>75</v>
      </c>
      <c r="BR243" s="23">
        <v>0.248144388810905</v>
      </c>
      <c r="BS243" s="97" t="s">
        <v>75</v>
      </c>
      <c r="BT243" s="97">
        <v>7</v>
      </c>
      <c r="BU243" s="97" t="s">
        <v>75</v>
      </c>
      <c r="BV243" s="23">
        <v>0.28935148489209883</v>
      </c>
      <c r="BW243" s="97" t="s">
        <v>75</v>
      </c>
      <c r="BX243" s="97">
        <v>30</v>
      </c>
      <c r="BY243" s="97" t="s">
        <v>75</v>
      </c>
      <c r="BZ243" s="23">
        <v>0.13094304727295483</v>
      </c>
      <c r="CA243" s="97" t="s">
        <v>75</v>
      </c>
      <c r="CB243" s="97">
        <v>201</v>
      </c>
      <c r="CC243" s="97" t="s">
        <v>75</v>
      </c>
      <c r="CD243" s="23">
        <v>0.54021667492791747</v>
      </c>
      <c r="CE243" s="97" t="s">
        <v>75</v>
      </c>
      <c r="CF243" s="97">
        <v>17</v>
      </c>
      <c r="CG243" s="2">
        <f t="shared" si="33"/>
        <v>1.8823011113686169E-2</v>
      </c>
      <c r="CH243">
        <f t="shared" si="34"/>
        <v>1.5389103681644764E-2</v>
      </c>
      <c r="CI243">
        <f t="shared" si="35"/>
        <v>8.8899863511894189E-2</v>
      </c>
      <c r="CJ243">
        <f t="shared" si="36"/>
        <v>0.18357543929092307</v>
      </c>
      <c r="CK243">
        <f t="shared" si="37"/>
        <v>0.28935148489209883</v>
      </c>
      <c r="CL243">
        <f t="shared" si="38"/>
        <v>0.13094304727295483</v>
      </c>
      <c r="CM243">
        <f t="shared" si="39"/>
        <v>0.54021667492791747</v>
      </c>
      <c r="CN243">
        <f t="shared" si="40"/>
        <v>0.16306895995727202</v>
      </c>
      <c r="CO243">
        <f t="shared" si="41"/>
        <v>1.5389103681644764E-2</v>
      </c>
      <c r="CP243" s="97" t="s">
        <v>75</v>
      </c>
      <c r="CQ243">
        <f t="shared" si="42"/>
        <v>39</v>
      </c>
      <c r="CR243">
        <f t="shared" si="43"/>
        <v>261</v>
      </c>
      <c r="CS243" s="97" t="s">
        <v>75</v>
      </c>
    </row>
    <row r="244" spans="1:97" x14ac:dyDescent="0.35">
      <c r="A244" s="97" t="s">
        <v>296</v>
      </c>
      <c r="B244" s="23">
        <v>0.18161833509177427</v>
      </c>
      <c r="C244" s="97" t="s">
        <v>296</v>
      </c>
      <c r="D244" s="97">
        <v>220</v>
      </c>
      <c r="E244" s="97" t="s">
        <v>296</v>
      </c>
      <c r="F244" s="23">
        <v>6.3454534405507454E-2</v>
      </c>
      <c r="G244" s="97" t="s">
        <v>296</v>
      </c>
      <c r="H244" s="97">
        <v>241</v>
      </c>
      <c r="I244" s="97" t="s">
        <v>296</v>
      </c>
      <c r="J244" s="23">
        <v>0.25161340485278433</v>
      </c>
      <c r="K244" s="97" t="s">
        <v>296</v>
      </c>
      <c r="L244" s="97">
        <v>173</v>
      </c>
      <c r="M244" s="97" t="s">
        <v>296</v>
      </c>
      <c r="N244" s="23">
        <v>-68</v>
      </c>
      <c r="O244" s="97" t="s">
        <v>296</v>
      </c>
      <c r="P244" s="23">
        <v>84</v>
      </c>
      <c r="Q244" s="97" t="s">
        <v>296</v>
      </c>
      <c r="R244" s="23">
        <v>8.7564704262045644E-4</v>
      </c>
      <c r="S244" s="97" t="s">
        <v>296</v>
      </c>
      <c r="T244" s="97">
        <v>211</v>
      </c>
      <c r="U244" s="97" t="s">
        <v>296</v>
      </c>
      <c r="V244" s="23">
        <v>0.12330206446916542</v>
      </c>
      <c r="W244" s="97" t="s">
        <v>296</v>
      </c>
      <c r="X244" s="97">
        <v>180</v>
      </c>
      <c r="Y244" s="97" t="s">
        <v>296</v>
      </c>
      <c r="Z244" s="23">
        <v>2.0148242388150907E-3</v>
      </c>
      <c r="AA244" s="97" t="s">
        <v>296</v>
      </c>
      <c r="AB244" s="97">
        <v>224</v>
      </c>
      <c r="AC244" s="97" t="s">
        <v>296</v>
      </c>
      <c r="AD244" s="23">
        <v>2.8224761505094187E-3</v>
      </c>
      <c r="AE244" s="97" t="s">
        <v>296</v>
      </c>
      <c r="AF244" s="97">
        <v>296</v>
      </c>
      <c r="AG244" s="97" t="s">
        <v>296</v>
      </c>
      <c r="AH244" s="23">
        <v>8.5119025337117349E-2</v>
      </c>
      <c r="AI244" s="97" t="s">
        <v>296</v>
      </c>
      <c r="AJ244" s="97">
        <v>158</v>
      </c>
      <c r="AK244" s="97" t="s">
        <v>296</v>
      </c>
      <c r="AL244" s="23">
        <v>1.3477950189259459E-2</v>
      </c>
      <c r="AM244" s="97" t="s">
        <v>296</v>
      </c>
      <c r="AN244" s="97">
        <v>283</v>
      </c>
      <c r="AO244" s="97" t="s">
        <v>296</v>
      </c>
      <c r="AP244" s="23">
        <v>0</v>
      </c>
      <c r="AQ244" s="97" t="s">
        <v>296</v>
      </c>
      <c r="AR244" s="97">
        <v>253</v>
      </c>
      <c r="AS244" s="97" t="s">
        <v>296</v>
      </c>
      <c r="AT244" s="23">
        <v>0.10009204454022866</v>
      </c>
      <c r="AU244" s="97" t="s">
        <v>296</v>
      </c>
      <c r="AV244" s="97">
        <v>133</v>
      </c>
      <c r="AW244" s="97" t="s">
        <v>296</v>
      </c>
      <c r="AX244" s="23">
        <v>3.5288090614331052E-2</v>
      </c>
      <c r="AY244" s="97" t="s">
        <v>296</v>
      </c>
      <c r="AZ244" s="97">
        <v>272</v>
      </c>
      <c r="BA244" s="97" t="s">
        <v>296</v>
      </c>
      <c r="BB244" s="23">
        <v>4.725854677041833E-3</v>
      </c>
      <c r="BC244" s="97" t="s">
        <v>296</v>
      </c>
      <c r="BD244" s="97">
        <v>317</v>
      </c>
      <c r="BE244" s="97" t="s">
        <v>296</v>
      </c>
      <c r="BF244" s="23">
        <v>0.26174721460607303</v>
      </c>
      <c r="BG244" s="97" t="s">
        <v>296</v>
      </c>
      <c r="BH244" s="97">
        <v>120</v>
      </c>
      <c r="BI244" s="97" t="s">
        <v>296</v>
      </c>
      <c r="BJ244" s="23">
        <v>5.901746771056339E-2</v>
      </c>
      <c r="BK244" s="97" t="s">
        <v>296</v>
      </c>
      <c r="BL244" s="97">
        <v>267</v>
      </c>
      <c r="BM244" s="97" t="s">
        <v>296</v>
      </c>
      <c r="BN244" s="23">
        <v>0.13198235599820993</v>
      </c>
      <c r="BO244" s="97" t="s">
        <v>296</v>
      </c>
      <c r="BP244" s="97">
        <v>67</v>
      </c>
      <c r="BQ244" s="97" t="s">
        <v>296</v>
      </c>
      <c r="BR244" s="23">
        <v>7.8593679341907169E-2</v>
      </c>
      <c r="BS244" s="97" t="s">
        <v>296</v>
      </c>
      <c r="BT244" s="97">
        <v>108</v>
      </c>
      <c r="BU244" s="97" t="s">
        <v>296</v>
      </c>
      <c r="BV244" s="23">
        <v>0.18289449313937939</v>
      </c>
      <c r="BW244" s="97" t="s">
        <v>296</v>
      </c>
      <c r="BX244" s="97">
        <v>77</v>
      </c>
      <c r="BY244" s="97" t="s">
        <v>296</v>
      </c>
      <c r="BZ244" s="23">
        <v>0.10503001492487281</v>
      </c>
      <c r="CA244" s="97" t="s">
        <v>296</v>
      </c>
      <c r="CB244" s="97">
        <v>256</v>
      </c>
      <c r="CC244" s="97" t="s">
        <v>296</v>
      </c>
      <c r="CD244" s="23">
        <v>0.1445752846286632</v>
      </c>
      <c r="CE244" s="97" t="s">
        <v>296</v>
      </c>
      <c r="CF244" s="97">
        <v>79</v>
      </c>
      <c r="CG244" s="2">
        <f t="shared" si="33"/>
        <v>2.0148242388150907E-3</v>
      </c>
      <c r="CH244">
        <f t="shared" si="34"/>
        <v>1.3477950189259459E-2</v>
      </c>
      <c r="CI244">
        <f t="shared" si="35"/>
        <v>3.5288090614331052E-2</v>
      </c>
      <c r="CJ244">
        <f t="shared" si="36"/>
        <v>5.901746771056339E-2</v>
      </c>
      <c r="CK244">
        <f t="shared" si="37"/>
        <v>0.18289449313937939</v>
      </c>
      <c r="CL244">
        <f t="shared" si="38"/>
        <v>0.10503001492487281</v>
      </c>
      <c r="CM244">
        <f t="shared" si="39"/>
        <v>0.1445752846286632</v>
      </c>
      <c r="CN244">
        <f t="shared" si="40"/>
        <v>7.4115954585449492E-2</v>
      </c>
      <c r="CO244">
        <f t="shared" si="41"/>
        <v>1.3477950189259459E-2</v>
      </c>
      <c r="CP244" s="97" t="s">
        <v>296</v>
      </c>
      <c r="CQ244">
        <f t="shared" si="42"/>
        <v>220</v>
      </c>
      <c r="CR244">
        <f t="shared" si="43"/>
        <v>283</v>
      </c>
      <c r="CS244" s="97" t="s">
        <v>296</v>
      </c>
    </row>
    <row r="245" spans="1:97" x14ac:dyDescent="0.35">
      <c r="A245" s="97" t="s">
        <v>280</v>
      </c>
      <c r="B245" s="23">
        <v>0.18955715767511827</v>
      </c>
      <c r="C245" s="97" t="s">
        <v>280</v>
      </c>
      <c r="D245" s="97">
        <v>202</v>
      </c>
      <c r="E245" s="97" t="s">
        <v>280</v>
      </c>
      <c r="F245" s="23">
        <v>2.4214324552014974E-2</v>
      </c>
      <c r="G245" s="97" t="s">
        <v>280</v>
      </c>
      <c r="H245" s="97">
        <v>319</v>
      </c>
      <c r="I245" s="97" t="s">
        <v>280</v>
      </c>
      <c r="J245" s="23">
        <v>0.34117067167448695</v>
      </c>
      <c r="K245" s="97" t="s">
        <v>280</v>
      </c>
      <c r="L245" s="97">
        <v>82</v>
      </c>
      <c r="M245" s="97" t="s">
        <v>280</v>
      </c>
      <c r="N245" s="23">
        <v>-237</v>
      </c>
      <c r="O245" s="97" t="s">
        <v>280</v>
      </c>
      <c r="P245" s="23">
        <v>2</v>
      </c>
      <c r="Q245" s="97" t="s">
        <v>280</v>
      </c>
      <c r="R245" s="23">
        <v>5.8748488538739718E-4</v>
      </c>
      <c r="S245" s="97" t="s">
        <v>280</v>
      </c>
      <c r="T245" s="97">
        <v>243</v>
      </c>
      <c r="U245" s="97" t="s">
        <v>280</v>
      </c>
      <c r="V245" s="23">
        <v>0.31520333132617884</v>
      </c>
      <c r="W245" s="97" t="s">
        <v>280</v>
      </c>
      <c r="X245" s="97">
        <v>56</v>
      </c>
      <c r="Y245" s="97" t="s">
        <v>280</v>
      </c>
      <c r="Z245" s="23">
        <v>3.5001170441890852E-3</v>
      </c>
      <c r="AA245" s="97" t="s">
        <v>280</v>
      </c>
      <c r="AB245" s="97">
        <v>142</v>
      </c>
      <c r="AC245" s="97" t="s">
        <v>280</v>
      </c>
      <c r="AD245" s="23">
        <v>3.1015433107301703E-3</v>
      </c>
      <c r="AE245" s="97" t="s">
        <v>280</v>
      </c>
      <c r="AF245" s="97">
        <v>286</v>
      </c>
      <c r="AG245" s="97" t="s">
        <v>280</v>
      </c>
      <c r="AH245" s="23">
        <v>5.6421784488336256E-2</v>
      </c>
      <c r="AI245" s="97" t="s">
        <v>280</v>
      </c>
      <c r="AJ245" s="97">
        <v>275</v>
      </c>
      <c r="AK245" s="97" t="s">
        <v>280</v>
      </c>
      <c r="AL245" s="23">
        <v>1.0133117100226149E-2</v>
      </c>
      <c r="AM245" s="97" t="s">
        <v>280</v>
      </c>
      <c r="AN245" s="97">
        <v>316</v>
      </c>
      <c r="AO245" s="97" t="s">
        <v>280</v>
      </c>
      <c r="AP245" s="23">
        <v>1.001164650102229E-2</v>
      </c>
      <c r="AQ245" s="97" t="s">
        <v>280</v>
      </c>
      <c r="AR245" s="97">
        <v>237</v>
      </c>
      <c r="AS245" s="97" t="s">
        <v>280</v>
      </c>
      <c r="AT245" s="23">
        <v>0.14074131781978041</v>
      </c>
      <c r="AU245" s="97" t="s">
        <v>280</v>
      </c>
      <c r="AV245" s="97">
        <v>56</v>
      </c>
      <c r="AW245" s="97" t="s">
        <v>280</v>
      </c>
      <c r="AX245" s="23">
        <v>5.9370872214020751E-2</v>
      </c>
      <c r="AY245" s="97" t="s">
        <v>280</v>
      </c>
      <c r="AZ245" s="97">
        <v>194</v>
      </c>
      <c r="BA245" s="97" t="s">
        <v>280</v>
      </c>
      <c r="BB245" s="23">
        <v>1.5090758111412517E-2</v>
      </c>
      <c r="BC245" s="97" t="s">
        <v>280</v>
      </c>
      <c r="BD245" s="97">
        <v>275</v>
      </c>
      <c r="BE245" s="97" t="s">
        <v>280</v>
      </c>
      <c r="BF245" s="23">
        <v>0.31523338378757199</v>
      </c>
      <c r="BG245" s="97" t="s">
        <v>280</v>
      </c>
      <c r="BH245" s="97">
        <v>73</v>
      </c>
      <c r="BI245" s="97" t="s">
        <v>280</v>
      </c>
      <c r="BJ245" s="23">
        <v>7.9651470292799606E-2</v>
      </c>
      <c r="BK245" s="97" t="s">
        <v>280</v>
      </c>
      <c r="BL245" s="97">
        <v>221</v>
      </c>
      <c r="BM245" s="97" t="s">
        <v>280</v>
      </c>
      <c r="BN245" s="23">
        <v>2.4787788429141866E-2</v>
      </c>
      <c r="BO245" s="97" t="s">
        <v>280</v>
      </c>
      <c r="BP245" s="97">
        <v>273</v>
      </c>
      <c r="BQ245" s="97" t="s">
        <v>280</v>
      </c>
      <c r="BR245" s="23">
        <v>8.8594956023995822E-2</v>
      </c>
      <c r="BS245" s="97" t="s">
        <v>280</v>
      </c>
      <c r="BT245" s="97">
        <v>81</v>
      </c>
      <c r="BU245" s="97" t="s">
        <v>280</v>
      </c>
      <c r="BV245" s="23">
        <v>9.8650575498950371E-2</v>
      </c>
      <c r="BW245" s="97" t="s">
        <v>280</v>
      </c>
      <c r="BX245" s="97">
        <v>198</v>
      </c>
      <c r="BY245" s="97" t="s">
        <v>280</v>
      </c>
      <c r="BZ245" s="23">
        <v>0.18908513889931403</v>
      </c>
      <c r="CA245" s="97" t="s">
        <v>280</v>
      </c>
      <c r="CB245" s="97">
        <v>106</v>
      </c>
      <c r="CC245" s="97" t="s">
        <v>280</v>
      </c>
      <c r="CD245" s="23">
        <v>0.11296985671408687</v>
      </c>
      <c r="CE245" s="97" t="s">
        <v>280</v>
      </c>
      <c r="CF245" s="97">
        <v>110</v>
      </c>
      <c r="CG245" s="2">
        <f t="shared" si="33"/>
        <v>3.5001170441890852E-3</v>
      </c>
      <c r="CH245">
        <f t="shared" si="34"/>
        <v>1.0133117100226149E-2</v>
      </c>
      <c r="CI245">
        <f t="shared" si="35"/>
        <v>5.9370872214020751E-2</v>
      </c>
      <c r="CJ245">
        <f t="shared" si="36"/>
        <v>7.9651470292799606E-2</v>
      </c>
      <c r="CK245">
        <f t="shared" si="37"/>
        <v>9.8650575498950371E-2</v>
      </c>
      <c r="CL245">
        <f t="shared" si="38"/>
        <v>0.18908513889931403</v>
      </c>
      <c r="CM245">
        <f t="shared" si="39"/>
        <v>0.11296985671408687</v>
      </c>
      <c r="CN245">
        <f t="shared" si="40"/>
        <v>7.7355679328833679E-2</v>
      </c>
      <c r="CO245">
        <f t="shared" si="41"/>
        <v>1.0133117100226149E-2</v>
      </c>
      <c r="CP245" s="97" t="s">
        <v>280</v>
      </c>
      <c r="CQ245">
        <f t="shared" si="42"/>
        <v>202</v>
      </c>
      <c r="CR245">
        <f t="shared" si="43"/>
        <v>316</v>
      </c>
      <c r="CS245" s="97" t="s">
        <v>280</v>
      </c>
    </row>
    <row r="246" spans="1:97" x14ac:dyDescent="0.35">
      <c r="A246" s="97" t="s">
        <v>27</v>
      </c>
      <c r="B246" s="23">
        <v>0.75300646058962295</v>
      </c>
      <c r="C246" s="97" t="s">
        <v>27</v>
      </c>
      <c r="D246" s="97">
        <v>7</v>
      </c>
      <c r="E246" s="97" t="s">
        <v>27</v>
      </c>
      <c r="F246" s="23">
        <v>0.14593074235326728</v>
      </c>
      <c r="G246" s="97" t="s">
        <v>27</v>
      </c>
      <c r="H246" s="97">
        <v>79</v>
      </c>
      <c r="I246" s="97" t="s">
        <v>27</v>
      </c>
      <c r="J246" s="23">
        <v>0.93720988356757529</v>
      </c>
      <c r="K246" s="97" t="s">
        <v>27</v>
      </c>
      <c r="L246" s="97">
        <v>2</v>
      </c>
      <c r="M246" s="97" t="s">
        <v>27</v>
      </c>
      <c r="N246" s="23">
        <v>-77</v>
      </c>
      <c r="O246" s="97" t="s">
        <v>27</v>
      </c>
      <c r="P246" s="23">
        <v>82</v>
      </c>
      <c r="Q246" s="97" t="s">
        <v>27</v>
      </c>
      <c r="R246" s="23">
        <v>1.0068591215812764E-3</v>
      </c>
      <c r="S246" s="97" t="s">
        <v>27</v>
      </c>
      <c r="T246" s="97">
        <v>196</v>
      </c>
      <c r="U246" s="97" t="s">
        <v>27</v>
      </c>
      <c r="V246" s="23">
        <v>0.34132348501267945</v>
      </c>
      <c r="W246" s="97" t="s">
        <v>27</v>
      </c>
      <c r="X246" s="97">
        <v>47</v>
      </c>
      <c r="Y246" s="97" t="s">
        <v>27</v>
      </c>
      <c r="Z246" s="23">
        <v>4.1607429297098007E-3</v>
      </c>
      <c r="AA246" s="97" t="s">
        <v>27</v>
      </c>
      <c r="AB246" s="97">
        <v>114</v>
      </c>
      <c r="AC246" s="97" t="s">
        <v>27</v>
      </c>
      <c r="AD246" s="23">
        <v>2.9895218494229033E-3</v>
      </c>
      <c r="AE246" s="97" t="s">
        <v>27</v>
      </c>
      <c r="AF246" s="97">
        <v>290</v>
      </c>
      <c r="AG246" s="97" t="s">
        <v>27</v>
      </c>
      <c r="AH246" s="23">
        <v>0.7260829444639344</v>
      </c>
      <c r="AI246" s="97" t="s">
        <v>27</v>
      </c>
      <c r="AJ246" s="97">
        <v>3</v>
      </c>
      <c r="AK246" s="97" t="s">
        <v>27</v>
      </c>
      <c r="AL246" s="23">
        <v>9.4422450003228311E-2</v>
      </c>
      <c r="AM246" s="97" t="s">
        <v>27</v>
      </c>
      <c r="AN246" s="97">
        <v>28</v>
      </c>
      <c r="AO246" s="97" t="s">
        <v>27</v>
      </c>
      <c r="AP246" s="23">
        <v>3.5002793041873127E-2</v>
      </c>
      <c r="AQ246" s="97" t="s">
        <v>27</v>
      </c>
      <c r="AR246" s="97">
        <v>159</v>
      </c>
      <c r="AS246" s="97" t="s">
        <v>27</v>
      </c>
      <c r="AT246" s="23">
        <v>9.2265921676241189E-2</v>
      </c>
      <c r="AU246" s="97" t="s">
        <v>27</v>
      </c>
      <c r="AV246" s="97">
        <v>164</v>
      </c>
      <c r="AW246" s="97" t="s">
        <v>27</v>
      </c>
      <c r="AX246" s="23">
        <v>6.6622628303067088E-2</v>
      </c>
      <c r="AY246" s="97" t="s">
        <v>27</v>
      </c>
      <c r="AZ246" s="97">
        <v>173</v>
      </c>
      <c r="BA246" s="97" t="s">
        <v>27</v>
      </c>
      <c r="BB246" s="23">
        <v>9.257310201927986E-2</v>
      </c>
      <c r="BC246" s="97" t="s">
        <v>27</v>
      </c>
      <c r="BD246" s="97">
        <v>102</v>
      </c>
      <c r="BE246" s="97" t="s">
        <v>27</v>
      </c>
      <c r="BF246" s="23">
        <v>0.2508445007671446</v>
      </c>
      <c r="BG246" s="97" t="s">
        <v>27</v>
      </c>
      <c r="BH246" s="97">
        <v>129</v>
      </c>
      <c r="BI246" s="97" t="s">
        <v>27</v>
      </c>
      <c r="BJ246" s="23">
        <v>0.13687531870685504</v>
      </c>
      <c r="BK246" s="97" t="s">
        <v>27</v>
      </c>
      <c r="BL246" s="97">
        <v>114</v>
      </c>
      <c r="BM246" s="97" t="s">
        <v>27</v>
      </c>
      <c r="BN246" s="23">
        <v>0.19132979431595112</v>
      </c>
      <c r="BO246" s="97" t="s">
        <v>27</v>
      </c>
      <c r="BP246" s="97">
        <v>35</v>
      </c>
      <c r="BQ246" s="97" t="s">
        <v>27</v>
      </c>
      <c r="BR246" s="23">
        <v>0.22359884086974979</v>
      </c>
      <c r="BS246" s="97" t="s">
        <v>27</v>
      </c>
      <c r="BT246" s="97">
        <v>9</v>
      </c>
      <c r="BU246" s="97" t="s">
        <v>27</v>
      </c>
      <c r="BV246" s="23">
        <v>0.36064017585046071</v>
      </c>
      <c r="BW246" s="97" t="s">
        <v>27</v>
      </c>
      <c r="BX246" s="97">
        <v>17</v>
      </c>
      <c r="BY246" s="97" t="s">
        <v>27</v>
      </c>
      <c r="BZ246" s="23">
        <v>0.73273530320046665</v>
      </c>
      <c r="CA246" s="97" t="s">
        <v>27</v>
      </c>
      <c r="CB246" s="97">
        <v>2</v>
      </c>
      <c r="CC246" s="97" t="s">
        <v>27</v>
      </c>
      <c r="CD246" s="23">
        <v>0.97973128381845009</v>
      </c>
      <c r="CE246" s="97" t="s">
        <v>27</v>
      </c>
      <c r="CF246" s="97">
        <v>2</v>
      </c>
      <c r="CG246" s="2">
        <f t="shared" si="33"/>
        <v>4.1607429297098007E-3</v>
      </c>
      <c r="CH246">
        <f t="shared" si="34"/>
        <v>9.4422450003228311E-2</v>
      </c>
      <c r="CI246">
        <f t="shared" si="35"/>
        <v>6.6622628303067088E-2</v>
      </c>
      <c r="CJ246">
        <f t="shared" si="36"/>
        <v>0.13687531870685504</v>
      </c>
      <c r="CK246">
        <f t="shared" si="37"/>
        <v>0.36064017585046071</v>
      </c>
      <c r="CL246">
        <f t="shared" si="38"/>
        <v>0.73273530320046665</v>
      </c>
      <c r="CM246">
        <f t="shared" si="39"/>
        <v>0.97973128381845009</v>
      </c>
      <c r="CN246">
        <f t="shared" si="40"/>
        <v>0.30729162123091314</v>
      </c>
      <c r="CO246">
        <f t="shared" si="41"/>
        <v>9.4422450003228311E-2</v>
      </c>
      <c r="CP246" s="97" t="s">
        <v>27</v>
      </c>
      <c r="CQ246">
        <f t="shared" si="42"/>
        <v>7</v>
      </c>
      <c r="CR246">
        <f t="shared" si="43"/>
        <v>28</v>
      </c>
      <c r="CS246" s="97" t="s">
        <v>27</v>
      </c>
    </row>
    <row r="247" spans="1:97" x14ac:dyDescent="0.35">
      <c r="A247" s="97" t="s">
        <v>308</v>
      </c>
      <c r="B247" s="23">
        <v>0.16614823768224329</v>
      </c>
      <c r="C247" s="97" t="s">
        <v>308</v>
      </c>
      <c r="D247" s="97">
        <v>252</v>
      </c>
      <c r="E247" s="97" t="s">
        <v>308</v>
      </c>
      <c r="F247" s="23">
        <v>4.3330310611055481E-2</v>
      </c>
      <c r="G247" s="97" t="s">
        <v>308</v>
      </c>
      <c r="H247" s="97">
        <v>297</v>
      </c>
      <c r="I247" s="97" t="s">
        <v>308</v>
      </c>
      <c r="J247" s="23">
        <v>0.22402240775818666</v>
      </c>
      <c r="K247" s="97" t="s">
        <v>308</v>
      </c>
      <c r="L247" s="97">
        <v>215</v>
      </c>
      <c r="M247" s="97" t="s">
        <v>308</v>
      </c>
      <c r="N247" s="23">
        <v>-82</v>
      </c>
      <c r="O247" s="97" t="s">
        <v>308</v>
      </c>
      <c r="P247" s="23">
        <v>78</v>
      </c>
      <c r="Q247" s="97" t="s">
        <v>308</v>
      </c>
      <c r="R247" s="23">
        <v>1.092458391956462E-3</v>
      </c>
      <c r="S247" s="97" t="s">
        <v>308</v>
      </c>
      <c r="T247" s="97">
        <v>180</v>
      </c>
      <c r="U247" s="97" t="s">
        <v>308</v>
      </c>
      <c r="V247" s="23">
        <v>0.2454346162245446</v>
      </c>
      <c r="W247" s="97" t="s">
        <v>308</v>
      </c>
      <c r="X247" s="97">
        <v>84</v>
      </c>
      <c r="Y247" s="97" t="s">
        <v>308</v>
      </c>
      <c r="Z247" s="23">
        <v>3.3602030448140023E-3</v>
      </c>
      <c r="AA247" s="97" t="s">
        <v>308</v>
      </c>
      <c r="AB247" s="97">
        <v>150</v>
      </c>
      <c r="AC247" s="97" t="s">
        <v>308</v>
      </c>
      <c r="AD247" s="23">
        <v>8.1468439078176396E-3</v>
      </c>
      <c r="AE247" s="97" t="s">
        <v>308</v>
      </c>
      <c r="AF247" s="97">
        <v>199</v>
      </c>
      <c r="AG247" s="97" t="s">
        <v>308</v>
      </c>
      <c r="AH247" s="23">
        <v>5.0190502608530169E-2</v>
      </c>
      <c r="AI247" s="97" t="s">
        <v>308</v>
      </c>
      <c r="AJ247" s="97">
        <v>303</v>
      </c>
      <c r="AK247" s="97" t="s">
        <v>308</v>
      </c>
      <c r="AL247" s="23">
        <v>1.4263990594898598E-2</v>
      </c>
      <c r="AM247" s="97" t="s">
        <v>308</v>
      </c>
      <c r="AN247" s="97">
        <v>271</v>
      </c>
      <c r="AO247" s="97" t="s">
        <v>308</v>
      </c>
      <c r="AP247" s="23">
        <v>3.0633095202593788E-2</v>
      </c>
      <c r="AQ247" s="97" t="s">
        <v>308</v>
      </c>
      <c r="AR247" s="97">
        <v>172</v>
      </c>
      <c r="AS247" s="97" t="s">
        <v>308</v>
      </c>
      <c r="AT247" s="23">
        <v>7.4891017659675749E-2</v>
      </c>
      <c r="AU247" s="97" t="s">
        <v>308</v>
      </c>
      <c r="AV247" s="97">
        <v>219</v>
      </c>
      <c r="AW247" s="97" t="s">
        <v>308</v>
      </c>
      <c r="AX247" s="23">
        <v>5.6240788333061675E-2</v>
      </c>
      <c r="AY247" s="97" t="s">
        <v>308</v>
      </c>
      <c r="AZ247" s="97">
        <v>204</v>
      </c>
      <c r="BA247" s="97" t="s">
        <v>308</v>
      </c>
      <c r="BB247" s="23">
        <v>3.2566294149361651E-2</v>
      </c>
      <c r="BC247" s="97" t="s">
        <v>308</v>
      </c>
      <c r="BD247" s="97">
        <v>215</v>
      </c>
      <c r="BE247" s="97" t="s">
        <v>308</v>
      </c>
      <c r="BF247" s="23">
        <v>7.5035599492062038E-2</v>
      </c>
      <c r="BG247" s="97" t="s">
        <v>308</v>
      </c>
      <c r="BH247" s="97">
        <v>322</v>
      </c>
      <c r="BI247" s="97" t="s">
        <v>308</v>
      </c>
      <c r="BJ247" s="23">
        <v>4.5390629231643602E-2</v>
      </c>
      <c r="BK247" s="97" t="s">
        <v>308</v>
      </c>
      <c r="BL247" s="97">
        <v>303</v>
      </c>
      <c r="BM247" s="97" t="s">
        <v>308</v>
      </c>
      <c r="BN247" s="23">
        <v>2.3438618224938569E-2</v>
      </c>
      <c r="BO247" s="97" t="s">
        <v>308</v>
      </c>
      <c r="BP247" s="97">
        <v>279</v>
      </c>
      <c r="BQ247" s="97" t="s">
        <v>308</v>
      </c>
      <c r="BR247" s="23">
        <v>6.5302124086174793E-2</v>
      </c>
      <c r="BS247" s="97" t="s">
        <v>308</v>
      </c>
      <c r="BT247" s="97">
        <v>152</v>
      </c>
      <c r="BU247" s="97" t="s">
        <v>308</v>
      </c>
      <c r="BV247" s="23">
        <v>7.7195314491585718E-2</v>
      </c>
      <c r="BW247" s="97" t="s">
        <v>308</v>
      </c>
      <c r="BX247" s="97">
        <v>249</v>
      </c>
      <c r="BY247" s="97" t="s">
        <v>308</v>
      </c>
      <c r="BZ247" s="23">
        <v>0.18853614856310608</v>
      </c>
      <c r="CA247" s="97" t="s">
        <v>308</v>
      </c>
      <c r="CB247" s="97">
        <v>108</v>
      </c>
      <c r="CC247" s="97" t="s">
        <v>308</v>
      </c>
      <c r="CD247" s="23">
        <v>0.10054758616567691</v>
      </c>
      <c r="CE247" s="97" t="s">
        <v>308</v>
      </c>
      <c r="CF247" s="97">
        <v>120</v>
      </c>
      <c r="CG247" s="2">
        <f t="shared" si="33"/>
        <v>3.3602030448140023E-3</v>
      </c>
      <c r="CH247">
        <f t="shared" si="34"/>
        <v>1.4263990594898598E-2</v>
      </c>
      <c r="CI247">
        <f t="shared" si="35"/>
        <v>5.6240788333061675E-2</v>
      </c>
      <c r="CJ247">
        <f t="shared" si="36"/>
        <v>4.5390629231643602E-2</v>
      </c>
      <c r="CK247">
        <f t="shared" si="37"/>
        <v>7.7195314491585718E-2</v>
      </c>
      <c r="CL247">
        <f t="shared" si="38"/>
        <v>0.18853614856310608</v>
      </c>
      <c r="CM247">
        <f t="shared" si="39"/>
        <v>0.10054758616567691</v>
      </c>
      <c r="CN247">
        <f t="shared" si="40"/>
        <v>6.7802819755434146E-2</v>
      </c>
      <c r="CO247">
        <f t="shared" si="41"/>
        <v>1.4263990594898598E-2</v>
      </c>
      <c r="CP247" s="97" t="s">
        <v>308</v>
      </c>
      <c r="CQ247">
        <f t="shared" si="42"/>
        <v>252</v>
      </c>
      <c r="CR247">
        <f t="shared" si="43"/>
        <v>271</v>
      </c>
      <c r="CS247" s="97" t="s">
        <v>308</v>
      </c>
    </row>
    <row r="248" spans="1:97" x14ac:dyDescent="0.35">
      <c r="A248" s="97" t="s">
        <v>24</v>
      </c>
      <c r="B248" s="23">
        <v>0.26554798978308303</v>
      </c>
      <c r="C248" s="97" t="s">
        <v>24</v>
      </c>
      <c r="D248" s="97">
        <v>110</v>
      </c>
      <c r="E248" s="97" t="s">
        <v>24</v>
      </c>
      <c r="F248" s="23">
        <v>5.4599109438897904E-2</v>
      </c>
      <c r="G248" s="97" t="s">
        <v>24</v>
      </c>
      <c r="H248" s="97">
        <v>268</v>
      </c>
      <c r="I248" s="97" t="s">
        <v>24</v>
      </c>
      <c r="J248" s="23">
        <v>0.45286191112824398</v>
      </c>
      <c r="K248" s="97" t="s">
        <v>24</v>
      </c>
      <c r="L248" s="97">
        <v>39</v>
      </c>
      <c r="M248" s="97" t="s">
        <v>24</v>
      </c>
      <c r="N248" s="23">
        <v>-229</v>
      </c>
      <c r="O248" s="97" t="s">
        <v>24</v>
      </c>
      <c r="P248" s="23">
        <v>4</v>
      </c>
      <c r="Q248" s="97" t="s">
        <v>24</v>
      </c>
      <c r="R248" s="23">
        <v>1.3878694386724979E-2</v>
      </c>
      <c r="S248" s="97" t="s">
        <v>24</v>
      </c>
      <c r="T248" s="97">
        <v>15</v>
      </c>
      <c r="U248" s="97" t="s">
        <v>24</v>
      </c>
      <c r="V248" s="23">
        <v>0.18102457235027417</v>
      </c>
      <c r="W248" s="97" t="s">
        <v>24</v>
      </c>
      <c r="X248" s="97">
        <v>126</v>
      </c>
      <c r="Y248" s="97" t="s">
        <v>24</v>
      </c>
      <c r="Z248" s="23">
        <v>1.5547384446801787E-2</v>
      </c>
      <c r="AA248" s="97" t="s">
        <v>24</v>
      </c>
      <c r="AB248" s="97">
        <v>16</v>
      </c>
      <c r="AC248" s="97" t="s">
        <v>24</v>
      </c>
      <c r="AD248" s="23">
        <v>8.9430677957561457E-3</v>
      </c>
      <c r="AE248" s="97" t="s">
        <v>24</v>
      </c>
      <c r="AF248" s="97">
        <v>185</v>
      </c>
      <c r="AG248" s="97" t="s">
        <v>24</v>
      </c>
      <c r="AH248" s="23">
        <v>6.0131668629513975E-2</v>
      </c>
      <c r="AI248" s="97" t="s">
        <v>24</v>
      </c>
      <c r="AJ248" s="97">
        <v>257</v>
      </c>
      <c r="AK248" s="97" t="s">
        <v>24</v>
      </c>
      <c r="AL248" s="23">
        <v>1.6292743756983533E-2</v>
      </c>
      <c r="AM248" s="97" t="s">
        <v>24</v>
      </c>
      <c r="AN248" s="97">
        <v>254</v>
      </c>
      <c r="AO248" s="97" t="s">
        <v>24</v>
      </c>
      <c r="AP248" s="23">
        <v>4.7173263160266356E-2</v>
      </c>
      <c r="AQ248" s="97" t="s">
        <v>24</v>
      </c>
      <c r="AR248" s="97">
        <v>132</v>
      </c>
      <c r="AS248" s="97" t="s">
        <v>24</v>
      </c>
      <c r="AT248" s="23">
        <v>1</v>
      </c>
      <c r="AU248" s="97" t="s">
        <v>24</v>
      </c>
      <c r="AV248" s="97">
        <v>1</v>
      </c>
      <c r="AW248" s="97" t="s">
        <v>24</v>
      </c>
      <c r="AX248" s="23">
        <v>0.3985044587011749</v>
      </c>
      <c r="AY248" s="97" t="s">
        <v>24</v>
      </c>
      <c r="AZ248" s="97">
        <v>6</v>
      </c>
      <c r="BA248" s="97" t="s">
        <v>24</v>
      </c>
      <c r="BB248" s="23">
        <v>3.289180814797385E-2</v>
      </c>
      <c r="BC248" s="97" t="s">
        <v>24</v>
      </c>
      <c r="BD248" s="97">
        <v>213</v>
      </c>
      <c r="BE248" s="97" t="s">
        <v>24</v>
      </c>
      <c r="BF248" s="23">
        <v>0.12169789695399626</v>
      </c>
      <c r="BG248" s="97" t="s">
        <v>24</v>
      </c>
      <c r="BH248" s="97">
        <v>308</v>
      </c>
      <c r="BI248" s="97" t="s">
        <v>24</v>
      </c>
      <c r="BJ248" s="23">
        <v>5.5440214833068421E-2</v>
      </c>
      <c r="BK248" s="97" t="s">
        <v>24</v>
      </c>
      <c r="BL248" s="97">
        <v>278</v>
      </c>
      <c r="BM248" s="97" t="s">
        <v>24</v>
      </c>
      <c r="BN248" s="23">
        <v>1.7925033787416621E-2</v>
      </c>
      <c r="BO248" s="97" t="s">
        <v>24</v>
      </c>
      <c r="BP248" s="97">
        <v>291</v>
      </c>
      <c r="BQ248" s="97" t="s">
        <v>24</v>
      </c>
      <c r="BR248" s="23">
        <v>8.8036207249438544E-2</v>
      </c>
      <c r="BS248" s="97" t="s">
        <v>24</v>
      </c>
      <c r="BT248" s="97">
        <v>84</v>
      </c>
      <c r="BU248" s="97" t="s">
        <v>24</v>
      </c>
      <c r="BV248" s="23">
        <v>9.2212927453407104E-2</v>
      </c>
      <c r="BW248" s="97" t="s">
        <v>24</v>
      </c>
      <c r="BX248" s="97">
        <v>211</v>
      </c>
      <c r="BY248" s="97" t="s">
        <v>24</v>
      </c>
      <c r="BZ248" s="23">
        <v>0.10096536166470348</v>
      </c>
      <c r="CA248" s="97" t="s">
        <v>24</v>
      </c>
      <c r="CB248" s="97">
        <v>265</v>
      </c>
      <c r="CC248" s="97" t="s">
        <v>24</v>
      </c>
      <c r="CD248" s="23">
        <v>6.5220332953348295E-2</v>
      </c>
      <c r="CE248" s="97" t="s">
        <v>24</v>
      </c>
      <c r="CF248" s="97">
        <v>176</v>
      </c>
      <c r="CG248" s="2">
        <f t="shared" si="33"/>
        <v>1.5547384446801787E-2</v>
      </c>
      <c r="CH248">
        <f t="shared" si="34"/>
        <v>1.6292743756983533E-2</v>
      </c>
      <c r="CI248">
        <f t="shared" si="35"/>
        <v>0.3985044587011749</v>
      </c>
      <c r="CJ248">
        <f t="shared" si="36"/>
        <v>5.5440214833068421E-2</v>
      </c>
      <c r="CK248">
        <f t="shared" si="37"/>
        <v>9.2212927453407104E-2</v>
      </c>
      <c r="CL248">
        <f t="shared" si="38"/>
        <v>0.10096536166470348</v>
      </c>
      <c r="CM248">
        <f t="shared" si="39"/>
        <v>6.5220332953348295E-2</v>
      </c>
      <c r="CN248">
        <f t="shared" si="40"/>
        <v>0.10836649692375569</v>
      </c>
      <c r="CO248">
        <f t="shared" si="41"/>
        <v>1.6292743756983533E-2</v>
      </c>
      <c r="CP248" s="97" t="s">
        <v>24</v>
      </c>
      <c r="CQ248">
        <f t="shared" si="42"/>
        <v>110</v>
      </c>
      <c r="CR248">
        <f t="shared" si="43"/>
        <v>254</v>
      </c>
      <c r="CS248" s="97" t="s">
        <v>24</v>
      </c>
    </row>
    <row r="249" spans="1:97" x14ac:dyDescent="0.35">
      <c r="A249" s="97" t="s">
        <v>272</v>
      </c>
      <c r="B249" s="23">
        <v>0.18567111842848796</v>
      </c>
      <c r="C249" s="97" t="s">
        <v>272</v>
      </c>
      <c r="D249" s="97">
        <v>211</v>
      </c>
      <c r="E249" s="97" t="s">
        <v>272</v>
      </c>
      <c r="F249" s="23">
        <v>8.0084947592603872E-2</v>
      </c>
      <c r="G249" s="97" t="s">
        <v>272</v>
      </c>
      <c r="H249" s="97">
        <v>197</v>
      </c>
      <c r="I249" s="97" t="s">
        <v>272</v>
      </c>
      <c r="J249" s="23">
        <v>0.26332755114177819</v>
      </c>
      <c r="K249" s="97" t="s">
        <v>272</v>
      </c>
      <c r="L249" s="97">
        <v>157</v>
      </c>
      <c r="M249" s="97" t="s">
        <v>272</v>
      </c>
      <c r="N249" s="23">
        <v>-40</v>
      </c>
      <c r="O249" s="97" t="s">
        <v>272</v>
      </c>
      <c r="P249" s="23">
        <v>115</v>
      </c>
      <c r="Q249" s="97" t="s">
        <v>272</v>
      </c>
      <c r="R249" s="23">
        <v>2.1599232581810002E-3</v>
      </c>
      <c r="S249" s="97" t="s">
        <v>272</v>
      </c>
      <c r="T249" s="97">
        <v>105</v>
      </c>
      <c r="U249" s="97" t="s">
        <v>272</v>
      </c>
      <c r="V249" s="23">
        <v>0.32374840595060517</v>
      </c>
      <c r="W249" s="97" t="s">
        <v>272</v>
      </c>
      <c r="X249" s="97">
        <v>52</v>
      </c>
      <c r="Y249" s="97" t="s">
        <v>272</v>
      </c>
      <c r="Z249" s="23">
        <v>5.1510488022446545E-3</v>
      </c>
      <c r="AA249" s="97" t="s">
        <v>272</v>
      </c>
      <c r="AB249" s="97">
        <v>93</v>
      </c>
      <c r="AC249" s="97" t="s">
        <v>272</v>
      </c>
      <c r="AD249" s="23">
        <v>8.0804783191202809E-3</v>
      </c>
      <c r="AE249" s="97" t="s">
        <v>272</v>
      </c>
      <c r="AF249" s="97">
        <v>201</v>
      </c>
      <c r="AG249" s="97" t="s">
        <v>272</v>
      </c>
      <c r="AH249" s="23">
        <v>5.5616542329028795E-2</v>
      </c>
      <c r="AI249" s="97" t="s">
        <v>272</v>
      </c>
      <c r="AJ249" s="97">
        <v>280</v>
      </c>
      <c r="AK249" s="97" t="s">
        <v>272</v>
      </c>
      <c r="AL249" s="23">
        <v>1.488317566430224E-2</v>
      </c>
      <c r="AM249" s="97" t="s">
        <v>272</v>
      </c>
      <c r="AN249" s="97">
        <v>266</v>
      </c>
      <c r="AO249" s="97" t="s">
        <v>272</v>
      </c>
      <c r="AP249" s="23">
        <v>5.1723725965162379E-2</v>
      </c>
      <c r="AQ249" s="97" t="s">
        <v>272</v>
      </c>
      <c r="AR249" s="97">
        <v>123</v>
      </c>
      <c r="AS249" s="97" t="s">
        <v>272</v>
      </c>
      <c r="AT249" s="23">
        <v>7.7257874025452228E-2</v>
      </c>
      <c r="AU249" s="97" t="s">
        <v>272</v>
      </c>
      <c r="AV249" s="97">
        <v>204</v>
      </c>
      <c r="AW249" s="97" t="s">
        <v>272</v>
      </c>
      <c r="AX249" s="23">
        <v>7.7618095674533899E-2</v>
      </c>
      <c r="AY249" s="97" t="s">
        <v>272</v>
      </c>
      <c r="AZ249" s="97">
        <v>151</v>
      </c>
      <c r="BA249" s="97" t="s">
        <v>272</v>
      </c>
      <c r="BB249" s="23">
        <v>5.4121609964767857E-2</v>
      </c>
      <c r="BC249" s="97" t="s">
        <v>272</v>
      </c>
      <c r="BD249" s="97">
        <v>156</v>
      </c>
      <c r="BE249" s="97" t="s">
        <v>272</v>
      </c>
      <c r="BF249" s="23">
        <v>0.18253721544935278</v>
      </c>
      <c r="BG249" s="97" t="s">
        <v>272</v>
      </c>
      <c r="BH249" s="97">
        <v>212</v>
      </c>
      <c r="BI249" s="97" t="s">
        <v>272</v>
      </c>
      <c r="BJ249" s="23">
        <v>8.75223069230711E-2</v>
      </c>
      <c r="BK249" s="97" t="s">
        <v>272</v>
      </c>
      <c r="BL249" s="97">
        <v>197</v>
      </c>
      <c r="BM249" s="97" t="s">
        <v>272</v>
      </c>
      <c r="BN249" s="23">
        <v>6.1118838885390131E-2</v>
      </c>
      <c r="BO249" s="97" t="s">
        <v>272</v>
      </c>
      <c r="BP249" s="97">
        <v>165</v>
      </c>
      <c r="BQ249" s="97" t="s">
        <v>272</v>
      </c>
      <c r="BR249" s="23">
        <v>7.799204473843703E-2</v>
      </c>
      <c r="BS249" s="97" t="s">
        <v>272</v>
      </c>
      <c r="BT249" s="97">
        <v>111</v>
      </c>
      <c r="BU249" s="97" t="s">
        <v>272</v>
      </c>
      <c r="BV249" s="23">
        <v>0.12092118265236665</v>
      </c>
      <c r="BW249" s="97" t="s">
        <v>272</v>
      </c>
      <c r="BX249" s="97">
        <v>155</v>
      </c>
      <c r="BY249" s="97" t="s">
        <v>272</v>
      </c>
      <c r="BZ249" s="23">
        <v>0.1508373012318098</v>
      </c>
      <c r="CA249" s="97" t="s">
        <v>272</v>
      </c>
      <c r="CB249" s="97">
        <v>164</v>
      </c>
      <c r="CC249" s="97" t="s">
        <v>272</v>
      </c>
      <c r="CD249" s="23">
        <v>7.2298733043712565E-2</v>
      </c>
      <c r="CE249" s="97" t="s">
        <v>272</v>
      </c>
      <c r="CF249" s="97">
        <v>161</v>
      </c>
      <c r="CG249" s="2">
        <f t="shared" si="33"/>
        <v>5.1510488022446545E-3</v>
      </c>
      <c r="CH249">
        <f t="shared" si="34"/>
        <v>1.488317566430224E-2</v>
      </c>
      <c r="CI249">
        <f t="shared" si="35"/>
        <v>7.7618095674533899E-2</v>
      </c>
      <c r="CJ249">
        <f t="shared" si="36"/>
        <v>8.75223069230711E-2</v>
      </c>
      <c r="CK249">
        <f t="shared" si="37"/>
        <v>0.12092118265236665</v>
      </c>
      <c r="CL249">
        <f t="shared" si="38"/>
        <v>0.1508373012318098</v>
      </c>
      <c r="CM249">
        <f t="shared" si="39"/>
        <v>7.2298733043712565E-2</v>
      </c>
      <c r="CN249">
        <f t="shared" si="40"/>
        <v>7.576983994662051E-2</v>
      </c>
      <c r="CO249">
        <f t="shared" si="41"/>
        <v>1.488317566430224E-2</v>
      </c>
      <c r="CP249" s="97" t="s">
        <v>272</v>
      </c>
      <c r="CQ249">
        <f t="shared" si="42"/>
        <v>211</v>
      </c>
      <c r="CR249">
        <f t="shared" si="43"/>
        <v>266</v>
      </c>
      <c r="CS249" s="97" t="s">
        <v>272</v>
      </c>
    </row>
    <row r="250" spans="1:97" x14ac:dyDescent="0.35">
      <c r="A250" s="97" t="s">
        <v>256</v>
      </c>
      <c r="B250" s="23">
        <v>0.16719883939025537</v>
      </c>
      <c r="C250" s="97" t="s">
        <v>256</v>
      </c>
      <c r="D250" s="97">
        <v>248</v>
      </c>
      <c r="E250" s="97" t="s">
        <v>256</v>
      </c>
      <c r="F250" s="23">
        <v>9.4314351205149152E-2</v>
      </c>
      <c r="G250" s="97" t="s">
        <v>256</v>
      </c>
      <c r="H250" s="97">
        <v>168</v>
      </c>
      <c r="I250" s="97" t="s">
        <v>256</v>
      </c>
      <c r="J250" s="23">
        <v>0.16510775015202794</v>
      </c>
      <c r="K250" s="97" t="s">
        <v>256</v>
      </c>
      <c r="L250" s="97">
        <v>288</v>
      </c>
      <c r="M250" s="97" t="s">
        <v>256</v>
      </c>
      <c r="N250" s="23">
        <v>120</v>
      </c>
      <c r="O250" s="97" t="s">
        <v>256</v>
      </c>
      <c r="P250" s="23">
        <v>278</v>
      </c>
      <c r="Q250" s="97" t="s">
        <v>256</v>
      </c>
      <c r="R250" s="23">
        <v>3.1086390568298746E-4</v>
      </c>
      <c r="S250" s="97" t="s">
        <v>256</v>
      </c>
      <c r="T250" s="97">
        <v>281</v>
      </c>
      <c r="U250" s="97" t="s">
        <v>256</v>
      </c>
      <c r="V250" s="23">
        <v>8.0032651686083034E-2</v>
      </c>
      <c r="W250" s="97" t="s">
        <v>256</v>
      </c>
      <c r="X250" s="97">
        <v>246</v>
      </c>
      <c r="Y250" s="97" t="s">
        <v>256</v>
      </c>
      <c r="Z250" s="23">
        <v>1.0503560098913973E-3</v>
      </c>
      <c r="AA250" s="97" t="s">
        <v>256</v>
      </c>
      <c r="AB250" s="97">
        <v>295</v>
      </c>
      <c r="AC250" s="97" t="s">
        <v>256</v>
      </c>
      <c r="AD250" s="23">
        <v>1.1170948548069728E-2</v>
      </c>
      <c r="AE250" s="97" t="s">
        <v>256</v>
      </c>
      <c r="AF250" s="97">
        <v>152</v>
      </c>
      <c r="AG250" s="97" t="s">
        <v>256</v>
      </c>
      <c r="AH250" s="23">
        <v>5.8019976147625621E-2</v>
      </c>
      <c r="AI250" s="97" t="s">
        <v>256</v>
      </c>
      <c r="AJ250" s="97">
        <v>266</v>
      </c>
      <c r="AK250" s="97" t="s">
        <v>256</v>
      </c>
      <c r="AL250" s="23">
        <v>1.8197482159568137E-2</v>
      </c>
      <c r="AM250" s="97" t="s">
        <v>256</v>
      </c>
      <c r="AN250" s="97">
        <v>214</v>
      </c>
      <c r="AO250" s="97" t="s">
        <v>256</v>
      </c>
      <c r="AP250" s="23">
        <v>9.219849095838091E-2</v>
      </c>
      <c r="AQ250" s="97" t="s">
        <v>256</v>
      </c>
      <c r="AR250" s="97">
        <v>70</v>
      </c>
      <c r="AS250" s="97" t="s">
        <v>256</v>
      </c>
      <c r="AT250" s="23">
        <v>8.6475769302848157E-2</v>
      </c>
      <c r="AU250" s="97" t="s">
        <v>256</v>
      </c>
      <c r="AV250" s="97">
        <v>179</v>
      </c>
      <c r="AW250" s="97" t="s">
        <v>256</v>
      </c>
      <c r="AX250" s="23">
        <v>0.12029146283654425</v>
      </c>
      <c r="AY250" s="97" t="s">
        <v>256</v>
      </c>
      <c r="AZ250" s="97">
        <v>80</v>
      </c>
      <c r="BA250" s="97" t="s">
        <v>256</v>
      </c>
      <c r="BB250" s="23">
        <v>2.5565781132414669E-2</v>
      </c>
      <c r="BC250" s="97" t="s">
        <v>256</v>
      </c>
      <c r="BD250" s="97">
        <v>240</v>
      </c>
      <c r="BE250" s="97" t="s">
        <v>256</v>
      </c>
      <c r="BF250" s="23">
        <v>0.15822303958264436</v>
      </c>
      <c r="BG250" s="97" t="s">
        <v>256</v>
      </c>
      <c r="BH250" s="97">
        <v>243</v>
      </c>
      <c r="BI250" s="97" t="s">
        <v>256</v>
      </c>
      <c r="BJ250" s="23">
        <v>5.6391149603430751E-2</v>
      </c>
      <c r="BK250" s="97" t="s">
        <v>256</v>
      </c>
      <c r="BL250" s="97">
        <v>277</v>
      </c>
      <c r="BM250" s="97" t="s">
        <v>256</v>
      </c>
      <c r="BN250" s="23">
        <v>7.9444002112846232E-2</v>
      </c>
      <c r="BO250" s="97" t="s">
        <v>256</v>
      </c>
      <c r="BP250" s="97">
        <v>128</v>
      </c>
      <c r="BQ250" s="97" t="s">
        <v>256</v>
      </c>
      <c r="BR250" s="23">
        <v>0.12311545774180602</v>
      </c>
      <c r="BS250" s="97" t="s">
        <v>256</v>
      </c>
      <c r="BT250" s="97">
        <v>45</v>
      </c>
      <c r="BU250" s="97" t="s">
        <v>256</v>
      </c>
      <c r="BV250" s="23">
        <v>0.17610906780038649</v>
      </c>
      <c r="BW250" s="97" t="s">
        <v>256</v>
      </c>
      <c r="BX250" s="97">
        <v>85</v>
      </c>
      <c r="BY250" s="97" t="s">
        <v>256</v>
      </c>
      <c r="BZ250" s="23">
        <v>8.1115229807338721E-2</v>
      </c>
      <c r="CA250" s="97" t="s">
        <v>256</v>
      </c>
      <c r="CB250" s="97">
        <v>303</v>
      </c>
      <c r="CC250" s="97" t="s">
        <v>256</v>
      </c>
      <c r="CD250" s="23">
        <v>2.5834368784633803E-3</v>
      </c>
      <c r="CE250" s="97" t="s">
        <v>256</v>
      </c>
      <c r="CF250" s="97">
        <v>323</v>
      </c>
      <c r="CG250" s="2">
        <f t="shared" si="33"/>
        <v>1.0503560098913973E-3</v>
      </c>
      <c r="CH250">
        <f t="shared" si="34"/>
        <v>1.8197482159568137E-2</v>
      </c>
      <c r="CI250">
        <f t="shared" si="35"/>
        <v>0.12029146283654425</v>
      </c>
      <c r="CJ250">
        <f t="shared" si="36"/>
        <v>5.6391149603430751E-2</v>
      </c>
      <c r="CK250">
        <f t="shared" si="37"/>
        <v>0.17610906780038649</v>
      </c>
      <c r="CL250">
        <f t="shared" si="38"/>
        <v>8.1115229807338721E-2</v>
      </c>
      <c r="CM250">
        <f t="shared" si="39"/>
        <v>2.5834368784633803E-3</v>
      </c>
      <c r="CN250">
        <f t="shared" si="40"/>
        <v>6.8231555920420309E-2</v>
      </c>
      <c r="CO250">
        <f t="shared" si="41"/>
        <v>1.8197482159568137E-2</v>
      </c>
      <c r="CP250" s="97" t="s">
        <v>256</v>
      </c>
      <c r="CQ250">
        <f t="shared" si="42"/>
        <v>248</v>
      </c>
      <c r="CR250">
        <f t="shared" si="43"/>
        <v>214</v>
      </c>
      <c r="CS250" s="97" t="s">
        <v>256</v>
      </c>
    </row>
    <row r="251" spans="1:97" x14ac:dyDescent="0.35">
      <c r="A251" s="97" t="s">
        <v>291</v>
      </c>
      <c r="B251" s="23">
        <v>0.21318720681781572</v>
      </c>
      <c r="C251" s="97" t="s">
        <v>291</v>
      </c>
      <c r="D251" s="97">
        <v>164</v>
      </c>
      <c r="E251" s="97" t="s">
        <v>291</v>
      </c>
      <c r="F251" s="23">
        <v>9.0065252092429104E-2</v>
      </c>
      <c r="G251" s="97" t="s">
        <v>291</v>
      </c>
      <c r="H251" s="97">
        <v>169</v>
      </c>
      <c r="I251" s="97" t="s">
        <v>291</v>
      </c>
      <c r="J251" s="23">
        <v>0.24225052378617432</v>
      </c>
      <c r="K251" s="97" t="s">
        <v>291</v>
      </c>
      <c r="L251" s="97">
        <v>187</v>
      </c>
      <c r="M251" s="97" t="s">
        <v>291</v>
      </c>
      <c r="N251" s="23">
        <v>18</v>
      </c>
      <c r="O251" s="97" t="s">
        <v>291</v>
      </c>
      <c r="P251" s="23">
        <v>197</v>
      </c>
      <c r="Q251" s="97" t="s">
        <v>291</v>
      </c>
      <c r="R251" s="23">
        <v>2.6636880188977224E-3</v>
      </c>
      <c r="S251" s="97" t="s">
        <v>291</v>
      </c>
      <c r="T251" s="97">
        <v>87</v>
      </c>
      <c r="U251" s="97" t="s">
        <v>291</v>
      </c>
      <c r="V251" s="23">
        <v>0.11633718483012692</v>
      </c>
      <c r="W251" s="97" t="s">
        <v>291</v>
      </c>
      <c r="X251" s="97">
        <v>190</v>
      </c>
      <c r="Y251" s="97" t="s">
        <v>291</v>
      </c>
      <c r="Z251" s="23">
        <v>3.7379656741974893E-3</v>
      </c>
      <c r="AA251" s="97" t="s">
        <v>291</v>
      </c>
      <c r="AB251" s="97">
        <v>130</v>
      </c>
      <c r="AC251" s="97" t="s">
        <v>291</v>
      </c>
      <c r="AD251" s="23">
        <v>4.4177095557598718E-3</v>
      </c>
      <c r="AE251" s="97" t="s">
        <v>291</v>
      </c>
      <c r="AF251" s="97">
        <v>262</v>
      </c>
      <c r="AG251" s="97" t="s">
        <v>291</v>
      </c>
      <c r="AH251" s="23">
        <v>7.8124599959397203E-2</v>
      </c>
      <c r="AI251" s="97" t="s">
        <v>291</v>
      </c>
      <c r="AJ251" s="97">
        <v>180</v>
      </c>
      <c r="AK251" s="97" t="s">
        <v>291</v>
      </c>
      <c r="AL251" s="23">
        <v>1.4150849296937938E-2</v>
      </c>
      <c r="AM251" s="97" t="s">
        <v>291</v>
      </c>
      <c r="AN251" s="97">
        <v>273</v>
      </c>
      <c r="AO251" s="97" t="s">
        <v>291</v>
      </c>
      <c r="AP251" s="23">
        <v>1.1280400684099232E-2</v>
      </c>
      <c r="AQ251" s="97" t="s">
        <v>291</v>
      </c>
      <c r="AR251" s="97">
        <v>235</v>
      </c>
      <c r="AS251" s="97" t="s">
        <v>291</v>
      </c>
      <c r="AT251" s="23">
        <v>0.11532557223552811</v>
      </c>
      <c r="AU251" s="97" t="s">
        <v>291</v>
      </c>
      <c r="AV251" s="97">
        <v>98</v>
      </c>
      <c r="AW251" s="97" t="s">
        <v>291</v>
      </c>
      <c r="AX251" s="23">
        <v>5.1646190141431847E-2</v>
      </c>
      <c r="AY251" s="97" t="s">
        <v>291</v>
      </c>
      <c r="AZ251" s="97">
        <v>223</v>
      </c>
      <c r="BA251" s="97" t="s">
        <v>291</v>
      </c>
      <c r="BB251" s="23">
        <v>0.13677818599378858</v>
      </c>
      <c r="BC251" s="97" t="s">
        <v>291</v>
      </c>
      <c r="BD251" s="97">
        <v>62</v>
      </c>
      <c r="BE251" s="97" t="s">
        <v>291</v>
      </c>
      <c r="BF251" s="23">
        <v>0.21897300640490389</v>
      </c>
      <c r="BG251" s="97" t="s">
        <v>291</v>
      </c>
      <c r="BH251" s="97">
        <v>165</v>
      </c>
      <c r="BI251" s="97" t="s">
        <v>291</v>
      </c>
      <c r="BJ251" s="23">
        <v>0.1705390647122195</v>
      </c>
      <c r="BK251" s="97" t="s">
        <v>291</v>
      </c>
      <c r="BL251" s="97">
        <v>77</v>
      </c>
      <c r="BM251" s="97" t="s">
        <v>291</v>
      </c>
      <c r="BN251" s="23">
        <v>4.4148088281668753E-2</v>
      </c>
      <c r="BO251" s="97" t="s">
        <v>291</v>
      </c>
      <c r="BP251" s="97">
        <v>208</v>
      </c>
      <c r="BQ251" s="97" t="s">
        <v>291</v>
      </c>
      <c r="BR251" s="23">
        <v>5.611541745331023E-2</v>
      </c>
      <c r="BS251" s="97" t="s">
        <v>291</v>
      </c>
      <c r="BT251" s="97">
        <v>184</v>
      </c>
      <c r="BU251" s="97" t="s">
        <v>291</v>
      </c>
      <c r="BV251" s="23">
        <v>8.7153003618986924E-2</v>
      </c>
      <c r="BW251" s="97" t="s">
        <v>291</v>
      </c>
      <c r="BX251" s="97">
        <v>225</v>
      </c>
      <c r="BY251" s="97" t="s">
        <v>291</v>
      </c>
      <c r="BZ251" s="23">
        <v>0.19799307543012581</v>
      </c>
      <c r="CA251" s="97" t="s">
        <v>291</v>
      </c>
      <c r="CB251" s="97">
        <v>96</v>
      </c>
      <c r="CC251" s="97" t="s">
        <v>291</v>
      </c>
      <c r="CD251" s="23">
        <v>8.2157563479719573E-2</v>
      </c>
      <c r="CE251" s="97" t="s">
        <v>291</v>
      </c>
      <c r="CF251" s="97">
        <v>143</v>
      </c>
      <c r="CG251" s="2">
        <f t="shared" si="33"/>
        <v>3.7379656741974893E-3</v>
      </c>
      <c r="CH251">
        <f t="shared" si="34"/>
        <v>1.4150849296937938E-2</v>
      </c>
      <c r="CI251">
        <f t="shared" si="35"/>
        <v>5.1646190141431847E-2</v>
      </c>
      <c r="CJ251">
        <f t="shared" si="36"/>
        <v>0.1705390647122195</v>
      </c>
      <c r="CK251">
        <f t="shared" si="37"/>
        <v>8.7153003618986924E-2</v>
      </c>
      <c r="CL251">
        <f t="shared" si="38"/>
        <v>0.19799307543012581</v>
      </c>
      <c r="CM251">
        <f t="shared" si="39"/>
        <v>8.2157563479719573E-2</v>
      </c>
      <c r="CN251">
        <f t="shared" si="40"/>
        <v>8.6998778679056879E-2</v>
      </c>
      <c r="CO251">
        <f t="shared" si="41"/>
        <v>1.4150849296937938E-2</v>
      </c>
      <c r="CP251" s="97" t="s">
        <v>291</v>
      </c>
      <c r="CQ251">
        <f t="shared" si="42"/>
        <v>164</v>
      </c>
      <c r="CR251">
        <f t="shared" si="43"/>
        <v>273</v>
      </c>
      <c r="CS251" s="97" t="s">
        <v>291</v>
      </c>
    </row>
    <row r="252" spans="1:97" x14ac:dyDescent="0.35">
      <c r="A252" s="97" t="s">
        <v>210</v>
      </c>
      <c r="B252" s="23">
        <v>0.14532901674620963</v>
      </c>
      <c r="C252" s="97" t="s">
        <v>210</v>
      </c>
      <c r="D252" s="97">
        <v>287</v>
      </c>
      <c r="E252" s="97" t="s">
        <v>210</v>
      </c>
      <c r="F252" s="23">
        <v>8.9626689536844314E-2</v>
      </c>
      <c r="G252" s="97" t="s">
        <v>210</v>
      </c>
      <c r="H252" s="97">
        <v>171</v>
      </c>
      <c r="I252" s="97" t="s">
        <v>210</v>
      </c>
      <c r="J252" s="23">
        <v>0.12911999530032101</v>
      </c>
      <c r="K252" s="97" t="s">
        <v>210</v>
      </c>
      <c r="L252" s="97">
        <v>322</v>
      </c>
      <c r="M252" s="97" t="s">
        <v>210</v>
      </c>
      <c r="N252" s="23">
        <v>151</v>
      </c>
      <c r="O252" s="97" t="s">
        <v>210</v>
      </c>
      <c r="P252" s="23">
        <v>294</v>
      </c>
      <c r="Q252" s="97" t="s">
        <v>210</v>
      </c>
      <c r="R252" s="23">
        <v>7.3338554688978956E-4</v>
      </c>
      <c r="S252" s="97" t="s">
        <v>210</v>
      </c>
      <c r="T252" s="97">
        <v>225</v>
      </c>
      <c r="U252" s="97" t="s">
        <v>210</v>
      </c>
      <c r="V252" s="23">
        <v>6.6177081046455352E-2</v>
      </c>
      <c r="W252" s="97" t="s">
        <v>210</v>
      </c>
      <c r="X252" s="97">
        <v>266</v>
      </c>
      <c r="Y252" s="97" t="s">
        <v>210</v>
      </c>
      <c r="Z252" s="23">
        <v>1.3447108435489822E-3</v>
      </c>
      <c r="AA252" s="97" t="s">
        <v>210</v>
      </c>
      <c r="AB252" s="97">
        <v>270</v>
      </c>
      <c r="AC252" s="97" t="s">
        <v>210</v>
      </c>
      <c r="AD252" s="23">
        <v>2.7037008722204385E-3</v>
      </c>
      <c r="AE252" s="97" t="s">
        <v>210</v>
      </c>
      <c r="AF252" s="97">
        <v>299</v>
      </c>
      <c r="AG252" s="97" t="s">
        <v>210</v>
      </c>
      <c r="AH252" s="23">
        <v>4.5337258095840022E-2</v>
      </c>
      <c r="AI252" s="97" t="s">
        <v>210</v>
      </c>
      <c r="AJ252" s="97">
        <v>314</v>
      </c>
      <c r="AK252" s="97" t="s">
        <v>210</v>
      </c>
      <c r="AL252" s="23">
        <v>8.3484528729509434E-3</v>
      </c>
      <c r="AM252" s="97" t="s">
        <v>210</v>
      </c>
      <c r="AN252" s="97">
        <v>322</v>
      </c>
      <c r="AO252" s="97" t="s">
        <v>210</v>
      </c>
      <c r="AP252" s="23">
        <v>0.12041169848470283</v>
      </c>
      <c r="AQ252" s="97" t="s">
        <v>210</v>
      </c>
      <c r="AR252" s="97">
        <v>45</v>
      </c>
      <c r="AS252" s="97" t="s">
        <v>210</v>
      </c>
      <c r="AT252" s="23">
        <v>4.1824107188333709E-2</v>
      </c>
      <c r="AU252" s="97" t="s">
        <v>210</v>
      </c>
      <c r="AV252" s="97">
        <v>313</v>
      </c>
      <c r="AW252" s="97" t="s">
        <v>210</v>
      </c>
      <c r="AX252" s="23">
        <v>0.13202967722764558</v>
      </c>
      <c r="AY252" s="97" t="s">
        <v>210</v>
      </c>
      <c r="AZ252" s="97">
        <v>65</v>
      </c>
      <c r="BA252" s="97" t="s">
        <v>210</v>
      </c>
      <c r="BB252" s="23">
        <v>5.0375409570233801E-2</v>
      </c>
      <c r="BC252" s="97" t="s">
        <v>210</v>
      </c>
      <c r="BD252" s="97">
        <v>163</v>
      </c>
      <c r="BE252" s="97" t="s">
        <v>210</v>
      </c>
      <c r="BF252" s="23">
        <v>0.1270626108988876</v>
      </c>
      <c r="BG252" s="97" t="s">
        <v>210</v>
      </c>
      <c r="BH252" s="97">
        <v>301</v>
      </c>
      <c r="BI252" s="97" t="s">
        <v>210</v>
      </c>
      <c r="BJ252" s="23">
        <v>7.2510466897485304E-2</v>
      </c>
      <c r="BK252" s="97" t="s">
        <v>210</v>
      </c>
      <c r="BL252" s="97">
        <v>238</v>
      </c>
      <c r="BM252" s="97" t="s">
        <v>210</v>
      </c>
      <c r="BN252" s="23">
        <v>2.4093467337300757E-2</v>
      </c>
      <c r="BO252" s="97" t="s">
        <v>210</v>
      </c>
      <c r="BP252" s="97">
        <v>277</v>
      </c>
      <c r="BQ252" s="97" t="s">
        <v>210</v>
      </c>
      <c r="BR252" s="23">
        <v>6.0770452028102044E-2</v>
      </c>
      <c r="BS252" s="97" t="s">
        <v>210</v>
      </c>
      <c r="BT252" s="97">
        <v>168</v>
      </c>
      <c r="BU252" s="97" t="s">
        <v>210</v>
      </c>
      <c r="BV252" s="23">
        <v>7.381661213866722E-2</v>
      </c>
      <c r="BW252" s="97" t="s">
        <v>210</v>
      </c>
      <c r="BX252" s="97">
        <v>262</v>
      </c>
      <c r="BY252" s="97" t="s">
        <v>210</v>
      </c>
      <c r="BZ252" s="23">
        <v>8.2207384046422888E-2</v>
      </c>
      <c r="CA252" s="97" t="s">
        <v>210</v>
      </c>
      <c r="CB252" s="97">
        <v>302</v>
      </c>
      <c r="CC252" s="97" t="s">
        <v>210</v>
      </c>
      <c r="CD252" s="23">
        <v>3.7681852871792092E-2</v>
      </c>
      <c r="CE252" s="97" t="s">
        <v>210</v>
      </c>
      <c r="CF252" s="97">
        <v>257</v>
      </c>
      <c r="CG252" s="2">
        <f t="shared" si="33"/>
        <v>1.3447108435489822E-3</v>
      </c>
      <c r="CH252">
        <f t="shared" si="34"/>
        <v>8.3484528729509434E-3</v>
      </c>
      <c r="CI252">
        <f t="shared" si="35"/>
        <v>0.13202967722764558</v>
      </c>
      <c r="CJ252">
        <f t="shared" si="36"/>
        <v>7.2510466897485304E-2</v>
      </c>
      <c r="CK252">
        <f t="shared" si="37"/>
        <v>7.381661213866722E-2</v>
      </c>
      <c r="CL252">
        <f t="shared" si="38"/>
        <v>8.2207384046422888E-2</v>
      </c>
      <c r="CM252">
        <f t="shared" si="39"/>
        <v>3.7681852871792092E-2</v>
      </c>
      <c r="CN252">
        <f t="shared" si="40"/>
        <v>5.930678089118735E-2</v>
      </c>
      <c r="CO252">
        <f t="shared" si="41"/>
        <v>8.3484528729509434E-3</v>
      </c>
      <c r="CP252" s="97" t="s">
        <v>210</v>
      </c>
      <c r="CQ252">
        <f t="shared" si="42"/>
        <v>287</v>
      </c>
      <c r="CR252">
        <f t="shared" si="43"/>
        <v>322</v>
      </c>
      <c r="CS252" s="97" t="s">
        <v>210</v>
      </c>
    </row>
    <row r="253" spans="1:97" x14ac:dyDescent="0.35">
      <c r="A253" s="97" t="s">
        <v>253</v>
      </c>
      <c r="B253" s="23">
        <v>0.11824858684850621</v>
      </c>
      <c r="C253" s="97" t="s">
        <v>253</v>
      </c>
      <c r="D253" s="97">
        <v>315</v>
      </c>
      <c r="E253" s="97" t="s">
        <v>253</v>
      </c>
      <c r="F253" s="23">
        <v>2.4968583895116591E-2</v>
      </c>
      <c r="G253" s="97" t="s">
        <v>253</v>
      </c>
      <c r="H253" s="97">
        <v>318</v>
      </c>
      <c r="I253" s="97" t="s">
        <v>253</v>
      </c>
      <c r="J253" s="23">
        <v>0.16470637050704454</v>
      </c>
      <c r="K253" s="97" t="s">
        <v>253</v>
      </c>
      <c r="L253" s="97">
        <v>290</v>
      </c>
      <c r="M253" s="97" t="s">
        <v>253</v>
      </c>
      <c r="N253" s="23">
        <v>-28</v>
      </c>
      <c r="O253" s="97" t="s">
        <v>253</v>
      </c>
      <c r="P253" s="23">
        <v>130</v>
      </c>
      <c r="Q253" s="97" t="s">
        <v>253</v>
      </c>
      <c r="R253" s="23">
        <v>1.4254984949081517E-3</v>
      </c>
      <c r="S253" s="97" t="s">
        <v>253</v>
      </c>
      <c r="T253" s="97">
        <v>143</v>
      </c>
      <c r="U253" s="97" t="s">
        <v>253</v>
      </c>
      <c r="V253" s="23">
        <v>3.1905276799512959E-2</v>
      </c>
      <c r="W253" s="97" t="s">
        <v>253</v>
      </c>
      <c r="X253" s="97">
        <v>319</v>
      </c>
      <c r="Y253" s="97" t="s">
        <v>253</v>
      </c>
      <c r="Z253" s="23">
        <v>1.7199086968655091E-3</v>
      </c>
      <c r="AA253" s="97" t="s">
        <v>253</v>
      </c>
      <c r="AB253" s="97">
        <v>247</v>
      </c>
      <c r="AC253" s="97" t="s">
        <v>253</v>
      </c>
      <c r="AD253" s="23">
        <v>2.513679936446428E-2</v>
      </c>
      <c r="AE253" s="97" t="s">
        <v>253</v>
      </c>
      <c r="AF253" s="97">
        <v>74</v>
      </c>
      <c r="AG253" s="97" t="s">
        <v>253</v>
      </c>
      <c r="AH253" s="23">
        <v>0.10072634973363143</v>
      </c>
      <c r="AI253" s="97" t="s">
        <v>253</v>
      </c>
      <c r="AJ253" s="97">
        <v>125</v>
      </c>
      <c r="AK253" s="97" t="s">
        <v>253</v>
      </c>
      <c r="AL253" s="23">
        <v>3.7188358230672083E-2</v>
      </c>
      <c r="AM253" s="97" t="s">
        <v>253</v>
      </c>
      <c r="AN253" s="97">
        <v>84</v>
      </c>
      <c r="AO253" s="97" t="s">
        <v>253</v>
      </c>
      <c r="AP253" s="23">
        <v>0</v>
      </c>
      <c r="AQ253" s="97" t="s">
        <v>253</v>
      </c>
      <c r="AR253" s="97">
        <v>253</v>
      </c>
      <c r="AS253" s="97" t="s">
        <v>253</v>
      </c>
      <c r="AT253" s="23">
        <v>5.8286183194224357E-2</v>
      </c>
      <c r="AU253" s="97" t="s">
        <v>253</v>
      </c>
      <c r="AV253" s="97">
        <v>276</v>
      </c>
      <c r="AW253" s="97" t="s">
        <v>253</v>
      </c>
      <c r="AX253" s="23">
        <v>2.0549166755152289E-2</v>
      </c>
      <c r="AY253" s="97" t="s">
        <v>253</v>
      </c>
      <c r="AZ253" s="97">
        <v>309</v>
      </c>
      <c r="BA253" s="97" t="s">
        <v>253</v>
      </c>
      <c r="BB253" s="23">
        <v>6.2550827376602613E-3</v>
      </c>
      <c r="BC253" s="97" t="s">
        <v>253</v>
      </c>
      <c r="BD253" s="97">
        <v>309</v>
      </c>
      <c r="BE253" s="97" t="s">
        <v>253</v>
      </c>
      <c r="BF253" s="23">
        <v>0.17749515194761079</v>
      </c>
      <c r="BG253" s="97" t="s">
        <v>253</v>
      </c>
      <c r="BH253" s="97">
        <v>215</v>
      </c>
      <c r="BI253" s="97" t="s">
        <v>253</v>
      </c>
      <c r="BJ253" s="23">
        <v>4.2803386047252312E-2</v>
      </c>
      <c r="BK253" s="97" t="s">
        <v>253</v>
      </c>
      <c r="BL253" s="97">
        <v>311</v>
      </c>
      <c r="BM253" s="97" t="s">
        <v>253</v>
      </c>
      <c r="BN253" s="23">
        <v>2.2430796061153609E-2</v>
      </c>
      <c r="BO253" s="97" t="s">
        <v>253</v>
      </c>
      <c r="BP253" s="97">
        <v>282</v>
      </c>
      <c r="BQ253" s="97" t="s">
        <v>253</v>
      </c>
      <c r="BR253" s="23">
        <v>0.12315943304607788</v>
      </c>
      <c r="BS253" s="97" t="s">
        <v>253</v>
      </c>
      <c r="BT253" s="97">
        <v>44</v>
      </c>
      <c r="BU253" s="97" t="s">
        <v>253</v>
      </c>
      <c r="BV253" s="23">
        <v>0.12670831653322906</v>
      </c>
      <c r="BW253" s="97" t="s">
        <v>253</v>
      </c>
      <c r="BX253" s="97">
        <v>143</v>
      </c>
      <c r="BY253" s="97" t="s">
        <v>253</v>
      </c>
      <c r="BZ253" s="23">
        <v>8.5085313853822897E-2</v>
      </c>
      <c r="CA253" s="97" t="s">
        <v>253</v>
      </c>
      <c r="CB253" s="97">
        <v>297</v>
      </c>
      <c r="CC253" s="97" t="s">
        <v>253</v>
      </c>
      <c r="CD253" s="23">
        <v>1.1474609036058301E-2</v>
      </c>
      <c r="CE253" s="97" t="s">
        <v>253</v>
      </c>
      <c r="CF253" s="97">
        <v>315</v>
      </c>
      <c r="CG253" s="2">
        <f t="shared" si="33"/>
        <v>1.7199086968655091E-3</v>
      </c>
      <c r="CH253">
        <f t="shared" si="34"/>
        <v>3.7188358230672083E-2</v>
      </c>
      <c r="CI253">
        <f t="shared" si="35"/>
        <v>2.0549166755152289E-2</v>
      </c>
      <c r="CJ253">
        <f t="shared" si="36"/>
        <v>4.2803386047252312E-2</v>
      </c>
      <c r="CK253">
        <f t="shared" si="37"/>
        <v>0.12670831653322906</v>
      </c>
      <c r="CL253">
        <f t="shared" si="38"/>
        <v>8.5085313853822897E-2</v>
      </c>
      <c r="CM253">
        <f t="shared" si="39"/>
        <v>1.1474609036058301E-2</v>
      </c>
      <c r="CN253">
        <f t="shared" si="40"/>
        <v>4.8255628421154953E-2</v>
      </c>
      <c r="CO253">
        <f t="shared" si="41"/>
        <v>3.7188358230672083E-2</v>
      </c>
      <c r="CP253" s="97" t="s">
        <v>253</v>
      </c>
      <c r="CQ253">
        <f t="shared" si="42"/>
        <v>315</v>
      </c>
      <c r="CR253">
        <f t="shared" si="43"/>
        <v>84</v>
      </c>
      <c r="CS253" s="97" t="s">
        <v>253</v>
      </c>
    </row>
    <row r="254" spans="1:97" x14ac:dyDescent="0.35">
      <c r="A254" s="97" t="s">
        <v>106</v>
      </c>
      <c r="B254" s="23">
        <v>0.18369990684792895</v>
      </c>
      <c r="C254" s="97" t="s">
        <v>106</v>
      </c>
      <c r="D254" s="97">
        <v>214</v>
      </c>
      <c r="E254" s="97" t="s">
        <v>106</v>
      </c>
      <c r="F254" s="23">
        <v>7.534249948261286E-2</v>
      </c>
      <c r="G254" s="97" t="s">
        <v>106</v>
      </c>
      <c r="H254" s="97">
        <v>211</v>
      </c>
      <c r="I254" s="97" t="s">
        <v>106</v>
      </c>
      <c r="J254" s="23">
        <v>0.24494981995066173</v>
      </c>
      <c r="K254" s="97" t="s">
        <v>106</v>
      </c>
      <c r="L254" s="97">
        <v>182</v>
      </c>
      <c r="M254" s="97" t="s">
        <v>106</v>
      </c>
      <c r="N254" s="23">
        <v>-29</v>
      </c>
      <c r="O254" s="97" t="s">
        <v>106</v>
      </c>
      <c r="P254" s="23">
        <v>128</v>
      </c>
      <c r="Q254" s="97" t="s">
        <v>106</v>
      </c>
      <c r="R254" s="23">
        <v>3.4769289476138886E-3</v>
      </c>
      <c r="S254" s="97" t="s">
        <v>106</v>
      </c>
      <c r="T254" s="97">
        <v>69</v>
      </c>
      <c r="U254" s="97" t="s">
        <v>106</v>
      </c>
      <c r="V254" s="23">
        <v>7.8111720275956836E-2</v>
      </c>
      <c r="W254" s="97" t="s">
        <v>106</v>
      </c>
      <c r="X254" s="97">
        <v>252</v>
      </c>
      <c r="Y254" s="97" t="s">
        <v>106</v>
      </c>
      <c r="Z254" s="23">
        <v>4.1977191885642457E-3</v>
      </c>
      <c r="AA254" s="97" t="s">
        <v>106</v>
      </c>
      <c r="AB254" s="97">
        <v>112</v>
      </c>
      <c r="AC254" s="97" t="s">
        <v>106</v>
      </c>
      <c r="AD254" s="23">
        <v>3.0811360920065933E-2</v>
      </c>
      <c r="AE254" s="97" t="s">
        <v>106</v>
      </c>
      <c r="AF254" s="97">
        <v>65</v>
      </c>
      <c r="AG254" s="97" t="s">
        <v>106</v>
      </c>
      <c r="AH254" s="23">
        <v>0.15537562557422729</v>
      </c>
      <c r="AI254" s="97" t="s">
        <v>106</v>
      </c>
      <c r="AJ254" s="97">
        <v>49</v>
      </c>
      <c r="AK254" s="97" t="s">
        <v>106</v>
      </c>
      <c r="AL254" s="23">
        <v>4.9605268469452291E-2</v>
      </c>
      <c r="AM254" s="97" t="s">
        <v>106</v>
      </c>
      <c r="AN254" s="97">
        <v>56</v>
      </c>
      <c r="AO254" s="97" t="s">
        <v>106</v>
      </c>
      <c r="AP254" s="23">
        <v>0</v>
      </c>
      <c r="AQ254" s="97" t="s">
        <v>106</v>
      </c>
      <c r="AR254" s="97">
        <v>253</v>
      </c>
      <c r="AS254" s="97" t="s">
        <v>106</v>
      </c>
      <c r="AT254" s="23">
        <v>0.2245088542859057</v>
      </c>
      <c r="AU254" s="97" t="s">
        <v>106</v>
      </c>
      <c r="AV254" s="97">
        <v>12</v>
      </c>
      <c r="AW254" s="97" t="s">
        <v>106</v>
      </c>
      <c r="AX254" s="23">
        <v>7.9152032812922574E-2</v>
      </c>
      <c r="AY254" s="97" t="s">
        <v>106</v>
      </c>
      <c r="AZ254" s="97">
        <v>145</v>
      </c>
      <c r="BA254" s="97" t="s">
        <v>106</v>
      </c>
      <c r="BB254" s="23">
        <v>0.1006975267654113</v>
      </c>
      <c r="BC254" s="97" t="s">
        <v>106</v>
      </c>
      <c r="BD254" s="97">
        <v>96</v>
      </c>
      <c r="BE254" s="97" t="s">
        <v>106</v>
      </c>
      <c r="BF254" s="23">
        <v>0.16436711765784986</v>
      </c>
      <c r="BG254" s="97" t="s">
        <v>106</v>
      </c>
      <c r="BH254" s="97">
        <v>235</v>
      </c>
      <c r="BI254" s="97" t="s">
        <v>106</v>
      </c>
      <c r="BJ254" s="23">
        <v>0.12621244637114817</v>
      </c>
      <c r="BK254" s="97" t="s">
        <v>106</v>
      </c>
      <c r="BL254" s="97">
        <v>125</v>
      </c>
      <c r="BM254" s="97" t="s">
        <v>106</v>
      </c>
      <c r="BN254" s="23">
        <v>3.172510853470837E-2</v>
      </c>
      <c r="BO254" s="97" t="s">
        <v>106</v>
      </c>
      <c r="BP254" s="97">
        <v>255</v>
      </c>
      <c r="BQ254" s="97" t="s">
        <v>106</v>
      </c>
      <c r="BR254" s="23">
        <v>5.4139903919662377E-2</v>
      </c>
      <c r="BS254" s="97" t="s">
        <v>106</v>
      </c>
      <c r="BT254" s="97">
        <v>192</v>
      </c>
      <c r="BU254" s="97" t="s">
        <v>106</v>
      </c>
      <c r="BV254" s="23">
        <v>7.4659965716231166E-2</v>
      </c>
      <c r="BW254" s="97" t="s">
        <v>106</v>
      </c>
      <c r="BX254" s="97">
        <v>259</v>
      </c>
      <c r="BY254" s="97" t="s">
        <v>106</v>
      </c>
      <c r="BZ254" s="23">
        <v>0.10150236176805941</v>
      </c>
      <c r="CA254" s="97" t="s">
        <v>106</v>
      </c>
      <c r="CB254" s="97">
        <v>262</v>
      </c>
      <c r="CC254" s="97" t="s">
        <v>106</v>
      </c>
      <c r="CD254" s="23">
        <v>9.6659463550039099E-2</v>
      </c>
      <c r="CE254" s="97" t="s">
        <v>106</v>
      </c>
      <c r="CF254" s="97">
        <v>125</v>
      </c>
      <c r="CG254" s="2">
        <f t="shared" si="33"/>
        <v>4.1977191885642457E-3</v>
      </c>
      <c r="CH254">
        <f t="shared" si="34"/>
        <v>4.9605268469452291E-2</v>
      </c>
      <c r="CI254">
        <f t="shared" si="35"/>
        <v>7.9152032812922574E-2</v>
      </c>
      <c r="CJ254">
        <f t="shared" si="36"/>
        <v>0.12621244637114817</v>
      </c>
      <c r="CK254">
        <f t="shared" si="37"/>
        <v>7.4659965716231166E-2</v>
      </c>
      <c r="CL254">
        <f t="shared" si="38"/>
        <v>0.10150236176805941</v>
      </c>
      <c r="CM254">
        <f t="shared" si="39"/>
        <v>9.6659463550039099E-2</v>
      </c>
      <c r="CN254">
        <f t="shared" si="40"/>
        <v>7.4965415503960589E-2</v>
      </c>
      <c r="CO254">
        <f t="shared" si="41"/>
        <v>4.9605268469452291E-2</v>
      </c>
      <c r="CP254" s="97" t="s">
        <v>106</v>
      </c>
      <c r="CQ254">
        <f t="shared" si="42"/>
        <v>214</v>
      </c>
      <c r="CR254">
        <f t="shared" si="43"/>
        <v>56</v>
      </c>
      <c r="CS254" s="97" t="s">
        <v>106</v>
      </c>
    </row>
    <row r="255" spans="1:97" x14ac:dyDescent="0.35">
      <c r="A255" s="97" t="s">
        <v>35</v>
      </c>
      <c r="B255" s="23">
        <v>0.52278556479243965</v>
      </c>
      <c r="C255" s="97" t="s">
        <v>35</v>
      </c>
      <c r="D255" s="97">
        <v>18</v>
      </c>
      <c r="E255" s="97" t="s">
        <v>35</v>
      </c>
      <c r="F255" s="23">
        <v>0.57657325837583595</v>
      </c>
      <c r="G255" s="97" t="s">
        <v>35</v>
      </c>
      <c r="H255" s="97">
        <v>8</v>
      </c>
      <c r="I255" s="97" t="s">
        <v>35</v>
      </c>
      <c r="J255" s="23">
        <v>0.16743897426776339</v>
      </c>
      <c r="K255" s="97" t="s">
        <v>35</v>
      </c>
      <c r="L255" s="97">
        <v>285</v>
      </c>
      <c r="M255" s="97" t="s">
        <v>35</v>
      </c>
      <c r="N255" s="23">
        <v>277</v>
      </c>
      <c r="O255" s="97" t="s">
        <v>35</v>
      </c>
      <c r="P255" s="23">
        <v>321</v>
      </c>
      <c r="Q255" s="97" t="s">
        <v>35</v>
      </c>
      <c r="R255" s="23">
        <v>1.4343229694152282E-3</v>
      </c>
      <c r="S255" s="97" t="s">
        <v>35</v>
      </c>
      <c r="T255" s="97">
        <v>142</v>
      </c>
      <c r="U255" s="97" t="s">
        <v>35</v>
      </c>
      <c r="V255" s="23">
        <v>4.5605447928196957E-2</v>
      </c>
      <c r="W255" s="97" t="s">
        <v>35</v>
      </c>
      <c r="X255" s="97">
        <v>299</v>
      </c>
      <c r="Y255" s="97" t="s">
        <v>35</v>
      </c>
      <c r="Z255" s="23">
        <v>1.8553344354812454E-3</v>
      </c>
      <c r="AA255" s="97" t="s">
        <v>35</v>
      </c>
      <c r="AB255" s="97">
        <v>238</v>
      </c>
      <c r="AC255" s="97" t="s">
        <v>35</v>
      </c>
      <c r="AD255" s="23">
        <v>4.9389018867916884E-2</v>
      </c>
      <c r="AE255" s="97" t="s">
        <v>35</v>
      </c>
      <c r="AF255" s="97">
        <v>34</v>
      </c>
      <c r="AG255" s="97" t="s">
        <v>35</v>
      </c>
      <c r="AH255" s="23">
        <v>4.979417472742706E-2</v>
      </c>
      <c r="AI255" s="97" t="s">
        <v>35</v>
      </c>
      <c r="AJ255" s="97">
        <v>305</v>
      </c>
      <c r="AK255" s="97" t="s">
        <v>35</v>
      </c>
      <c r="AL255" s="23">
        <v>5.4400998134422639E-2</v>
      </c>
      <c r="AM255" s="97" t="s">
        <v>35</v>
      </c>
      <c r="AN255" s="97">
        <v>50</v>
      </c>
      <c r="AO255" s="97" t="s">
        <v>35</v>
      </c>
      <c r="AP255" s="23">
        <v>0.24161592618400615</v>
      </c>
      <c r="AQ255" s="97" t="s">
        <v>35</v>
      </c>
      <c r="AR255" s="97">
        <v>17</v>
      </c>
      <c r="AS255" s="97" t="s">
        <v>35</v>
      </c>
      <c r="AT255" s="23">
        <v>7.3332563302662801E-2</v>
      </c>
      <c r="AU255" s="97" t="s">
        <v>35</v>
      </c>
      <c r="AV255" s="97">
        <v>224</v>
      </c>
      <c r="AW255" s="97" t="s">
        <v>35</v>
      </c>
      <c r="AX255" s="23">
        <v>0.26119445102610145</v>
      </c>
      <c r="AY255" s="97" t="s">
        <v>35</v>
      </c>
      <c r="AZ255" s="97">
        <v>20</v>
      </c>
      <c r="BA255" s="97" t="s">
        <v>35</v>
      </c>
      <c r="BB255" s="23">
        <v>2.0944825559901629E-2</v>
      </c>
      <c r="BC255" s="97" t="s">
        <v>35</v>
      </c>
      <c r="BD255" s="97">
        <v>255</v>
      </c>
      <c r="BE255" s="97" t="s">
        <v>35</v>
      </c>
      <c r="BF255" s="23">
        <v>0.1909465397826984</v>
      </c>
      <c r="BG255" s="97" t="s">
        <v>35</v>
      </c>
      <c r="BH255" s="97">
        <v>201</v>
      </c>
      <c r="BI255" s="97" t="s">
        <v>35</v>
      </c>
      <c r="BJ255" s="23">
        <v>5.9015160279209132E-2</v>
      </c>
      <c r="BK255" s="97" t="s">
        <v>35</v>
      </c>
      <c r="BL255" s="97">
        <v>268</v>
      </c>
      <c r="BM255" s="97" t="s">
        <v>35</v>
      </c>
      <c r="BN255" s="23">
        <v>0.96240396748555035</v>
      </c>
      <c r="BO255" s="97" t="s">
        <v>35</v>
      </c>
      <c r="BP255" s="97">
        <v>2</v>
      </c>
      <c r="BQ255" s="97" t="s">
        <v>35</v>
      </c>
      <c r="BR255" s="23">
        <v>7.2147715948105956E-2</v>
      </c>
      <c r="BS255" s="97" t="s">
        <v>35</v>
      </c>
      <c r="BT255" s="97">
        <v>127</v>
      </c>
      <c r="BU255" s="97" t="s">
        <v>35</v>
      </c>
      <c r="BV255" s="23">
        <v>0.89738159904676951</v>
      </c>
      <c r="BW255" s="97" t="s">
        <v>35</v>
      </c>
      <c r="BX255" s="97">
        <v>4</v>
      </c>
      <c r="BY255" s="97" t="s">
        <v>35</v>
      </c>
      <c r="BZ255" s="23">
        <v>0.11316304429778827</v>
      </c>
      <c r="CA255" s="97" t="s">
        <v>35</v>
      </c>
      <c r="CB255" s="97">
        <v>239</v>
      </c>
      <c r="CC255" s="97" t="s">
        <v>35</v>
      </c>
      <c r="CD255" s="23">
        <v>5.2900393386584969E-2</v>
      </c>
      <c r="CE255" s="97" t="s">
        <v>35</v>
      </c>
      <c r="CF255" s="97">
        <v>207</v>
      </c>
      <c r="CG255" s="2">
        <f t="shared" si="33"/>
        <v>1.8553344354812454E-3</v>
      </c>
      <c r="CH255">
        <f t="shared" si="34"/>
        <v>5.4400998134422639E-2</v>
      </c>
      <c r="CI255">
        <f t="shared" si="35"/>
        <v>0.26119445102610145</v>
      </c>
      <c r="CJ255">
        <f t="shared" si="36"/>
        <v>5.9015160279209132E-2</v>
      </c>
      <c r="CK255">
        <f t="shared" si="37"/>
        <v>0.89738159904676951</v>
      </c>
      <c r="CL255">
        <f t="shared" si="38"/>
        <v>0.11316304429778827</v>
      </c>
      <c r="CM255">
        <f t="shared" si="39"/>
        <v>5.2900393386584969E-2</v>
      </c>
      <c r="CN255">
        <f t="shared" si="40"/>
        <v>0.2133416274216243</v>
      </c>
      <c r="CO255">
        <f t="shared" si="41"/>
        <v>5.4400998134422639E-2</v>
      </c>
      <c r="CP255" s="97" t="s">
        <v>35</v>
      </c>
      <c r="CQ255">
        <f t="shared" si="42"/>
        <v>18</v>
      </c>
      <c r="CR255">
        <f t="shared" si="43"/>
        <v>50</v>
      </c>
      <c r="CS255" s="97" t="s">
        <v>35</v>
      </c>
    </row>
    <row r="256" spans="1:97" x14ac:dyDescent="0.35">
      <c r="A256" s="97" t="s">
        <v>105</v>
      </c>
      <c r="B256" s="23">
        <v>0.34310736758816596</v>
      </c>
      <c r="C256" s="97" t="s">
        <v>105</v>
      </c>
      <c r="D256" s="97">
        <v>60</v>
      </c>
      <c r="E256" s="97" t="s">
        <v>105</v>
      </c>
      <c r="F256" s="23">
        <v>0.22869314949342287</v>
      </c>
      <c r="G256" s="97" t="s">
        <v>105</v>
      </c>
      <c r="H256" s="97">
        <v>44</v>
      </c>
      <c r="I256" s="97" t="s">
        <v>105</v>
      </c>
      <c r="J256" s="23">
        <v>0.28429799760160979</v>
      </c>
      <c r="K256" s="97" t="s">
        <v>105</v>
      </c>
      <c r="L256" s="97">
        <v>134</v>
      </c>
      <c r="M256" s="97" t="s">
        <v>105</v>
      </c>
      <c r="N256" s="23">
        <v>90</v>
      </c>
      <c r="O256" s="97" t="s">
        <v>105</v>
      </c>
      <c r="P256" s="23">
        <v>254</v>
      </c>
      <c r="Q256" s="97" t="s">
        <v>105</v>
      </c>
      <c r="R256" s="23">
        <v>7.2873650550507266E-3</v>
      </c>
      <c r="S256" s="97" t="s">
        <v>105</v>
      </c>
      <c r="T256" s="97">
        <v>32</v>
      </c>
      <c r="U256" s="97" t="s">
        <v>105</v>
      </c>
      <c r="V256" s="23">
        <v>4.2392378825283093E-2</v>
      </c>
      <c r="W256" s="97" t="s">
        <v>105</v>
      </c>
      <c r="X256" s="97">
        <v>308</v>
      </c>
      <c r="Y256" s="97" t="s">
        <v>105</v>
      </c>
      <c r="Z256" s="23">
        <v>7.6769273277681746E-3</v>
      </c>
      <c r="AA256" s="97" t="s">
        <v>105</v>
      </c>
      <c r="AB256" s="97">
        <v>51</v>
      </c>
      <c r="AC256" s="97" t="s">
        <v>105</v>
      </c>
      <c r="AD256" s="23">
        <v>0.16612369237947899</v>
      </c>
      <c r="AE256" s="97" t="s">
        <v>105</v>
      </c>
      <c r="AF256" s="97">
        <v>13</v>
      </c>
      <c r="AG256" s="97" t="s">
        <v>105</v>
      </c>
      <c r="AH256" s="23">
        <v>0.21023983099180221</v>
      </c>
      <c r="AI256" s="97" t="s">
        <v>105</v>
      </c>
      <c r="AJ256" s="97">
        <v>29</v>
      </c>
      <c r="AK256" s="97" t="s">
        <v>105</v>
      </c>
      <c r="AL256" s="23">
        <v>0.18837013938417324</v>
      </c>
      <c r="AM256" s="97" t="s">
        <v>105</v>
      </c>
      <c r="AN256" s="97">
        <v>12</v>
      </c>
      <c r="AO256" s="97" t="s">
        <v>105</v>
      </c>
      <c r="AP256" s="23">
        <v>0.21527108794388111</v>
      </c>
      <c r="AQ256" s="97" t="s">
        <v>105</v>
      </c>
      <c r="AR256" s="97">
        <v>23</v>
      </c>
      <c r="AS256" s="97" t="s">
        <v>105</v>
      </c>
      <c r="AT256" s="23">
        <v>8.2956704920374422E-2</v>
      </c>
      <c r="AU256" s="97" t="s">
        <v>105</v>
      </c>
      <c r="AV256" s="97">
        <v>192</v>
      </c>
      <c r="AW256" s="97" t="s">
        <v>105</v>
      </c>
      <c r="AX256" s="23">
        <v>0.23892690350299189</v>
      </c>
      <c r="AY256" s="97" t="s">
        <v>105</v>
      </c>
      <c r="AZ256" s="97">
        <v>23</v>
      </c>
      <c r="BA256" s="97" t="s">
        <v>105</v>
      </c>
      <c r="BB256" s="23">
        <v>2.0238038484505037E-2</v>
      </c>
      <c r="BC256" s="97" t="s">
        <v>105</v>
      </c>
      <c r="BD256" s="97">
        <v>258</v>
      </c>
      <c r="BE256" s="97" t="s">
        <v>105</v>
      </c>
      <c r="BF256" s="23">
        <v>0.3220531958779671</v>
      </c>
      <c r="BG256" s="97" t="s">
        <v>105</v>
      </c>
      <c r="BH256" s="97">
        <v>68</v>
      </c>
      <c r="BI256" s="97" t="s">
        <v>105</v>
      </c>
      <c r="BJ256" s="23">
        <v>8.5772328193038427E-2</v>
      </c>
      <c r="BK256" s="97" t="s">
        <v>105</v>
      </c>
      <c r="BL256" s="97">
        <v>202</v>
      </c>
      <c r="BM256" s="97" t="s">
        <v>105</v>
      </c>
      <c r="BN256" s="23">
        <v>9.711089810808822E-2</v>
      </c>
      <c r="BO256" s="97" t="s">
        <v>105</v>
      </c>
      <c r="BP256" s="97">
        <v>100</v>
      </c>
      <c r="BQ256" s="97" t="s">
        <v>105</v>
      </c>
      <c r="BR256" s="23">
        <v>5.0370730762306595E-2</v>
      </c>
      <c r="BS256" s="97" t="s">
        <v>105</v>
      </c>
      <c r="BT256" s="97">
        <v>205</v>
      </c>
      <c r="BU256" s="97" t="s">
        <v>105</v>
      </c>
      <c r="BV256" s="23">
        <v>0.12807679890514767</v>
      </c>
      <c r="BW256" s="97" t="s">
        <v>105</v>
      </c>
      <c r="BX256" s="97">
        <v>141</v>
      </c>
      <c r="BY256" s="97" t="s">
        <v>105</v>
      </c>
      <c r="BZ256" s="23">
        <v>0.23956625052108282</v>
      </c>
      <c r="CA256" s="97" t="s">
        <v>105</v>
      </c>
      <c r="CB256" s="97">
        <v>65</v>
      </c>
      <c r="CC256" s="97" t="s">
        <v>105</v>
      </c>
      <c r="CD256" s="23">
        <v>6.7590143552416229E-2</v>
      </c>
      <c r="CE256" s="97" t="s">
        <v>105</v>
      </c>
      <c r="CF256" s="97">
        <v>171</v>
      </c>
      <c r="CG256" s="2">
        <f t="shared" si="33"/>
        <v>7.6769273277681746E-3</v>
      </c>
      <c r="CH256">
        <f t="shared" si="34"/>
        <v>0.18837013938417324</v>
      </c>
      <c r="CI256">
        <f t="shared" si="35"/>
        <v>0.23892690350299189</v>
      </c>
      <c r="CJ256">
        <f t="shared" si="36"/>
        <v>8.5772328193038427E-2</v>
      </c>
      <c r="CK256">
        <f t="shared" si="37"/>
        <v>0.12807679890514767</v>
      </c>
      <c r="CL256">
        <f t="shared" si="38"/>
        <v>0.23956625052108282</v>
      </c>
      <c r="CM256">
        <f t="shared" si="39"/>
        <v>6.7590143552416229E-2</v>
      </c>
      <c r="CN256">
        <f t="shared" si="40"/>
        <v>0.14001741653037197</v>
      </c>
      <c r="CO256">
        <f t="shared" si="41"/>
        <v>0.18837013938417324</v>
      </c>
      <c r="CP256" s="97" t="s">
        <v>105</v>
      </c>
      <c r="CQ256">
        <f t="shared" si="42"/>
        <v>60</v>
      </c>
      <c r="CR256">
        <f t="shared" si="43"/>
        <v>12</v>
      </c>
      <c r="CS256" s="97" t="s">
        <v>105</v>
      </c>
    </row>
    <row r="257" spans="1:97" x14ac:dyDescent="0.35">
      <c r="A257" s="97" t="s">
        <v>286</v>
      </c>
      <c r="B257" s="23">
        <v>0.11899893858904478</v>
      </c>
      <c r="C257" s="97" t="s">
        <v>286</v>
      </c>
      <c r="D257" s="97">
        <v>314</v>
      </c>
      <c r="E257" s="97" t="s">
        <v>286</v>
      </c>
      <c r="F257" s="23">
        <v>7.3159255609009016E-2</v>
      </c>
      <c r="G257" s="97" t="s">
        <v>286</v>
      </c>
      <c r="H257" s="97">
        <v>216</v>
      </c>
      <c r="I257" s="97" t="s">
        <v>286</v>
      </c>
      <c r="J257" s="23">
        <v>0.13215520167706199</v>
      </c>
      <c r="K257" s="97" t="s">
        <v>286</v>
      </c>
      <c r="L257" s="97">
        <v>320</v>
      </c>
      <c r="M257" s="97" t="s">
        <v>286</v>
      </c>
      <c r="N257" s="23">
        <v>104</v>
      </c>
      <c r="O257" s="97" t="s">
        <v>286</v>
      </c>
      <c r="P257" s="23">
        <v>265</v>
      </c>
      <c r="Q257" s="97" t="s">
        <v>286</v>
      </c>
      <c r="R257" s="23">
        <v>1.6599939469526216E-3</v>
      </c>
      <c r="S257" s="97" t="s">
        <v>286</v>
      </c>
      <c r="T257" s="97">
        <v>127</v>
      </c>
      <c r="U257" s="97" t="s">
        <v>286</v>
      </c>
      <c r="V257" s="23">
        <v>3.7917724264011049E-2</v>
      </c>
      <c r="W257" s="97" t="s">
        <v>286</v>
      </c>
      <c r="X257" s="97">
        <v>313</v>
      </c>
      <c r="Y257" s="97" t="s">
        <v>286</v>
      </c>
      <c r="Z257" s="23">
        <v>2.0098950580527664E-3</v>
      </c>
      <c r="AA257" s="97" t="s">
        <v>286</v>
      </c>
      <c r="AB257" s="97">
        <v>225</v>
      </c>
      <c r="AC257" s="97" t="s">
        <v>286</v>
      </c>
      <c r="AD257" s="23">
        <v>1.7471866924140975E-2</v>
      </c>
      <c r="AE257" s="97" t="s">
        <v>286</v>
      </c>
      <c r="AF257" s="97">
        <v>104</v>
      </c>
      <c r="AG257" s="97" t="s">
        <v>286</v>
      </c>
      <c r="AH257" s="23">
        <v>7.1297760125549559E-2</v>
      </c>
      <c r="AI257" s="97" t="s">
        <v>286</v>
      </c>
      <c r="AJ257" s="97">
        <v>206</v>
      </c>
      <c r="AK257" s="97" t="s">
        <v>286</v>
      </c>
      <c r="AL257" s="23">
        <v>2.601060672930235E-2</v>
      </c>
      <c r="AM257" s="97" t="s">
        <v>286</v>
      </c>
      <c r="AN257" s="97">
        <v>137</v>
      </c>
      <c r="AO257" s="97" t="s">
        <v>286</v>
      </c>
      <c r="AP257" s="23">
        <v>0</v>
      </c>
      <c r="AQ257" s="97" t="s">
        <v>286</v>
      </c>
      <c r="AR257" s="97">
        <v>253</v>
      </c>
      <c r="AS257" s="97" t="s">
        <v>286</v>
      </c>
      <c r="AT257" s="23">
        <v>9.1914274723437744E-2</v>
      </c>
      <c r="AU257" s="97" t="s">
        <v>286</v>
      </c>
      <c r="AV257" s="97">
        <v>166</v>
      </c>
      <c r="AW257" s="97" t="s">
        <v>286</v>
      </c>
      <c r="AX257" s="23">
        <v>3.2404965550359814E-2</v>
      </c>
      <c r="AY257" s="97" t="s">
        <v>286</v>
      </c>
      <c r="AZ257" s="97">
        <v>283</v>
      </c>
      <c r="BA257" s="97" t="s">
        <v>286</v>
      </c>
      <c r="BB257" s="23">
        <v>6.4706012938801618E-3</v>
      </c>
      <c r="BC257" s="97" t="s">
        <v>286</v>
      </c>
      <c r="BD257" s="97">
        <v>308</v>
      </c>
      <c r="BE257" s="97" t="s">
        <v>286</v>
      </c>
      <c r="BF257" s="23">
        <v>0.15527056237266318</v>
      </c>
      <c r="BG257" s="97" t="s">
        <v>286</v>
      </c>
      <c r="BH257" s="97">
        <v>251</v>
      </c>
      <c r="BI257" s="97" t="s">
        <v>286</v>
      </c>
      <c r="BJ257" s="23">
        <v>3.8354942312574435E-2</v>
      </c>
      <c r="BK257" s="97" t="s">
        <v>286</v>
      </c>
      <c r="BL257" s="97">
        <v>318</v>
      </c>
      <c r="BM257" s="97" t="s">
        <v>286</v>
      </c>
      <c r="BN257" s="23">
        <v>0.13627758257630868</v>
      </c>
      <c r="BO257" s="97" t="s">
        <v>286</v>
      </c>
      <c r="BP257" s="97">
        <v>63</v>
      </c>
      <c r="BQ257" s="97" t="s">
        <v>286</v>
      </c>
      <c r="BR257" s="23">
        <v>4.4525368924830964E-2</v>
      </c>
      <c r="BS257" s="97" t="s">
        <v>286</v>
      </c>
      <c r="BT257" s="97">
        <v>229</v>
      </c>
      <c r="BU257" s="97" t="s">
        <v>286</v>
      </c>
      <c r="BV257" s="23">
        <v>0.15694959646507617</v>
      </c>
      <c r="BW257" s="97" t="s">
        <v>286</v>
      </c>
      <c r="BX257" s="97">
        <v>99</v>
      </c>
      <c r="BY257" s="97" t="s">
        <v>286</v>
      </c>
      <c r="BZ257" s="23">
        <v>6.2100417878892859E-2</v>
      </c>
      <c r="CA257" s="97" t="s">
        <v>286</v>
      </c>
      <c r="CB257" s="97">
        <v>323</v>
      </c>
      <c r="CC257" s="97" t="s">
        <v>286</v>
      </c>
      <c r="CD257" s="23">
        <v>8.872730883609287E-3</v>
      </c>
      <c r="CE257" s="97" t="s">
        <v>286</v>
      </c>
      <c r="CF257" s="97">
        <v>318</v>
      </c>
      <c r="CG257" s="2">
        <f t="shared" si="33"/>
        <v>2.0098950580527664E-3</v>
      </c>
      <c r="CH257">
        <f t="shared" si="34"/>
        <v>2.601060672930235E-2</v>
      </c>
      <c r="CI257">
        <f t="shared" si="35"/>
        <v>3.2404965550359814E-2</v>
      </c>
      <c r="CJ257">
        <f t="shared" si="36"/>
        <v>3.8354942312574435E-2</v>
      </c>
      <c r="CK257">
        <f t="shared" si="37"/>
        <v>0.15694959646507617</v>
      </c>
      <c r="CL257">
        <f t="shared" si="38"/>
        <v>6.2100417878892859E-2</v>
      </c>
      <c r="CM257">
        <f t="shared" si="39"/>
        <v>8.872730883609287E-3</v>
      </c>
      <c r="CN257">
        <f t="shared" si="40"/>
        <v>4.8561836687499693E-2</v>
      </c>
      <c r="CO257">
        <f t="shared" si="41"/>
        <v>2.601060672930235E-2</v>
      </c>
      <c r="CP257" s="97" t="s">
        <v>286</v>
      </c>
      <c r="CQ257">
        <f t="shared" si="42"/>
        <v>314</v>
      </c>
      <c r="CR257">
        <f t="shared" si="43"/>
        <v>137</v>
      </c>
      <c r="CS257" s="97" t="s">
        <v>286</v>
      </c>
    </row>
    <row r="258" spans="1:97" x14ac:dyDescent="0.35">
      <c r="A258" s="97" t="s">
        <v>303</v>
      </c>
      <c r="B258" s="23">
        <v>0.13762267956359761</v>
      </c>
      <c r="C258" s="97" t="s">
        <v>303</v>
      </c>
      <c r="D258" s="97">
        <v>296</v>
      </c>
      <c r="E258" s="97" t="s">
        <v>303</v>
      </c>
      <c r="F258" s="23">
        <v>2.3716505198588762E-2</v>
      </c>
      <c r="G258" s="97" t="s">
        <v>303</v>
      </c>
      <c r="H258" s="97">
        <v>321</v>
      </c>
      <c r="I258" s="97" t="s">
        <v>303</v>
      </c>
      <c r="J258" s="23">
        <v>0.24473771351013768</v>
      </c>
      <c r="K258" s="97" t="s">
        <v>303</v>
      </c>
      <c r="L258" s="97">
        <v>183</v>
      </c>
      <c r="M258" s="97" t="s">
        <v>303</v>
      </c>
      <c r="N258" s="23">
        <v>-138</v>
      </c>
      <c r="O258" s="97" t="s">
        <v>303</v>
      </c>
      <c r="P258" s="23">
        <v>44</v>
      </c>
      <c r="Q258" s="97" t="s">
        <v>303</v>
      </c>
      <c r="R258" s="23">
        <v>8.61507195721874E-4</v>
      </c>
      <c r="S258" s="97" t="s">
        <v>303</v>
      </c>
      <c r="T258" s="97">
        <v>214</v>
      </c>
      <c r="U258" s="97" t="s">
        <v>303</v>
      </c>
      <c r="V258" s="23">
        <v>0.22781876622314454</v>
      </c>
      <c r="W258" s="97" t="s">
        <v>303</v>
      </c>
      <c r="X258" s="97">
        <v>96</v>
      </c>
      <c r="Y258" s="97" t="s">
        <v>303</v>
      </c>
      <c r="Z258" s="23">
        <v>2.9665322975073656E-3</v>
      </c>
      <c r="AA258" s="97" t="s">
        <v>303</v>
      </c>
      <c r="AB258" s="97">
        <v>165</v>
      </c>
      <c r="AC258" s="97" t="s">
        <v>303</v>
      </c>
      <c r="AD258" s="23">
        <v>1.2498523204145979E-2</v>
      </c>
      <c r="AE258" s="97" t="s">
        <v>303</v>
      </c>
      <c r="AF258" s="97">
        <v>141</v>
      </c>
      <c r="AG258" s="97" t="s">
        <v>303</v>
      </c>
      <c r="AH258" s="23">
        <v>0.11611980434911437</v>
      </c>
      <c r="AI258" s="97" t="s">
        <v>303</v>
      </c>
      <c r="AJ258" s="97">
        <v>98</v>
      </c>
      <c r="AK258" s="97" t="s">
        <v>303</v>
      </c>
      <c r="AL258" s="23">
        <v>2.6813505750259883E-2</v>
      </c>
      <c r="AM258" s="97" t="s">
        <v>303</v>
      </c>
      <c r="AN258" s="97">
        <v>126</v>
      </c>
      <c r="AO258" s="97" t="s">
        <v>303</v>
      </c>
      <c r="AP258" s="23">
        <v>0</v>
      </c>
      <c r="AQ258" s="97" t="s">
        <v>303</v>
      </c>
      <c r="AR258" s="97">
        <v>253</v>
      </c>
      <c r="AS258" s="97" t="s">
        <v>303</v>
      </c>
      <c r="AT258" s="23">
        <v>0.12742909051252108</v>
      </c>
      <c r="AU258" s="97" t="s">
        <v>303</v>
      </c>
      <c r="AV258" s="97">
        <v>76</v>
      </c>
      <c r="AW258" s="97" t="s">
        <v>303</v>
      </c>
      <c r="AX258" s="23">
        <v>4.4925941053190567E-2</v>
      </c>
      <c r="AY258" s="97" t="s">
        <v>303</v>
      </c>
      <c r="AZ258" s="97">
        <v>244</v>
      </c>
      <c r="BA258" s="97" t="s">
        <v>303</v>
      </c>
      <c r="BB258" s="23">
        <v>2.3775706202080846E-2</v>
      </c>
      <c r="BC258" s="97" t="s">
        <v>303</v>
      </c>
      <c r="BD258" s="97">
        <v>246</v>
      </c>
      <c r="BE258" s="97" t="s">
        <v>303</v>
      </c>
      <c r="BF258" s="23">
        <v>0.1443126270092028</v>
      </c>
      <c r="BG258" s="97" t="s">
        <v>303</v>
      </c>
      <c r="BH258" s="97">
        <v>278</v>
      </c>
      <c r="BI258" s="97" t="s">
        <v>303</v>
      </c>
      <c r="BJ258" s="23">
        <v>5.1850853449598382E-2</v>
      </c>
      <c r="BK258" s="97" t="s">
        <v>303</v>
      </c>
      <c r="BL258" s="97">
        <v>290</v>
      </c>
      <c r="BM258" s="97" t="s">
        <v>303</v>
      </c>
      <c r="BN258" s="23">
        <v>1.5341955942829373E-2</v>
      </c>
      <c r="BO258" s="97" t="s">
        <v>303</v>
      </c>
      <c r="BP258" s="97">
        <v>295</v>
      </c>
      <c r="BQ258" s="97" t="s">
        <v>303</v>
      </c>
      <c r="BR258" s="23">
        <v>5.0845433955469532E-2</v>
      </c>
      <c r="BS258" s="97" t="s">
        <v>303</v>
      </c>
      <c r="BT258" s="97">
        <v>201</v>
      </c>
      <c r="BU258" s="97" t="s">
        <v>303</v>
      </c>
      <c r="BV258" s="23">
        <v>5.7584204184258095E-2</v>
      </c>
      <c r="BW258" s="97" t="s">
        <v>303</v>
      </c>
      <c r="BX258" s="97">
        <v>293</v>
      </c>
      <c r="BY258" s="97" t="s">
        <v>303</v>
      </c>
      <c r="BZ258" s="23">
        <v>0.15605162122237798</v>
      </c>
      <c r="CA258" s="97" t="s">
        <v>303</v>
      </c>
      <c r="CB258" s="97">
        <v>158</v>
      </c>
      <c r="CC258" s="97" t="s">
        <v>303</v>
      </c>
      <c r="CD258" s="23">
        <v>5.1330315614763498E-2</v>
      </c>
      <c r="CE258" s="97" t="s">
        <v>303</v>
      </c>
      <c r="CF258" s="97">
        <v>214</v>
      </c>
      <c r="CG258" s="2">
        <f t="shared" si="33"/>
        <v>2.9665322975073656E-3</v>
      </c>
      <c r="CH258">
        <f t="shared" si="34"/>
        <v>2.6813505750259883E-2</v>
      </c>
      <c r="CI258">
        <f t="shared" si="35"/>
        <v>4.4925941053190567E-2</v>
      </c>
      <c r="CJ258">
        <f t="shared" si="36"/>
        <v>5.1850853449598382E-2</v>
      </c>
      <c r="CK258">
        <f t="shared" si="37"/>
        <v>5.7584204184258095E-2</v>
      </c>
      <c r="CL258">
        <f t="shared" si="38"/>
        <v>0.15605162122237798</v>
      </c>
      <c r="CM258">
        <f t="shared" si="39"/>
        <v>5.1330315614763498E-2</v>
      </c>
      <c r="CN258">
        <f t="shared" si="40"/>
        <v>5.6161930255055184E-2</v>
      </c>
      <c r="CO258">
        <f t="shared" si="41"/>
        <v>2.6813505750259883E-2</v>
      </c>
      <c r="CP258" s="97" t="s">
        <v>303</v>
      </c>
      <c r="CQ258">
        <f t="shared" si="42"/>
        <v>296</v>
      </c>
      <c r="CR258">
        <f t="shared" si="43"/>
        <v>126</v>
      </c>
      <c r="CS258" s="97" t="s">
        <v>303</v>
      </c>
    </row>
    <row r="259" spans="1:97" x14ac:dyDescent="0.35">
      <c r="A259" s="97" t="s">
        <v>228</v>
      </c>
      <c r="B259" s="23">
        <v>0.2357084849757731</v>
      </c>
      <c r="C259" s="97" t="s">
        <v>228</v>
      </c>
      <c r="D259" s="97">
        <v>134</v>
      </c>
      <c r="E259" s="97" t="s">
        <v>228</v>
      </c>
      <c r="F259" s="23">
        <v>4.6472501506202094E-2</v>
      </c>
      <c r="G259" s="97" t="s">
        <v>228</v>
      </c>
      <c r="H259" s="97">
        <v>289</v>
      </c>
      <c r="I259" s="97" t="s">
        <v>228</v>
      </c>
      <c r="J259" s="23">
        <v>0.33756021156696453</v>
      </c>
      <c r="K259" s="97" t="s">
        <v>228</v>
      </c>
      <c r="L259" s="97">
        <v>85</v>
      </c>
      <c r="M259" s="97" t="s">
        <v>228</v>
      </c>
      <c r="N259" s="23">
        <v>-204</v>
      </c>
      <c r="O259" s="97" t="s">
        <v>228</v>
      </c>
      <c r="P259" s="23">
        <v>10</v>
      </c>
      <c r="Q259" s="97" t="s">
        <v>228</v>
      </c>
      <c r="R259" s="23">
        <v>2.0474559676513892E-3</v>
      </c>
      <c r="S259" s="97" t="s">
        <v>228</v>
      </c>
      <c r="T259" s="97">
        <v>109</v>
      </c>
      <c r="U259" s="97" t="s">
        <v>228</v>
      </c>
      <c r="V259" s="23">
        <v>0.22093226341008115</v>
      </c>
      <c r="W259" s="97" t="s">
        <v>228</v>
      </c>
      <c r="X259" s="97">
        <v>99</v>
      </c>
      <c r="Y259" s="97" t="s">
        <v>228</v>
      </c>
      <c r="Z259" s="23">
        <v>4.0884865594933498E-3</v>
      </c>
      <c r="AA259" s="97" t="s">
        <v>228</v>
      </c>
      <c r="AB259" s="97">
        <v>117</v>
      </c>
      <c r="AC259" s="97" t="s">
        <v>228</v>
      </c>
      <c r="AD259" s="23">
        <v>1.5532891225009572E-2</v>
      </c>
      <c r="AE259" s="97" t="s">
        <v>228</v>
      </c>
      <c r="AF259" s="97">
        <v>115</v>
      </c>
      <c r="AG259" s="97" t="s">
        <v>228</v>
      </c>
      <c r="AH259" s="23">
        <v>9.621409754914334E-2</v>
      </c>
      <c r="AI259" s="97" t="s">
        <v>228</v>
      </c>
      <c r="AJ259" s="97">
        <v>132</v>
      </c>
      <c r="AK259" s="97" t="s">
        <v>228</v>
      </c>
      <c r="AL259" s="23">
        <v>2.7261488084187872E-2</v>
      </c>
      <c r="AM259" s="97" t="s">
        <v>228</v>
      </c>
      <c r="AN259" s="97">
        <v>123</v>
      </c>
      <c r="AO259" s="97" t="s">
        <v>228</v>
      </c>
      <c r="AP259" s="23">
        <v>1.6168835328018383E-2</v>
      </c>
      <c r="AQ259" s="97" t="s">
        <v>228</v>
      </c>
      <c r="AR259" s="97">
        <v>221</v>
      </c>
      <c r="AS259" s="97" t="s">
        <v>228</v>
      </c>
      <c r="AT259" s="23">
        <v>0.11660794879379918</v>
      </c>
      <c r="AU259" s="97" t="s">
        <v>228</v>
      </c>
      <c r="AV259" s="97">
        <v>94</v>
      </c>
      <c r="AW259" s="97" t="s">
        <v>228</v>
      </c>
      <c r="AX259" s="23">
        <v>5.6859770586190454E-2</v>
      </c>
      <c r="AY259" s="97" t="s">
        <v>228</v>
      </c>
      <c r="AZ259" s="97">
        <v>203</v>
      </c>
      <c r="BA259" s="97" t="s">
        <v>228</v>
      </c>
      <c r="BB259" s="23">
        <v>3.2541874073254255E-2</v>
      </c>
      <c r="BC259" s="97" t="s">
        <v>228</v>
      </c>
      <c r="BD259" s="97">
        <v>216</v>
      </c>
      <c r="BE259" s="97" t="s">
        <v>228</v>
      </c>
      <c r="BF259" s="23">
        <v>0.2861645327464335</v>
      </c>
      <c r="BG259" s="97" t="s">
        <v>228</v>
      </c>
      <c r="BH259" s="97">
        <v>93</v>
      </c>
      <c r="BI259" s="97" t="s">
        <v>228</v>
      </c>
      <c r="BJ259" s="23">
        <v>8.9495308626229023E-2</v>
      </c>
      <c r="BK259" s="97" t="s">
        <v>228</v>
      </c>
      <c r="BL259" s="97">
        <v>187</v>
      </c>
      <c r="BM259" s="97" t="s">
        <v>228</v>
      </c>
      <c r="BN259" s="23">
        <v>3.6539003122214087E-2</v>
      </c>
      <c r="BO259" s="97" t="s">
        <v>228</v>
      </c>
      <c r="BP259" s="97">
        <v>240</v>
      </c>
      <c r="BQ259" s="97" t="s">
        <v>228</v>
      </c>
      <c r="BR259" s="23">
        <v>0.13257638163141142</v>
      </c>
      <c r="BS259" s="97" t="s">
        <v>228</v>
      </c>
      <c r="BT259" s="97">
        <v>36</v>
      </c>
      <c r="BU259" s="97" t="s">
        <v>228</v>
      </c>
      <c r="BV259" s="23">
        <v>0.14714331856531007</v>
      </c>
      <c r="BW259" s="97" t="s">
        <v>228</v>
      </c>
      <c r="BX259" s="97">
        <v>110</v>
      </c>
      <c r="BY259" s="97" t="s">
        <v>228</v>
      </c>
      <c r="BZ259" s="23">
        <v>0.24351827818957694</v>
      </c>
      <c r="CA259" s="97" t="s">
        <v>228</v>
      </c>
      <c r="CB259" s="97">
        <v>58</v>
      </c>
      <c r="CC259" s="97" t="s">
        <v>228</v>
      </c>
      <c r="CD259" s="23">
        <v>0.10934406187666271</v>
      </c>
      <c r="CE259" s="97" t="s">
        <v>228</v>
      </c>
      <c r="CF259" s="97">
        <v>113</v>
      </c>
      <c r="CG259" s="2">
        <f t="shared" si="33"/>
        <v>4.0884865594933498E-3</v>
      </c>
      <c r="CH259">
        <f t="shared" si="34"/>
        <v>2.7261488084187872E-2</v>
      </c>
      <c r="CI259">
        <f t="shared" si="35"/>
        <v>5.6859770586190454E-2</v>
      </c>
      <c r="CJ259">
        <f t="shared" si="36"/>
        <v>8.9495308626229023E-2</v>
      </c>
      <c r="CK259">
        <f t="shared" si="37"/>
        <v>0.14714331856531007</v>
      </c>
      <c r="CL259">
        <f t="shared" si="38"/>
        <v>0.24351827818957694</v>
      </c>
      <c r="CM259">
        <f t="shared" si="39"/>
        <v>0.10934406187666271</v>
      </c>
      <c r="CN259">
        <f t="shared" si="40"/>
        <v>9.6189403779314425E-2</v>
      </c>
      <c r="CO259">
        <f t="shared" si="41"/>
        <v>2.7261488084187872E-2</v>
      </c>
      <c r="CP259" s="97" t="s">
        <v>228</v>
      </c>
      <c r="CQ259">
        <f t="shared" si="42"/>
        <v>134</v>
      </c>
      <c r="CR259">
        <f t="shared" si="43"/>
        <v>123</v>
      </c>
      <c r="CS259" s="97" t="s">
        <v>228</v>
      </c>
    </row>
    <row r="260" spans="1:97" x14ac:dyDescent="0.35">
      <c r="A260" s="97" t="s">
        <v>315</v>
      </c>
      <c r="B260" s="23">
        <v>0.12993251093185504</v>
      </c>
      <c r="C260" s="97" t="s">
        <v>315</v>
      </c>
      <c r="D260" s="97">
        <v>304</v>
      </c>
      <c r="E260" s="97" t="s">
        <v>315</v>
      </c>
      <c r="F260" s="23">
        <v>4.2144386114005415E-2</v>
      </c>
      <c r="G260" s="97" t="s">
        <v>315</v>
      </c>
      <c r="H260" s="97">
        <v>300</v>
      </c>
      <c r="I260" s="97" t="s">
        <v>315</v>
      </c>
      <c r="J260" s="23">
        <v>0.19530857573674565</v>
      </c>
      <c r="K260" s="97" t="s">
        <v>315</v>
      </c>
      <c r="L260" s="97">
        <v>258</v>
      </c>
      <c r="M260" s="97" t="s">
        <v>315</v>
      </c>
      <c r="N260" s="23">
        <v>-42</v>
      </c>
      <c r="O260" s="97" t="s">
        <v>315</v>
      </c>
      <c r="P260" s="23">
        <v>112</v>
      </c>
      <c r="Q260" s="97" t="s">
        <v>315</v>
      </c>
      <c r="R260" s="23">
        <v>4.8272786446050016E-4</v>
      </c>
      <c r="S260" s="97" t="s">
        <v>315</v>
      </c>
      <c r="T260" s="97">
        <v>258</v>
      </c>
      <c r="U260" s="97" t="s">
        <v>315</v>
      </c>
      <c r="V260" s="23">
        <v>9.534616259312774E-2</v>
      </c>
      <c r="W260" s="97" t="s">
        <v>315</v>
      </c>
      <c r="X260" s="97">
        <v>216</v>
      </c>
      <c r="Y260" s="97" t="s">
        <v>315</v>
      </c>
      <c r="Z260" s="23">
        <v>1.3636812358860237E-3</v>
      </c>
      <c r="AA260" s="97" t="s">
        <v>315</v>
      </c>
      <c r="AB260" s="97">
        <v>269</v>
      </c>
      <c r="AC260" s="97" t="s">
        <v>315</v>
      </c>
      <c r="AD260" s="23">
        <v>9.7136005681767845E-3</v>
      </c>
      <c r="AE260" s="97" t="s">
        <v>315</v>
      </c>
      <c r="AF260" s="97">
        <v>174</v>
      </c>
      <c r="AG260" s="97" t="s">
        <v>315</v>
      </c>
      <c r="AH260" s="23">
        <v>6.5865696788935876E-2</v>
      </c>
      <c r="AI260" s="97" t="s">
        <v>315</v>
      </c>
      <c r="AJ260" s="97">
        <v>233</v>
      </c>
      <c r="AK260" s="97" t="s">
        <v>315</v>
      </c>
      <c r="AL260" s="23">
        <v>1.776623068704131E-2</v>
      </c>
      <c r="AM260" s="97" t="s">
        <v>315</v>
      </c>
      <c r="AN260" s="97">
        <v>223</v>
      </c>
      <c r="AO260" s="97" t="s">
        <v>315</v>
      </c>
      <c r="AP260" s="23">
        <v>5.7403707848674927E-2</v>
      </c>
      <c r="AQ260" s="97" t="s">
        <v>315</v>
      </c>
      <c r="AR260" s="97">
        <v>115</v>
      </c>
      <c r="AS260" s="97" t="s">
        <v>315</v>
      </c>
      <c r="AT260" s="23">
        <v>6.1658274225644759E-2</v>
      </c>
      <c r="AU260" s="97" t="s">
        <v>315</v>
      </c>
      <c r="AV260" s="97">
        <v>266</v>
      </c>
      <c r="AW260" s="97" t="s">
        <v>315</v>
      </c>
      <c r="AX260" s="23">
        <v>7.7650816234135861E-2</v>
      </c>
      <c r="AY260" s="97" t="s">
        <v>315</v>
      </c>
      <c r="AZ260" s="97">
        <v>150</v>
      </c>
      <c r="BA260" s="97" t="s">
        <v>315</v>
      </c>
      <c r="BB260" s="23">
        <v>1.4805444716699886E-2</v>
      </c>
      <c r="BC260" s="97" t="s">
        <v>315</v>
      </c>
      <c r="BD260" s="97">
        <v>277</v>
      </c>
      <c r="BE260" s="97" t="s">
        <v>315</v>
      </c>
      <c r="BF260" s="23">
        <v>0.29500371851553392</v>
      </c>
      <c r="BG260" s="97" t="s">
        <v>315</v>
      </c>
      <c r="BH260" s="97">
        <v>89</v>
      </c>
      <c r="BI260" s="97" t="s">
        <v>315</v>
      </c>
      <c r="BJ260" s="23">
        <v>7.5163103188565172E-2</v>
      </c>
      <c r="BK260" s="97" t="s">
        <v>315</v>
      </c>
      <c r="BL260" s="97">
        <v>232</v>
      </c>
      <c r="BM260" s="97" t="s">
        <v>315</v>
      </c>
      <c r="BN260" s="23">
        <v>1.0847724668680871E-2</v>
      </c>
      <c r="BO260" s="97" t="s">
        <v>315</v>
      </c>
      <c r="BP260" s="97">
        <v>305</v>
      </c>
      <c r="BQ260" s="97" t="s">
        <v>315</v>
      </c>
      <c r="BR260" s="23">
        <v>3.2985760543291963E-2</v>
      </c>
      <c r="BS260" s="97" t="s">
        <v>315</v>
      </c>
      <c r="BT260" s="97">
        <v>279</v>
      </c>
      <c r="BU260" s="97" t="s">
        <v>315</v>
      </c>
      <c r="BV260" s="23">
        <v>3.8133345247900761E-2</v>
      </c>
      <c r="BW260" s="97" t="s">
        <v>315</v>
      </c>
      <c r="BX260" s="97">
        <v>318</v>
      </c>
      <c r="BY260" s="97" t="s">
        <v>315</v>
      </c>
      <c r="BZ260" s="23">
        <v>0.1371483493962557</v>
      </c>
      <c r="CA260" s="97" t="s">
        <v>315</v>
      </c>
      <c r="CB260" s="97">
        <v>189</v>
      </c>
      <c r="CC260" s="97" t="s">
        <v>315</v>
      </c>
      <c r="CD260" s="23">
        <v>9.3984888457427813E-3</v>
      </c>
      <c r="CE260" s="97" t="s">
        <v>315</v>
      </c>
      <c r="CF260" s="97">
        <v>317</v>
      </c>
      <c r="CG260" s="2">
        <f t="shared" si="33"/>
        <v>1.3636812358860237E-3</v>
      </c>
      <c r="CH260">
        <f t="shared" si="34"/>
        <v>1.776623068704131E-2</v>
      </c>
      <c r="CI260">
        <f t="shared" si="35"/>
        <v>7.7650816234135861E-2</v>
      </c>
      <c r="CJ260">
        <f t="shared" si="36"/>
        <v>7.5163103188565172E-2</v>
      </c>
      <c r="CK260">
        <f t="shared" si="37"/>
        <v>3.8133345247900761E-2</v>
      </c>
      <c r="CL260">
        <f t="shared" si="38"/>
        <v>0.1371483493962557</v>
      </c>
      <c r="CM260">
        <f t="shared" si="39"/>
        <v>9.3984888457427813E-3</v>
      </c>
      <c r="CN260">
        <f t="shared" si="40"/>
        <v>5.3023677783041991E-2</v>
      </c>
      <c r="CO260">
        <f t="shared" si="41"/>
        <v>1.776623068704131E-2</v>
      </c>
      <c r="CP260" s="97" t="s">
        <v>315</v>
      </c>
      <c r="CQ260">
        <f t="shared" si="42"/>
        <v>304</v>
      </c>
      <c r="CR260">
        <f t="shared" si="43"/>
        <v>223</v>
      </c>
      <c r="CS260" s="97" t="s">
        <v>315</v>
      </c>
    </row>
    <row r="261" spans="1:97" x14ac:dyDescent="0.35">
      <c r="A261" s="97" t="s">
        <v>251</v>
      </c>
      <c r="B261" s="23">
        <v>0.18663324088407904</v>
      </c>
      <c r="C261" s="97" t="s">
        <v>251</v>
      </c>
      <c r="D261" s="97">
        <v>209</v>
      </c>
      <c r="E261" s="97" t="s">
        <v>251</v>
      </c>
      <c r="F261" s="23">
        <v>8.9221804614385336E-2</v>
      </c>
      <c r="G261" s="97" t="s">
        <v>251</v>
      </c>
      <c r="H261" s="97">
        <v>174</v>
      </c>
      <c r="I261" s="97" t="s">
        <v>251</v>
      </c>
      <c r="J261" s="23">
        <v>0.19538119216434061</v>
      </c>
      <c r="K261" s="97" t="s">
        <v>251</v>
      </c>
      <c r="L261" s="97">
        <v>257</v>
      </c>
      <c r="M261" s="97" t="s">
        <v>251</v>
      </c>
      <c r="N261" s="23">
        <v>83</v>
      </c>
      <c r="O261" s="97" t="s">
        <v>251</v>
      </c>
      <c r="P261" s="23">
        <v>249</v>
      </c>
      <c r="Q261" s="97" t="s">
        <v>251</v>
      </c>
      <c r="R261" s="23">
        <v>1.0716754434537984E-3</v>
      </c>
      <c r="S261" s="97" t="s">
        <v>251</v>
      </c>
      <c r="T261" s="97">
        <v>184</v>
      </c>
      <c r="U261" s="97" t="s">
        <v>251</v>
      </c>
      <c r="V261" s="23">
        <v>0.16238283888071056</v>
      </c>
      <c r="W261" s="97" t="s">
        <v>251</v>
      </c>
      <c r="X261" s="97">
        <v>138</v>
      </c>
      <c r="Y261" s="97" t="s">
        <v>251</v>
      </c>
      <c r="Z261" s="23">
        <v>2.5719410308431877E-3</v>
      </c>
      <c r="AA261" s="97" t="s">
        <v>251</v>
      </c>
      <c r="AB261" s="97">
        <v>185</v>
      </c>
      <c r="AC261" s="97" t="s">
        <v>251</v>
      </c>
      <c r="AD261" s="23">
        <v>5.325828155941007E-3</v>
      </c>
      <c r="AE261" s="97" t="s">
        <v>251</v>
      </c>
      <c r="AF261" s="97">
        <v>249</v>
      </c>
      <c r="AG261" s="97" t="s">
        <v>251</v>
      </c>
      <c r="AH261" s="23">
        <v>9.1693792958616432E-2</v>
      </c>
      <c r="AI261" s="97" t="s">
        <v>251</v>
      </c>
      <c r="AJ261" s="97">
        <v>138</v>
      </c>
      <c r="AK261" s="97" t="s">
        <v>251</v>
      </c>
      <c r="AL261" s="23">
        <v>1.6745880403264635E-2</v>
      </c>
      <c r="AM261" s="97" t="s">
        <v>251</v>
      </c>
      <c r="AN261" s="97">
        <v>245</v>
      </c>
      <c r="AO261" s="97" t="s">
        <v>251</v>
      </c>
      <c r="AP261" s="23">
        <v>6.3668013397005924E-2</v>
      </c>
      <c r="AQ261" s="97" t="s">
        <v>251</v>
      </c>
      <c r="AR261" s="97">
        <v>102</v>
      </c>
      <c r="AS261" s="97" t="s">
        <v>251</v>
      </c>
      <c r="AT261" s="23">
        <v>6.5843297047555802E-2</v>
      </c>
      <c r="AU261" s="97" t="s">
        <v>251</v>
      </c>
      <c r="AV261" s="97">
        <v>254</v>
      </c>
      <c r="AW261" s="97" t="s">
        <v>251</v>
      </c>
      <c r="AX261" s="23">
        <v>8.5227879457165853E-2</v>
      </c>
      <c r="AY261" s="97" t="s">
        <v>251</v>
      </c>
      <c r="AZ261" s="97">
        <v>136</v>
      </c>
      <c r="BA261" s="97" t="s">
        <v>251</v>
      </c>
      <c r="BB261" s="23">
        <v>8.9650355049078326E-2</v>
      </c>
      <c r="BC261" s="97" t="s">
        <v>251</v>
      </c>
      <c r="BD261" s="97">
        <v>106</v>
      </c>
      <c r="BE261" s="97" t="s">
        <v>251</v>
      </c>
      <c r="BF261" s="23">
        <v>7.5181347752715136E-2</v>
      </c>
      <c r="BG261" s="97" t="s">
        <v>251</v>
      </c>
      <c r="BH261" s="97">
        <v>321</v>
      </c>
      <c r="BI261" s="97" t="s">
        <v>251</v>
      </c>
      <c r="BJ261" s="23">
        <v>9.7494673552767766E-2</v>
      </c>
      <c r="BK261" s="97" t="s">
        <v>251</v>
      </c>
      <c r="BL261" s="97">
        <v>168</v>
      </c>
      <c r="BM261" s="97" t="s">
        <v>251</v>
      </c>
      <c r="BN261" s="23">
        <v>3.7705897799539451E-2</v>
      </c>
      <c r="BO261" s="97" t="s">
        <v>251</v>
      </c>
      <c r="BP261" s="97">
        <v>235</v>
      </c>
      <c r="BQ261" s="97" t="s">
        <v>251</v>
      </c>
      <c r="BR261" s="23">
        <v>0.12336110745862759</v>
      </c>
      <c r="BS261" s="97" t="s">
        <v>251</v>
      </c>
      <c r="BT261" s="97">
        <v>43</v>
      </c>
      <c r="BU261" s="97" t="s">
        <v>251</v>
      </c>
      <c r="BV261" s="23">
        <v>0.14012976837088911</v>
      </c>
      <c r="BW261" s="97" t="s">
        <v>251</v>
      </c>
      <c r="BX261" s="97">
        <v>121</v>
      </c>
      <c r="BY261" s="97" t="s">
        <v>251</v>
      </c>
      <c r="BZ261" s="23">
        <v>0.13833222031994311</v>
      </c>
      <c r="CA261" s="97" t="s">
        <v>251</v>
      </c>
      <c r="CB261" s="97">
        <v>184</v>
      </c>
      <c r="CC261" s="97" t="s">
        <v>251</v>
      </c>
      <c r="CD261" s="23">
        <v>4.0871144705281776E-2</v>
      </c>
      <c r="CE261" s="97" t="s">
        <v>251</v>
      </c>
      <c r="CF261" s="97">
        <v>249</v>
      </c>
      <c r="CG261" s="2">
        <f t="shared" ref="CG261:CG324" si="44">Z261</f>
        <v>2.5719410308431877E-3</v>
      </c>
      <c r="CH261">
        <f t="shared" ref="CH261:CH324" si="45">AL261</f>
        <v>1.6745880403264635E-2</v>
      </c>
      <c r="CI261">
        <f t="shared" ref="CI261:CI324" si="46">AX261</f>
        <v>8.5227879457165853E-2</v>
      </c>
      <c r="CJ261">
        <f t="shared" ref="CJ261:CJ324" si="47">BJ261</f>
        <v>9.7494673552767766E-2</v>
      </c>
      <c r="CK261">
        <f t="shared" ref="CK261:CK324" si="48">BV261</f>
        <v>0.14012976837088911</v>
      </c>
      <c r="CL261">
        <f t="shared" ref="CL261:CL324" si="49">BZ261</f>
        <v>0.13833222031994311</v>
      </c>
      <c r="CM261">
        <f t="shared" si="39"/>
        <v>4.0871144705281776E-2</v>
      </c>
      <c r="CN261">
        <f t="shared" si="40"/>
        <v>7.6162468940759218E-2</v>
      </c>
      <c r="CO261">
        <f t="shared" si="41"/>
        <v>1.6745880403264635E-2</v>
      </c>
      <c r="CP261" s="97" t="s">
        <v>251</v>
      </c>
      <c r="CQ261">
        <f t="shared" si="42"/>
        <v>209</v>
      </c>
      <c r="CR261">
        <f t="shared" si="43"/>
        <v>245</v>
      </c>
      <c r="CS261" s="97" t="s">
        <v>251</v>
      </c>
    </row>
    <row r="262" spans="1:97" x14ac:dyDescent="0.35">
      <c r="A262" s="97" t="s">
        <v>212</v>
      </c>
      <c r="B262" s="23">
        <v>0.2646890911120437</v>
      </c>
      <c r="C262" s="97" t="s">
        <v>212</v>
      </c>
      <c r="D262" s="97">
        <v>111</v>
      </c>
      <c r="E262" s="97" t="s">
        <v>212</v>
      </c>
      <c r="F262" s="23">
        <v>0.14183409409735712</v>
      </c>
      <c r="G262" s="97" t="s">
        <v>212</v>
      </c>
      <c r="H262" s="97">
        <v>81</v>
      </c>
      <c r="I262" s="97" t="s">
        <v>212</v>
      </c>
      <c r="J262" s="23">
        <v>0.26170338800425208</v>
      </c>
      <c r="K262" s="97" t="s">
        <v>212</v>
      </c>
      <c r="L262" s="97">
        <v>159</v>
      </c>
      <c r="M262" s="97" t="s">
        <v>212</v>
      </c>
      <c r="N262" s="23">
        <v>78</v>
      </c>
      <c r="O262" s="97" t="s">
        <v>212</v>
      </c>
      <c r="P262" s="23">
        <v>241</v>
      </c>
      <c r="Q262" s="97" t="s">
        <v>212</v>
      </c>
      <c r="R262" s="23">
        <v>1.1168778491756235E-3</v>
      </c>
      <c r="S262" s="97" t="s">
        <v>212</v>
      </c>
      <c r="T262" s="97">
        <v>175</v>
      </c>
      <c r="U262" s="97" t="s">
        <v>212</v>
      </c>
      <c r="V262" s="23">
        <v>0.10376145678132678</v>
      </c>
      <c r="W262" s="97" t="s">
        <v>212</v>
      </c>
      <c r="X262" s="97">
        <v>204</v>
      </c>
      <c r="Y262" s="97" t="s">
        <v>212</v>
      </c>
      <c r="Z262" s="23">
        <v>2.0754069714956106E-3</v>
      </c>
      <c r="AA262" s="97" t="s">
        <v>212</v>
      </c>
      <c r="AB262" s="97">
        <v>220</v>
      </c>
      <c r="AC262" s="97" t="s">
        <v>212</v>
      </c>
      <c r="AD262" s="23">
        <v>1.2985558088338485E-3</v>
      </c>
      <c r="AE262" s="97" t="s">
        <v>212</v>
      </c>
      <c r="AF262" s="97">
        <v>319</v>
      </c>
      <c r="AG262" s="97" t="s">
        <v>212</v>
      </c>
      <c r="AH262" s="23">
        <v>7.9377242298652062E-2</v>
      </c>
      <c r="AI262" s="97" t="s">
        <v>212</v>
      </c>
      <c r="AJ262" s="97">
        <v>173</v>
      </c>
      <c r="AK262" s="97" t="s">
        <v>212</v>
      </c>
      <c r="AL262" s="23">
        <v>1.1269374418068578E-2</v>
      </c>
      <c r="AM262" s="97" t="s">
        <v>212</v>
      </c>
      <c r="AN262" s="97">
        <v>309</v>
      </c>
      <c r="AO262" s="97" t="s">
        <v>212</v>
      </c>
      <c r="AP262" s="23">
        <v>0.14205235242532954</v>
      </c>
      <c r="AQ262" s="97" t="s">
        <v>212</v>
      </c>
      <c r="AR262" s="97">
        <v>32</v>
      </c>
      <c r="AS262" s="97" t="s">
        <v>212</v>
      </c>
      <c r="AT262" s="23">
        <v>9.4300309134082883E-2</v>
      </c>
      <c r="AU262" s="97" t="s">
        <v>212</v>
      </c>
      <c r="AV262" s="97">
        <v>153</v>
      </c>
      <c r="AW262" s="97" t="s">
        <v>212</v>
      </c>
      <c r="AX262" s="23">
        <v>0.17160909268400773</v>
      </c>
      <c r="AY262" s="97" t="s">
        <v>212</v>
      </c>
      <c r="AZ262" s="97">
        <v>35</v>
      </c>
      <c r="BA262" s="97" t="s">
        <v>212</v>
      </c>
      <c r="BB262" s="23">
        <v>0.11085544683520972</v>
      </c>
      <c r="BC262" s="97" t="s">
        <v>212</v>
      </c>
      <c r="BD262" s="97">
        <v>85</v>
      </c>
      <c r="BE262" s="97" t="s">
        <v>212</v>
      </c>
      <c r="BF262" s="23">
        <v>0.28294015584744919</v>
      </c>
      <c r="BG262" s="97" t="s">
        <v>212</v>
      </c>
      <c r="BH262" s="97">
        <v>95</v>
      </c>
      <c r="BI262" s="97" t="s">
        <v>212</v>
      </c>
      <c r="BJ262" s="23">
        <v>0.1602610999538262</v>
      </c>
      <c r="BK262" s="97" t="s">
        <v>212</v>
      </c>
      <c r="BL262" s="97">
        <v>88</v>
      </c>
      <c r="BM262" s="97" t="s">
        <v>212</v>
      </c>
      <c r="BN262" s="23">
        <v>5.8514152483880963E-2</v>
      </c>
      <c r="BO262" s="97" t="s">
        <v>212</v>
      </c>
      <c r="BP262" s="97">
        <v>169</v>
      </c>
      <c r="BQ262" s="97" t="s">
        <v>212</v>
      </c>
      <c r="BR262" s="23">
        <v>0.11217664611276802</v>
      </c>
      <c r="BS262" s="97" t="s">
        <v>212</v>
      </c>
      <c r="BT262" s="97">
        <v>53</v>
      </c>
      <c r="BU262" s="97" t="s">
        <v>212</v>
      </c>
      <c r="BV262" s="23">
        <v>0.1484333084294629</v>
      </c>
      <c r="BW262" s="97" t="s">
        <v>212</v>
      </c>
      <c r="BX262" s="97">
        <v>109</v>
      </c>
      <c r="BY262" s="97" t="s">
        <v>212</v>
      </c>
      <c r="BZ262" s="23">
        <v>0.15550948227206118</v>
      </c>
      <c r="CA262" s="97" t="s">
        <v>212</v>
      </c>
      <c r="CB262" s="97">
        <v>159</v>
      </c>
      <c r="CC262" s="97" t="s">
        <v>212</v>
      </c>
      <c r="CD262" s="23">
        <v>0.10642327432705266</v>
      </c>
      <c r="CE262" s="97" t="s">
        <v>212</v>
      </c>
      <c r="CF262" s="97">
        <v>116</v>
      </c>
      <c r="CG262" s="2">
        <f t="shared" si="44"/>
        <v>2.0754069714956106E-3</v>
      </c>
      <c r="CH262">
        <f t="shared" si="45"/>
        <v>1.1269374418068578E-2</v>
      </c>
      <c r="CI262">
        <f t="shared" si="46"/>
        <v>0.17160909268400773</v>
      </c>
      <c r="CJ262">
        <f t="shared" si="47"/>
        <v>0.1602610999538262</v>
      </c>
      <c r="CK262">
        <f t="shared" si="48"/>
        <v>0.1484333084294629</v>
      </c>
      <c r="CL262">
        <f t="shared" si="49"/>
        <v>0.15550948227206118</v>
      </c>
      <c r="CM262">
        <f t="shared" ref="CM262:CM325" si="50">CD262</f>
        <v>0.10642327432705266</v>
      </c>
      <c r="CN262">
        <f t="shared" ref="CN262:CN325" si="51">SUMPRODUCT(CG262:CM262,CG$4:CM$4)</f>
        <v>0.10801599214204359</v>
      </c>
      <c r="CO262">
        <f t="shared" ref="CO262:CO325" si="52">SUMPRODUCT(CG262:CM262,CG$3:CM$3)</f>
        <v>1.1269374418068578E-2</v>
      </c>
      <c r="CP262" s="97" t="s">
        <v>212</v>
      </c>
      <c r="CQ262">
        <f t="shared" ref="CQ262:CQ325" si="53">RANK(CN262,CN$5:CN$330)</f>
        <v>111</v>
      </c>
      <c r="CR262">
        <f t="shared" ref="CR262:CR325" si="54">RANK(CO262,CO$5:CO$330)</f>
        <v>309</v>
      </c>
      <c r="CS262" s="97" t="s">
        <v>212</v>
      </c>
    </row>
    <row r="263" spans="1:97" x14ac:dyDescent="0.35">
      <c r="A263" s="97" t="s">
        <v>204</v>
      </c>
      <c r="B263" s="23">
        <v>0.13400433780038351</v>
      </c>
      <c r="C263" s="97" t="s">
        <v>204</v>
      </c>
      <c r="D263" s="97">
        <v>299</v>
      </c>
      <c r="E263" s="97" t="s">
        <v>204</v>
      </c>
      <c r="F263" s="23">
        <v>7.6913382538278521E-2</v>
      </c>
      <c r="G263" s="97" t="s">
        <v>204</v>
      </c>
      <c r="H263" s="97">
        <v>204</v>
      </c>
      <c r="I263" s="97" t="s">
        <v>204</v>
      </c>
      <c r="J263" s="23">
        <v>0.1286039524496731</v>
      </c>
      <c r="K263" s="97" t="s">
        <v>204</v>
      </c>
      <c r="L263" s="97">
        <v>323</v>
      </c>
      <c r="M263" s="97" t="s">
        <v>204</v>
      </c>
      <c r="N263" s="23">
        <v>119</v>
      </c>
      <c r="O263" s="97" t="s">
        <v>204</v>
      </c>
      <c r="P263" s="23">
        <v>277</v>
      </c>
      <c r="Q263" s="97" t="s">
        <v>204</v>
      </c>
      <c r="R263" s="23">
        <v>4.8370157110239924E-3</v>
      </c>
      <c r="S263" s="97" t="s">
        <v>204</v>
      </c>
      <c r="T263" s="97">
        <v>52</v>
      </c>
      <c r="U263" s="97" t="s">
        <v>204</v>
      </c>
      <c r="V263" s="23">
        <v>2.9333102318708362E-2</v>
      </c>
      <c r="W263" s="97" t="s">
        <v>204</v>
      </c>
      <c r="X263" s="97">
        <v>320</v>
      </c>
      <c r="Y263" s="97" t="s">
        <v>204</v>
      </c>
      <c r="Z263" s="23">
        <v>5.1066321981358253E-3</v>
      </c>
      <c r="AA263" s="97" t="s">
        <v>204</v>
      </c>
      <c r="AB263" s="97">
        <v>94</v>
      </c>
      <c r="AC263" s="97" t="s">
        <v>204</v>
      </c>
      <c r="AD263" s="23">
        <v>6.7028311791704015E-2</v>
      </c>
      <c r="AE263" s="97" t="s">
        <v>204</v>
      </c>
      <c r="AF263" s="97">
        <v>31</v>
      </c>
      <c r="AG263" s="97" t="s">
        <v>204</v>
      </c>
      <c r="AH263" s="23">
        <v>6.1478255616357273E-2</v>
      </c>
      <c r="AI263" s="97" t="s">
        <v>204</v>
      </c>
      <c r="AJ263" s="97">
        <v>252</v>
      </c>
      <c r="AK263" s="97" t="s">
        <v>204</v>
      </c>
      <c r="AL263" s="23">
        <v>7.3061537897955039E-2</v>
      </c>
      <c r="AM263" s="97" t="s">
        <v>204</v>
      </c>
      <c r="AN263" s="97">
        <v>37</v>
      </c>
      <c r="AO263" s="97" t="s">
        <v>204</v>
      </c>
      <c r="AP263" s="23">
        <v>0</v>
      </c>
      <c r="AQ263" s="97" t="s">
        <v>204</v>
      </c>
      <c r="AR263" s="97">
        <v>253</v>
      </c>
      <c r="AS263" s="97" t="s">
        <v>204</v>
      </c>
      <c r="AT263" s="23">
        <v>5.0039060597694231E-2</v>
      </c>
      <c r="AU263" s="97" t="s">
        <v>204</v>
      </c>
      <c r="AV263" s="97">
        <v>302</v>
      </c>
      <c r="AW263" s="97" t="s">
        <v>204</v>
      </c>
      <c r="AX263" s="23">
        <v>1.7641590925018415E-2</v>
      </c>
      <c r="AY263" s="97" t="s">
        <v>204</v>
      </c>
      <c r="AZ263" s="97">
        <v>315</v>
      </c>
      <c r="BA263" s="97" t="s">
        <v>204</v>
      </c>
      <c r="BB263" s="23">
        <v>1.5308712950446236E-2</v>
      </c>
      <c r="BC263" s="97" t="s">
        <v>204</v>
      </c>
      <c r="BD263" s="97">
        <v>273</v>
      </c>
      <c r="BE263" s="97" t="s">
        <v>204</v>
      </c>
      <c r="BF263" s="23">
        <v>0.15228574544601281</v>
      </c>
      <c r="BG263" s="97" t="s">
        <v>204</v>
      </c>
      <c r="BH263" s="97">
        <v>259</v>
      </c>
      <c r="BI263" s="97" t="s">
        <v>204</v>
      </c>
      <c r="BJ263" s="23">
        <v>4.5793459294951537E-2</v>
      </c>
      <c r="BK263" s="97" t="s">
        <v>204</v>
      </c>
      <c r="BL263" s="97">
        <v>300</v>
      </c>
      <c r="BM263" s="97" t="s">
        <v>204</v>
      </c>
      <c r="BN263" s="23">
        <v>8.3012789673165666E-2</v>
      </c>
      <c r="BO263" s="97" t="s">
        <v>204</v>
      </c>
      <c r="BP263" s="97">
        <v>120</v>
      </c>
      <c r="BQ263" s="97" t="s">
        <v>204</v>
      </c>
      <c r="BR263" s="23">
        <v>3.4075262628815897E-2</v>
      </c>
      <c r="BS263" s="97" t="s">
        <v>204</v>
      </c>
      <c r="BT263" s="97">
        <v>269</v>
      </c>
      <c r="BU263" s="97" t="s">
        <v>204</v>
      </c>
      <c r="BV263" s="23">
        <v>0.1016601694657263</v>
      </c>
      <c r="BW263" s="97" t="s">
        <v>204</v>
      </c>
      <c r="BX263" s="97">
        <v>192</v>
      </c>
      <c r="BY263" s="97" t="s">
        <v>204</v>
      </c>
      <c r="BZ263" s="23">
        <v>9.9903246655748831E-2</v>
      </c>
      <c r="CA263" s="97" t="s">
        <v>204</v>
      </c>
      <c r="CB263" s="97">
        <v>268</v>
      </c>
      <c r="CC263" s="97" t="s">
        <v>204</v>
      </c>
      <c r="CD263" s="23">
        <v>3.2103390830414247E-2</v>
      </c>
      <c r="CE263" s="97" t="s">
        <v>204</v>
      </c>
      <c r="CF263" s="97">
        <v>268</v>
      </c>
      <c r="CG263" s="2">
        <f t="shared" si="44"/>
        <v>5.1066321981358253E-3</v>
      </c>
      <c r="CH263">
        <f t="shared" si="45"/>
        <v>7.3061537897955039E-2</v>
      </c>
      <c r="CI263">
        <f t="shared" si="46"/>
        <v>1.7641590925018415E-2</v>
      </c>
      <c r="CJ263">
        <f t="shared" si="47"/>
        <v>4.5793459294951537E-2</v>
      </c>
      <c r="CK263">
        <f t="shared" si="48"/>
        <v>0.1016601694657263</v>
      </c>
      <c r="CL263">
        <f t="shared" si="49"/>
        <v>9.9903246655748831E-2</v>
      </c>
      <c r="CM263">
        <f t="shared" si="50"/>
        <v>3.2103390830414247E-2</v>
      </c>
      <c r="CN263">
        <f t="shared" si="51"/>
        <v>5.4685334548671811E-2</v>
      </c>
      <c r="CO263">
        <f t="shared" si="52"/>
        <v>7.3061537897955039E-2</v>
      </c>
      <c r="CP263" s="97" t="s">
        <v>204</v>
      </c>
      <c r="CQ263">
        <f t="shared" si="53"/>
        <v>299</v>
      </c>
      <c r="CR263">
        <f t="shared" si="54"/>
        <v>37</v>
      </c>
      <c r="CS263" s="97" t="s">
        <v>204</v>
      </c>
    </row>
    <row r="264" spans="1:97" x14ac:dyDescent="0.35">
      <c r="A264" s="97" t="s">
        <v>317</v>
      </c>
      <c r="B264" s="23">
        <v>0.16235609200040513</v>
      </c>
      <c r="C264" s="97" t="s">
        <v>317</v>
      </c>
      <c r="D264" s="97">
        <v>262</v>
      </c>
      <c r="E264" s="97" t="s">
        <v>317</v>
      </c>
      <c r="F264" s="23">
        <v>7.5817853600674737E-2</v>
      </c>
      <c r="G264" s="97" t="s">
        <v>317</v>
      </c>
      <c r="H264" s="97">
        <v>209</v>
      </c>
      <c r="I264" s="97" t="s">
        <v>317</v>
      </c>
      <c r="J264" s="23">
        <v>0.20914565664441215</v>
      </c>
      <c r="K264" s="97" t="s">
        <v>317</v>
      </c>
      <c r="L264" s="97">
        <v>235</v>
      </c>
      <c r="M264" s="97" t="s">
        <v>317</v>
      </c>
      <c r="N264" s="23">
        <v>26</v>
      </c>
      <c r="O264" s="97" t="s">
        <v>317</v>
      </c>
      <c r="P264" s="23">
        <v>202</v>
      </c>
      <c r="Q264" s="97" t="s">
        <v>317</v>
      </c>
      <c r="R264" s="23">
        <v>3.1899188261464285E-4</v>
      </c>
      <c r="S264" s="97" t="s">
        <v>317</v>
      </c>
      <c r="T264" s="97">
        <v>279</v>
      </c>
      <c r="U264" s="97" t="s">
        <v>317</v>
      </c>
      <c r="V264" s="23">
        <v>9.8459811116936496E-2</v>
      </c>
      <c r="W264" s="97" t="s">
        <v>317</v>
      </c>
      <c r="X264" s="97">
        <v>211</v>
      </c>
      <c r="Y264" s="97" t="s">
        <v>317</v>
      </c>
      <c r="Z264" s="23">
        <v>1.228767776910697E-3</v>
      </c>
      <c r="AA264" s="97" t="s">
        <v>317</v>
      </c>
      <c r="AB264" s="97">
        <v>278</v>
      </c>
      <c r="AC264" s="97" t="s">
        <v>317</v>
      </c>
      <c r="AD264" s="23">
        <v>1.9711173608019463E-2</v>
      </c>
      <c r="AE264" s="97" t="s">
        <v>317</v>
      </c>
      <c r="AF264" s="97">
        <v>90</v>
      </c>
      <c r="AG264" s="97" t="s">
        <v>317</v>
      </c>
      <c r="AH264" s="23">
        <v>0.11546085117290061</v>
      </c>
      <c r="AI264" s="97" t="s">
        <v>317</v>
      </c>
      <c r="AJ264" s="97">
        <v>100</v>
      </c>
      <c r="AK264" s="97" t="s">
        <v>317</v>
      </c>
      <c r="AL264" s="23">
        <v>3.3758565162332999E-2</v>
      </c>
      <c r="AM264" s="97" t="s">
        <v>317</v>
      </c>
      <c r="AN264" s="97">
        <v>97</v>
      </c>
      <c r="AO264" s="97" t="s">
        <v>317</v>
      </c>
      <c r="AP264" s="23">
        <v>6.0204250716997733E-2</v>
      </c>
      <c r="AQ264" s="97" t="s">
        <v>317</v>
      </c>
      <c r="AR264" s="97">
        <v>110</v>
      </c>
      <c r="AS264" s="97" t="s">
        <v>317</v>
      </c>
      <c r="AT264" s="23">
        <v>0.10789298484790996</v>
      </c>
      <c r="AU264" s="97" t="s">
        <v>317</v>
      </c>
      <c r="AV264" s="97">
        <v>116</v>
      </c>
      <c r="AW264" s="97" t="s">
        <v>317</v>
      </c>
      <c r="AX264" s="23">
        <v>9.6678965356363111E-2</v>
      </c>
      <c r="AY264" s="97" t="s">
        <v>317</v>
      </c>
      <c r="AZ264" s="97">
        <v>112</v>
      </c>
      <c r="BA264" s="97" t="s">
        <v>317</v>
      </c>
      <c r="BB264" s="23">
        <v>4.5917975044868012E-2</v>
      </c>
      <c r="BC264" s="97" t="s">
        <v>317</v>
      </c>
      <c r="BD264" s="97">
        <v>178</v>
      </c>
      <c r="BE264" s="97" t="s">
        <v>317</v>
      </c>
      <c r="BF264" s="23">
        <v>0.21712728786535571</v>
      </c>
      <c r="BG264" s="97" t="s">
        <v>317</v>
      </c>
      <c r="BH264" s="97">
        <v>166</v>
      </c>
      <c r="BI264" s="97" t="s">
        <v>317</v>
      </c>
      <c r="BJ264" s="23">
        <v>8.726822575107307E-2</v>
      </c>
      <c r="BK264" s="97" t="s">
        <v>317</v>
      </c>
      <c r="BL264" s="97">
        <v>198</v>
      </c>
      <c r="BM264" s="97" t="s">
        <v>317</v>
      </c>
      <c r="BN264" s="23">
        <v>4.1610353610008734E-2</v>
      </c>
      <c r="BO264" s="97" t="s">
        <v>317</v>
      </c>
      <c r="BP264" s="97">
        <v>220</v>
      </c>
      <c r="BQ264" s="97" t="s">
        <v>317</v>
      </c>
      <c r="BR264" s="23">
        <v>5.61756968000943E-2</v>
      </c>
      <c r="BS264" s="97" t="s">
        <v>317</v>
      </c>
      <c r="BT264" s="97">
        <v>183</v>
      </c>
      <c r="BU264" s="97" t="s">
        <v>317</v>
      </c>
      <c r="BV264" s="23">
        <v>8.500490115446048E-2</v>
      </c>
      <c r="BW264" s="97" t="s">
        <v>317</v>
      </c>
      <c r="BX264" s="97">
        <v>230</v>
      </c>
      <c r="BY264" s="97" t="s">
        <v>317</v>
      </c>
      <c r="BZ264" s="23">
        <v>0.10988933016935379</v>
      </c>
      <c r="CA264" s="97" t="s">
        <v>317</v>
      </c>
      <c r="CB264" s="97">
        <v>245</v>
      </c>
      <c r="CC264" s="97" t="s">
        <v>317</v>
      </c>
      <c r="CD264" s="23">
        <v>4.1809837452030277E-2</v>
      </c>
      <c r="CE264" s="97" t="s">
        <v>317</v>
      </c>
      <c r="CF264" s="97">
        <v>244</v>
      </c>
      <c r="CG264" s="2">
        <f t="shared" si="44"/>
        <v>1.228767776910697E-3</v>
      </c>
      <c r="CH264">
        <f t="shared" si="45"/>
        <v>3.3758565162332999E-2</v>
      </c>
      <c r="CI264">
        <f t="shared" si="46"/>
        <v>9.6678965356363111E-2</v>
      </c>
      <c r="CJ264">
        <f t="shared" si="47"/>
        <v>8.726822575107307E-2</v>
      </c>
      <c r="CK264">
        <f t="shared" si="48"/>
        <v>8.500490115446048E-2</v>
      </c>
      <c r="CL264">
        <f t="shared" si="49"/>
        <v>0.10988933016935379</v>
      </c>
      <c r="CM264">
        <f t="shared" si="50"/>
        <v>4.1809837452030277E-2</v>
      </c>
      <c r="CN264">
        <f t="shared" si="51"/>
        <v>6.6255297050777137E-2</v>
      </c>
      <c r="CO264">
        <f t="shared" si="52"/>
        <v>3.3758565162332999E-2</v>
      </c>
      <c r="CP264" s="97" t="s">
        <v>317</v>
      </c>
      <c r="CQ264">
        <f t="shared" si="53"/>
        <v>262</v>
      </c>
      <c r="CR264">
        <f t="shared" si="54"/>
        <v>97</v>
      </c>
      <c r="CS264" s="97" t="s">
        <v>317</v>
      </c>
    </row>
    <row r="265" spans="1:97" x14ac:dyDescent="0.35">
      <c r="A265" s="97" t="s">
        <v>276</v>
      </c>
      <c r="B265" s="23">
        <v>0.13419869688667482</v>
      </c>
      <c r="C265" s="97" t="s">
        <v>276</v>
      </c>
      <c r="D265" s="97">
        <v>298</v>
      </c>
      <c r="E265" s="97" t="s">
        <v>276</v>
      </c>
      <c r="F265" s="23">
        <v>8.432262576322605E-2</v>
      </c>
      <c r="G265" s="97" t="s">
        <v>276</v>
      </c>
      <c r="H265" s="97">
        <v>192</v>
      </c>
      <c r="I265" s="97" t="s">
        <v>276</v>
      </c>
      <c r="J265" s="23">
        <v>0.14665036976906398</v>
      </c>
      <c r="K265" s="97" t="s">
        <v>276</v>
      </c>
      <c r="L265" s="97">
        <v>307</v>
      </c>
      <c r="M265" s="97" t="s">
        <v>276</v>
      </c>
      <c r="N265" s="23">
        <v>115</v>
      </c>
      <c r="O265" s="97" t="s">
        <v>276</v>
      </c>
      <c r="P265" s="23">
        <v>272</v>
      </c>
      <c r="Q265" s="97" t="s">
        <v>276</v>
      </c>
      <c r="R265" s="23">
        <v>1.8634126498935907E-4</v>
      </c>
      <c r="S265" s="97" t="s">
        <v>276</v>
      </c>
      <c r="T265" s="97">
        <v>295</v>
      </c>
      <c r="U265" s="97" t="s">
        <v>276</v>
      </c>
      <c r="V265" s="23">
        <v>9.4998690693518309E-2</v>
      </c>
      <c r="W265" s="97" t="s">
        <v>276</v>
      </c>
      <c r="X265" s="97">
        <v>218</v>
      </c>
      <c r="Y265" s="97" t="s">
        <v>276</v>
      </c>
      <c r="Z265" s="23">
        <v>1.0641726073354625E-3</v>
      </c>
      <c r="AA265" s="97" t="s">
        <v>276</v>
      </c>
      <c r="AB265" s="97">
        <v>293</v>
      </c>
      <c r="AC265" s="97" t="s">
        <v>276</v>
      </c>
      <c r="AD265" s="23">
        <v>5.4668537206889189E-3</v>
      </c>
      <c r="AE265" s="97" t="s">
        <v>276</v>
      </c>
      <c r="AF265" s="97">
        <v>245</v>
      </c>
      <c r="AG265" s="97" t="s">
        <v>276</v>
      </c>
      <c r="AH265" s="23">
        <v>8.9226613442844466E-2</v>
      </c>
      <c r="AI265" s="97" t="s">
        <v>276</v>
      </c>
      <c r="AJ265" s="97">
        <v>143</v>
      </c>
      <c r="AK265" s="97" t="s">
        <v>276</v>
      </c>
      <c r="AL265" s="23">
        <v>1.6572355045748777E-2</v>
      </c>
      <c r="AM265" s="97" t="s">
        <v>276</v>
      </c>
      <c r="AN265" s="97">
        <v>249</v>
      </c>
      <c r="AO265" s="97" t="s">
        <v>276</v>
      </c>
      <c r="AP265" s="23">
        <v>6.6161214998489704E-2</v>
      </c>
      <c r="AQ265" s="97" t="s">
        <v>276</v>
      </c>
      <c r="AR265" s="97">
        <v>99</v>
      </c>
      <c r="AS265" s="97" t="s">
        <v>276</v>
      </c>
      <c r="AT265" s="23">
        <v>4.1702761496715576E-2</v>
      </c>
      <c r="AU265" s="97" t="s">
        <v>276</v>
      </c>
      <c r="AV265" s="97">
        <v>314</v>
      </c>
      <c r="AW265" s="97" t="s">
        <v>276</v>
      </c>
      <c r="AX265" s="23">
        <v>7.9145426450379114E-2</v>
      </c>
      <c r="AY265" s="97" t="s">
        <v>276</v>
      </c>
      <c r="AZ265" s="97">
        <v>146</v>
      </c>
      <c r="BA265" s="97" t="s">
        <v>276</v>
      </c>
      <c r="BB265" s="23">
        <v>4.8872348697675774E-2</v>
      </c>
      <c r="BC265" s="97" t="s">
        <v>276</v>
      </c>
      <c r="BD265" s="97">
        <v>170</v>
      </c>
      <c r="BE265" s="97" t="s">
        <v>276</v>
      </c>
      <c r="BF265" s="23">
        <v>0.1569846834713578</v>
      </c>
      <c r="BG265" s="97" t="s">
        <v>276</v>
      </c>
      <c r="BH265" s="97">
        <v>248</v>
      </c>
      <c r="BI265" s="97" t="s">
        <v>276</v>
      </c>
      <c r="BJ265" s="23">
        <v>7.7393191388453783E-2</v>
      </c>
      <c r="BK265" s="97" t="s">
        <v>276</v>
      </c>
      <c r="BL265" s="97">
        <v>227</v>
      </c>
      <c r="BM265" s="97" t="s">
        <v>276</v>
      </c>
      <c r="BN265" s="23">
        <v>6.589456062797891E-2</v>
      </c>
      <c r="BO265" s="97" t="s">
        <v>276</v>
      </c>
      <c r="BP265" s="97">
        <v>156</v>
      </c>
      <c r="BQ265" s="97" t="s">
        <v>276</v>
      </c>
      <c r="BR265" s="23">
        <v>2.7683247468152521E-2</v>
      </c>
      <c r="BS265" s="97" t="s">
        <v>276</v>
      </c>
      <c r="BT265" s="97">
        <v>301</v>
      </c>
      <c r="BU265" s="97" t="s">
        <v>276</v>
      </c>
      <c r="BV265" s="23">
        <v>8.1249386913834917E-2</v>
      </c>
      <c r="BW265" s="97" t="s">
        <v>276</v>
      </c>
      <c r="BX265" s="97">
        <v>241</v>
      </c>
      <c r="BY265" s="97" t="s">
        <v>276</v>
      </c>
      <c r="BZ265" s="23">
        <v>0.10289523121083817</v>
      </c>
      <c r="CA265" s="97" t="s">
        <v>276</v>
      </c>
      <c r="CB265" s="97">
        <v>258</v>
      </c>
      <c r="CC265" s="97" t="s">
        <v>276</v>
      </c>
      <c r="CD265" s="23">
        <v>1.0166852867993872E-2</v>
      </c>
      <c r="CE265" s="97" t="s">
        <v>276</v>
      </c>
      <c r="CF265" s="97">
        <v>316</v>
      </c>
      <c r="CG265" s="2">
        <f t="shared" si="44"/>
        <v>1.0641726073354625E-3</v>
      </c>
      <c r="CH265">
        <f t="shared" si="45"/>
        <v>1.6572355045748777E-2</v>
      </c>
      <c r="CI265">
        <f t="shared" si="46"/>
        <v>7.9145426450379114E-2</v>
      </c>
      <c r="CJ265">
        <f t="shared" si="47"/>
        <v>7.7393191388453783E-2</v>
      </c>
      <c r="CK265">
        <f t="shared" si="48"/>
        <v>8.1249386913834917E-2</v>
      </c>
      <c r="CL265">
        <f t="shared" si="49"/>
        <v>0.10289523121083817</v>
      </c>
      <c r="CM265">
        <f t="shared" si="50"/>
        <v>1.0166852867993872E-2</v>
      </c>
      <c r="CN265">
        <f t="shared" si="51"/>
        <v>5.4764649829287922E-2</v>
      </c>
      <c r="CO265">
        <f t="shared" si="52"/>
        <v>1.6572355045748777E-2</v>
      </c>
      <c r="CP265" s="97" t="s">
        <v>276</v>
      </c>
      <c r="CQ265">
        <f t="shared" si="53"/>
        <v>298</v>
      </c>
      <c r="CR265">
        <f t="shared" si="54"/>
        <v>249</v>
      </c>
      <c r="CS265" s="97" t="s">
        <v>276</v>
      </c>
    </row>
    <row r="266" spans="1:97" x14ac:dyDescent="0.35">
      <c r="A266" s="97" t="s">
        <v>135</v>
      </c>
      <c r="B266" s="23">
        <v>0.21048716157538977</v>
      </c>
      <c r="C266" s="97" t="s">
        <v>135</v>
      </c>
      <c r="D266" s="97">
        <v>168</v>
      </c>
      <c r="E266" s="97" t="s">
        <v>135</v>
      </c>
      <c r="F266" s="23">
        <v>0.13568950295915388</v>
      </c>
      <c r="G266" s="97" t="s">
        <v>135</v>
      </c>
      <c r="H266" s="97">
        <v>88</v>
      </c>
      <c r="I266" s="97" t="s">
        <v>135</v>
      </c>
      <c r="J266" s="23">
        <v>0.23598177397114126</v>
      </c>
      <c r="K266" s="97" t="s">
        <v>135</v>
      </c>
      <c r="L266" s="97">
        <v>202</v>
      </c>
      <c r="M266" s="97" t="s">
        <v>135</v>
      </c>
      <c r="N266" s="23">
        <v>114</v>
      </c>
      <c r="O266" s="97" t="s">
        <v>135</v>
      </c>
      <c r="P266" s="23">
        <v>271</v>
      </c>
      <c r="Q266" s="97" t="s">
        <v>135</v>
      </c>
      <c r="R266" s="23">
        <v>1.5948154223654915E-4</v>
      </c>
      <c r="S266" s="97" t="s">
        <v>135</v>
      </c>
      <c r="T266" s="97">
        <v>303</v>
      </c>
      <c r="U266" s="97" t="s">
        <v>135</v>
      </c>
      <c r="V266" s="23">
        <v>8.7216081334407738E-2</v>
      </c>
      <c r="W266" s="97" t="s">
        <v>135</v>
      </c>
      <c r="X266" s="97">
        <v>231</v>
      </c>
      <c r="Y266" s="97" t="s">
        <v>135</v>
      </c>
      <c r="Z266" s="23">
        <v>9.654014958344931E-4</v>
      </c>
      <c r="AA266" s="97" t="s">
        <v>135</v>
      </c>
      <c r="AB266" s="97">
        <v>305</v>
      </c>
      <c r="AC266" s="97" t="s">
        <v>135</v>
      </c>
      <c r="AD266" s="23">
        <v>4.1004997347928875E-2</v>
      </c>
      <c r="AE266" s="97" t="s">
        <v>135</v>
      </c>
      <c r="AF266" s="97">
        <v>44</v>
      </c>
      <c r="AG266" s="97" t="s">
        <v>135</v>
      </c>
      <c r="AH266" s="23">
        <v>0.24758731666608663</v>
      </c>
      <c r="AI266" s="97" t="s">
        <v>135</v>
      </c>
      <c r="AJ266" s="97">
        <v>18</v>
      </c>
      <c r="AK266" s="97" t="s">
        <v>135</v>
      </c>
      <c r="AL266" s="23">
        <v>7.1159681505379768E-2</v>
      </c>
      <c r="AM266" s="97" t="s">
        <v>135</v>
      </c>
      <c r="AN266" s="97">
        <v>38</v>
      </c>
      <c r="AO266" s="97" t="s">
        <v>135</v>
      </c>
      <c r="AP266" s="23">
        <v>0.17538570486667879</v>
      </c>
      <c r="AQ266" s="97" t="s">
        <v>135</v>
      </c>
      <c r="AR266" s="97">
        <v>25</v>
      </c>
      <c r="AS266" s="97" t="s">
        <v>135</v>
      </c>
      <c r="AT266" s="23">
        <v>9.7265164692472234E-2</v>
      </c>
      <c r="AU266" s="97" t="s">
        <v>135</v>
      </c>
      <c r="AV266" s="97">
        <v>144</v>
      </c>
      <c r="AW266" s="97" t="s">
        <v>135</v>
      </c>
      <c r="AX266" s="23">
        <v>0.20512197758493883</v>
      </c>
      <c r="AY266" s="97" t="s">
        <v>135</v>
      </c>
      <c r="AZ266" s="97">
        <v>27</v>
      </c>
      <c r="BA266" s="97" t="s">
        <v>135</v>
      </c>
      <c r="BB266" s="23">
        <v>4.4559482919272725E-2</v>
      </c>
      <c r="BC266" s="97" t="s">
        <v>135</v>
      </c>
      <c r="BD266" s="97">
        <v>179</v>
      </c>
      <c r="BE266" s="97" t="s">
        <v>135</v>
      </c>
      <c r="BF266" s="23">
        <v>0.21421104525683063</v>
      </c>
      <c r="BG266" s="97" t="s">
        <v>135</v>
      </c>
      <c r="BH266" s="97">
        <v>170</v>
      </c>
      <c r="BI266" s="97" t="s">
        <v>135</v>
      </c>
      <c r="BJ266" s="23">
        <v>8.5419464850249385E-2</v>
      </c>
      <c r="BK266" s="97" t="s">
        <v>135</v>
      </c>
      <c r="BL266" s="97">
        <v>203</v>
      </c>
      <c r="BM266" s="97" t="s">
        <v>135</v>
      </c>
      <c r="BN266" s="23">
        <v>3.9131534892988797E-2</v>
      </c>
      <c r="BO266" s="97" t="s">
        <v>135</v>
      </c>
      <c r="BP266" s="97">
        <v>226</v>
      </c>
      <c r="BQ266" s="97" t="s">
        <v>135</v>
      </c>
      <c r="BR266" s="23">
        <v>4.2888450713739201E-2</v>
      </c>
      <c r="BS266" s="97" t="s">
        <v>135</v>
      </c>
      <c r="BT266" s="97">
        <v>235</v>
      </c>
      <c r="BU266" s="97" t="s">
        <v>135</v>
      </c>
      <c r="BV266" s="23">
        <v>7.12837572400217E-2</v>
      </c>
      <c r="BW266" s="97" t="s">
        <v>135</v>
      </c>
      <c r="BX266" s="97">
        <v>270</v>
      </c>
      <c r="BY266" s="97" t="s">
        <v>135</v>
      </c>
      <c r="BZ266" s="23">
        <v>0.10913978685625636</v>
      </c>
      <c r="CA266" s="97" t="s">
        <v>135</v>
      </c>
      <c r="CB266" s="97">
        <v>247</v>
      </c>
      <c r="CC266" s="97" t="s">
        <v>135</v>
      </c>
      <c r="CD266" s="23">
        <v>4.4334167732827272E-2</v>
      </c>
      <c r="CE266" s="97" t="s">
        <v>135</v>
      </c>
      <c r="CF266" s="97">
        <v>233</v>
      </c>
      <c r="CG266" s="2">
        <f t="shared" si="44"/>
        <v>9.654014958344931E-4</v>
      </c>
      <c r="CH266">
        <f t="shared" si="45"/>
        <v>7.1159681505379768E-2</v>
      </c>
      <c r="CI266">
        <f t="shared" si="46"/>
        <v>0.20512197758493883</v>
      </c>
      <c r="CJ266">
        <f t="shared" si="47"/>
        <v>8.5419464850249385E-2</v>
      </c>
      <c r="CK266">
        <f t="shared" si="48"/>
        <v>7.12837572400217E-2</v>
      </c>
      <c r="CL266">
        <f t="shared" si="49"/>
        <v>0.10913978685625636</v>
      </c>
      <c r="CM266">
        <f t="shared" si="50"/>
        <v>4.4334167732827272E-2</v>
      </c>
      <c r="CN266">
        <f t="shared" si="51"/>
        <v>8.58969272031848E-2</v>
      </c>
      <c r="CO266">
        <f t="shared" si="52"/>
        <v>7.1159681505379768E-2</v>
      </c>
      <c r="CP266" s="97" t="s">
        <v>135</v>
      </c>
      <c r="CQ266">
        <f t="shared" si="53"/>
        <v>168</v>
      </c>
      <c r="CR266">
        <f t="shared" si="54"/>
        <v>38</v>
      </c>
      <c r="CS266" s="97" t="s">
        <v>135</v>
      </c>
    </row>
    <row r="267" spans="1:97" x14ac:dyDescent="0.35">
      <c r="A267" s="97" t="s">
        <v>94</v>
      </c>
      <c r="B267" s="23">
        <v>0.23144216754952424</v>
      </c>
      <c r="C267" s="97" t="s">
        <v>94</v>
      </c>
      <c r="D267" s="97">
        <v>138</v>
      </c>
      <c r="E267" s="97" t="s">
        <v>94</v>
      </c>
      <c r="F267" s="23">
        <v>6.3965325568551196E-2</v>
      </c>
      <c r="G267" s="97" t="s">
        <v>94</v>
      </c>
      <c r="H267" s="97">
        <v>239</v>
      </c>
      <c r="I267" s="97" t="s">
        <v>94</v>
      </c>
      <c r="J267" s="23">
        <v>0.45070563053124113</v>
      </c>
      <c r="K267" s="97" t="s">
        <v>94</v>
      </c>
      <c r="L267" s="97">
        <v>41</v>
      </c>
      <c r="M267" s="97" t="s">
        <v>94</v>
      </c>
      <c r="N267" s="23">
        <v>-198</v>
      </c>
      <c r="O267" s="97" t="s">
        <v>94</v>
      </c>
      <c r="P267" s="23">
        <v>12</v>
      </c>
      <c r="Q267" s="97" t="s">
        <v>94</v>
      </c>
      <c r="R267" s="23">
        <v>1.5978157905947106E-3</v>
      </c>
      <c r="S267" s="97" t="s">
        <v>94</v>
      </c>
      <c r="T267" s="97">
        <v>130</v>
      </c>
      <c r="U267" s="97" t="s">
        <v>94</v>
      </c>
      <c r="V267" s="23">
        <v>0.66169948395575873</v>
      </c>
      <c r="W267" s="97" t="s">
        <v>94</v>
      </c>
      <c r="X267" s="97">
        <v>11</v>
      </c>
      <c r="Y267" s="97" t="s">
        <v>94</v>
      </c>
      <c r="Z267" s="23">
        <v>7.7121315752932658E-3</v>
      </c>
      <c r="AA267" s="97" t="s">
        <v>94</v>
      </c>
      <c r="AB267" s="97">
        <v>50</v>
      </c>
      <c r="AC267" s="97" t="s">
        <v>94</v>
      </c>
      <c r="AD267" s="23">
        <v>1.2547643559461263E-2</v>
      </c>
      <c r="AE267" s="97" t="s">
        <v>94</v>
      </c>
      <c r="AF267" s="97">
        <v>140</v>
      </c>
      <c r="AG267" s="97" t="s">
        <v>94</v>
      </c>
      <c r="AH267" s="23">
        <v>0.17357960363473876</v>
      </c>
      <c r="AI267" s="97" t="s">
        <v>94</v>
      </c>
      <c r="AJ267" s="97">
        <v>41</v>
      </c>
      <c r="AK267" s="97" t="s">
        <v>94</v>
      </c>
      <c r="AL267" s="23">
        <v>3.4103121537561371E-2</v>
      </c>
      <c r="AM267" s="97" t="s">
        <v>94</v>
      </c>
      <c r="AN267" s="97">
        <v>95</v>
      </c>
      <c r="AO267" s="97" t="s">
        <v>94</v>
      </c>
      <c r="AP267" s="23">
        <v>3.6948941708289613E-2</v>
      </c>
      <c r="AQ267" s="97" t="s">
        <v>94</v>
      </c>
      <c r="AR267" s="97">
        <v>154</v>
      </c>
      <c r="AS267" s="97" t="s">
        <v>94</v>
      </c>
      <c r="AT267" s="23">
        <v>0.14584790173679638</v>
      </c>
      <c r="AU267" s="97" t="s">
        <v>94</v>
      </c>
      <c r="AV267" s="97">
        <v>50</v>
      </c>
      <c r="AW267" s="97" t="s">
        <v>94</v>
      </c>
      <c r="AX267" s="23">
        <v>8.7408900712750176E-2</v>
      </c>
      <c r="AY267" s="97" t="s">
        <v>94</v>
      </c>
      <c r="AZ267" s="97">
        <v>132</v>
      </c>
      <c r="BA267" s="97" t="s">
        <v>94</v>
      </c>
      <c r="BB267" s="23">
        <v>5.9413612448588969E-2</v>
      </c>
      <c r="BC267" s="97" t="s">
        <v>94</v>
      </c>
      <c r="BD267" s="97">
        <v>144</v>
      </c>
      <c r="BE267" s="97" t="s">
        <v>94</v>
      </c>
      <c r="BF267" s="23">
        <v>0.15463026353793272</v>
      </c>
      <c r="BG267" s="97" t="s">
        <v>94</v>
      </c>
      <c r="BH267" s="97">
        <v>254</v>
      </c>
      <c r="BI267" s="97" t="s">
        <v>94</v>
      </c>
      <c r="BJ267" s="23">
        <v>8.6517124505574916E-2</v>
      </c>
      <c r="BK267" s="97" t="s">
        <v>94</v>
      </c>
      <c r="BL267" s="97">
        <v>199</v>
      </c>
      <c r="BM267" s="97" t="s">
        <v>94</v>
      </c>
      <c r="BN267" s="23">
        <v>3.1028551876771431E-2</v>
      </c>
      <c r="BO267" s="97" t="s">
        <v>94</v>
      </c>
      <c r="BP267" s="97">
        <v>257</v>
      </c>
      <c r="BQ267" s="97" t="s">
        <v>94</v>
      </c>
      <c r="BR267" s="23">
        <v>4.9938287451055337E-2</v>
      </c>
      <c r="BS267" s="97" t="s">
        <v>94</v>
      </c>
      <c r="BT267" s="97">
        <v>207</v>
      </c>
      <c r="BU267" s="97" t="s">
        <v>94</v>
      </c>
      <c r="BV267" s="23">
        <v>7.0396830475632735E-2</v>
      </c>
      <c r="BW267" s="97" t="s">
        <v>94</v>
      </c>
      <c r="BX267" s="97">
        <v>272</v>
      </c>
      <c r="BY267" s="97" t="s">
        <v>94</v>
      </c>
      <c r="BZ267" s="23">
        <v>0.18319149858543451</v>
      </c>
      <c r="CA267" s="97" t="s">
        <v>94</v>
      </c>
      <c r="CB267" s="97">
        <v>119</v>
      </c>
      <c r="CC267" s="97" t="s">
        <v>94</v>
      </c>
      <c r="CD267" s="23">
        <v>0.24048936972542234</v>
      </c>
      <c r="CE267" s="97" t="s">
        <v>94</v>
      </c>
      <c r="CF267" s="97">
        <v>39</v>
      </c>
      <c r="CG267" s="2">
        <f t="shared" si="44"/>
        <v>7.7121315752932658E-3</v>
      </c>
      <c r="CH267">
        <f t="shared" si="45"/>
        <v>3.4103121537561371E-2</v>
      </c>
      <c r="CI267">
        <f t="shared" si="46"/>
        <v>8.7408900712750176E-2</v>
      </c>
      <c r="CJ267">
        <f t="shared" si="47"/>
        <v>8.6517124505574916E-2</v>
      </c>
      <c r="CK267">
        <f t="shared" si="48"/>
        <v>7.0396830475632735E-2</v>
      </c>
      <c r="CL267">
        <f t="shared" si="49"/>
        <v>0.18319149858543451</v>
      </c>
      <c r="CM267">
        <f t="shared" si="50"/>
        <v>0.24048936972542234</v>
      </c>
      <c r="CN267">
        <f t="shared" si="51"/>
        <v>9.4448378081379278E-2</v>
      </c>
      <c r="CO267">
        <f t="shared" si="52"/>
        <v>3.4103121537561371E-2</v>
      </c>
      <c r="CP267" s="97" t="s">
        <v>94</v>
      </c>
      <c r="CQ267">
        <f t="shared" si="53"/>
        <v>138</v>
      </c>
      <c r="CR267">
        <f t="shared" si="54"/>
        <v>95</v>
      </c>
      <c r="CS267" s="97" t="s">
        <v>94</v>
      </c>
    </row>
    <row r="268" spans="1:97" x14ac:dyDescent="0.35">
      <c r="A268" s="97" t="s">
        <v>207</v>
      </c>
      <c r="B268" s="23">
        <v>0.29811343612719082</v>
      </c>
      <c r="C268" s="97" t="s">
        <v>207</v>
      </c>
      <c r="D268" s="97">
        <v>87</v>
      </c>
      <c r="E268" s="97" t="s">
        <v>207</v>
      </c>
      <c r="F268" s="23">
        <v>0.1829054382943322</v>
      </c>
      <c r="G268" s="97" t="s">
        <v>207</v>
      </c>
      <c r="H268" s="97">
        <v>59</v>
      </c>
      <c r="I268" s="97" t="s">
        <v>207</v>
      </c>
      <c r="J268" s="23">
        <v>0.29975613033053039</v>
      </c>
      <c r="K268" s="97" t="s">
        <v>207</v>
      </c>
      <c r="L268" s="97">
        <v>116</v>
      </c>
      <c r="M268" s="97" t="s">
        <v>207</v>
      </c>
      <c r="N268" s="23">
        <v>57</v>
      </c>
      <c r="O268" s="97" t="s">
        <v>207</v>
      </c>
      <c r="P268" s="23">
        <v>228</v>
      </c>
      <c r="Q268" s="97" t="s">
        <v>207</v>
      </c>
      <c r="R268" s="23">
        <v>1.0141174516002495E-3</v>
      </c>
      <c r="S268" s="97" t="s">
        <v>207</v>
      </c>
      <c r="T268" s="97">
        <v>194</v>
      </c>
      <c r="U268" s="97" t="s">
        <v>207</v>
      </c>
      <c r="V268" s="23">
        <v>0.28415218031852663</v>
      </c>
      <c r="W268" s="97" t="s">
        <v>207</v>
      </c>
      <c r="X268" s="97">
        <v>65</v>
      </c>
      <c r="Y268" s="97" t="s">
        <v>207</v>
      </c>
      <c r="Z268" s="23">
        <v>3.6396764175823447E-3</v>
      </c>
      <c r="AA268" s="97" t="s">
        <v>207</v>
      </c>
      <c r="AB268" s="97">
        <v>135</v>
      </c>
      <c r="AC268" s="97" t="s">
        <v>207</v>
      </c>
      <c r="AD268" s="23">
        <v>3.6414355505410443E-3</v>
      </c>
      <c r="AE268" s="97" t="s">
        <v>207</v>
      </c>
      <c r="AF268" s="97">
        <v>280</v>
      </c>
      <c r="AG268" s="97" t="s">
        <v>207</v>
      </c>
      <c r="AH268" s="23">
        <v>7.8250493754474376E-2</v>
      </c>
      <c r="AI268" s="97" t="s">
        <v>207</v>
      </c>
      <c r="AJ268" s="97">
        <v>179</v>
      </c>
      <c r="AK268" s="97" t="s">
        <v>207</v>
      </c>
      <c r="AL268" s="23">
        <v>1.3410303549951591E-2</v>
      </c>
      <c r="AM268" s="97" t="s">
        <v>207</v>
      </c>
      <c r="AN268" s="97">
        <v>285</v>
      </c>
      <c r="AO268" s="97" t="s">
        <v>207</v>
      </c>
      <c r="AP268" s="23">
        <v>6.6086600353841798E-2</v>
      </c>
      <c r="AQ268" s="97" t="s">
        <v>207</v>
      </c>
      <c r="AR268" s="97">
        <v>100</v>
      </c>
      <c r="AS268" s="97" t="s">
        <v>207</v>
      </c>
      <c r="AT268" s="23">
        <v>7.1809951476636935E-2</v>
      </c>
      <c r="AU268" s="97" t="s">
        <v>207</v>
      </c>
      <c r="AV268" s="97">
        <v>230</v>
      </c>
      <c r="AW268" s="97" t="s">
        <v>207</v>
      </c>
      <c r="AX268" s="23">
        <v>8.9687232155266292E-2</v>
      </c>
      <c r="AY268" s="97" t="s">
        <v>207</v>
      </c>
      <c r="AZ268" s="97">
        <v>127</v>
      </c>
      <c r="BA268" s="97" t="s">
        <v>207</v>
      </c>
      <c r="BB268" s="23">
        <v>0.21173384134647838</v>
      </c>
      <c r="BC268" s="97" t="s">
        <v>207</v>
      </c>
      <c r="BD268" s="97">
        <v>31</v>
      </c>
      <c r="BE268" s="97" t="s">
        <v>207</v>
      </c>
      <c r="BF268" s="23">
        <v>0.2029843211832269</v>
      </c>
      <c r="BG268" s="97" t="s">
        <v>207</v>
      </c>
      <c r="BH268" s="97">
        <v>186</v>
      </c>
      <c r="BI268" s="97" t="s">
        <v>207</v>
      </c>
      <c r="BJ268" s="23">
        <v>0.23557387399227642</v>
      </c>
      <c r="BK268" s="97" t="s">
        <v>207</v>
      </c>
      <c r="BL268" s="97">
        <v>33</v>
      </c>
      <c r="BM268" s="97" t="s">
        <v>207</v>
      </c>
      <c r="BN268" s="23">
        <v>0.12224026830533587</v>
      </c>
      <c r="BO268" s="97" t="s">
        <v>207</v>
      </c>
      <c r="BP268" s="97">
        <v>75</v>
      </c>
      <c r="BQ268" s="97" t="s">
        <v>207</v>
      </c>
      <c r="BR268" s="23">
        <v>0.13621135535383205</v>
      </c>
      <c r="BS268" s="97" t="s">
        <v>207</v>
      </c>
      <c r="BT268" s="97">
        <v>33</v>
      </c>
      <c r="BU268" s="97" t="s">
        <v>207</v>
      </c>
      <c r="BV268" s="23">
        <v>0.2246248774155423</v>
      </c>
      <c r="BW268" s="97" t="s">
        <v>207</v>
      </c>
      <c r="BX268" s="97">
        <v>50</v>
      </c>
      <c r="BY268" s="97" t="s">
        <v>207</v>
      </c>
      <c r="BZ268" s="23">
        <v>0.13839485472933313</v>
      </c>
      <c r="CA268" s="97" t="s">
        <v>207</v>
      </c>
      <c r="CB268" s="97">
        <v>183</v>
      </c>
      <c r="CC268" s="97" t="s">
        <v>207</v>
      </c>
      <c r="CD268" s="23">
        <v>0.15856386728059513</v>
      </c>
      <c r="CE268" s="97" t="s">
        <v>207</v>
      </c>
      <c r="CF268" s="97">
        <v>73</v>
      </c>
      <c r="CG268" s="2">
        <f t="shared" si="44"/>
        <v>3.6396764175823447E-3</v>
      </c>
      <c r="CH268">
        <f t="shared" si="45"/>
        <v>1.3410303549951591E-2</v>
      </c>
      <c r="CI268">
        <f t="shared" si="46"/>
        <v>8.9687232155266292E-2</v>
      </c>
      <c r="CJ268">
        <f t="shared" si="47"/>
        <v>0.23557387399227642</v>
      </c>
      <c r="CK268">
        <f t="shared" si="48"/>
        <v>0.2246248774155423</v>
      </c>
      <c r="CL268">
        <f t="shared" si="49"/>
        <v>0.13839485472933313</v>
      </c>
      <c r="CM268">
        <f t="shared" si="50"/>
        <v>0.15856386728059513</v>
      </c>
      <c r="CN268">
        <f t="shared" si="51"/>
        <v>0.12165600946705232</v>
      </c>
      <c r="CO268">
        <f t="shared" si="52"/>
        <v>1.3410303549951591E-2</v>
      </c>
      <c r="CP268" s="97" t="s">
        <v>207</v>
      </c>
      <c r="CQ268">
        <f t="shared" si="53"/>
        <v>87</v>
      </c>
      <c r="CR268">
        <f t="shared" si="54"/>
        <v>285</v>
      </c>
      <c r="CS268" s="97" t="s">
        <v>207</v>
      </c>
    </row>
    <row r="269" spans="1:97" x14ac:dyDescent="0.35">
      <c r="A269" s="97" t="s">
        <v>113</v>
      </c>
      <c r="B269" s="23">
        <v>0.34589812620070426</v>
      </c>
      <c r="C269" s="97" t="s">
        <v>113</v>
      </c>
      <c r="D269" s="97">
        <v>57</v>
      </c>
      <c r="E269" s="97" t="s">
        <v>113</v>
      </c>
      <c r="F269" s="23">
        <v>0.10720166387215584</v>
      </c>
      <c r="G269" s="97" t="s">
        <v>113</v>
      </c>
      <c r="H269" s="97">
        <v>147</v>
      </c>
      <c r="I269" s="97" t="s">
        <v>113</v>
      </c>
      <c r="J269" s="23">
        <v>0.50981853961640389</v>
      </c>
      <c r="K269" s="97" t="s">
        <v>113</v>
      </c>
      <c r="L269" s="97">
        <v>29</v>
      </c>
      <c r="M269" s="97" t="s">
        <v>113</v>
      </c>
      <c r="N269" s="23">
        <v>-118</v>
      </c>
      <c r="O269" s="97" t="s">
        <v>113</v>
      </c>
      <c r="P269" s="23">
        <v>51</v>
      </c>
      <c r="Q269" s="97" t="s">
        <v>113</v>
      </c>
      <c r="R269" s="23">
        <v>9.6346442361804399E-4</v>
      </c>
      <c r="S269" s="97" t="s">
        <v>113</v>
      </c>
      <c r="T269" s="97">
        <v>202</v>
      </c>
      <c r="U269" s="97" t="s">
        <v>113</v>
      </c>
      <c r="V269" s="23">
        <v>0.61924430762592531</v>
      </c>
      <c r="W269" s="97" t="s">
        <v>113</v>
      </c>
      <c r="X269" s="97">
        <v>14</v>
      </c>
      <c r="Y269" s="97" t="s">
        <v>113</v>
      </c>
      <c r="Z269" s="23">
        <v>6.6856403972124934E-3</v>
      </c>
      <c r="AA269" s="97" t="s">
        <v>113</v>
      </c>
      <c r="AB269" s="97">
        <v>64</v>
      </c>
      <c r="AC269" s="97" t="s">
        <v>113</v>
      </c>
      <c r="AD269" s="23">
        <v>8.8306957520033896E-3</v>
      </c>
      <c r="AE269" s="97" t="s">
        <v>113</v>
      </c>
      <c r="AF269" s="97">
        <v>186</v>
      </c>
      <c r="AG269" s="97" t="s">
        <v>113</v>
      </c>
      <c r="AH269" s="23">
        <v>0.11491856584052479</v>
      </c>
      <c r="AI269" s="97" t="s">
        <v>113</v>
      </c>
      <c r="AJ269" s="97">
        <v>102</v>
      </c>
      <c r="AK269" s="97" t="s">
        <v>113</v>
      </c>
      <c r="AL269" s="23">
        <v>2.3088128863353607E-2</v>
      </c>
      <c r="AM269" s="97" t="s">
        <v>113</v>
      </c>
      <c r="AN269" s="97">
        <v>155</v>
      </c>
      <c r="AO269" s="97" t="s">
        <v>113</v>
      </c>
      <c r="AP269" s="23">
        <v>3.19863858402398E-2</v>
      </c>
      <c r="AQ269" s="97" t="s">
        <v>113</v>
      </c>
      <c r="AR269" s="97">
        <v>167</v>
      </c>
      <c r="AS269" s="97" t="s">
        <v>113</v>
      </c>
      <c r="AT269" s="23">
        <v>0.17247627684569286</v>
      </c>
      <c r="AU269" s="97" t="s">
        <v>113</v>
      </c>
      <c r="AV269" s="97">
        <v>30</v>
      </c>
      <c r="AW269" s="97" t="s">
        <v>113</v>
      </c>
      <c r="AX269" s="23">
        <v>9.1963238199814223E-2</v>
      </c>
      <c r="AY269" s="97" t="s">
        <v>113</v>
      </c>
      <c r="AZ269" s="97">
        <v>120</v>
      </c>
      <c r="BA269" s="97" t="s">
        <v>113</v>
      </c>
      <c r="BB269" s="23">
        <v>1.8989091707916295E-2</v>
      </c>
      <c r="BC269" s="97" t="s">
        <v>113</v>
      </c>
      <c r="BD269" s="97">
        <v>263</v>
      </c>
      <c r="BE269" s="97" t="s">
        <v>113</v>
      </c>
      <c r="BF269" s="23">
        <v>0.20250250101524259</v>
      </c>
      <c r="BG269" s="97" t="s">
        <v>113</v>
      </c>
      <c r="BH269" s="97">
        <v>188</v>
      </c>
      <c r="BI269" s="97" t="s">
        <v>113</v>
      </c>
      <c r="BJ269" s="23">
        <v>5.9646339527217804E-2</v>
      </c>
      <c r="BK269" s="97" t="s">
        <v>113</v>
      </c>
      <c r="BL269" s="97">
        <v>266</v>
      </c>
      <c r="BM269" s="97" t="s">
        <v>113</v>
      </c>
      <c r="BN269" s="23">
        <v>0.17643630429277182</v>
      </c>
      <c r="BO269" s="97" t="s">
        <v>113</v>
      </c>
      <c r="BP269" s="97">
        <v>42</v>
      </c>
      <c r="BQ269" s="97" t="s">
        <v>113</v>
      </c>
      <c r="BR269" s="23">
        <v>8.2751540680318203E-2</v>
      </c>
      <c r="BS269" s="97" t="s">
        <v>113</v>
      </c>
      <c r="BT269" s="97">
        <v>96</v>
      </c>
      <c r="BU269" s="97" t="s">
        <v>113</v>
      </c>
      <c r="BV269" s="23">
        <v>0.2250637810007996</v>
      </c>
      <c r="BW269" s="97" t="s">
        <v>113</v>
      </c>
      <c r="BX269" s="97">
        <v>49</v>
      </c>
      <c r="BY269" s="97" t="s">
        <v>113</v>
      </c>
      <c r="BZ269" s="23">
        <v>0.34665802339108492</v>
      </c>
      <c r="CA269" s="97" t="s">
        <v>113</v>
      </c>
      <c r="CB269" s="97">
        <v>26</v>
      </c>
      <c r="CC269" s="97" t="s">
        <v>113</v>
      </c>
      <c r="CD269" s="23">
        <v>0.28190514182994064</v>
      </c>
      <c r="CE269" s="97" t="s">
        <v>113</v>
      </c>
      <c r="CF269" s="97">
        <v>31</v>
      </c>
      <c r="CG269" s="2">
        <f t="shared" si="44"/>
        <v>6.6856403972124934E-3</v>
      </c>
      <c r="CH269">
        <f t="shared" si="45"/>
        <v>2.3088128863353607E-2</v>
      </c>
      <c r="CI269">
        <f t="shared" si="46"/>
        <v>9.1963238199814223E-2</v>
      </c>
      <c r="CJ269">
        <f t="shared" si="47"/>
        <v>5.9646339527217804E-2</v>
      </c>
      <c r="CK269">
        <f t="shared" si="48"/>
        <v>0.2250637810007996</v>
      </c>
      <c r="CL269">
        <f t="shared" si="49"/>
        <v>0.34665802339108492</v>
      </c>
      <c r="CM269">
        <f t="shared" si="50"/>
        <v>0.28190514182994064</v>
      </c>
      <c r="CN269">
        <f t="shared" si="51"/>
        <v>0.14115628688991647</v>
      </c>
      <c r="CO269">
        <f t="shared" si="52"/>
        <v>2.3088128863353607E-2</v>
      </c>
      <c r="CP269" s="97" t="s">
        <v>113</v>
      </c>
      <c r="CQ269">
        <f t="shared" si="53"/>
        <v>57</v>
      </c>
      <c r="CR269">
        <f t="shared" si="54"/>
        <v>155</v>
      </c>
      <c r="CS269" s="97" t="s">
        <v>113</v>
      </c>
    </row>
    <row r="270" spans="1:97" x14ac:dyDescent="0.35">
      <c r="A270" s="97" t="s">
        <v>300</v>
      </c>
      <c r="B270" s="23">
        <v>0.17645376610070987</v>
      </c>
      <c r="C270" s="97" t="s">
        <v>300</v>
      </c>
      <c r="D270" s="97">
        <v>230</v>
      </c>
      <c r="E270" s="97" t="s">
        <v>300</v>
      </c>
      <c r="F270" s="23">
        <v>4.946382456490938E-2</v>
      </c>
      <c r="G270" s="97" t="s">
        <v>300</v>
      </c>
      <c r="H270" s="97">
        <v>279</v>
      </c>
      <c r="I270" s="97" t="s">
        <v>300</v>
      </c>
      <c r="J270" s="23">
        <v>0.20742949441225031</v>
      </c>
      <c r="K270" s="97" t="s">
        <v>300</v>
      </c>
      <c r="L270" s="97">
        <v>237</v>
      </c>
      <c r="M270" s="97" t="s">
        <v>300</v>
      </c>
      <c r="N270" s="23">
        <v>-42</v>
      </c>
      <c r="O270" s="97" t="s">
        <v>300</v>
      </c>
      <c r="P270" s="23">
        <v>112</v>
      </c>
      <c r="Q270" s="97" t="s">
        <v>300</v>
      </c>
      <c r="R270" s="23">
        <v>1.3390440378680403E-4</v>
      </c>
      <c r="S270" s="97" t="s">
        <v>300</v>
      </c>
      <c r="T270" s="97">
        <v>306</v>
      </c>
      <c r="U270" s="97" t="s">
        <v>300</v>
      </c>
      <c r="V270" s="23">
        <v>9.0925790222886202E-2</v>
      </c>
      <c r="W270" s="97" t="s">
        <v>300</v>
      </c>
      <c r="X270" s="97">
        <v>225</v>
      </c>
      <c r="Y270" s="97" t="s">
        <v>300</v>
      </c>
      <c r="Z270" s="23">
        <v>9.7411362651606101E-4</v>
      </c>
      <c r="AA270" s="97" t="s">
        <v>300</v>
      </c>
      <c r="AB270" s="97">
        <v>304</v>
      </c>
      <c r="AC270" s="97" t="s">
        <v>300</v>
      </c>
      <c r="AD270" s="23">
        <v>1.0966553632938757E-2</v>
      </c>
      <c r="AE270" s="97" t="s">
        <v>300</v>
      </c>
      <c r="AF270" s="97">
        <v>156</v>
      </c>
      <c r="AG270" s="97" t="s">
        <v>300</v>
      </c>
      <c r="AH270" s="23">
        <v>7.8047806832831898E-2</v>
      </c>
      <c r="AI270" s="97" t="s">
        <v>300</v>
      </c>
      <c r="AJ270" s="97">
        <v>182</v>
      </c>
      <c r="AK270" s="97" t="s">
        <v>300</v>
      </c>
      <c r="AL270" s="23">
        <v>2.0522457035615057E-2</v>
      </c>
      <c r="AM270" s="97" t="s">
        <v>300</v>
      </c>
      <c r="AN270" s="97">
        <v>180</v>
      </c>
      <c r="AO270" s="97" t="s">
        <v>300</v>
      </c>
      <c r="AP270" s="23">
        <v>3.1159095792477713E-2</v>
      </c>
      <c r="AQ270" s="97" t="s">
        <v>300</v>
      </c>
      <c r="AR270" s="97">
        <v>170</v>
      </c>
      <c r="AS270" s="97" t="s">
        <v>300</v>
      </c>
      <c r="AT270" s="23">
        <v>7.2234970948389252E-2</v>
      </c>
      <c r="AU270" s="97" t="s">
        <v>300</v>
      </c>
      <c r="AV270" s="97">
        <v>228</v>
      </c>
      <c r="AW270" s="97" t="s">
        <v>300</v>
      </c>
      <c r="AX270" s="23">
        <v>5.5816721178898E-2</v>
      </c>
      <c r="AY270" s="97" t="s">
        <v>300</v>
      </c>
      <c r="AZ270" s="97">
        <v>206</v>
      </c>
      <c r="BA270" s="97" t="s">
        <v>300</v>
      </c>
      <c r="BB270" s="23">
        <v>3.4417864755647162E-2</v>
      </c>
      <c r="BC270" s="97" t="s">
        <v>300</v>
      </c>
      <c r="BD270" s="97">
        <v>207</v>
      </c>
      <c r="BE270" s="97" t="s">
        <v>300</v>
      </c>
      <c r="BF270" s="23">
        <v>0.16964629382744689</v>
      </c>
      <c r="BG270" s="97" t="s">
        <v>300</v>
      </c>
      <c r="BH270" s="97">
        <v>225</v>
      </c>
      <c r="BI270" s="97" t="s">
        <v>300</v>
      </c>
      <c r="BJ270" s="23">
        <v>6.685376791208042E-2</v>
      </c>
      <c r="BK270" s="97" t="s">
        <v>300</v>
      </c>
      <c r="BL270" s="97">
        <v>248</v>
      </c>
      <c r="BM270" s="97" t="s">
        <v>300</v>
      </c>
      <c r="BN270" s="23">
        <v>3.2771564554563128E-2</v>
      </c>
      <c r="BO270" s="97" t="s">
        <v>300</v>
      </c>
      <c r="BP270" s="97">
        <v>251</v>
      </c>
      <c r="BQ270" s="97" t="s">
        <v>300</v>
      </c>
      <c r="BR270" s="23">
        <v>6.3062284789983061E-2</v>
      </c>
      <c r="BS270" s="97" t="s">
        <v>300</v>
      </c>
      <c r="BT270" s="97">
        <v>159</v>
      </c>
      <c r="BU270" s="97" t="s">
        <v>300</v>
      </c>
      <c r="BV270" s="23">
        <v>8.3337749048842738E-2</v>
      </c>
      <c r="BW270" s="97" t="s">
        <v>300</v>
      </c>
      <c r="BX270" s="97">
        <v>234</v>
      </c>
      <c r="BY270" s="97" t="s">
        <v>300</v>
      </c>
      <c r="BZ270" s="23">
        <v>0.22411168196156112</v>
      </c>
      <c r="CA270" s="97" t="s">
        <v>300</v>
      </c>
      <c r="CB270" s="97">
        <v>71</v>
      </c>
      <c r="CC270" s="97" t="s">
        <v>300</v>
      </c>
      <c r="CD270" s="23">
        <v>4.2658911144152774E-2</v>
      </c>
      <c r="CE270" s="97" t="s">
        <v>300</v>
      </c>
      <c r="CF270" s="97">
        <v>241</v>
      </c>
      <c r="CG270" s="2">
        <f t="shared" si="44"/>
        <v>9.7411362651606101E-4</v>
      </c>
      <c r="CH270">
        <f t="shared" si="45"/>
        <v>2.0522457035615057E-2</v>
      </c>
      <c r="CI270">
        <f t="shared" si="46"/>
        <v>5.5816721178898E-2</v>
      </c>
      <c r="CJ270">
        <f t="shared" si="47"/>
        <v>6.685376791208042E-2</v>
      </c>
      <c r="CK270">
        <f t="shared" si="48"/>
        <v>8.3337749048842738E-2</v>
      </c>
      <c r="CL270">
        <f t="shared" si="49"/>
        <v>0.22411168196156112</v>
      </c>
      <c r="CM270">
        <f t="shared" si="50"/>
        <v>4.2658911144152774E-2</v>
      </c>
      <c r="CN270">
        <f t="shared" si="51"/>
        <v>7.2008364728942287E-2</v>
      </c>
      <c r="CO270">
        <f t="shared" si="52"/>
        <v>2.0522457035615057E-2</v>
      </c>
      <c r="CP270" s="97" t="s">
        <v>300</v>
      </c>
      <c r="CQ270">
        <f t="shared" si="53"/>
        <v>230</v>
      </c>
      <c r="CR270">
        <f t="shared" si="54"/>
        <v>180</v>
      </c>
      <c r="CS270" s="97" t="s">
        <v>300</v>
      </c>
    </row>
    <row r="271" spans="1:97" x14ac:dyDescent="0.35">
      <c r="A271" s="97" t="s">
        <v>186</v>
      </c>
      <c r="B271" s="23">
        <v>0.18086074164944169</v>
      </c>
      <c r="C271" s="97" t="s">
        <v>186</v>
      </c>
      <c r="D271" s="97">
        <v>223</v>
      </c>
      <c r="E271" s="97" t="s">
        <v>186</v>
      </c>
      <c r="F271" s="23">
        <v>0.13564235428416041</v>
      </c>
      <c r="G271" s="97" t="s">
        <v>186</v>
      </c>
      <c r="H271" s="97">
        <v>89</v>
      </c>
      <c r="I271" s="97" t="s">
        <v>186</v>
      </c>
      <c r="J271" s="23">
        <v>0.20588246493830667</v>
      </c>
      <c r="K271" s="97" t="s">
        <v>186</v>
      </c>
      <c r="L271" s="97">
        <v>241</v>
      </c>
      <c r="M271" s="97" t="s">
        <v>186</v>
      </c>
      <c r="N271" s="23">
        <v>152</v>
      </c>
      <c r="O271" s="97" t="s">
        <v>186</v>
      </c>
      <c r="P271" s="23">
        <v>296</v>
      </c>
      <c r="Q271" s="97" t="s">
        <v>186</v>
      </c>
      <c r="R271" s="23">
        <v>6.0582904044489635E-4</v>
      </c>
      <c r="S271" s="97" t="s">
        <v>186</v>
      </c>
      <c r="T271" s="97">
        <v>241</v>
      </c>
      <c r="U271" s="97" t="s">
        <v>186</v>
      </c>
      <c r="V271" s="23">
        <v>0.19966660131826561</v>
      </c>
      <c r="W271" s="97" t="s">
        <v>186</v>
      </c>
      <c r="X271" s="97">
        <v>112</v>
      </c>
      <c r="Y271" s="97" t="s">
        <v>186</v>
      </c>
      <c r="Z271" s="23">
        <v>2.4507754422318073E-3</v>
      </c>
      <c r="AA271" s="97" t="s">
        <v>186</v>
      </c>
      <c r="AB271" s="97">
        <v>191</v>
      </c>
      <c r="AC271" s="97" t="s">
        <v>186</v>
      </c>
      <c r="AD271" s="23">
        <v>8.5601083887931594E-3</v>
      </c>
      <c r="AE271" s="97" t="s">
        <v>186</v>
      </c>
      <c r="AF271" s="97">
        <v>189</v>
      </c>
      <c r="AG271" s="97" t="s">
        <v>186</v>
      </c>
      <c r="AH271" s="23">
        <v>9.0341063644161071E-2</v>
      </c>
      <c r="AI271" s="97" t="s">
        <v>186</v>
      </c>
      <c r="AJ271" s="97">
        <v>140</v>
      </c>
      <c r="AK271" s="97" t="s">
        <v>186</v>
      </c>
      <c r="AL271" s="23">
        <v>1.9726922030234774E-2</v>
      </c>
      <c r="AM271" s="97" t="s">
        <v>186</v>
      </c>
      <c r="AN271" s="97">
        <v>190</v>
      </c>
      <c r="AO271" s="97" t="s">
        <v>186</v>
      </c>
      <c r="AP271" s="23">
        <v>0</v>
      </c>
      <c r="AQ271" s="97" t="s">
        <v>186</v>
      </c>
      <c r="AR271" s="97">
        <v>253</v>
      </c>
      <c r="AS271" s="97" t="s">
        <v>186</v>
      </c>
      <c r="AT271" s="23">
        <v>4.7152342490123997E-2</v>
      </c>
      <c r="AU271" s="97" t="s">
        <v>186</v>
      </c>
      <c r="AV271" s="97">
        <v>306</v>
      </c>
      <c r="AW271" s="97" t="s">
        <v>186</v>
      </c>
      <c r="AX271" s="23">
        <v>1.6623859989199366E-2</v>
      </c>
      <c r="AY271" s="97" t="s">
        <v>186</v>
      </c>
      <c r="AZ271" s="97">
        <v>317</v>
      </c>
      <c r="BA271" s="97" t="s">
        <v>186</v>
      </c>
      <c r="BB271" s="23">
        <v>6.8173459764009486E-2</v>
      </c>
      <c r="BC271" s="97" t="s">
        <v>186</v>
      </c>
      <c r="BD271" s="97">
        <v>129</v>
      </c>
      <c r="BE271" s="97" t="s">
        <v>186</v>
      </c>
      <c r="BF271" s="23">
        <v>0.22401130663055505</v>
      </c>
      <c r="BG271" s="97" t="s">
        <v>186</v>
      </c>
      <c r="BH271" s="97">
        <v>158</v>
      </c>
      <c r="BI271" s="97" t="s">
        <v>186</v>
      </c>
      <c r="BJ271" s="23">
        <v>0.10900905727563615</v>
      </c>
      <c r="BK271" s="97" t="s">
        <v>186</v>
      </c>
      <c r="BL271" s="97">
        <v>151</v>
      </c>
      <c r="BM271" s="97" t="s">
        <v>186</v>
      </c>
      <c r="BN271" s="23">
        <v>0.22279747814189227</v>
      </c>
      <c r="BO271" s="97" t="s">
        <v>186</v>
      </c>
      <c r="BP271" s="97">
        <v>26</v>
      </c>
      <c r="BQ271" s="97" t="s">
        <v>186</v>
      </c>
      <c r="BR271" s="23">
        <v>4.5068403280834807E-2</v>
      </c>
      <c r="BS271" s="97" t="s">
        <v>186</v>
      </c>
      <c r="BT271" s="97">
        <v>225</v>
      </c>
      <c r="BU271" s="97" t="s">
        <v>186</v>
      </c>
      <c r="BV271" s="23">
        <v>0.23244831447923933</v>
      </c>
      <c r="BW271" s="97" t="s">
        <v>186</v>
      </c>
      <c r="BX271" s="97">
        <v>45</v>
      </c>
      <c r="BY271" s="97" t="s">
        <v>186</v>
      </c>
      <c r="BZ271" s="23">
        <v>7.751123255280068E-2</v>
      </c>
      <c r="CA271" s="97" t="s">
        <v>186</v>
      </c>
      <c r="CB271" s="97">
        <v>309</v>
      </c>
      <c r="CC271" s="97" t="s">
        <v>186</v>
      </c>
      <c r="CD271" s="23">
        <v>5.1412668144044181E-2</v>
      </c>
      <c r="CE271" s="97" t="s">
        <v>186</v>
      </c>
      <c r="CF271" s="97">
        <v>213</v>
      </c>
      <c r="CG271" s="2">
        <f t="shared" si="44"/>
        <v>2.4507754422318073E-3</v>
      </c>
      <c r="CH271">
        <f t="shared" si="45"/>
        <v>1.9726922030234774E-2</v>
      </c>
      <c r="CI271">
        <f t="shared" si="46"/>
        <v>1.6623859989199366E-2</v>
      </c>
      <c r="CJ271">
        <f t="shared" si="47"/>
        <v>0.10900905727563615</v>
      </c>
      <c r="CK271">
        <f t="shared" si="48"/>
        <v>0.23244831447923933</v>
      </c>
      <c r="CL271">
        <f t="shared" si="49"/>
        <v>7.751123255280068E-2</v>
      </c>
      <c r="CM271">
        <f t="shared" si="50"/>
        <v>5.1412668144044181E-2</v>
      </c>
      <c r="CN271">
        <f t="shared" si="51"/>
        <v>7.3806791079805728E-2</v>
      </c>
      <c r="CO271">
        <f t="shared" si="52"/>
        <v>1.9726922030234774E-2</v>
      </c>
      <c r="CP271" s="97" t="s">
        <v>186</v>
      </c>
      <c r="CQ271">
        <f t="shared" si="53"/>
        <v>223</v>
      </c>
      <c r="CR271">
        <f t="shared" si="54"/>
        <v>190</v>
      </c>
      <c r="CS271" s="97" t="s">
        <v>186</v>
      </c>
    </row>
    <row r="272" spans="1:97" x14ac:dyDescent="0.35">
      <c r="A272" s="97" t="s">
        <v>199</v>
      </c>
      <c r="B272" s="23">
        <v>0.1800171944460007</v>
      </c>
      <c r="C272" s="97" t="s">
        <v>199</v>
      </c>
      <c r="D272" s="97">
        <v>225</v>
      </c>
      <c r="E272" s="97" t="s">
        <v>199</v>
      </c>
      <c r="F272" s="23">
        <v>4.3575667423855755E-2</v>
      </c>
      <c r="G272" s="97" t="s">
        <v>199</v>
      </c>
      <c r="H272" s="97">
        <v>296</v>
      </c>
      <c r="I272" s="97" t="s">
        <v>199</v>
      </c>
      <c r="J272" s="23">
        <v>0.26491410889375977</v>
      </c>
      <c r="K272" s="97" t="s">
        <v>199</v>
      </c>
      <c r="L272" s="97">
        <v>154</v>
      </c>
      <c r="M272" s="97" t="s">
        <v>199</v>
      </c>
      <c r="N272" s="23">
        <v>-142</v>
      </c>
      <c r="O272" s="97" t="s">
        <v>199</v>
      </c>
      <c r="P272" s="23">
        <v>41</v>
      </c>
      <c r="Q272" s="97" t="s">
        <v>199</v>
      </c>
      <c r="R272" s="23">
        <v>1.3154382736738151E-3</v>
      </c>
      <c r="S272" s="97" t="s">
        <v>199</v>
      </c>
      <c r="T272" s="97">
        <v>159</v>
      </c>
      <c r="U272" s="97" t="s">
        <v>199</v>
      </c>
      <c r="V272" s="23">
        <v>5.0678216295909712E-2</v>
      </c>
      <c r="W272" s="97" t="s">
        <v>199</v>
      </c>
      <c r="X272" s="97">
        <v>290</v>
      </c>
      <c r="Y272" s="97" t="s">
        <v>199</v>
      </c>
      <c r="Z272" s="23">
        <v>1.7833631151530235E-3</v>
      </c>
      <c r="AA272" s="97" t="s">
        <v>199</v>
      </c>
      <c r="AB272" s="97">
        <v>243</v>
      </c>
      <c r="AC272" s="97" t="s">
        <v>199</v>
      </c>
      <c r="AD272" s="23">
        <v>3.1548047047068963E-2</v>
      </c>
      <c r="AE272" s="97" t="s">
        <v>199</v>
      </c>
      <c r="AF272" s="97">
        <v>64</v>
      </c>
      <c r="AG272" s="97" t="s">
        <v>199</v>
      </c>
      <c r="AH272" s="23">
        <v>7.0861007298510303E-2</v>
      </c>
      <c r="AI272" s="97" t="s">
        <v>199</v>
      </c>
      <c r="AJ272" s="97">
        <v>207</v>
      </c>
      <c r="AK272" s="97" t="s">
        <v>199</v>
      </c>
      <c r="AL272" s="23">
        <v>3.9671590646488411E-2</v>
      </c>
      <c r="AM272" s="97" t="s">
        <v>199</v>
      </c>
      <c r="AN272" s="97">
        <v>77</v>
      </c>
      <c r="AO272" s="97" t="s">
        <v>199</v>
      </c>
      <c r="AP272" s="23">
        <v>0</v>
      </c>
      <c r="AQ272" s="97" t="s">
        <v>199</v>
      </c>
      <c r="AR272" s="97">
        <v>253</v>
      </c>
      <c r="AS272" s="97" t="s">
        <v>199</v>
      </c>
      <c r="AT272" s="23">
        <v>7.6178782788696733E-2</v>
      </c>
      <c r="AU272" s="97" t="s">
        <v>199</v>
      </c>
      <c r="AV272" s="97">
        <v>211</v>
      </c>
      <c r="AW272" s="97" t="s">
        <v>199</v>
      </c>
      <c r="AX272" s="23">
        <v>2.6857317205230425E-2</v>
      </c>
      <c r="AY272" s="97" t="s">
        <v>199</v>
      </c>
      <c r="AZ272" s="97">
        <v>297</v>
      </c>
      <c r="BA272" s="97" t="s">
        <v>199</v>
      </c>
      <c r="BB272" s="23">
        <v>6.6881906245019841E-3</v>
      </c>
      <c r="BC272" s="97" t="s">
        <v>199</v>
      </c>
      <c r="BD272" s="97">
        <v>307</v>
      </c>
      <c r="BE272" s="97" t="s">
        <v>199</v>
      </c>
      <c r="BF272" s="23">
        <v>0.46081393663829268</v>
      </c>
      <c r="BG272" s="97" t="s">
        <v>199</v>
      </c>
      <c r="BH272" s="97">
        <v>30</v>
      </c>
      <c r="BI272" s="97" t="s">
        <v>199</v>
      </c>
      <c r="BJ272" s="23">
        <v>0.10241345843106772</v>
      </c>
      <c r="BK272" s="97" t="s">
        <v>199</v>
      </c>
      <c r="BL272" s="97">
        <v>158</v>
      </c>
      <c r="BM272" s="97" t="s">
        <v>199</v>
      </c>
      <c r="BN272" s="23">
        <v>5.6868536828713005E-2</v>
      </c>
      <c r="BO272" s="97" t="s">
        <v>199</v>
      </c>
      <c r="BP272" s="97">
        <v>177</v>
      </c>
      <c r="BQ272" s="97" t="s">
        <v>199</v>
      </c>
      <c r="BR272" s="23">
        <v>2.9820229510084895E-2</v>
      </c>
      <c r="BS272" s="97" t="s">
        <v>199</v>
      </c>
      <c r="BT272" s="97">
        <v>291</v>
      </c>
      <c r="BU272" s="97" t="s">
        <v>199</v>
      </c>
      <c r="BV272" s="23">
        <v>7.5283523866950572E-2</v>
      </c>
      <c r="BW272" s="97" t="s">
        <v>199</v>
      </c>
      <c r="BX272" s="97">
        <v>255</v>
      </c>
      <c r="BY272" s="97" t="s">
        <v>199</v>
      </c>
      <c r="BZ272" s="23">
        <v>0.21602083425388671</v>
      </c>
      <c r="CA272" s="97" t="s">
        <v>199</v>
      </c>
      <c r="CB272" s="97">
        <v>77</v>
      </c>
      <c r="CC272" s="97" t="s">
        <v>199</v>
      </c>
      <c r="CD272" s="23">
        <v>4.1580378939062912E-2</v>
      </c>
      <c r="CE272" s="97" t="s">
        <v>199</v>
      </c>
      <c r="CF272" s="97">
        <v>245</v>
      </c>
      <c r="CG272" s="2">
        <f t="shared" si="44"/>
        <v>1.7833631151530235E-3</v>
      </c>
      <c r="CH272">
        <f t="shared" si="45"/>
        <v>3.9671590646488411E-2</v>
      </c>
      <c r="CI272">
        <f t="shared" si="46"/>
        <v>2.6857317205230425E-2</v>
      </c>
      <c r="CJ272">
        <f t="shared" si="47"/>
        <v>0.10241345843106772</v>
      </c>
      <c r="CK272">
        <f t="shared" si="48"/>
        <v>7.5283523866950572E-2</v>
      </c>
      <c r="CL272">
        <f t="shared" si="49"/>
        <v>0.21602083425388671</v>
      </c>
      <c r="CM272">
        <f t="shared" si="50"/>
        <v>4.1580378939062912E-2</v>
      </c>
      <c r="CN272">
        <f t="shared" si="51"/>
        <v>7.3462551021722819E-2</v>
      </c>
      <c r="CO272">
        <f t="shared" si="52"/>
        <v>3.9671590646488411E-2</v>
      </c>
      <c r="CP272" s="97" t="s">
        <v>199</v>
      </c>
      <c r="CQ272">
        <f t="shared" si="53"/>
        <v>225</v>
      </c>
      <c r="CR272">
        <f t="shared" si="54"/>
        <v>77</v>
      </c>
      <c r="CS272" s="97" t="s">
        <v>199</v>
      </c>
    </row>
    <row r="273" spans="1:97" x14ac:dyDescent="0.35">
      <c r="A273" s="97" t="s">
        <v>137</v>
      </c>
      <c r="B273" s="23">
        <v>0.35180650892221738</v>
      </c>
      <c r="C273" s="97" t="s">
        <v>137</v>
      </c>
      <c r="D273" s="97">
        <v>52</v>
      </c>
      <c r="E273" s="97" t="s">
        <v>137</v>
      </c>
      <c r="F273" s="23">
        <v>0.25845001923103361</v>
      </c>
      <c r="G273" s="97" t="s">
        <v>137</v>
      </c>
      <c r="H273" s="97">
        <v>35</v>
      </c>
      <c r="I273" s="97" t="s">
        <v>137</v>
      </c>
      <c r="J273" s="23">
        <v>0.24736723865896698</v>
      </c>
      <c r="K273" s="97" t="s">
        <v>137</v>
      </c>
      <c r="L273" s="97">
        <v>180</v>
      </c>
      <c r="M273" s="97" t="s">
        <v>137</v>
      </c>
      <c r="N273" s="23">
        <v>145</v>
      </c>
      <c r="O273" s="97" t="s">
        <v>137</v>
      </c>
      <c r="P273" s="23">
        <v>292</v>
      </c>
      <c r="Q273" s="97" t="s">
        <v>137</v>
      </c>
      <c r="R273" s="23">
        <v>1.0969751425599623E-3</v>
      </c>
      <c r="S273" s="97" t="s">
        <v>137</v>
      </c>
      <c r="T273" s="97">
        <v>179</v>
      </c>
      <c r="U273" s="97" t="s">
        <v>137</v>
      </c>
      <c r="V273" s="23">
        <v>0.11422295571990547</v>
      </c>
      <c r="W273" s="97" t="s">
        <v>137</v>
      </c>
      <c r="X273" s="97">
        <v>194</v>
      </c>
      <c r="Y273" s="97" t="s">
        <v>137</v>
      </c>
      <c r="Z273" s="23">
        <v>2.1521854337767246E-3</v>
      </c>
      <c r="AA273" s="97" t="s">
        <v>137</v>
      </c>
      <c r="AB273" s="97">
        <v>216</v>
      </c>
      <c r="AC273" s="97" t="s">
        <v>137</v>
      </c>
      <c r="AD273" s="23">
        <v>2.278189217618722E-3</v>
      </c>
      <c r="AE273" s="97" t="s">
        <v>137</v>
      </c>
      <c r="AF273" s="97">
        <v>305</v>
      </c>
      <c r="AG273" s="97" t="s">
        <v>137</v>
      </c>
      <c r="AH273" s="23">
        <v>5.8532279625290728E-2</v>
      </c>
      <c r="AI273" s="97" t="s">
        <v>137</v>
      </c>
      <c r="AJ273" s="97">
        <v>264</v>
      </c>
      <c r="AK273" s="97" t="s">
        <v>137</v>
      </c>
      <c r="AL273" s="23">
        <v>9.5968183950539288E-3</v>
      </c>
      <c r="AM273" s="97" t="s">
        <v>137</v>
      </c>
      <c r="AN273" s="97">
        <v>318</v>
      </c>
      <c r="AO273" s="97" t="s">
        <v>137</v>
      </c>
      <c r="AP273" s="23">
        <v>6.8064878286175468E-2</v>
      </c>
      <c r="AQ273" s="97" t="s">
        <v>137</v>
      </c>
      <c r="AR273" s="97">
        <v>97</v>
      </c>
      <c r="AS273" s="97" t="s">
        <v>137</v>
      </c>
      <c r="AT273" s="23">
        <v>9.9424898609676168E-2</v>
      </c>
      <c r="AU273" s="97" t="s">
        <v>137</v>
      </c>
      <c r="AV273" s="97">
        <v>135</v>
      </c>
      <c r="AW273" s="97" t="s">
        <v>137</v>
      </c>
      <c r="AX273" s="23">
        <v>0.10134995578188195</v>
      </c>
      <c r="AY273" s="97" t="s">
        <v>137</v>
      </c>
      <c r="AZ273" s="97">
        <v>106</v>
      </c>
      <c r="BA273" s="97" t="s">
        <v>137</v>
      </c>
      <c r="BB273" s="23">
        <v>0.207876874909072</v>
      </c>
      <c r="BC273" s="97" t="s">
        <v>137</v>
      </c>
      <c r="BD273" s="97">
        <v>32</v>
      </c>
      <c r="BE273" s="97" t="s">
        <v>137</v>
      </c>
      <c r="BF273" s="23">
        <v>0.21615776583201399</v>
      </c>
      <c r="BG273" s="97" t="s">
        <v>137</v>
      </c>
      <c r="BH273" s="97">
        <v>167</v>
      </c>
      <c r="BI273" s="97" t="s">
        <v>137</v>
      </c>
      <c r="BJ273" s="23">
        <v>0.23480876061822059</v>
      </c>
      <c r="BK273" s="97" t="s">
        <v>137</v>
      </c>
      <c r="BL273" s="97">
        <v>34</v>
      </c>
      <c r="BM273" s="97" t="s">
        <v>137</v>
      </c>
      <c r="BN273" s="23">
        <v>0.29255741780007188</v>
      </c>
      <c r="BO273" s="97" t="s">
        <v>137</v>
      </c>
      <c r="BP273" s="97">
        <v>18</v>
      </c>
      <c r="BQ273" s="97" t="s">
        <v>137</v>
      </c>
      <c r="BR273" s="23">
        <v>7.8935594905137546E-2</v>
      </c>
      <c r="BS273" s="97" t="s">
        <v>137</v>
      </c>
      <c r="BT273" s="97">
        <v>104</v>
      </c>
      <c r="BU273" s="97" t="s">
        <v>137</v>
      </c>
      <c r="BV273" s="23">
        <v>0.3224350586734962</v>
      </c>
      <c r="BW273" s="97" t="s">
        <v>137</v>
      </c>
      <c r="BX273" s="97">
        <v>24</v>
      </c>
      <c r="BY273" s="97" t="s">
        <v>137</v>
      </c>
      <c r="BZ273" s="23">
        <v>0.22827269491174632</v>
      </c>
      <c r="CA273" s="97" t="s">
        <v>137</v>
      </c>
      <c r="CB273" s="97">
        <v>68</v>
      </c>
      <c r="CC273" s="97" t="s">
        <v>137</v>
      </c>
      <c r="CD273" s="23">
        <v>8.7750958682877328E-2</v>
      </c>
      <c r="CE273" s="97" t="s">
        <v>137</v>
      </c>
      <c r="CF273" s="97">
        <v>136</v>
      </c>
      <c r="CG273" s="2">
        <f t="shared" si="44"/>
        <v>2.1521854337767246E-3</v>
      </c>
      <c r="CH273">
        <f t="shared" si="45"/>
        <v>9.5968183950539288E-3</v>
      </c>
      <c r="CI273">
        <f t="shared" si="46"/>
        <v>0.10134995578188195</v>
      </c>
      <c r="CJ273">
        <f t="shared" si="47"/>
        <v>0.23480876061822059</v>
      </c>
      <c r="CK273">
        <f t="shared" si="48"/>
        <v>0.3224350586734962</v>
      </c>
      <c r="CL273">
        <f t="shared" si="49"/>
        <v>0.22827269491174632</v>
      </c>
      <c r="CM273">
        <f t="shared" si="50"/>
        <v>8.7750958682877328E-2</v>
      </c>
      <c r="CN273">
        <f t="shared" si="51"/>
        <v>0.14356741694041408</v>
      </c>
      <c r="CO273">
        <f t="shared" si="52"/>
        <v>9.5968183950539288E-3</v>
      </c>
      <c r="CP273" s="97" t="s">
        <v>137</v>
      </c>
      <c r="CQ273">
        <f t="shared" si="53"/>
        <v>52</v>
      </c>
      <c r="CR273">
        <f t="shared" si="54"/>
        <v>318</v>
      </c>
      <c r="CS273" s="97" t="s">
        <v>137</v>
      </c>
    </row>
    <row r="274" spans="1:97" x14ac:dyDescent="0.35">
      <c r="A274" s="97" t="s">
        <v>217</v>
      </c>
      <c r="B274" s="23">
        <v>0.16295659156218884</v>
      </c>
      <c r="C274" s="97" t="s">
        <v>217</v>
      </c>
      <c r="D274" s="97">
        <v>259</v>
      </c>
      <c r="E274" s="97" t="s">
        <v>217</v>
      </c>
      <c r="F274" s="23">
        <v>6.3394227703692393E-2</v>
      </c>
      <c r="G274" s="97" t="s">
        <v>217</v>
      </c>
      <c r="H274" s="97">
        <v>242</v>
      </c>
      <c r="I274" s="97" t="s">
        <v>217</v>
      </c>
      <c r="J274" s="23">
        <v>0.22485366667733808</v>
      </c>
      <c r="K274" s="97" t="s">
        <v>217</v>
      </c>
      <c r="L274" s="97">
        <v>214</v>
      </c>
      <c r="M274" s="97" t="s">
        <v>217</v>
      </c>
      <c r="N274" s="23">
        <v>-28</v>
      </c>
      <c r="O274" s="97" t="s">
        <v>217</v>
      </c>
      <c r="P274" s="23">
        <v>130</v>
      </c>
      <c r="Q274" s="97" t="s">
        <v>217</v>
      </c>
      <c r="R274" s="23">
        <v>5.109501478244335E-4</v>
      </c>
      <c r="S274" s="97" t="s">
        <v>217</v>
      </c>
      <c r="T274" s="97">
        <v>254</v>
      </c>
      <c r="U274" s="97" t="s">
        <v>217</v>
      </c>
      <c r="V274" s="23">
        <v>9.7860923097821656E-2</v>
      </c>
      <c r="W274" s="97" t="s">
        <v>217</v>
      </c>
      <c r="X274" s="97">
        <v>212</v>
      </c>
      <c r="Y274" s="97" t="s">
        <v>217</v>
      </c>
      <c r="Z274" s="23">
        <v>1.415134064762302E-3</v>
      </c>
      <c r="AA274" s="97" t="s">
        <v>217</v>
      </c>
      <c r="AB274" s="97">
        <v>267</v>
      </c>
      <c r="AC274" s="97" t="s">
        <v>217</v>
      </c>
      <c r="AD274" s="23">
        <v>1.5401920695238491E-2</v>
      </c>
      <c r="AE274" s="97" t="s">
        <v>217</v>
      </c>
      <c r="AF274" s="97">
        <v>117</v>
      </c>
      <c r="AG274" s="97" t="s">
        <v>217</v>
      </c>
      <c r="AH274" s="23">
        <v>0.19636272087659623</v>
      </c>
      <c r="AI274" s="97" t="s">
        <v>217</v>
      </c>
      <c r="AJ274" s="97">
        <v>33</v>
      </c>
      <c r="AK274" s="97" t="s">
        <v>217</v>
      </c>
      <c r="AL274" s="23">
        <v>3.9755762889821217E-2</v>
      </c>
      <c r="AM274" s="97" t="s">
        <v>217</v>
      </c>
      <c r="AN274" s="97">
        <v>75</v>
      </c>
      <c r="AO274" s="97" t="s">
        <v>217</v>
      </c>
      <c r="AP274" s="23">
        <v>4.3959206735340879E-2</v>
      </c>
      <c r="AQ274" s="97" t="s">
        <v>217</v>
      </c>
      <c r="AR274" s="97">
        <v>137</v>
      </c>
      <c r="AS274" s="97" t="s">
        <v>217</v>
      </c>
      <c r="AT274" s="23">
        <v>5.5907925670204549E-2</v>
      </c>
      <c r="AU274" s="97" t="s">
        <v>217</v>
      </c>
      <c r="AV274" s="97">
        <v>285</v>
      </c>
      <c r="AW274" s="97" t="s">
        <v>217</v>
      </c>
      <c r="AX274" s="23">
        <v>6.2528178577816479E-2</v>
      </c>
      <c r="AY274" s="97" t="s">
        <v>217</v>
      </c>
      <c r="AZ274" s="97">
        <v>187</v>
      </c>
      <c r="BA274" s="97" t="s">
        <v>217</v>
      </c>
      <c r="BB274" s="23">
        <v>4.2384068173005281E-2</v>
      </c>
      <c r="BC274" s="97" t="s">
        <v>217</v>
      </c>
      <c r="BD274" s="97">
        <v>185</v>
      </c>
      <c r="BE274" s="97" t="s">
        <v>217</v>
      </c>
      <c r="BF274" s="23">
        <v>0.2008544388216188</v>
      </c>
      <c r="BG274" s="97" t="s">
        <v>217</v>
      </c>
      <c r="BH274" s="97">
        <v>190</v>
      </c>
      <c r="BI274" s="97" t="s">
        <v>217</v>
      </c>
      <c r="BJ274" s="23">
        <v>8.0643399707523322E-2</v>
      </c>
      <c r="BK274" s="97" t="s">
        <v>217</v>
      </c>
      <c r="BL274" s="97">
        <v>218</v>
      </c>
      <c r="BM274" s="97" t="s">
        <v>217</v>
      </c>
      <c r="BN274" s="23">
        <v>3.8016747016366023E-2</v>
      </c>
      <c r="BO274" s="97" t="s">
        <v>217</v>
      </c>
      <c r="BP274" s="97">
        <v>232</v>
      </c>
      <c r="BQ274" s="97" t="s">
        <v>217</v>
      </c>
      <c r="BR274" s="23">
        <v>6.0973242103655081E-2</v>
      </c>
      <c r="BS274" s="97" t="s">
        <v>217</v>
      </c>
      <c r="BT274" s="97">
        <v>166</v>
      </c>
      <c r="BU274" s="97" t="s">
        <v>217</v>
      </c>
      <c r="BV274" s="23">
        <v>8.6066801975486107E-2</v>
      </c>
      <c r="BW274" s="97" t="s">
        <v>217</v>
      </c>
      <c r="BX274" s="97">
        <v>228</v>
      </c>
      <c r="BY274" s="97" t="s">
        <v>217</v>
      </c>
      <c r="BZ274" s="23">
        <v>0.13688602712618539</v>
      </c>
      <c r="CA274" s="97" t="s">
        <v>217</v>
      </c>
      <c r="CB274" s="97">
        <v>190</v>
      </c>
      <c r="CC274" s="97" t="s">
        <v>217</v>
      </c>
      <c r="CD274" s="23">
        <v>5.4060570445379395E-2</v>
      </c>
      <c r="CE274" s="97" t="s">
        <v>217</v>
      </c>
      <c r="CF274" s="97">
        <v>205</v>
      </c>
      <c r="CG274" s="2">
        <f t="shared" si="44"/>
        <v>1.415134064762302E-3</v>
      </c>
      <c r="CH274">
        <f t="shared" si="45"/>
        <v>3.9755762889821217E-2</v>
      </c>
      <c r="CI274">
        <f t="shared" si="46"/>
        <v>6.2528178577816479E-2</v>
      </c>
      <c r="CJ274">
        <f t="shared" si="47"/>
        <v>8.0643399707523322E-2</v>
      </c>
      <c r="CK274">
        <f t="shared" si="48"/>
        <v>8.6066801975486107E-2</v>
      </c>
      <c r="CL274">
        <f t="shared" si="49"/>
        <v>0.13688602712618539</v>
      </c>
      <c r="CM274">
        <f t="shared" si="50"/>
        <v>5.4060570445379395E-2</v>
      </c>
      <c r="CN274">
        <f t="shared" si="51"/>
        <v>6.6500352695777157E-2</v>
      </c>
      <c r="CO274">
        <f t="shared" si="52"/>
        <v>3.9755762889821217E-2</v>
      </c>
      <c r="CP274" s="97" t="s">
        <v>217</v>
      </c>
      <c r="CQ274">
        <f t="shared" si="53"/>
        <v>259</v>
      </c>
      <c r="CR274">
        <f t="shared" si="54"/>
        <v>75</v>
      </c>
      <c r="CS274" s="97" t="s">
        <v>217</v>
      </c>
    </row>
    <row r="275" spans="1:97" x14ac:dyDescent="0.35">
      <c r="A275" s="97" t="s">
        <v>265</v>
      </c>
      <c r="B275" s="23">
        <v>0.19921873705250798</v>
      </c>
      <c r="C275" s="97" t="s">
        <v>265</v>
      </c>
      <c r="D275" s="97">
        <v>183</v>
      </c>
      <c r="E275" s="97" t="s">
        <v>265</v>
      </c>
      <c r="F275" s="23">
        <v>9.7395893697031971E-2</v>
      </c>
      <c r="G275" s="97" t="s">
        <v>265</v>
      </c>
      <c r="H275" s="97">
        <v>163</v>
      </c>
      <c r="I275" s="97" t="s">
        <v>265</v>
      </c>
      <c r="J275" s="23">
        <v>0.24976383936636781</v>
      </c>
      <c r="K275" s="97" t="s">
        <v>265</v>
      </c>
      <c r="L275" s="97">
        <v>175</v>
      </c>
      <c r="M275" s="97" t="s">
        <v>265</v>
      </c>
      <c r="N275" s="23">
        <v>12</v>
      </c>
      <c r="O275" s="97" t="s">
        <v>265</v>
      </c>
      <c r="P275" s="23">
        <v>188</v>
      </c>
      <c r="Q275" s="97" t="s">
        <v>265</v>
      </c>
      <c r="R275" s="23">
        <v>1.1317256374384512E-4</v>
      </c>
      <c r="S275" s="97" t="s">
        <v>265</v>
      </c>
      <c r="T275" s="97">
        <v>315</v>
      </c>
      <c r="U275" s="97" t="s">
        <v>265</v>
      </c>
      <c r="V275" s="23">
        <v>0.18179942086526504</v>
      </c>
      <c r="W275" s="97" t="s">
        <v>265</v>
      </c>
      <c r="X275" s="97">
        <v>124</v>
      </c>
      <c r="Y275" s="97" t="s">
        <v>265</v>
      </c>
      <c r="Z275" s="23">
        <v>1.7931554216591833E-3</v>
      </c>
      <c r="AA275" s="97" t="s">
        <v>265</v>
      </c>
      <c r="AB275" s="97">
        <v>242</v>
      </c>
      <c r="AC275" s="97" t="s">
        <v>265</v>
      </c>
      <c r="AD275" s="23">
        <v>1.434693095492889E-2</v>
      </c>
      <c r="AE275" s="97" t="s">
        <v>265</v>
      </c>
      <c r="AF275" s="97">
        <v>123</v>
      </c>
      <c r="AG275" s="97" t="s">
        <v>265</v>
      </c>
      <c r="AH275" s="23">
        <v>5.1176543435237004E-2</v>
      </c>
      <c r="AI275" s="97" t="s">
        <v>265</v>
      </c>
      <c r="AJ275" s="97">
        <v>300</v>
      </c>
      <c r="AK275" s="97" t="s">
        <v>265</v>
      </c>
      <c r="AL275" s="23">
        <v>2.0429715257581468E-2</v>
      </c>
      <c r="AM275" s="97" t="s">
        <v>265</v>
      </c>
      <c r="AN275" s="97">
        <v>183</v>
      </c>
      <c r="AO275" s="97" t="s">
        <v>265</v>
      </c>
      <c r="AP275" s="23">
        <v>0.11169784740401041</v>
      </c>
      <c r="AQ275" s="97" t="s">
        <v>265</v>
      </c>
      <c r="AR275" s="97">
        <v>48</v>
      </c>
      <c r="AS275" s="97" t="s">
        <v>265</v>
      </c>
      <c r="AT275" s="23">
        <v>9.3181738660098754E-2</v>
      </c>
      <c r="AU275" s="97" t="s">
        <v>265</v>
      </c>
      <c r="AV275" s="97">
        <v>157</v>
      </c>
      <c r="AW275" s="97" t="s">
        <v>265</v>
      </c>
      <c r="AX275" s="23">
        <v>0.14164860707803384</v>
      </c>
      <c r="AY275" s="97" t="s">
        <v>265</v>
      </c>
      <c r="AZ275" s="97">
        <v>54</v>
      </c>
      <c r="BA275" s="97" t="s">
        <v>265</v>
      </c>
      <c r="BB275" s="23">
        <v>3.9923792301774952E-2</v>
      </c>
      <c r="BC275" s="97" t="s">
        <v>265</v>
      </c>
      <c r="BD275" s="97">
        <v>192</v>
      </c>
      <c r="BE275" s="97" t="s">
        <v>265</v>
      </c>
      <c r="BF275" s="23">
        <v>0.32212376581654384</v>
      </c>
      <c r="BG275" s="97" t="s">
        <v>265</v>
      </c>
      <c r="BH275" s="97">
        <v>67</v>
      </c>
      <c r="BI275" s="97" t="s">
        <v>265</v>
      </c>
      <c r="BJ275" s="23">
        <v>0.10374494021304496</v>
      </c>
      <c r="BK275" s="97" t="s">
        <v>265</v>
      </c>
      <c r="BL275" s="97">
        <v>155</v>
      </c>
      <c r="BM275" s="97" t="s">
        <v>265</v>
      </c>
      <c r="BN275" s="23">
        <v>4.9426896086398997E-2</v>
      </c>
      <c r="BO275" s="97" t="s">
        <v>265</v>
      </c>
      <c r="BP275" s="97">
        <v>193</v>
      </c>
      <c r="BQ275" s="97" t="s">
        <v>265</v>
      </c>
      <c r="BR275" s="23">
        <v>2.2805234379314341E-2</v>
      </c>
      <c r="BS275" s="97" t="s">
        <v>265</v>
      </c>
      <c r="BT275" s="97">
        <v>316</v>
      </c>
      <c r="BU275" s="97" t="s">
        <v>265</v>
      </c>
      <c r="BV275" s="23">
        <v>6.2721260287383507E-2</v>
      </c>
      <c r="BW275" s="97" t="s">
        <v>265</v>
      </c>
      <c r="BX275" s="97">
        <v>289</v>
      </c>
      <c r="BY275" s="97" t="s">
        <v>265</v>
      </c>
      <c r="BZ275" s="23">
        <v>0.19341929639202951</v>
      </c>
      <c r="CA275" s="97" t="s">
        <v>265</v>
      </c>
      <c r="CB275" s="97">
        <v>100</v>
      </c>
      <c r="CC275" s="97" t="s">
        <v>265</v>
      </c>
      <c r="CD275" s="23">
        <v>2.7348913225910713E-2</v>
      </c>
      <c r="CE275" s="97" t="s">
        <v>265</v>
      </c>
      <c r="CF275" s="97">
        <v>283</v>
      </c>
      <c r="CG275" s="2">
        <f t="shared" si="44"/>
        <v>1.7931554216591833E-3</v>
      </c>
      <c r="CH275">
        <f t="shared" si="45"/>
        <v>2.0429715257581468E-2</v>
      </c>
      <c r="CI275">
        <f t="shared" si="46"/>
        <v>0.14164860707803384</v>
      </c>
      <c r="CJ275">
        <f t="shared" si="47"/>
        <v>0.10374494021304496</v>
      </c>
      <c r="CK275">
        <f t="shared" si="48"/>
        <v>6.2721260287383507E-2</v>
      </c>
      <c r="CL275">
        <f t="shared" si="49"/>
        <v>0.19341929639202951</v>
      </c>
      <c r="CM275">
        <f t="shared" si="50"/>
        <v>2.7348913225910713E-2</v>
      </c>
      <c r="CN275">
        <f t="shared" si="51"/>
        <v>8.1298437520050934E-2</v>
      </c>
      <c r="CO275">
        <f t="shared" si="52"/>
        <v>2.0429715257581468E-2</v>
      </c>
      <c r="CP275" s="97" t="s">
        <v>265</v>
      </c>
      <c r="CQ275">
        <f t="shared" si="53"/>
        <v>183</v>
      </c>
      <c r="CR275">
        <f t="shared" si="54"/>
        <v>183</v>
      </c>
      <c r="CS275" s="97" t="s">
        <v>265</v>
      </c>
    </row>
    <row r="276" spans="1:97" x14ac:dyDescent="0.35">
      <c r="A276" s="97" t="s">
        <v>235</v>
      </c>
      <c r="B276" s="23">
        <v>0.16560850901220442</v>
      </c>
      <c r="C276" s="97" t="s">
        <v>235</v>
      </c>
      <c r="D276" s="97">
        <v>253</v>
      </c>
      <c r="E276" s="97" t="s">
        <v>235</v>
      </c>
      <c r="F276" s="23">
        <v>9.6260737300830609E-2</v>
      </c>
      <c r="G276" s="97" t="s">
        <v>235</v>
      </c>
      <c r="H276" s="97">
        <v>165</v>
      </c>
      <c r="I276" s="97" t="s">
        <v>235</v>
      </c>
      <c r="J276" s="23">
        <v>0.17180759757184644</v>
      </c>
      <c r="K276" s="97" t="s">
        <v>235</v>
      </c>
      <c r="L276" s="97">
        <v>283</v>
      </c>
      <c r="M276" s="97" t="s">
        <v>235</v>
      </c>
      <c r="N276" s="23">
        <v>118</v>
      </c>
      <c r="O276" s="97" t="s">
        <v>235</v>
      </c>
      <c r="P276" s="23">
        <v>276</v>
      </c>
      <c r="Q276" s="97" t="s">
        <v>235</v>
      </c>
      <c r="R276" s="23">
        <v>3.2672133310512894E-3</v>
      </c>
      <c r="S276" s="97" t="s">
        <v>235</v>
      </c>
      <c r="T276" s="97">
        <v>75</v>
      </c>
      <c r="U276" s="97" t="s">
        <v>235</v>
      </c>
      <c r="V276" s="23">
        <v>8.7635473139725431E-2</v>
      </c>
      <c r="W276" s="97" t="s">
        <v>235</v>
      </c>
      <c r="X276" s="97">
        <v>230</v>
      </c>
      <c r="Y276" s="97" t="s">
        <v>235</v>
      </c>
      <c r="Z276" s="23">
        <v>4.0760759676986506E-3</v>
      </c>
      <c r="AA276" s="97" t="s">
        <v>235</v>
      </c>
      <c r="AB276" s="97">
        <v>118</v>
      </c>
      <c r="AC276" s="97" t="s">
        <v>235</v>
      </c>
      <c r="AD276" s="23">
        <v>2.9062097717562761E-2</v>
      </c>
      <c r="AE276" s="97" t="s">
        <v>235</v>
      </c>
      <c r="AF276" s="97">
        <v>66</v>
      </c>
      <c r="AG276" s="97" t="s">
        <v>235</v>
      </c>
      <c r="AH276" s="23">
        <v>0.11613348797840867</v>
      </c>
      <c r="AI276" s="97" t="s">
        <v>235</v>
      </c>
      <c r="AJ276" s="97">
        <v>97</v>
      </c>
      <c r="AK276" s="97" t="s">
        <v>235</v>
      </c>
      <c r="AL276" s="23">
        <v>4.2955011110808572E-2</v>
      </c>
      <c r="AM276" s="97" t="s">
        <v>235</v>
      </c>
      <c r="AN276" s="97">
        <v>67</v>
      </c>
      <c r="AO276" s="97" t="s">
        <v>235</v>
      </c>
      <c r="AP276" s="23">
        <v>0.13446895937233469</v>
      </c>
      <c r="AQ276" s="97" t="s">
        <v>235</v>
      </c>
      <c r="AR276" s="97">
        <v>38</v>
      </c>
      <c r="AS276" s="97" t="s">
        <v>235</v>
      </c>
      <c r="AT276" s="23">
        <v>5.1098077874049318E-2</v>
      </c>
      <c r="AU276" s="97" t="s">
        <v>235</v>
      </c>
      <c r="AV276" s="97">
        <v>299</v>
      </c>
      <c r="AW276" s="97" t="s">
        <v>235</v>
      </c>
      <c r="AX276" s="23">
        <v>0.14899143535497633</v>
      </c>
      <c r="AY276" s="97" t="s">
        <v>235</v>
      </c>
      <c r="AZ276" s="97">
        <v>52</v>
      </c>
      <c r="BA276" s="97" t="s">
        <v>235</v>
      </c>
      <c r="BB276" s="23">
        <v>4.533908759692268E-3</v>
      </c>
      <c r="BC276" s="97" t="s">
        <v>235</v>
      </c>
      <c r="BD276" s="97">
        <v>318</v>
      </c>
      <c r="BE276" s="97" t="s">
        <v>235</v>
      </c>
      <c r="BF276" s="23">
        <v>0.15814148385180316</v>
      </c>
      <c r="BG276" s="97" t="s">
        <v>235</v>
      </c>
      <c r="BH276" s="97">
        <v>244</v>
      </c>
      <c r="BI276" s="97" t="s">
        <v>235</v>
      </c>
      <c r="BJ276" s="23">
        <v>3.7188276737588531E-2</v>
      </c>
      <c r="BK276" s="97" t="s">
        <v>235</v>
      </c>
      <c r="BL276" s="97">
        <v>319</v>
      </c>
      <c r="BM276" s="97" t="s">
        <v>235</v>
      </c>
      <c r="BN276" s="23">
        <v>4.1664690885494564E-2</v>
      </c>
      <c r="BO276" s="97" t="s">
        <v>235</v>
      </c>
      <c r="BP276" s="97">
        <v>218</v>
      </c>
      <c r="BQ276" s="97" t="s">
        <v>235</v>
      </c>
      <c r="BR276" s="23">
        <v>4.1994162116743027E-2</v>
      </c>
      <c r="BS276" s="97" t="s">
        <v>235</v>
      </c>
      <c r="BT276" s="97">
        <v>240</v>
      </c>
      <c r="BU276" s="97" t="s">
        <v>235</v>
      </c>
      <c r="BV276" s="23">
        <v>7.2701564978958716E-2</v>
      </c>
      <c r="BW276" s="97" t="s">
        <v>235</v>
      </c>
      <c r="BX276" s="97">
        <v>268</v>
      </c>
      <c r="BY276" s="97" t="s">
        <v>235</v>
      </c>
      <c r="BZ276" s="23">
        <v>0.11694089925005111</v>
      </c>
      <c r="CA276" s="97" t="s">
        <v>235</v>
      </c>
      <c r="CB276" s="97">
        <v>227</v>
      </c>
      <c r="CC276" s="97" t="s">
        <v>235</v>
      </c>
      <c r="CD276" s="23">
        <v>4.1545743688505304E-2</v>
      </c>
      <c r="CE276" s="97" t="s">
        <v>235</v>
      </c>
      <c r="CF276" s="97">
        <v>246</v>
      </c>
      <c r="CG276" s="2">
        <f t="shared" si="44"/>
        <v>4.0760759676986506E-3</v>
      </c>
      <c r="CH276">
        <f t="shared" si="45"/>
        <v>4.2955011110808572E-2</v>
      </c>
      <c r="CI276">
        <f t="shared" si="46"/>
        <v>0.14899143535497633</v>
      </c>
      <c r="CJ276">
        <f t="shared" si="47"/>
        <v>3.7188276737588531E-2</v>
      </c>
      <c r="CK276">
        <f t="shared" si="48"/>
        <v>7.2701564978958716E-2</v>
      </c>
      <c r="CL276">
        <f t="shared" si="49"/>
        <v>0.11694089925005111</v>
      </c>
      <c r="CM276">
        <f t="shared" si="50"/>
        <v>4.1545743688505304E-2</v>
      </c>
      <c r="CN276">
        <f t="shared" si="51"/>
        <v>6.7582563878862814E-2</v>
      </c>
      <c r="CO276">
        <f t="shared" si="52"/>
        <v>4.2955011110808572E-2</v>
      </c>
      <c r="CP276" s="97" t="s">
        <v>235</v>
      </c>
      <c r="CQ276">
        <f t="shared" si="53"/>
        <v>253</v>
      </c>
      <c r="CR276">
        <f t="shared" si="54"/>
        <v>67</v>
      </c>
      <c r="CS276" s="97" t="s">
        <v>235</v>
      </c>
    </row>
    <row r="277" spans="1:97" x14ac:dyDescent="0.35">
      <c r="A277" s="97" t="s">
        <v>312</v>
      </c>
      <c r="B277" s="23">
        <v>0.13802539407088996</v>
      </c>
      <c r="C277" s="97" t="s">
        <v>312</v>
      </c>
      <c r="D277" s="97">
        <v>295</v>
      </c>
      <c r="E277" s="97" t="s">
        <v>312</v>
      </c>
      <c r="F277" s="23">
        <v>5.1926331541246734E-2</v>
      </c>
      <c r="G277" s="97" t="s">
        <v>312</v>
      </c>
      <c r="H277" s="97">
        <v>274</v>
      </c>
      <c r="I277" s="97" t="s">
        <v>312</v>
      </c>
      <c r="J277" s="23">
        <v>0.18008989134402598</v>
      </c>
      <c r="K277" s="97" t="s">
        <v>312</v>
      </c>
      <c r="L277" s="97">
        <v>279</v>
      </c>
      <c r="M277" s="97" t="s">
        <v>312</v>
      </c>
      <c r="N277" s="23">
        <v>5</v>
      </c>
      <c r="O277" s="97" t="s">
        <v>312</v>
      </c>
      <c r="P277" s="23">
        <v>175</v>
      </c>
      <c r="Q277" s="97" t="s">
        <v>312</v>
      </c>
      <c r="R277" s="23">
        <v>2.6349869080605419E-3</v>
      </c>
      <c r="S277" s="97" t="s">
        <v>312</v>
      </c>
      <c r="T277" s="97">
        <v>88</v>
      </c>
      <c r="U277" s="97" t="s">
        <v>312</v>
      </c>
      <c r="V277" s="23">
        <v>0.10809741157896936</v>
      </c>
      <c r="W277" s="97" t="s">
        <v>312</v>
      </c>
      <c r="X277" s="97">
        <v>199</v>
      </c>
      <c r="Y277" s="97" t="s">
        <v>312</v>
      </c>
      <c r="Z277" s="23">
        <v>3.6331290547847056E-3</v>
      </c>
      <c r="AA277" s="97" t="s">
        <v>312</v>
      </c>
      <c r="AB277" s="97">
        <v>138</v>
      </c>
      <c r="AC277" s="97" t="s">
        <v>312</v>
      </c>
      <c r="AD277" s="23">
        <v>7.3546890206739176E-3</v>
      </c>
      <c r="AE277" s="97" t="s">
        <v>312</v>
      </c>
      <c r="AF277" s="97">
        <v>213</v>
      </c>
      <c r="AG277" s="97" t="s">
        <v>312</v>
      </c>
      <c r="AH277" s="23">
        <v>3.5221646813096981E-2</v>
      </c>
      <c r="AI277" s="97" t="s">
        <v>312</v>
      </c>
      <c r="AJ277" s="97">
        <v>323</v>
      </c>
      <c r="AK277" s="97" t="s">
        <v>312</v>
      </c>
      <c r="AL277" s="23">
        <v>1.1605554382281712E-2</v>
      </c>
      <c r="AM277" s="97" t="s">
        <v>312</v>
      </c>
      <c r="AN277" s="97">
        <v>304</v>
      </c>
      <c r="AO277" s="97" t="s">
        <v>312</v>
      </c>
      <c r="AP277" s="23">
        <v>0</v>
      </c>
      <c r="AQ277" s="97" t="s">
        <v>312</v>
      </c>
      <c r="AR277" s="97">
        <v>253</v>
      </c>
      <c r="AS277" s="97" t="s">
        <v>312</v>
      </c>
      <c r="AT277" s="23">
        <v>0.10944894454416734</v>
      </c>
      <c r="AU277" s="97" t="s">
        <v>312</v>
      </c>
      <c r="AV277" s="97">
        <v>113</v>
      </c>
      <c r="AW277" s="97" t="s">
        <v>312</v>
      </c>
      <c r="AX277" s="23">
        <v>3.8586925568946405E-2</v>
      </c>
      <c r="AY277" s="97" t="s">
        <v>312</v>
      </c>
      <c r="AZ277" s="97">
        <v>261</v>
      </c>
      <c r="BA277" s="97" t="s">
        <v>312</v>
      </c>
      <c r="BB277" s="23">
        <v>3.7740629345778466E-2</v>
      </c>
      <c r="BC277" s="97" t="s">
        <v>312</v>
      </c>
      <c r="BD277" s="97">
        <v>197</v>
      </c>
      <c r="BE277" s="97" t="s">
        <v>312</v>
      </c>
      <c r="BF277" s="23">
        <v>0.18630471957168571</v>
      </c>
      <c r="BG277" s="97" t="s">
        <v>312</v>
      </c>
      <c r="BH277" s="97">
        <v>205</v>
      </c>
      <c r="BI277" s="97" t="s">
        <v>312</v>
      </c>
      <c r="BJ277" s="23">
        <v>7.3366571784134554E-2</v>
      </c>
      <c r="BK277" s="97" t="s">
        <v>312</v>
      </c>
      <c r="BL277" s="97">
        <v>236</v>
      </c>
      <c r="BM277" s="97" t="s">
        <v>312</v>
      </c>
      <c r="BN277" s="23">
        <v>6.7167485895912399E-2</v>
      </c>
      <c r="BO277" s="97" t="s">
        <v>312</v>
      </c>
      <c r="BP277" s="97">
        <v>152</v>
      </c>
      <c r="BQ277" s="97" t="s">
        <v>312</v>
      </c>
      <c r="BR277" s="23">
        <v>3.3745924052228447E-2</v>
      </c>
      <c r="BS277" s="97" t="s">
        <v>312</v>
      </c>
      <c r="BT277" s="97">
        <v>271</v>
      </c>
      <c r="BU277" s="97" t="s">
        <v>312</v>
      </c>
      <c r="BV277" s="23">
        <v>8.7633085934208821E-2</v>
      </c>
      <c r="BW277" s="97" t="s">
        <v>312</v>
      </c>
      <c r="BX277" s="97">
        <v>224</v>
      </c>
      <c r="BY277" s="97" t="s">
        <v>312</v>
      </c>
      <c r="BZ277" s="23">
        <v>0.14155957821869183</v>
      </c>
      <c r="CA277" s="97" t="s">
        <v>312</v>
      </c>
      <c r="CB277" s="97">
        <v>176</v>
      </c>
      <c r="CC277" s="97" t="s">
        <v>312</v>
      </c>
      <c r="CD277" s="23">
        <v>2.8685457872913225E-2</v>
      </c>
      <c r="CE277" s="97" t="s">
        <v>312</v>
      </c>
      <c r="CF277" s="97">
        <v>279</v>
      </c>
      <c r="CG277" s="2">
        <f t="shared" si="44"/>
        <v>3.6331290547847056E-3</v>
      </c>
      <c r="CH277">
        <f t="shared" si="45"/>
        <v>1.1605554382281712E-2</v>
      </c>
      <c r="CI277">
        <f t="shared" si="46"/>
        <v>3.8586925568946405E-2</v>
      </c>
      <c r="CJ277">
        <f t="shared" si="47"/>
        <v>7.3366571784134554E-2</v>
      </c>
      <c r="CK277">
        <f t="shared" si="48"/>
        <v>8.7633085934208821E-2</v>
      </c>
      <c r="CL277">
        <f t="shared" si="49"/>
        <v>0.14155957821869183</v>
      </c>
      <c r="CM277">
        <f t="shared" si="50"/>
        <v>2.8685457872913225E-2</v>
      </c>
      <c r="CN277">
        <f t="shared" si="51"/>
        <v>5.6326272528748521E-2</v>
      </c>
      <c r="CO277">
        <f t="shared" si="52"/>
        <v>1.1605554382281712E-2</v>
      </c>
      <c r="CP277" s="97" t="s">
        <v>312</v>
      </c>
      <c r="CQ277">
        <f t="shared" si="53"/>
        <v>295</v>
      </c>
      <c r="CR277">
        <f t="shared" si="54"/>
        <v>304</v>
      </c>
      <c r="CS277" s="97" t="s">
        <v>312</v>
      </c>
    </row>
    <row r="278" spans="1:97" x14ac:dyDescent="0.35">
      <c r="A278" s="97" t="s">
        <v>257</v>
      </c>
      <c r="B278" s="23">
        <v>0.19614386214395724</v>
      </c>
      <c r="C278" s="97" t="s">
        <v>257</v>
      </c>
      <c r="D278" s="97">
        <v>190</v>
      </c>
      <c r="E278" s="97" t="s">
        <v>257</v>
      </c>
      <c r="F278" s="23">
        <v>0.12101143245489768</v>
      </c>
      <c r="G278" s="97" t="s">
        <v>257</v>
      </c>
      <c r="H278" s="97">
        <v>113</v>
      </c>
      <c r="I278" s="97" t="s">
        <v>257</v>
      </c>
      <c r="J278" s="23">
        <v>0.20909602774258598</v>
      </c>
      <c r="K278" s="97" t="s">
        <v>257</v>
      </c>
      <c r="L278" s="97">
        <v>236</v>
      </c>
      <c r="M278" s="97" t="s">
        <v>257</v>
      </c>
      <c r="N278" s="23">
        <v>123</v>
      </c>
      <c r="O278" s="97" t="s">
        <v>257</v>
      </c>
      <c r="P278" s="23">
        <v>280</v>
      </c>
      <c r="Q278" s="97" t="s">
        <v>257</v>
      </c>
      <c r="R278" s="23">
        <v>2.0642179677061341E-3</v>
      </c>
      <c r="S278" s="97" t="s">
        <v>257</v>
      </c>
      <c r="T278" s="97">
        <v>107</v>
      </c>
      <c r="U278" s="97" t="s">
        <v>257</v>
      </c>
      <c r="V278" s="23">
        <v>0.13415562083695531</v>
      </c>
      <c r="W278" s="97" t="s">
        <v>257</v>
      </c>
      <c r="X278" s="97">
        <v>169</v>
      </c>
      <c r="Y278" s="97" t="s">
        <v>257</v>
      </c>
      <c r="Z278" s="23">
        <v>3.3033365717873376E-3</v>
      </c>
      <c r="AA278" s="97" t="s">
        <v>257</v>
      </c>
      <c r="AB278" s="97">
        <v>151</v>
      </c>
      <c r="AC278" s="97" t="s">
        <v>257</v>
      </c>
      <c r="AD278" s="23">
        <v>1.0109252954178796E-2</v>
      </c>
      <c r="AE278" s="97" t="s">
        <v>257</v>
      </c>
      <c r="AF278" s="97">
        <v>169</v>
      </c>
      <c r="AG278" s="97" t="s">
        <v>257</v>
      </c>
      <c r="AH278" s="23">
        <v>0.1193811337109312</v>
      </c>
      <c r="AI278" s="97" t="s">
        <v>257</v>
      </c>
      <c r="AJ278" s="97">
        <v>89</v>
      </c>
      <c r="AK278" s="97" t="s">
        <v>257</v>
      </c>
      <c r="AL278" s="23">
        <v>2.4896397754261897E-2</v>
      </c>
      <c r="AM278" s="97" t="s">
        <v>257</v>
      </c>
      <c r="AN278" s="97">
        <v>141</v>
      </c>
      <c r="AO278" s="97" t="s">
        <v>257</v>
      </c>
      <c r="AP278" s="23">
        <v>2.4931024180235271E-2</v>
      </c>
      <c r="AQ278" s="97" t="s">
        <v>257</v>
      </c>
      <c r="AR278" s="97">
        <v>192</v>
      </c>
      <c r="AS278" s="97" t="s">
        <v>257</v>
      </c>
      <c r="AT278" s="23">
        <v>0.12260382968312919</v>
      </c>
      <c r="AU278" s="97" t="s">
        <v>257</v>
      </c>
      <c r="AV278" s="97">
        <v>81</v>
      </c>
      <c r="AW278" s="97" t="s">
        <v>257</v>
      </c>
      <c r="AX278" s="23">
        <v>6.7508270747015195E-2</v>
      </c>
      <c r="AY278" s="97" t="s">
        <v>257</v>
      </c>
      <c r="AZ278" s="97">
        <v>168</v>
      </c>
      <c r="BA278" s="97" t="s">
        <v>257</v>
      </c>
      <c r="BB278" s="23">
        <v>0.15625455346314365</v>
      </c>
      <c r="BC278" s="97" t="s">
        <v>257</v>
      </c>
      <c r="BD278" s="97">
        <v>52</v>
      </c>
      <c r="BE278" s="97" t="s">
        <v>257</v>
      </c>
      <c r="BF278" s="23">
        <v>0.1336801111801415</v>
      </c>
      <c r="BG278" s="97" t="s">
        <v>257</v>
      </c>
      <c r="BH278" s="97">
        <v>291</v>
      </c>
      <c r="BI278" s="97" t="s">
        <v>257</v>
      </c>
      <c r="BJ278" s="23">
        <v>0.17047929682750504</v>
      </c>
      <c r="BK278" s="97" t="s">
        <v>257</v>
      </c>
      <c r="BL278" s="97">
        <v>78</v>
      </c>
      <c r="BM278" s="97" t="s">
        <v>257</v>
      </c>
      <c r="BN278" s="23">
        <v>7.4403874074332105E-2</v>
      </c>
      <c r="BO278" s="97" t="s">
        <v>257</v>
      </c>
      <c r="BP278" s="97">
        <v>139</v>
      </c>
      <c r="BQ278" s="97" t="s">
        <v>257</v>
      </c>
      <c r="BR278" s="23">
        <v>6.3571003391232395E-2</v>
      </c>
      <c r="BS278" s="97" t="s">
        <v>257</v>
      </c>
      <c r="BT278" s="97">
        <v>158</v>
      </c>
      <c r="BU278" s="97" t="s">
        <v>257</v>
      </c>
      <c r="BV278" s="23">
        <v>0.11988227483729211</v>
      </c>
      <c r="BW278" s="97" t="s">
        <v>257</v>
      </c>
      <c r="BX278" s="97">
        <v>157</v>
      </c>
      <c r="BY278" s="97" t="s">
        <v>257</v>
      </c>
      <c r="BZ278" s="23">
        <v>9.6169961433566029E-2</v>
      </c>
      <c r="CA278" s="97" t="s">
        <v>257</v>
      </c>
      <c r="CB278" s="97">
        <v>278</v>
      </c>
      <c r="CC278" s="97" t="s">
        <v>257</v>
      </c>
      <c r="CD278" s="23">
        <v>7.7076924664611204E-2</v>
      </c>
      <c r="CE278" s="97" t="s">
        <v>257</v>
      </c>
      <c r="CF278" s="97">
        <v>149</v>
      </c>
      <c r="CG278" s="2">
        <f t="shared" si="44"/>
        <v>3.3033365717873376E-3</v>
      </c>
      <c r="CH278">
        <f t="shared" si="45"/>
        <v>2.4896397754261897E-2</v>
      </c>
      <c r="CI278">
        <f t="shared" si="46"/>
        <v>6.7508270747015195E-2</v>
      </c>
      <c r="CJ278">
        <f t="shared" si="47"/>
        <v>0.17047929682750504</v>
      </c>
      <c r="CK278">
        <f t="shared" si="48"/>
        <v>0.11988227483729211</v>
      </c>
      <c r="CL278">
        <f t="shared" si="49"/>
        <v>9.6169961433566029E-2</v>
      </c>
      <c r="CM278">
        <f t="shared" si="50"/>
        <v>7.7076924664611204E-2</v>
      </c>
      <c r="CN278">
        <f t="shared" si="51"/>
        <v>8.0043623192175256E-2</v>
      </c>
      <c r="CO278">
        <f t="shared" si="52"/>
        <v>2.4896397754261897E-2</v>
      </c>
      <c r="CP278" s="97" t="s">
        <v>257</v>
      </c>
      <c r="CQ278">
        <f t="shared" si="53"/>
        <v>190</v>
      </c>
      <c r="CR278">
        <f t="shared" si="54"/>
        <v>141</v>
      </c>
      <c r="CS278" s="97" t="s">
        <v>257</v>
      </c>
    </row>
    <row r="279" spans="1:97" x14ac:dyDescent="0.35">
      <c r="A279" s="97" t="s">
        <v>138</v>
      </c>
      <c r="B279" s="23">
        <v>0.2691418931564511</v>
      </c>
      <c r="C279" s="97" t="s">
        <v>138</v>
      </c>
      <c r="D279" s="97">
        <v>106</v>
      </c>
      <c r="E279" s="97" t="s">
        <v>138</v>
      </c>
      <c r="F279" s="23">
        <v>0.10865383093629347</v>
      </c>
      <c r="G279" s="97" t="s">
        <v>138</v>
      </c>
      <c r="H279" s="97">
        <v>143</v>
      </c>
      <c r="I279" s="97" t="s">
        <v>138</v>
      </c>
      <c r="J279" s="23">
        <v>0.33085189107650975</v>
      </c>
      <c r="K279" s="97" t="s">
        <v>138</v>
      </c>
      <c r="L279" s="97">
        <v>90</v>
      </c>
      <c r="M279" s="97" t="s">
        <v>138</v>
      </c>
      <c r="N279" s="23">
        <v>-53</v>
      </c>
      <c r="O279" s="97" t="s">
        <v>138</v>
      </c>
      <c r="P279" s="23">
        <v>100</v>
      </c>
      <c r="Q279" s="97" t="s">
        <v>138</v>
      </c>
      <c r="R279" s="23">
        <v>1.3885735910654142E-3</v>
      </c>
      <c r="S279" s="97" t="s">
        <v>138</v>
      </c>
      <c r="T279" s="97">
        <v>148</v>
      </c>
      <c r="U279" s="97" t="s">
        <v>138</v>
      </c>
      <c r="V279" s="23">
        <v>0.24287257133377374</v>
      </c>
      <c r="W279" s="97" t="s">
        <v>138</v>
      </c>
      <c r="X279" s="97">
        <v>85</v>
      </c>
      <c r="Y279" s="97" t="s">
        <v>138</v>
      </c>
      <c r="Z279" s="23">
        <v>3.632553375640263E-3</v>
      </c>
      <c r="AA279" s="97" t="s">
        <v>138</v>
      </c>
      <c r="AB279" s="97">
        <v>139</v>
      </c>
      <c r="AC279" s="97" t="s">
        <v>138</v>
      </c>
      <c r="AD279" s="23">
        <v>3.8196988922140455E-3</v>
      </c>
      <c r="AE279" s="97" t="s">
        <v>138</v>
      </c>
      <c r="AF279" s="97">
        <v>275</v>
      </c>
      <c r="AG279" s="97" t="s">
        <v>138</v>
      </c>
      <c r="AH279" s="23">
        <v>8.2138929041754433E-2</v>
      </c>
      <c r="AI279" s="97" t="s">
        <v>138</v>
      </c>
      <c r="AJ279" s="97">
        <v>164</v>
      </c>
      <c r="AK279" s="97" t="s">
        <v>138</v>
      </c>
      <c r="AL279" s="23">
        <v>1.4074071707372023E-2</v>
      </c>
      <c r="AM279" s="97" t="s">
        <v>138</v>
      </c>
      <c r="AN279" s="97">
        <v>276</v>
      </c>
      <c r="AO279" s="97" t="s">
        <v>138</v>
      </c>
      <c r="AP279" s="23">
        <v>4.1777167889152741E-2</v>
      </c>
      <c r="AQ279" s="97" t="s">
        <v>138</v>
      </c>
      <c r="AR279" s="97">
        <v>140</v>
      </c>
      <c r="AS279" s="97" t="s">
        <v>138</v>
      </c>
      <c r="AT279" s="23">
        <v>6.5732349791939121E-2</v>
      </c>
      <c r="AU279" s="97" t="s">
        <v>138</v>
      </c>
      <c r="AV279" s="97">
        <v>256</v>
      </c>
      <c r="AW279" s="97" t="s">
        <v>138</v>
      </c>
      <c r="AX279" s="23">
        <v>6.3866476036321396E-2</v>
      </c>
      <c r="AY279" s="97" t="s">
        <v>138</v>
      </c>
      <c r="AZ279" s="97">
        <v>182</v>
      </c>
      <c r="BA279" s="97" t="s">
        <v>138</v>
      </c>
      <c r="BB279" s="23">
        <v>0.12151146067450368</v>
      </c>
      <c r="BC279" s="97" t="s">
        <v>138</v>
      </c>
      <c r="BD279" s="97">
        <v>74</v>
      </c>
      <c r="BE279" s="97" t="s">
        <v>138</v>
      </c>
      <c r="BF279" s="23">
        <v>0.27375177685183716</v>
      </c>
      <c r="BG279" s="97" t="s">
        <v>138</v>
      </c>
      <c r="BH279" s="97">
        <v>109</v>
      </c>
      <c r="BI279" s="97" t="s">
        <v>138</v>
      </c>
      <c r="BJ279" s="23">
        <v>0.1680613810173196</v>
      </c>
      <c r="BK279" s="97" t="s">
        <v>138</v>
      </c>
      <c r="BL279" s="97">
        <v>80</v>
      </c>
      <c r="BM279" s="97" t="s">
        <v>138</v>
      </c>
      <c r="BN279" s="23">
        <v>7.1922262145219157E-2</v>
      </c>
      <c r="BO279" s="97" t="s">
        <v>138</v>
      </c>
      <c r="BP279" s="97">
        <v>145</v>
      </c>
      <c r="BQ279" s="97" t="s">
        <v>138</v>
      </c>
      <c r="BR279" s="23">
        <v>0.17053528083551167</v>
      </c>
      <c r="BS279" s="97" t="s">
        <v>138</v>
      </c>
      <c r="BT279" s="97">
        <v>18</v>
      </c>
      <c r="BU279" s="97" t="s">
        <v>138</v>
      </c>
      <c r="BV279" s="23">
        <v>0.21088369362081566</v>
      </c>
      <c r="BW279" s="97" t="s">
        <v>138</v>
      </c>
      <c r="BX279" s="97">
        <v>55</v>
      </c>
      <c r="BY279" s="97" t="s">
        <v>138</v>
      </c>
      <c r="BZ279" s="23">
        <v>0.12236259786718649</v>
      </c>
      <c r="CA279" s="97" t="s">
        <v>138</v>
      </c>
      <c r="CB279" s="97">
        <v>218</v>
      </c>
      <c r="CC279" s="97" t="s">
        <v>138</v>
      </c>
      <c r="CD279" s="23">
        <v>0.22401003614322879</v>
      </c>
      <c r="CE279" s="97" t="s">
        <v>138</v>
      </c>
      <c r="CF279" s="97">
        <v>42</v>
      </c>
      <c r="CG279" s="2">
        <f t="shared" si="44"/>
        <v>3.632553375640263E-3</v>
      </c>
      <c r="CH279">
        <f t="shared" si="45"/>
        <v>1.4074071707372023E-2</v>
      </c>
      <c r="CI279">
        <f t="shared" si="46"/>
        <v>6.3866476036321396E-2</v>
      </c>
      <c r="CJ279">
        <f t="shared" si="47"/>
        <v>0.1680613810173196</v>
      </c>
      <c r="CK279">
        <f t="shared" si="48"/>
        <v>0.21088369362081566</v>
      </c>
      <c r="CL279">
        <f t="shared" si="49"/>
        <v>0.12236259786718649</v>
      </c>
      <c r="CM279">
        <f t="shared" si="50"/>
        <v>0.22401003614322879</v>
      </c>
      <c r="CN279">
        <f t="shared" si="51"/>
        <v>0.10983311965802117</v>
      </c>
      <c r="CO279">
        <f t="shared" si="52"/>
        <v>1.4074071707372023E-2</v>
      </c>
      <c r="CP279" s="97" t="s">
        <v>138</v>
      </c>
      <c r="CQ279">
        <f t="shared" si="53"/>
        <v>106</v>
      </c>
      <c r="CR279">
        <f t="shared" si="54"/>
        <v>276</v>
      </c>
      <c r="CS279" s="97" t="s">
        <v>138</v>
      </c>
    </row>
    <row r="280" spans="1:97" x14ac:dyDescent="0.35">
      <c r="A280" s="97" t="s">
        <v>238</v>
      </c>
      <c r="B280" s="23">
        <v>0.19097371027687193</v>
      </c>
      <c r="C280" s="97" t="s">
        <v>238</v>
      </c>
      <c r="D280" s="97">
        <v>200</v>
      </c>
      <c r="E280" s="97" t="s">
        <v>238</v>
      </c>
      <c r="F280" s="23">
        <v>7.9253552342728781E-2</v>
      </c>
      <c r="G280" s="97" t="s">
        <v>238</v>
      </c>
      <c r="H280" s="97">
        <v>200</v>
      </c>
      <c r="I280" s="97" t="s">
        <v>238</v>
      </c>
      <c r="J280" s="23">
        <v>0.22335099998120062</v>
      </c>
      <c r="K280" s="97" t="s">
        <v>238</v>
      </c>
      <c r="L280" s="97">
        <v>218</v>
      </c>
      <c r="M280" s="97" t="s">
        <v>238</v>
      </c>
      <c r="N280" s="23">
        <v>18</v>
      </c>
      <c r="O280" s="97" t="s">
        <v>238</v>
      </c>
      <c r="P280" s="23">
        <v>197</v>
      </c>
      <c r="Q280" s="97" t="s">
        <v>238</v>
      </c>
      <c r="R280" s="23">
        <v>2.320491978477578E-4</v>
      </c>
      <c r="S280" s="97" t="s">
        <v>238</v>
      </c>
      <c r="T280" s="97">
        <v>288</v>
      </c>
      <c r="U280" s="97" t="s">
        <v>238</v>
      </c>
      <c r="V280" s="23">
        <v>0.15103630650024813</v>
      </c>
      <c r="W280" s="97" t="s">
        <v>238</v>
      </c>
      <c r="X280" s="97">
        <v>146</v>
      </c>
      <c r="Y280" s="97" t="s">
        <v>238</v>
      </c>
      <c r="Z280" s="23">
        <v>1.627713010665201E-3</v>
      </c>
      <c r="AA280" s="97" t="s">
        <v>238</v>
      </c>
      <c r="AB280" s="97">
        <v>256</v>
      </c>
      <c r="AC280" s="97" t="s">
        <v>238</v>
      </c>
      <c r="AD280" s="23">
        <v>1.2676086194657682E-2</v>
      </c>
      <c r="AE280" s="97" t="s">
        <v>238</v>
      </c>
      <c r="AF280" s="97">
        <v>139</v>
      </c>
      <c r="AG280" s="97" t="s">
        <v>238</v>
      </c>
      <c r="AH280" s="23">
        <v>5.610697392651922E-2</v>
      </c>
      <c r="AI280" s="97" t="s">
        <v>238</v>
      </c>
      <c r="AJ280" s="97">
        <v>277</v>
      </c>
      <c r="AK280" s="97" t="s">
        <v>238</v>
      </c>
      <c r="AL280" s="23">
        <v>1.9423010736490321E-2</v>
      </c>
      <c r="AM280" s="97" t="s">
        <v>238</v>
      </c>
      <c r="AN280" s="97">
        <v>198</v>
      </c>
      <c r="AO280" s="97" t="s">
        <v>238</v>
      </c>
      <c r="AP280" s="23">
        <v>0.13354416139096131</v>
      </c>
      <c r="AQ280" s="97" t="s">
        <v>238</v>
      </c>
      <c r="AR280" s="97">
        <v>39</v>
      </c>
      <c r="AS280" s="97" t="s">
        <v>238</v>
      </c>
      <c r="AT280" s="23">
        <v>9.2721604672285823E-2</v>
      </c>
      <c r="AU280" s="97" t="s">
        <v>238</v>
      </c>
      <c r="AV280" s="97">
        <v>160</v>
      </c>
      <c r="AW280" s="97" t="s">
        <v>238</v>
      </c>
      <c r="AX280" s="23">
        <v>0.1627652972216343</v>
      </c>
      <c r="AY280" s="97" t="s">
        <v>238</v>
      </c>
      <c r="AZ280" s="97">
        <v>42</v>
      </c>
      <c r="BA280" s="97" t="s">
        <v>238</v>
      </c>
      <c r="BB280" s="23">
        <v>7.6919388759084713E-3</v>
      </c>
      <c r="BC280" s="97" t="s">
        <v>238</v>
      </c>
      <c r="BD280" s="97">
        <v>303</v>
      </c>
      <c r="BE280" s="97" t="s">
        <v>238</v>
      </c>
      <c r="BF280" s="23">
        <v>0.19140630943792805</v>
      </c>
      <c r="BG280" s="97" t="s">
        <v>238</v>
      </c>
      <c r="BH280" s="97">
        <v>200</v>
      </c>
      <c r="BI280" s="97" t="s">
        <v>238</v>
      </c>
      <c r="BJ280" s="23">
        <v>4.7021622416921496E-2</v>
      </c>
      <c r="BK280" s="97" t="s">
        <v>238</v>
      </c>
      <c r="BL280" s="97">
        <v>298</v>
      </c>
      <c r="BM280" s="97" t="s">
        <v>238</v>
      </c>
      <c r="BN280" s="23">
        <v>2.1220706101549941E-2</v>
      </c>
      <c r="BO280" s="97" t="s">
        <v>238</v>
      </c>
      <c r="BP280" s="97">
        <v>283</v>
      </c>
      <c r="BQ280" s="97" t="s">
        <v>238</v>
      </c>
      <c r="BR280" s="23">
        <v>0.10822831875600497</v>
      </c>
      <c r="BS280" s="97" t="s">
        <v>238</v>
      </c>
      <c r="BT280" s="97">
        <v>57</v>
      </c>
      <c r="BU280" s="97" t="s">
        <v>238</v>
      </c>
      <c r="BV280" s="23">
        <v>0.11265573524405745</v>
      </c>
      <c r="BW280" s="97" t="s">
        <v>238</v>
      </c>
      <c r="BX280" s="97">
        <v>171</v>
      </c>
      <c r="BY280" s="97" t="s">
        <v>238</v>
      </c>
      <c r="BZ280" s="23">
        <v>0.13211371798270052</v>
      </c>
      <c r="CA280" s="97" t="s">
        <v>238</v>
      </c>
      <c r="CB280" s="97">
        <v>199</v>
      </c>
      <c r="CC280" s="97" t="s">
        <v>238</v>
      </c>
      <c r="CD280" s="23">
        <v>6.5926905485726134E-2</v>
      </c>
      <c r="CE280" s="97" t="s">
        <v>238</v>
      </c>
      <c r="CF280" s="97">
        <v>173</v>
      </c>
      <c r="CG280" s="2">
        <f t="shared" si="44"/>
        <v>1.627713010665201E-3</v>
      </c>
      <c r="CH280">
        <f t="shared" si="45"/>
        <v>1.9423010736490321E-2</v>
      </c>
      <c r="CI280">
        <f t="shared" si="46"/>
        <v>0.1627652972216343</v>
      </c>
      <c r="CJ280">
        <f t="shared" si="47"/>
        <v>4.7021622416921496E-2</v>
      </c>
      <c r="CK280">
        <f t="shared" si="48"/>
        <v>0.11265573524405745</v>
      </c>
      <c r="CL280">
        <f t="shared" si="49"/>
        <v>0.13211371798270052</v>
      </c>
      <c r="CM280">
        <f t="shared" si="50"/>
        <v>6.5926905485726134E-2</v>
      </c>
      <c r="CN280">
        <f t="shared" si="51"/>
        <v>7.7933755040443004E-2</v>
      </c>
      <c r="CO280">
        <f t="shared" si="52"/>
        <v>1.9423010736490321E-2</v>
      </c>
      <c r="CP280" s="97" t="s">
        <v>238</v>
      </c>
      <c r="CQ280">
        <f t="shared" si="53"/>
        <v>200</v>
      </c>
      <c r="CR280">
        <f t="shared" si="54"/>
        <v>198</v>
      </c>
      <c r="CS280" s="97" t="s">
        <v>238</v>
      </c>
    </row>
    <row r="281" spans="1:97" x14ac:dyDescent="0.35">
      <c r="A281" s="97" t="s">
        <v>172</v>
      </c>
      <c r="B281" s="23">
        <v>0.22547979035537583</v>
      </c>
      <c r="C281" s="97" t="s">
        <v>172</v>
      </c>
      <c r="D281" s="97">
        <v>149</v>
      </c>
      <c r="E281" s="97" t="s">
        <v>172</v>
      </c>
      <c r="F281" s="23">
        <v>0.12627630360532047</v>
      </c>
      <c r="G281" s="97" t="s">
        <v>172</v>
      </c>
      <c r="H281" s="97">
        <v>106</v>
      </c>
      <c r="I281" s="97" t="s">
        <v>172</v>
      </c>
      <c r="J281" s="23">
        <v>0.23922954411207309</v>
      </c>
      <c r="K281" s="97" t="s">
        <v>172</v>
      </c>
      <c r="L281" s="97">
        <v>195</v>
      </c>
      <c r="M281" s="97" t="s">
        <v>172</v>
      </c>
      <c r="N281" s="23">
        <v>89</v>
      </c>
      <c r="O281" s="97" t="s">
        <v>172</v>
      </c>
      <c r="P281" s="23">
        <v>253</v>
      </c>
      <c r="Q281" s="97" t="s">
        <v>172</v>
      </c>
      <c r="R281" s="23">
        <v>6.7755259321842045E-4</v>
      </c>
      <c r="S281" s="97" t="s">
        <v>172</v>
      </c>
      <c r="T281" s="97">
        <v>232</v>
      </c>
      <c r="U281" s="97" t="s">
        <v>172</v>
      </c>
      <c r="V281" s="23">
        <v>5.0801134736141312E-2</v>
      </c>
      <c r="W281" s="97" t="s">
        <v>172</v>
      </c>
      <c r="X281" s="97">
        <v>289</v>
      </c>
      <c r="Y281" s="97" t="s">
        <v>172</v>
      </c>
      <c r="Z281" s="23">
        <v>1.1468048219029773E-3</v>
      </c>
      <c r="AA281" s="97" t="s">
        <v>172</v>
      </c>
      <c r="AB281" s="97">
        <v>284</v>
      </c>
      <c r="AC281" s="97" t="s">
        <v>172</v>
      </c>
      <c r="AD281" s="23">
        <v>3.2154945272132242E-3</v>
      </c>
      <c r="AE281" s="97" t="s">
        <v>172</v>
      </c>
      <c r="AF281" s="97">
        <v>284</v>
      </c>
      <c r="AG281" s="97" t="s">
        <v>172</v>
      </c>
      <c r="AH281" s="23">
        <v>7.8109788852771034E-2</v>
      </c>
      <c r="AI281" s="97" t="s">
        <v>172</v>
      </c>
      <c r="AJ281" s="97">
        <v>181</v>
      </c>
      <c r="AK281" s="97" t="s">
        <v>172</v>
      </c>
      <c r="AL281" s="23">
        <v>1.2977527336679577E-2</v>
      </c>
      <c r="AM281" s="97" t="s">
        <v>172</v>
      </c>
      <c r="AN281" s="97">
        <v>291</v>
      </c>
      <c r="AO281" s="97" t="s">
        <v>172</v>
      </c>
      <c r="AP281" s="23">
        <v>2.5241095781699804E-2</v>
      </c>
      <c r="AQ281" s="97" t="s">
        <v>172</v>
      </c>
      <c r="AR281" s="97">
        <v>190</v>
      </c>
      <c r="AS281" s="97" t="s">
        <v>172</v>
      </c>
      <c r="AT281" s="23">
        <v>0.11921435104082323</v>
      </c>
      <c r="AU281" s="97" t="s">
        <v>172</v>
      </c>
      <c r="AV281" s="97">
        <v>87</v>
      </c>
      <c r="AW281" s="97" t="s">
        <v>172</v>
      </c>
      <c r="AX281" s="23">
        <v>6.6615306673911148E-2</v>
      </c>
      <c r="AY281" s="97" t="s">
        <v>172</v>
      </c>
      <c r="AZ281" s="97">
        <v>174</v>
      </c>
      <c r="BA281" s="97" t="s">
        <v>172</v>
      </c>
      <c r="BB281" s="23">
        <v>1.9881422773684345E-2</v>
      </c>
      <c r="BC281" s="97" t="s">
        <v>172</v>
      </c>
      <c r="BD281" s="97">
        <v>260</v>
      </c>
      <c r="BE281" s="97" t="s">
        <v>172</v>
      </c>
      <c r="BF281" s="23">
        <v>0.30923224212034367</v>
      </c>
      <c r="BG281" s="97" t="s">
        <v>172</v>
      </c>
      <c r="BH281" s="97">
        <v>77</v>
      </c>
      <c r="BI281" s="97" t="s">
        <v>172</v>
      </c>
      <c r="BJ281" s="23">
        <v>8.2767373352657048E-2</v>
      </c>
      <c r="BK281" s="97" t="s">
        <v>172</v>
      </c>
      <c r="BL281" s="97">
        <v>210</v>
      </c>
      <c r="BM281" s="97" t="s">
        <v>172</v>
      </c>
      <c r="BN281" s="23">
        <v>0.23039697764803682</v>
      </c>
      <c r="BO281" s="97" t="s">
        <v>172</v>
      </c>
      <c r="BP281" s="97">
        <v>24</v>
      </c>
      <c r="BQ281" s="97" t="s">
        <v>172</v>
      </c>
      <c r="BR281" s="23">
        <v>6.8017745728577647E-2</v>
      </c>
      <c r="BS281" s="97" t="s">
        <v>172</v>
      </c>
      <c r="BT281" s="97">
        <v>141</v>
      </c>
      <c r="BU281" s="97" t="s">
        <v>172</v>
      </c>
      <c r="BV281" s="23">
        <v>0.25902441459808773</v>
      </c>
      <c r="BW281" s="97" t="s">
        <v>172</v>
      </c>
      <c r="BX281" s="97">
        <v>35</v>
      </c>
      <c r="BY281" s="97" t="s">
        <v>172</v>
      </c>
      <c r="BZ281" s="23">
        <v>0.11498226232698031</v>
      </c>
      <c r="CA281" s="97" t="s">
        <v>172</v>
      </c>
      <c r="CB281" s="97">
        <v>231</v>
      </c>
      <c r="CC281" s="97" t="s">
        <v>172</v>
      </c>
      <c r="CD281" s="23">
        <v>0.11388160259729527</v>
      </c>
      <c r="CE281" s="97" t="s">
        <v>172</v>
      </c>
      <c r="CF281" s="97">
        <v>107</v>
      </c>
      <c r="CG281" s="2">
        <f t="shared" si="44"/>
        <v>1.1468048219029773E-3</v>
      </c>
      <c r="CH281">
        <f t="shared" si="45"/>
        <v>1.2977527336679577E-2</v>
      </c>
      <c r="CI281">
        <f t="shared" si="46"/>
        <v>6.6615306673911148E-2</v>
      </c>
      <c r="CJ281">
        <f t="shared" si="47"/>
        <v>8.2767373352657048E-2</v>
      </c>
      <c r="CK281">
        <f t="shared" si="48"/>
        <v>0.25902441459808773</v>
      </c>
      <c r="CL281">
        <f t="shared" si="49"/>
        <v>0.11498226232698031</v>
      </c>
      <c r="CM281">
        <f t="shared" si="50"/>
        <v>0.11388160259729527</v>
      </c>
      <c r="CN281">
        <f t="shared" si="51"/>
        <v>9.2015213626262332E-2</v>
      </c>
      <c r="CO281">
        <f t="shared" si="52"/>
        <v>1.2977527336679577E-2</v>
      </c>
      <c r="CP281" s="97" t="s">
        <v>172</v>
      </c>
      <c r="CQ281">
        <f t="shared" si="53"/>
        <v>149</v>
      </c>
      <c r="CR281">
        <f t="shared" si="54"/>
        <v>291</v>
      </c>
      <c r="CS281" s="97" t="s">
        <v>172</v>
      </c>
    </row>
    <row r="282" spans="1:97" x14ac:dyDescent="0.35">
      <c r="A282" s="97" t="s">
        <v>101</v>
      </c>
      <c r="B282" s="23">
        <v>0.18671654402671614</v>
      </c>
      <c r="C282" s="97" t="s">
        <v>101</v>
      </c>
      <c r="D282" s="97">
        <v>208</v>
      </c>
      <c r="E282" s="97" t="s">
        <v>101</v>
      </c>
      <c r="F282" s="23">
        <v>3.0475339494067888E-2</v>
      </c>
      <c r="G282" s="97" t="s">
        <v>101</v>
      </c>
      <c r="H282" s="97">
        <v>314</v>
      </c>
      <c r="I282" s="97" t="s">
        <v>101</v>
      </c>
      <c r="J282" s="23">
        <v>0.24802947888527091</v>
      </c>
      <c r="K282" s="97" t="s">
        <v>101</v>
      </c>
      <c r="L282" s="97">
        <v>179</v>
      </c>
      <c r="M282" s="97" t="s">
        <v>101</v>
      </c>
      <c r="N282" s="23">
        <v>-135</v>
      </c>
      <c r="O282" s="97" t="s">
        <v>101</v>
      </c>
      <c r="P282" s="23">
        <v>46</v>
      </c>
      <c r="Q282" s="97" t="s">
        <v>101</v>
      </c>
      <c r="R282" s="23">
        <v>1.3560604940480339E-3</v>
      </c>
      <c r="S282" s="97" t="s">
        <v>101</v>
      </c>
      <c r="T282" s="97">
        <v>152</v>
      </c>
      <c r="U282" s="97" t="s">
        <v>101</v>
      </c>
      <c r="V282" s="23">
        <v>9.7847011892508912E-2</v>
      </c>
      <c r="W282" s="97" t="s">
        <v>101</v>
      </c>
      <c r="X282" s="97">
        <v>213</v>
      </c>
      <c r="Y282" s="97" t="s">
        <v>101</v>
      </c>
      <c r="Z282" s="23">
        <v>2.2598621561621015E-3</v>
      </c>
      <c r="AA282" s="97" t="s">
        <v>101</v>
      </c>
      <c r="AB282" s="97">
        <v>206</v>
      </c>
      <c r="AC282" s="97" t="s">
        <v>101</v>
      </c>
      <c r="AD282" s="23">
        <v>8.4580621638796344E-3</v>
      </c>
      <c r="AE282" s="97" t="s">
        <v>101</v>
      </c>
      <c r="AF282" s="97">
        <v>191</v>
      </c>
      <c r="AG282" s="97" t="s">
        <v>101</v>
      </c>
      <c r="AH282" s="23">
        <v>7.4302164349887526E-2</v>
      </c>
      <c r="AI282" s="97" t="s">
        <v>101</v>
      </c>
      <c r="AJ282" s="97">
        <v>197</v>
      </c>
      <c r="AK282" s="97" t="s">
        <v>101</v>
      </c>
      <c r="AL282" s="23">
        <v>1.7606078111170837E-2</v>
      </c>
      <c r="AM282" s="97" t="s">
        <v>101</v>
      </c>
      <c r="AN282" s="97">
        <v>227</v>
      </c>
      <c r="AO282" s="97" t="s">
        <v>101</v>
      </c>
      <c r="AP282" s="23">
        <v>0</v>
      </c>
      <c r="AQ282" s="97" t="s">
        <v>101</v>
      </c>
      <c r="AR282" s="97">
        <v>253</v>
      </c>
      <c r="AS282" s="97" t="s">
        <v>101</v>
      </c>
      <c r="AT282" s="23">
        <v>0.13910158054363828</v>
      </c>
      <c r="AU282" s="97" t="s">
        <v>101</v>
      </c>
      <c r="AV282" s="97">
        <v>57</v>
      </c>
      <c r="AW282" s="97" t="s">
        <v>101</v>
      </c>
      <c r="AX282" s="23">
        <v>4.9041152085246058E-2</v>
      </c>
      <c r="AY282" s="97" t="s">
        <v>101</v>
      </c>
      <c r="AZ282" s="97">
        <v>230</v>
      </c>
      <c r="BA282" s="97" t="s">
        <v>101</v>
      </c>
      <c r="BB282" s="23">
        <v>1.6877404171320051E-2</v>
      </c>
      <c r="BC282" s="97" t="s">
        <v>101</v>
      </c>
      <c r="BD282" s="97">
        <v>269</v>
      </c>
      <c r="BE282" s="97" t="s">
        <v>101</v>
      </c>
      <c r="BF282" s="23">
        <v>0.1720334410470068</v>
      </c>
      <c r="BG282" s="97" t="s">
        <v>101</v>
      </c>
      <c r="BH282" s="97">
        <v>223</v>
      </c>
      <c r="BI282" s="97" t="s">
        <v>101</v>
      </c>
      <c r="BJ282" s="23">
        <v>5.1351823453395007E-2</v>
      </c>
      <c r="BK282" s="97" t="s">
        <v>101</v>
      </c>
      <c r="BL282" s="97">
        <v>292</v>
      </c>
      <c r="BM282" s="97" t="s">
        <v>101</v>
      </c>
      <c r="BN282" s="23">
        <v>4.0741490083488277E-2</v>
      </c>
      <c r="BO282" s="97" t="s">
        <v>101</v>
      </c>
      <c r="BP282" s="97">
        <v>222</v>
      </c>
      <c r="BQ282" s="97" t="s">
        <v>101</v>
      </c>
      <c r="BR282" s="23">
        <v>0.21104638965410774</v>
      </c>
      <c r="BS282" s="97" t="s">
        <v>101</v>
      </c>
      <c r="BT282" s="97">
        <v>11</v>
      </c>
      <c r="BU282" s="97" t="s">
        <v>101</v>
      </c>
      <c r="BV282" s="23">
        <v>0.21912568975898303</v>
      </c>
      <c r="BW282" s="97" t="s">
        <v>101</v>
      </c>
      <c r="BX282" s="97">
        <v>53</v>
      </c>
      <c r="BY282" s="97" t="s">
        <v>101</v>
      </c>
      <c r="BZ282" s="23">
        <v>0.12311289271909027</v>
      </c>
      <c r="CA282" s="97" t="s">
        <v>101</v>
      </c>
      <c r="CB282" s="97">
        <v>214</v>
      </c>
      <c r="CC282" s="97" t="s">
        <v>101</v>
      </c>
      <c r="CD282" s="23">
        <v>6.8218390695036046E-2</v>
      </c>
      <c r="CE282" s="97" t="s">
        <v>101</v>
      </c>
      <c r="CF282" s="97">
        <v>169</v>
      </c>
      <c r="CG282" s="2">
        <f t="shared" si="44"/>
        <v>2.2598621561621015E-3</v>
      </c>
      <c r="CH282">
        <f t="shared" si="45"/>
        <v>1.7606078111170837E-2</v>
      </c>
      <c r="CI282">
        <f t="shared" si="46"/>
        <v>4.9041152085246058E-2</v>
      </c>
      <c r="CJ282">
        <f t="shared" si="47"/>
        <v>5.1351823453395007E-2</v>
      </c>
      <c r="CK282">
        <f t="shared" si="48"/>
        <v>0.21912568975898303</v>
      </c>
      <c r="CL282">
        <f t="shared" si="49"/>
        <v>0.12311289271909027</v>
      </c>
      <c r="CM282">
        <f t="shared" si="50"/>
        <v>6.8218390695036046E-2</v>
      </c>
      <c r="CN282">
        <f t="shared" si="51"/>
        <v>7.619646381211069E-2</v>
      </c>
      <c r="CO282">
        <f t="shared" si="52"/>
        <v>1.7606078111170837E-2</v>
      </c>
      <c r="CP282" s="97" t="s">
        <v>101</v>
      </c>
      <c r="CQ282">
        <f t="shared" si="53"/>
        <v>208</v>
      </c>
      <c r="CR282">
        <f t="shared" si="54"/>
        <v>227</v>
      </c>
      <c r="CS282" s="97" t="s">
        <v>101</v>
      </c>
    </row>
    <row r="283" spans="1:97" x14ac:dyDescent="0.35">
      <c r="A283" s="97" t="s">
        <v>130</v>
      </c>
      <c r="B283" s="23">
        <v>0.32998549856799758</v>
      </c>
      <c r="C283" s="97" t="s">
        <v>130</v>
      </c>
      <c r="D283" s="97">
        <v>70</v>
      </c>
      <c r="E283" s="97" t="s">
        <v>130</v>
      </c>
      <c r="F283" s="23">
        <v>0.23739822277860487</v>
      </c>
      <c r="G283" s="97" t="s">
        <v>130</v>
      </c>
      <c r="H283" s="97">
        <v>39</v>
      </c>
      <c r="I283" s="97" t="s">
        <v>130</v>
      </c>
      <c r="J283" s="23">
        <v>0.28124308431485551</v>
      </c>
      <c r="K283" s="97" t="s">
        <v>130</v>
      </c>
      <c r="L283" s="97">
        <v>138</v>
      </c>
      <c r="M283" s="97" t="s">
        <v>130</v>
      </c>
      <c r="N283" s="23">
        <v>99</v>
      </c>
      <c r="O283" s="97" t="s">
        <v>130</v>
      </c>
      <c r="P283" s="23">
        <v>260</v>
      </c>
      <c r="Q283" s="97" t="s">
        <v>130</v>
      </c>
      <c r="R283" s="23">
        <v>1.2422005381475052E-3</v>
      </c>
      <c r="S283" s="97" t="s">
        <v>130</v>
      </c>
      <c r="T283" s="97">
        <v>165</v>
      </c>
      <c r="U283" s="97" t="s">
        <v>130</v>
      </c>
      <c r="V283" s="23">
        <v>0.32823583898439135</v>
      </c>
      <c r="W283" s="97" t="s">
        <v>130</v>
      </c>
      <c r="X283" s="97">
        <v>49</v>
      </c>
      <c r="Y283" s="97" t="s">
        <v>130</v>
      </c>
      <c r="Z283" s="23">
        <v>4.27507015666918E-3</v>
      </c>
      <c r="AA283" s="97" t="s">
        <v>130</v>
      </c>
      <c r="AB283" s="97">
        <v>109</v>
      </c>
      <c r="AC283" s="97" t="s">
        <v>130</v>
      </c>
      <c r="AD283" s="23">
        <v>1.4402026852042683E-2</v>
      </c>
      <c r="AE283" s="97" t="s">
        <v>130</v>
      </c>
      <c r="AF283" s="97">
        <v>121</v>
      </c>
      <c r="AG283" s="97" t="s">
        <v>130</v>
      </c>
      <c r="AH283" s="23">
        <v>8.1902981644046954E-2</v>
      </c>
      <c r="AI283" s="97" t="s">
        <v>130</v>
      </c>
      <c r="AJ283" s="97">
        <v>165</v>
      </c>
      <c r="AK283" s="97" t="s">
        <v>130</v>
      </c>
      <c r="AL283" s="23">
        <v>2.4355904599051133E-2</v>
      </c>
      <c r="AM283" s="97" t="s">
        <v>130</v>
      </c>
      <c r="AN283" s="97">
        <v>147</v>
      </c>
      <c r="AO283" s="97" t="s">
        <v>130</v>
      </c>
      <c r="AP283" s="23">
        <v>0.16014785667982973</v>
      </c>
      <c r="AQ283" s="97" t="s">
        <v>130</v>
      </c>
      <c r="AR283" s="97">
        <v>28</v>
      </c>
      <c r="AS283" s="97" t="s">
        <v>130</v>
      </c>
      <c r="AT283" s="23">
        <v>5.0181083416346708E-2</v>
      </c>
      <c r="AU283" s="97" t="s">
        <v>130</v>
      </c>
      <c r="AV283" s="97">
        <v>301</v>
      </c>
      <c r="AW283" s="97" t="s">
        <v>130</v>
      </c>
      <c r="AX283" s="23">
        <v>0.17368009844605187</v>
      </c>
      <c r="AY283" s="97" t="s">
        <v>130</v>
      </c>
      <c r="AZ283" s="97">
        <v>31</v>
      </c>
      <c r="BA283" s="97" t="s">
        <v>130</v>
      </c>
      <c r="BB283" s="23">
        <v>0.31075212788011625</v>
      </c>
      <c r="BC283" s="97" t="s">
        <v>130</v>
      </c>
      <c r="BD283" s="97">
        <v>17</v>
      </c>
      <c r="BE283" s="97" t="s">
        <v>130</v>
      </c>
      <c r="BF283" s="23">
        <v>0.13285614643913185</v>
      </c>
      <c r="BG283" s="97" t="s">
        <v>130</v>
      </c>
      <c r="BH283" s="97">
        <v>293</v>
      </c>
      <c r="BI283" s="97" t="s">
        <v>130</v>
      </c>
      <c r="BJ283" s="23">
        <v>0.31124383648343695</v>
      </c>
      <c r="BK283" s="97" t="s">
        <v>130</v>
      </c>
      <c r="BL283" s="97">
        <v>20</v>
      </c>
      <c r="BM283" s="97" t="s">
        <v>130</v>
      </c>
      <c r="BN283" s="23">
        <v>3.8748652295042298E-2</v>
      </c>
      <c r="BO283" s="97" t="s">
        <v>130</v>
      </c>
      <c r="BP283" s="97">
        <v>230</v>
      </c>
      <c r="BQ283" s="97" t="s">
        <v>130</v>
      </c>
      <c r="BR283" s="23">
        <v>4.2137743338399168E-2</v>
      </c>
      <c r="BS283" s="97" t="s">
        <v>130</v>
      </c>
      <c r="BT283" s="97">
        <v>237</v>
      </c>
      <c r="BU283" s="97" t="s">
        <v>130</v>
      </c>
      <c r="BV283" s="23">
        <v>7.0297962130494579E-2</v>
      </c>
      <c r="BW283" s="97" t="s">
        <v>130</v>
      </c>
      <c r="BX283" s="97">
        <v>273</v>
      </c>
      <c r="BY283" s="97" t="s">
        <v>130</v>
      </c>
      <c r="BZ283" s="23">
        <v>0.20379865663283755</v>
      </c>
      <c r="CA283" s="97" t="s">
        <v>130</v>
      </c>
      <c r="CB283" s="97">
        <v>88</v>
      </c>
      <c r="CC283" s="97" t="s">
        <v>130</v>
      </c>
      <c r="CD283" s="23">
        <v>0.16514832270704802</v>
      </c>
      <c r="CE283" s="97" t="s">
        <v>130</v>
      </c>
      <c r="CF283" s="97">
        <v>69</v>
      </c>
      <c r="CG283" s="2">
        <f t="shared" si="44"/>
        <v>4.27507015666918E-3</v>
      </c>
      <c r="CH283">
        <f t="shared" si="45"/>
        <v>2.4355904599051133E-2</v>
      </c>
      <c r="CI283">
        <f t="shared" si="46"/>
        <v>0.17368009844605187</v>
      </c>
      <c r="CJ283">
        <f t="shared" si="47"/>
        <v>0.31124383648343695</v>
      </c>
      <c r="CK283">
        <f t="shared" si="48"/>
        <v>7.0297962130494579E-2</v>
      </c>
      <c r="CL283">
        <f t="shared" si="49"/>
        <v>0.20379865663283755</v>
      </c>
      <c r="CM283">
        <f t="shared" si="50"/>
        <v>0.16514832270704802</v>
      </c>
      <c r="CN283">
        <f t="shared" si="51"/>
        <v>0.134662561537986</v>
      </c>
      <c r="CO283">
        <f t="shared" si="52"/>
        <v>2.4355904599051133E-2</v>
      </c>
      <c r="CP283" s="97" t="s">
        <v>130</v>
      </c>
      <c r="CQ283">
        <f t="shared" si="53"/>
        <v>70</v>
      </c>
      <c r="CR283">
        <f t="shared" si="54"/>
        <v>147</v>
      </c>
      <c r="CS283" s="97" t="s">
        <v>130</v>
      </c>
    </row>
    <row r="284" spans="1:97" x14ac:dyDescent="0.35">
      <c r="A284" s="97" t="s">
        <v>185</v>
      </c>
      <c r="B284" s="23">
        <v>0.22654692535027823</v>
      </c>
      <c r="C284" s="97" t="s">
        <v>185</v>
      </c>
      <c r="D284" s="97">
        <v>145</v>
      </c>
      <c r="E284" s="97" t="s">
        <v>185</v>
      </c>
      <c r="F284" s="23">
        <v>7.8298867771122327E-2</v>
      </c>
      <c r="G284" s="97" t="s">
        <v>185</v>
      </c>
      <c r="H284" s="97">
        <v>202</v>
      </c>
      <c r="I284" s="97" t="s">
        <v>185</v>
      </c>
      <c r="J284" s="23">
        <v>0.33437921935922538</v>
      </c>
      <c r="K284" s="97" t="s">
        <v>185</v>
      </c>
      <c r="L284" s="97">
        <v>89</v>
      </c>
      <c r="M284" s="97" t="s">
        <v>185</v>
      </c>
      <c r="N284" s="23">
        <v>-113</v>
      </c>
      <c r="O284" s="97" t="s">
        <v>185</v>
      </c>
      <c r="P284" s="23">
        <v>56</v>
      </c>
      <c r="Q284" s="97" t="s">
        <v>185</v>
      </c>
      <c r="R284" s="23">
        <v>2.3475681085881597E-3</v>
      </c>
      <c r="S284" s="97" t="s">
        <v>185</v>
      </c>
      <c r="T284" s="97">
        <v>98</v>
      </c>
      <c r="U284" s="97" t="s">
        <v>185</v>
      </c>
      <c r="V284" s="23">
        <v>0.18022367537200876</v>
      </c>
      <c r="W284" s="97" t="s">
        <v>185</v>
      </c>
      <c r="X284" s="97">
        <v>128</v>
      </c>
      <c r="Y284" s="97" t="s">
        <v>185</v>
      </c>
      <c r="Z284" s="23">
        <v>4.0123186678704291E-3</v>
      </c>
      <c r="AA284" s="97" t="s">
        <v>185</v>
      </c>
      <c r="AB284" s="97">
        <v>120</v>
      </c>
      <c r="AC284" s="97" t="s">
        <v>185</v>
      </c>
      <c r="AD284" s="23">
        <v>9.106851364802734E-3</v>
      </c>
      <c r="AE284" s="97" t="s">
        <v>185</v>
      </c>
      <c r="AF284" s="97">
        <v>180</v>
      </c>
      <c r="AG284" s="97" t="s">
        <v>185</v>
      </c>
      <c r="AH284" s="23">
        <v>6.9804941769658568E-2</v>
      </c>
      <c r="AI284" s="97" t="s">
        <v>185</v>
      </c>
      <c r="AJ284" s="97">
        <v>214</v>
      </c>
      <c r="AK284" s="97" t="s">
        <v>185</v>
      </c>
      <c r="AL284" s="23">
        <v>1.7671475169138008E-2</v>
      </c>
      <c r="AM284" s="97" t="s">
        <v>185</v>
      </c>
      <c r="AN284" s="97">
        <v>226</v>
      </c>
      <c r="AO284" s="97" t="s">
        <v>185</v>
      </c>
      <c r="AP284" s="23">
        <v>0</v>
      </c>
      <c r="AQ284" s="97" t="s">
        <v>185</v>
      </c>
      <c r="AR284" s="97">
        <v>253</v>
      </c>
      <c r="AS284" s="97" t="s">
        <v>185</v>
      </c>
      <c r="AT284" s="23">
        <v>9.9266410790306014E-2</v>
      </c>
      <c r="AU284" s="97" t="s">
        <v>185</v>
      </c>
      <c r="AV284" s="97">
        <v>136</v>
      </c>
      <c r="AW284" s="97" t="s">
        <v>185</v>
      </c>
      <c r="AX284" s="23">
        <v>3.4997008154028127E-2</v>
      </c>
      <c r="AY284" s="97" t="s">
        <v>185</v>
      </c>
      <c r="AZ284" s="97">
        <v>274</v>
      </c>
      <c r="BA284" s="97" t="s">
        <v>185</v>
      </c>
      <c r="BB284" s="23">
        <v>2.251947003321705E-2</v>
      </c>
      <c r="BC284" s="97" t="s">
        <v>185</v>
      </c>
      <c r="BD284" s="97">
        <v>252</v>
      </c>
      <c r="BE284" s="97" t="s">
        <v>185</v>
      </c>
      <c r="BF284" s="23">
        <v>0.480227263887612</v>
      </c>
      <c r="BG284" s="97" t="s">
        <v>185</v>
      </c>
      <c r="BH284" s="97">
        <v>26</v>
      </c>
      <c r="BI284" s="97" t="s">
        <v>185</v>
      </c>
      <c r="BJ284" s="23">
        <v>0.12091264620065501</v>
      </c>
      <c r="BK284" s="97" t="s">
        <v>185</v>
      </c>
      <c r="BL284" s="97">
        <v>129</v>
      </c>
      <c r="BM284" s="97" t="s">
        <v>185</v>
      </c>
      <c r="BN284" s="23">
        <v>0.13927861439694741</v>
      </c>
      <c r="BO284" s="97" t="s">
        <v>185</v>
      </c>
      <c r="BP284" s="97">
        <v>57</v>
      </c>
      <c r="BQ284" s="97" t="s">
        <v>185</v>
      </c>
      <c r="BR284" s="23">
        <v>4.4022221324668015E-2</v>
      </c>
      <c r="BS284" s="97" t="s">
        <v>185</v>
      </c>
      <c r="BT284" s="97">
        <v>233</v>
      </c>
      <c r="BU284" s="97" t="s">
        <v>185</v>
      </c>
      <c r="BV284" s="23">
        <v>0.15911376108468731</v>
      </c>
      <c r="BW284" s="97" t="s">
        <v>185</v>
      </c>
      <c r="BX284" s="97">
        <v>97</v>
      </c>
      <c r="BY284" s="97" t="s">
        <v>185</v>
      </c>
      <c r="BZ284" s="23">
        <v>0.19798353402600963</v>
      </c>
      <c r="CA284" s="97" t="s">
        <v>185</v>
      </c>
      <c r="CB284" s="97">
        <v>97</v>
      </c>
      <c r="CC284" s="97" t="s">
        <v>185</v>
      </c>
      <c r="CD284" s="23">
        <v>0.12247085303782862</v>
      </c>
      <c r="CE284" s="97" t="s">
        <v>185</v>
      </c>
      <c r="CF284" s="97">
        <v>99</v>
      </c>
      <c r="CG284" s="2">
        <f t="shared" si="44"/>
        <v>4.0123186678704291E-3</v>
      </c>
      <c r="CH284">
        <f t="shared" si="45"/>
        <v>1.7671475169138008E-2</v>
      </c>
      <c r="CI284">
        <f t="shared" si="46"/>
        <v>3.4997008154028127E-2</v>
      </c>
      <c r="CJ284">
        <f t="shared" si="47"/>
        <v>0.12091264620065501</v>
      </c>
      <c r="CK284">
        <f t="shared" si="48"/>
        <v>0.15911376108468731</v>
      </c>
      <c r="CL284">
        <f t="shared" si="49"/>
        <v>0.19798353402600963</v>
      </c>
      <c r="CM284">
        <f t="shared" si="50"/>
        <v>0.12247085303782862</v>
      </c>
      <c r="CN284">
        <f t="shared" si="51"/>
        <v>9.2450696799141141E-2</v>
      </c>
      <c r="CO284">
        <f t="shared" si="52"/>
        <v>1.7671475169138008E-2</v>
      </c>
      <c r="CP284" s="97" t="s">
        <v>185</v>
      </c>
      <c r="CQ284">
        <f t="shared" si="53"/>
        <v>145</v>
      </c>
      <c r="CR284">
        <f t="shared" si="54"/>
        <v>226</v>
      </c>
      <c r="CS284" s="97" t="s">
        <v>185</v>
      </c>
    </row>
    <row r="285" spans="1:97" x14ac:dyDescent="0.35">
      <c r="A285" s="97" t="s">
        <v>108</v>
      </c>
      <c r="B285" s="23">
        <v>0.2085794980698116</v>
      </c>
      <c r="C285" s="97" t="s">
        <v>108</v>
      </c>
      <c r="D285" s="97">
        <v>175</v>
      </c>
      <c r="E285" s="97" t="s">
        <v>108</v>
      </c>
      <c r="F285" s="23">
        <v>0.16062500539736274</v>
      </c>
      <c r="G285" s="97" t="s">
        <v>108</v>
      </c>
      <c r="H285" s="97">
        <v>66</v>
      </c>
      <c r="I285" s="97" t="s">
        <v>108</v>
      </c>
      <c r="J285" s="23">
        <v>0.16250971346775767</v>
      </c>
      <c r="K285" s="97" t="s">
        <v>108</v>
      </c>
      <c r="L285" s="97">
        <v>291</v>
      </c>
      <c r="M285" s="97" t="s">
        <v>108</v>
      </c>
      <c r="N285" s="23">
        <v>225</v>
      </c>
      <c r="O285" s="97" t="s">
        <v>108</v>
      </c>
      <c r="P285" s="23">
        <v>313</v>
      </c>
      <c r="Q285" s="97" t="s">
        <v>108</v>
      </c>
      <c r="R285" s="23">
        <v>1.2275680478832512E-3</v>
      </c>
      <c r="S285" s="97" t="s">
        <v>108</v>
      </c>
      <c r="T285" s="97">
        <v>167</v>
      </c>
      <c r="U285" s="97" t="s">
        <v>108</v>
      </c>
      <c r="V285" s="23">
        <v>0.10291621230049201</v>
      </c>
      <c r="W285" s="97" t="s">
        <v>108</v>
      </c>
      <c r="X285" s="97">
        <v>205</v>
      </c>
      <c r="Y285" s="97" t="s">
        <v>108</v>
      </c>
      <c r="Z285" s="23">
        <v>2.1782529979609594E-3</v>
      </c>
      <c r="AA285" s="97" t="s">
        <v>108</v>
      </c>
      <c r="AB285" s="97">
        <v>211</v>
      </c>
      <c r="AC285" s="97" t="s">
        <v>108</v>
      </c>
      <c r="AD285" s="23">
        <v>3.7680629034487975E-3</v>
      </c>
      <c r="AE285" s="97" t="s">
        <v>108</v>
      </c>
      <c r="AF285" s="97">
        <v>278</v>
      </c>
      <c r="AG285" s="97" t="s">
        <v>108</v>
      </c>
      <c r="AH285" s="23">
        <v>5.2160557435558794E-2</v>
      </c>
      <c r="AI285" s="97" t="s">
        <v>108</v>
      </c>
      <c r="AJ285" s="97">
        <v>298</v>
      </c>
      <c r="AK285" s="97" t="s">
        <v>108</v>
      </c>
      <c r="AL285" s="23">
        <v>1.0245533803441153E-2</v>
      </c>
      <c r="AM285" s="97" t="s">
        <v>108</v>
      </c>
      <c r="AN285" s="97">
        <v>314</v>
      </c>
      <c r="AO285" s="97" t="s">
        <v>108</v>
      </c>
      <c r="AP285" s="23">
        <v>9.756014336321174E-2</v>
      </c>
      <c r="AQ285" s="97" t="s">
        <v>108</v>
      </c>
      <c r="AR285" s="97">
        <v>65</v>
      </c>
      <c r="AS285" s="97" t="s">
        <v>108</v>
      </c>
      <c r="AT285" s="23">
        <v>7.756592715263487E-2</v>
      </c>
      <c r="AU285" s="97" t="s">
        <v>108</v>
      </c>
      <c r="AV285" s="97">
        <v>203</v>
      </c>
      <c r="AW285" s="97" t="s">
        <v>108</v>
      </c>
      <c r="AX285" s="23">
        <v>0.12237263854537625</v>
      </c>
      <c r="AY285" s="97" t="s">
        <v>108</v>
      </c>
      <c r="AZ285" s="97">
        <v>78</v>
      </c>
      <c r="BA285" s="97" t="s">
        <v>108</v>
      </c>
      <c r="BB285" s="23">
        <v>0.16245056775537053</v>
      </c>
      <c r="BC285" s="97" t="s">
        <v>108</v>
      </c>
      <c r="BD285" s="97">
        <v>45</v>
      </c>
      <c r="BE285" s="97" t="s">
        <v>108</v>
      </c>
      <c r="BF285" s="23">
        <v>0.15930904615626923</v>
      </c>
      <c r="BG285" s="97" t="s">
        <v>108</v>
      </c>
      <c r="BH285" s="97">
        <v>241</v>
      </c>
      <c r="BI285" s="97" t="s">
        <v>108</v>
      </c>
      <c r="BJ285" s="23">
        <v>0.18148803397252261</v>
      </c>
      <c r="BK285" s="97" t="s">
        <v>108</v>
      </c>
      <c r="BL285" s="97">
        <v>65</v>
      </c>
      <c r="BM285" s="97" t="s">
        <v>108</v>
      </c>
      <c r="BN285" s="23">
        <v>9.0409836564520243E-2</v>
      </c>
      <c r="BO285" s="97" t="s">
        <v>108</v>
      </c>
      <c r="BP285" s="97">
        <v>108</v>
      </c>
      <c r="BQ285" s="97" t="s">
        <v>108</v>
      </c>
      <c r="BR285" s="23">
        <v>6.9129933151319892E-2</v>
      </c>
      <c r="BS285" s="97" t="s">
        <v>108</v>
      </c>
      <c r="BT285" s="97">
        <v>137</v>
      </c>
      <c r="BU285" s="97" t="s">
        <v>108</v>
      </c>
      <c r="BV285" s="23">
        <v>0.13860303477414435</v>
      </c>
      <c r="BW285" s="97" t="s">
        <v>108</v>
      </c>
      <c r="BX285" s="97">
        <v>124</v>
      </c>
      <c r="BY285" s="97" t="s">
        <v>108</v>
      </c>
      <c r="BZ285" s="23">
        <v>9.9292566243048011E-2</v>
      </c>
      <c r="CA285" s="97" t="s">
        <v>108</v>
      </c>
      <c r="CB285" s="97">
        <v>270</v>
      </c>
      <c r="CC285" s="97" t="s">
        <v>108</v>
      </c>
      <c r="CD285" s="23">
        <v>1.991426808913916E-2</v>
      </c>
      <c r="CE285" s="97" t="s">
        <v>108</v>
      </c>
      <c r="CF285" s="97">
        <v>303</v>
      </c>
      <c r="CG285" s="2">
        <f t="shared" si="44"/>
        <v>2.1782529979609594E-3</v>
      </c>
      <c r="CH285">
        <f t="shared" si="45"/>
        <v>1.0245533803441153E-2</v>
      </c>
      <c r="CI285">
        <f t="shared" si="46"/>
        <v>0.12237263854537625</v>
      </c>
      <c r="CJ285">
        <f t="shared" si="47"/>
        <v>0.18148803397252261</v>
      </c>
      <c r="CK285">
        <f t="shared" si="48"/>
        <v>0.13860303477414435</v>
      </c>
      <c r="CL285">
        <f t="shared" si="49"/>
        <v>9.9292566243048011E-2</v>
      </c>
      <c r="CM285">
        <f t="shared" si="50"/>
        <v>1.991426808913916E-2</v>
      </c>
      <c r="CN285">
        <f t="shared" si="51"/>
        <v>8.51184358593879E-2</v>
      </c>
      <c r="CO285">
        <f t="shared" si="52"/>
        <v>1.0245533803441153E-2</v>
      </c>
      <c r="CP285" s="97" t="s">
        <v>108</v>
      </c>
      <c r="CQ285">
        <f t="shared" si="53"/>
        <v>175</v>
      </c>
      <c r="CR285">
        <f t="shared" si="54"/>
        <v>314</v>
      </c>
      <c r="CS285" s="97" t="s">
        <v>108</v>
      </c>
    </row>
    <row r="286" spans="1:97" x14ac:dyDescent="0.35">
      <c r="A286" s="97" t="s">
        <v>322</v>
      </c>
      <c r="B286" s="23">
        <v>0.14705992521069605</v>
      </c>
      <c r="C286" s="97" t="s">
        <v>322</v>
      </c>
      <c r="D286" s="97">
        <v>286</v>
      </c>
      <c r="E286" s="97" t="s">
        <v>322</v>
      </c>
      <c r="F286" s="23">
        <v>7.1988498096584627E-2</v>
      </c>
      <c r="G286" s="97" t="s">
        <v>322</v>
      </c>
      <c r="H286" s="97">
        <v>219</v>
      </c>
      <c r="I286" s="97" t="s">
        <v>322</v>
      </c>
      <c r="J286" s="23">
        <v>0.18136693906693352</v>
      </c>
      <c r="K286" s="97" t="s">
        <v>322</v>
      </c>
      <c r="L286" s="97">
        <v>276</v>
      </c>
      <c r="M286" s="97" t="s">
        <v>322</v>
      </c>
      <c r="N286" s="23">
        <v>57</v>
      </c>
      <c r="O286" s="97" t="s">
        <v>322</v>
      </c>
      <c r="P286" s="23">
        <v>228</v>
      </c>
      <c r="Q286" s="97" t="s">
        <v>322</v>
      </c>
      <c r="R286" s="23">
        <v>3.304993384652537E-4</v>
      </c>
      <c r="S286" s="97" t="s">
        <v>322</v>
      </c>
      <c r="T286" s="97">
        <v>274</v>
      </c>
      <c r="U286" s="97" t="s">
        <v>322</v>
      </c>
      <c r="V286" s="23">
        <v>4.7543586387234209E-2</v>
      </c>
      <c r="W286" s="97" t="s">
        <v>322</v>
      </c>
      <c r="X286" s="97">
        <v>297</v>
      </c>
      <c r="Y286" s="97" t="s">
        <v>322</v>
      </c>
      <c r="Z286" s="23">
        <v>7.697525974469352E-4</v>
      </c>
      <c r="AA286" s="97" t="s">
        <v>322</v>
      </c>
      <c r="AB286" s="97">
        <v>319</v>
      </c>
      <c r="AC286" s="97" t="s">
        <v>322</v>
      </c>
      <c r="AD286" s="23">
        <v>4.0621102356710225E-3</v>
      </c>
      <c r="AE286" s="97" t="s">
        <v>322</v>
      </c>
      <c r="AF286" s="97">
        <v>273</v>
      </c>
      <c r="AG286" s="97" t="s">
        <v>322</v>
      </c>
      <c r="AH286" s="23">
        <v>6.9685439435942922E-2</v>
      </c>
      <c r="AI286" s="97" t="s">
        <v>322</v>
      </c>
      <c r="AJ286" s="97">
        <v>217</v>
      </c>
      <c r="AK286" s="97" t="s">
        <v>322</v>
      </c>
      <c r="AL286" s="23">
        <v>1.2740747135502883E-2</v>
      </c>
      <c r="AM286" s="97" t="s">
        <v>322</v>
      </c>
      <c r="AN286" s="97">
        <v>293</v>
      </c>
      <c r="AO286" s="97" t="s">
        <v>322</v>
      </c>
      <c r="AP286" s="23">
        <v>4.4961870071295124E-2</v>
      </c>
      <c r="AQ286" s="97" t="s">
        <v>322</v>
      </c>
      <c r="AR286" s="97">
        <v>136</v>
      </c>
      <c r="AS286" s="97" t="s">
        <v>322</v>
      </c>
      <c r="AT286" s="23">
        <v>0.10173838835861557</v>
      </c>
      <c r="AU286" s="97" t="s">
        <v>322</v>
      </c>
      <c r="AV286" s="97">
        <v>126</v>
      </c>
      <c r="AW286" s="97" t="s">
        <v>322</v>
      </c>
      <c r="AX286" s="23">
        <v>7.9662623174205416E-2</v>
      </c>
      <c r="AY286" s="97" t="s">
        <v>322</v>
      </c>
      <c r="AZ286" s="97">
        <v>144</v>
      </c>
      <c r="BA286" s="97" t="s">
        <v>322</v>
      </c>
      <c r="BB286" s="23">
        <v>7.0948041632870343E-2</v>
      </c>
      <c r="BC286" s="97" t="s">
        <v>322</v>
      </c>
      <c r="BD286" s="97">
        <v>125</v>
      </c>
      <c r="BE286" s="97" t="s">
        <v>322</v>
      </c>
      <c r="BF286" s="23">
        <v>0.26028222454132671</v>
      </c>
      <c r="BG286" s="97" t="s">
        <v>322</v>
      </c>
      <c r="BH286" s="97">
        <v>121</v>
      </c>
      <c r="BI286" s="97" t="s">
        <v>322</v>
      </c>
      <c r="BJ286" s="23">
        <v>0.11912089903708055</v>
      </c>
      <c r="BK286" s="97" t="s">
        <v>322</v>
      </c>
      <c r="BL286" s="97">
        <v>131</v>
      </c>
      <c r="BM286" s="97" t="s">
        <v>322</v>
      </c>
      <c r="BN286" s="23">
        <v>3.8986979355952966E-2</v>
      </c>
      <c r="BO286" s="97" t="s">
        <v>322</v>
      </c>
      <c r="BP286" s="97">
        <v>227</v>
      </c>
      <c r="BQ286" s="97" t="s">
        <v>322</v>
      </c>
      <c r="BR286" s="23">
        <v>4.6488220471082788E-2</v>
      </c>
      <c r="BS286" s="97" t="s">
        <v>322</v>
      </c>
      <c r="BT286" s="97">
        <v>223</v>
      </c>
      <c r="BU286" s="97" t="s">
        <v>322</v>
      </c>
      <c r="BV286" s="23">
        <v>7.4293383392045234E-2</v>
      </c>
      <c r="BW286" s="97" t="s">
        <v>322</v>
      </c>
      <c r="BX286" s="97">
        <v>260</v>
      </c>
      <c r="BY286" s="97" t="s">
        <v>322</v>
      </c>
      <c r="BZ286" s="23">
        <v>9.6728809995629619E-2</v>
      </c>
      <c r="CA286" s="97" t="s">
        <v>322</v>
      </c>
      <c r="CB286" s="97">
        <v>276</v>
      </c>
      <c r="CC286" s="97" t="s">
        <v>322</v>
      </c>
      <c r="CD286" s="23">
        <v>2.5157086242720065E-2</v>
      </c>
      <c r="CE286" s="97" t="s">
        <v>322</v>
      </c>
      <c r="CF286" s="97">
        <v>291</v>
      </c>
      <c r="CG286" s="2">
        <f t="shared" si="44"/>
        <v>7.697525974469352E-4</v>
      </c>
      <c r="CH286">
        <f t="shared" si="45"/>
        <v>1.2740747135502883E-2</v>
      </c>
      <c r="CI286">
        <f t="shared" si="46"/>
        <v>7.9662623174205416E-2</v>
      </c>
      <c r="CJ286">
        <f t="shared" si="47"/>
        <v>0.11912089903708055</v>
      </c>
      <c r="CK286">
        <f t="shared" si="48"/>
        <v>7.4293383392045234E-2</v>
      </c>
      <c r="CL286">
        <f t="shared" si="49"/>
        <v>9.6728809995629619E-2</v>
      </c>
      <c r="CM286">
        <f t="shared" si="50"/>
        <v>2.5157086242720065E-2</v>
      </c>
      <c r="CN286">
        <f t="shared" si="51"/>
        <v>6.0013140924058607E-2</v>
      </c>
      <c r="CO286">
        <f t="shared" si="52"/>
        <v>1.2740747135502883E-2</v>
      </c>
      <c r="CP286" s="97" t="s">
        <v>322</v>
      </c>
      <c r="CQ286">
        <f t="shared" si="53"/>
        <v>286</v>
      </c>
      <c r="CR286">
        <f t="shared" si="54"/>
        <v>293</v>
      </c>
      <c r="CS286" s="97" t="s">
        <v>322</v>
      </c>
    </row>
    <row r="287" spans="1:97" x14ac:dyDescent="0.35">
      <c r="A287" s="97" t="s">
        <v>158</v>
      </c>
      <c r="B287" s="23">
        <v>0.2367176839782914</v>
      </c>
      <c r="C287" s="97" t="s">
        <v>158</v>
      </c>
      <c r="D287" s="97">
        <v>132</v>
      </c>
      <c r="E287" s="97" t="s">
        <v>158</v>
      </c>
      <c r="F287" s="23">
        <v>0.14896307494781053</v>
      </c>
      <c r="G287" s="97" t="s">
        <v>158</v>
      </c>
      <c r="H287" s="97">
        <v>76</v>
      </c>
      <c r="I287" s="97" t="s">
        <v>158</v>
      </c>
      <c r="J287" s="23">
        <v>0.25968672932480585</v>
      </c>
      <c r="K287" s="97" t="s">
        <v>158</v>
      </c>
      <c r="L287" s="97">
        <v>164</v>
      </c>
      <c r="M287" s="97" t="s">
        <v>158</v>
      </c>
      <c r="N287" s="23">
        <v>88</v>
      </c>
      <c r="O287" s="97" t="s">
        <v>158</v>
      </c>
      <c r="P287" s="23">
        <v>251</v>
      </c>
      <c r="Q287" s="97" t="s">
        <v>158</v>
      </c>
      <c r="R287" s="23">
        <v>2.3460713275491912E-3</v>
      </c>
      <c r="S287" s="97" t="s">
        <v>158</v>
      </c>
      <c r="T287" s="97">
        <v>99</v>
      </c>
      <c r="U287" s="97" t="s">
        <v>158</v>
      </c>
      <c r="V287" s="23">
        <v>0.2909777801789708</v>
      </c>
      <c r="W287" s="97" t="s">
        <v>158</v>
      </c>
      <c r="X287" s="97">
        <v>62</v>
      </c>
      <c r="Y287" s="97" t="s">
        <v>158</v>
      </c>
      <c r="Z287" s="23">
        <v>5.0343061262533365E-3</v>
      </c>
      <c r="AA287" s="97" t="s">
        <v>158</v>
      </c>
      <c r="AB287" s="97">
        <v>96</v>
      </c>
      <c r="AC287" s="97" t="s">
        <v>158</v>
      </c>
      <c r="AD287" s="23">
        <v>1.7668818630710553E-2</v>
      </c>
      <c r="AE287" s="97" t="s">
        <v>158</v>
      </c>
      <c r="AF287" s="97">
        <v>103</v>
      </c>
      <c r="AG287" s="97" t="s">
        <v>158</v>
      </c>
      <c r="AH287" s="23">
        <v>4.8286818482626524E-2</v>
      </c>
      <c r="AI287" s="97" t="s">
        <v>158</v>
      </c>
      <c r="AJ287" s="97">
        <v>308</v>
      </c>
      <c r="AK287" s="97" t="s">
        <v>158</v>
      </c>
      <c r="AL287" s="23">
        <v>2.3302412746380122E-2</v>
      </c>
      <c r="AM287" s="97" t="s">
        <v>158</v>
      </c>
      <c r="AN287" s="97">
        <v>152</v>
      </c>
      <c r="AO287" s="97" t="s">
        <v>158</v>
      </c>
      <c r="AP287" s="23">
        <v>0</v>
      </c>
      <c r="AQ287" s="97" t="s">
        <v>158</v>
      </c>
      <c r="AR287" s="97">
        <v>253</v>
      </c>
      <c r="AS287" s="97" t="s">
        <v>158</v>
      </c>
      <c r="AT287" s="23">
        <v>9.4986895301612306E-2</v>
      </c>
      <c r="AU287" s="97" t="s">
        <v>158</v>
      </c>
      <c r="AV287" s="97">
        <v>148</v>
      </c>
      <c r="AW287" s="97" t="s">
        <v>158</v>
      </c>
      <c r="AX287" s="23">
        <v>3.3488237591450982E-2</v>
      </c>
      <c r="AY287" s="97" t="s">
        <v>158</v>
      </c>
      <c r="AZ287" s="97">
        <v>279</v>
      </c>
      <c r="BA287" s="97" t="s">
        <v>158</v>
      </c>
      <c r="BB287" s="23">
        <v>0.2531672072923431</v>
      </c>
      <c r="BC287" s="97" t="s">
        <v>158</v>
      </c>
      <c r="BD287" s="97">
        <v>22</v>
      </c>
      <c r="BE287" s="97" t="s">
        <v>158</v>
      </c>
      <c r="BF287" s="23">
        <v>0.20901539905518524</v>
      </c>
      <c r="BG287" s="97" t="s">
        <v>158</v>
      </c>
      <c r="BH287" s="97">
        <v>176</v>
      </c>
      <c r="BI287" s="97" t="s">
        <v>158</v>
      </c>
      <c r="BJ287" s="23">
        <v>0.27463100462030104</v>
      </c>
      <c r="BK287" s="97" t="s">
        <v>158</v>
      </c>
      <c r="BL287" s="97">
        <v>24</v>
      </c>
      <c r="BM287" s="97" t="s">
        <v>158</v>
      </c>
      <c r="BN287" s="23">
        <v>5.6429638634543325E-2</v>
      </c>
      <c r="BO287" s="97" t="s">
        <v>158</v>
      </c>
      <c r="BP287" s="97">
        <v>178</v>
      </c>
      <c r="BQ287" s="97" t="s">
        <v>158</v>
      </c>
      <c r="BR287" s="23">
        <v>6.1264454523797036E-2</v>
      </c>
      <c r="BS287" s="97" t="s">
        <v>158</v>
      </c>
      <c r="BT287" s="97">
        <v>165</v>
      </c>
      <c r="BU287" s="97" t="s">
        <v>158</v>
      </c>
      <c r="BV287" s="23">
        <v>0.10228716800452857</v>
      </c>
      <c r="BW287" s="97" t="s">
        <v>158</v>
      </c>
      <c r="BX287" s="97">
        <v>191</v>
      </c>
      <c r="BY287" s="97" t="s">
        <v>158</v>
      </c>
      <c r="BZ287" s="23">
        <v>0.17028319609774195</v>
      </c>
      <c r="CA287" s="97" t="s">
        <v>158</v>
      </c>
      <c r="CB287" s="97">
        <v>137</v>
      </c>
      <c r="CC287" s="97" t="s">
        <v>158</v>
      </c>
      <c r="CD287" s="23">
        <v>5.2472952893603209E-2</v>
      </c>
      <c r="CE287" s="97" t="s">
        <v>158</v>
      </c>
      <c r="CF287" s="97">
        <v>209</v>
      </c>
      <c r="CG287" s="2">
        <f t="shared" si="44"/>
        <v>5.0343061262533365E-3</v>
      </c>
      <c r="CH287">
        <f t="shared" si="45"/>
        <v>2.3302412746380122E-2</v>
      </c>
      <c r="CI287">
        <f t="shared" si="46"/>
        <v>3.3488237591450982E-2</v>
      </c>
      <c r="CJ287">
        <f t="shared" si="47"/>
        <v>0.27463100462030104</v>
      </c>
      <c r="CK287">
        <f t="shared" si="48"/>
        <v>0.10228716800452857</v>
      </c>
      <c r="CL287">
        <f t="shared" si="49"/>
        <v>0.17028319609774195</v>
      </c>
      <c r="CM287">
        <f t="shared" si="50"/>
        <v>5.2472952893603209E-2</v>
      </c>
      <c r="CN287">
        <f t="shared" si="51"/>
        <v>9.6601244067358732E-2</v>
      </c>
      <c r="CO287">
        <f t="shared" si="52"/>
        <v>2.3302412746380122E-2</v>
      </c>
      <c r="CP287" s="97" t="s">
        <v>158</v>
      </c>
      <c r="CQ287">
        <f t="shared" si="53"/>
        <v>132</v>
      </c>
      <c r="CR287">
        <f t="shared" si="54"/>
        <v>152</v>
      </c>
      <c r="CS287" s="97" t="s">
        <v>158</v>
      </c>
    </row>
    <row r="288" spans="1:97" x14ac:dyDescent="0.35">
      <c r="A288" s="97" t="s">
        <v>40</v>
      </c>
      <c r="B288" s="23">
        <v>0.5922243847045906</v>
      </c>
      <c r="C288" s="97" t="s">
        <v>40</v>
      </c>
      <c r="D288" s="97">
        <v>14</v>
      </c>
      <c r="E288" s="97" t="s">
        <v>40</v>
      </c>
      <c r="F288" s="23">
        <v>0.41439468367802768</v>
      </c>
      <c r="G288" s="97" t="s">
        <v>40</v>
      </c>
      <c r="H288" s="97">
        <v>10</v>
      </c>
      <c r="I288" s="97" t="s">
        <v>40</v>
      </c>
      <c r="J288" s="23">
        <v>0.41028088095289594</v>
      </c>
      <c r="K288" s="97" t="s">
        <v>40</v>
      </c>
      <c r="L288" s="97">
        <v>51</v>
      </c>
      <c r="M288" s="97" t="s">
        <v>40</v>
      </c>
      <c r="N288" s="23">
        <v>41</v>
      </c>
      <c r="O288" s="97" t="s">
        <v>40</v>
      </c>
      <c r="P288" s="23">
        <v>219</v>
      </c>
      <c r="Q288" s="97" t="s">
        <v>40</v>
      </c>
      <c r="R288" s="23">
        <v>1.9479525276564797E-3</v>
      </c>
      <c r="S288" s="97" t="s">
        <v>40</v>
      </c>
      <c r="T288" s="97">
        <v>114</v>
      </c>
      <c r="U288" s="97" t="s">
        <v>40</v>
      </c>
      <c r="V288" s="23">
        <v>8.6168018801838456E-2</v>
      </c>
      <c r="W288" s="97" t="s">
        <v>40</v>
      </c>
      <c r="X288" s="97">
        <v>233</v>
      </c>
      <c r="Y288" s="97" t="s">
        <v>40</v>
      </c>
      <c r="Z288" s="23">
        <v>2.743650391014115E-3</v>
      </c>
      <c r="AA288" s="97" t="s">
        <v>40</v>
      </c>
      <c r="AB288" s="97">
        <v>177</v>
      </c>
      <c r="AC288" s="97" t="s">
        <v>40</v>
      </c>
      <c r="AD288" s="23">
        <v>3.2874645588164879E-2</v>
      </c>
      <c r="AE288" s="97" t="s">
        <v>40</v>
      </c>
      <c r="AF288" s="97">
        <v>59</v>
      </c>
      <c r="AG288" s="97" t="s">
        <v>40</v>
      </c>
      <c r="AH288" s="23">
        <v>8.11895850390561E-2</v>
      </c>
      <c r="AI288" s="97" t="s">
        <v>40</v>
      </c>
      <c r="AJ288" s="97">
        <v>167</v>
      </c>
      <c r="AK288" s="97" t="s">
        <v>40</v>
      </c>
      <c r="AL288" s="23">
        <v>4.2265974487395816E-2</v>
      </c>
      <c r="AM288" s="97" t="s">
        <v>40</v>
      </c>
      <c r="AN288" s="97">
        <v>69</v>
      </c>
      <c r="AO288" s="97" t="s">
        <v>40</v>
      </c>
      <c r="AP288" s="23">
        <v>0.5693988568307109</v>
      </c>
      <c r="AQ288" s="97" t="s">
        <v>40</v>
      </c>
      <c r="AR288" s="97">
        <v>3</v>
      </c>
      <c r="AS288" s="97" t="s">
        <v>40</v>
      </c>
      <c r="AT288" s="23">
        <v>0.11549893882877708</v>
      </c>
      <c r="AU288" s="97" t="s">
        <v>40</v>
      </c>
      <c r="AV288" s="97">
        <v>96</v>
      </c>
      <c r="AW288" s="97" t="s">
        <v>40</v>
      </c>
      <c r="AX288" s="23">
        <v>0.59533010587218727</v>
      </c>
      <c r="AY288" s="97" t="s">
        <v>40</v>
      </c>
      <c r="AZ288" s="97">
        <v>4</v>
      </c>
      <c r="BA288" s="97" t="s">
        <v>40</v>
      </c>
      <c r="BB288" s="23">
        <v>0.18427173723013807</v>
      </c>
      <c r="BC288" s="97" t="s">
        <v>40</v>
      </c>
      <c r="BD288" s="97">
        <v>38</v>
      </c>
      <c r="BE288" s="97" t="s">
        <v>40</v>
      </c>
      <c r="BF288" s="23">
        <v>0.40223295551500821</v>
      </c>
      <c r="BG288" s="97" t="s">
        <v>40</v>
      </c>
      <c r="BH288" s="97">
        <v>45</v>
      </c>
      <c r="BI288" s="97" t="s">
        <v>40</v>
      </c>
      <c r="BJ288" s="23">
        <v>0.25216613686759076</v>
      </c>
      <c r="BK288" s="97" t="s">
        <v>40</v>
      </c>
      <c r="BL288" s="97">
        <v>28</v>
      </c>
      <c r="BM288" s="97" t="s">
        <v>40</v>
      </c>
      <c r="BN288" s="23">
        <v>0.12844109557581512</v>
      </c>
      <c r="BO288" s="97" t="s">
        <v>40</v>
      </c>
      <c r="BP288" s="97">
        <v>71</v>
      </c>
      <c r="BQ288" s="97" t="s">
        <v>40</v>
      </c>
      <c r="BR288" s="23">
        <v>9.9784292162370822E-2</v>
      </c>
      <c r="BS288" s="97" t="s">
        <v>40</v>
      </c>
      <c r="BT288" s="97">
        <v>65</v>
      </c>
      <c r="BU288" s="97" t="s">
        <v>40</v>
      </c>
      <c r="BV288" s="23">
        <v>0.19827822670524922</v>
      </c>
      <c r="BW288" s="97" t="s">
        <v>40</v>
      </c>
      <c r="BX288" s="97">
        <v>67</v>
      </c>
      <c r="BY288" s="97" t="s">
        <v>40</v>
      </c>
      <c r="BZ288" s="23">
        <v>0.2009124597179287</v>
      </c>
      <c r="CA288" s="97" t="s">
        <v>40</v>
      </c>
      <c r="CB288" s="97">
        <v>91</v>
      </c>
      <c r="CC288" s="97" t="s">
        <v>40</v>
      </c>
      <c r="CD288" s="23">
        <v>0.4792417548837658</v>
      </c>
      <c r="CE288" s="97" t="s">
        <v>40</v>
      </c>
      <c r="CF288" s="97">
        <v>20</v>
      </c>
      <c r="CG288" s="2">
        <f t="shared" si="44"/>
        <v>2.743650391014115E-3</v>
      </c>
      <c r="CH288">
        <f t="shared" si="45"/>
        <v>4.2265974487395816E-2</v>
      </c>
      <c r="CI288">
        <f t="shared" si="46"/>
        <v>0.59533010587218727</v>
      </c>
      <c r="CJ288">
        <f t="shared" si="47"/>
        <v>0.25216613686759076</v>
      </c>
      <c r="CK288">
        <f t="shared" si="48"/>
        <v>0.19827822670524922</v>
      </c>
      <c r="CL288">
        <f t="shared" si="49"/>
        <v>0.2009124597179287</v>
      </c>
      <c r="CM288">
        <f t="shared" si="50"/>
        <v>0.4792417548837658</v>
      </c>
      <c r="CN288">
        <f t="shared" si="51"/>
        <v>0.24167865859458146</v>
      </c>
      <c r="CO288">
        <f t="shared" si="52"/>
        <v>4.2265974487395816E-2</v>
      </c>
      <c r="CP288" s="97" t="s">
        <v>40</v>
      </c>
      <c r="CQ288">
        <f t="shared" si="53"/>
        <v>14</v>
      </c>
      <c r="CR288">
        <f t="shared" si="54"/>
        <v>69</v>
      </c>
      <c r="CS288" s="97" t="s">
        <v>40</v>
      </c>
    </row>
    <row r="289" spans="1:97" x14ac:dyDescent="0.35">
      <c r="A289" s="97" t="s">
        <v>116</v>
      </c>
      <c r="B289" s="23">
        <v>0.23960579374421415</v>
      </c>
      <c r="C289" s="97" t="s">
        <v>116</v>
      </c>
      <c r="D289" s="97">
        <v>131</v>
      </c>
      <c r="E289" s="97" t="s">
        <v>116</v>
      </c>
      <c r="F289" s="23">
        <v>5.4415356532917833E-2</v>
      </c>
      <c r="G289" s="97" t="s">
        <v>116</v>
      </c>
      <c r="H289" s="97">
        <v>270</v>
      </c>
      <c r="I289" s="97" t="s">
        <v>116</v>
      </c>
      <c r="J289" s="23">
        <v>0.30033190588367487</v>
      </c>
      <c r="K289" s="97" t="s">
        <v>116</v>
      </c>
      <c r="L289" s="97">
        <v>114</v>
      </c>
      <c r="M289" s="97" t="s">
        <v>116</v>
      </c>
      <c r="N289" s="23">
        <v>-156</v>
      </c>
      <c r="O289" s="97" t="s">
        <v>116</v>
      </c>
      <c r="P289" s="23">
        <v>36</v>
      </c>
      <c r="Q289" s="97" t="s">
        <v>116</v>
      </c>
      <c r="R289" s="23">
        <v>2.4816013528494016E-3</v>
      </c>
      <c r="S289" s="97" t="s">
        <v>116</v>
      </c>
      <c r="T289" s="97">
        <v>94</v>
      </c>
      <c r="U289" s="97" t="s">
        <v>116</v>
      </c>
      <c r="V289" s="23">
        <v>0.11565081297885411</v>
      </c>
      <c r="W289" s="97" t="s">
        <v>116</v>
      </c>
      <c r="X289" s="97">
        <v>191</v>
      </c>
      <c r="Y289" s="97" t="s">
        <v>116</v>
      </c>
      <c r="Z289" s="23">
        <v>3.5495908763358624E-3</v>
      </c>
      <c r="AA289" s="97" t="s">
        <v>116</v>
      </c>
      <c r="AB289" s="97">
        <v>140</v>
      </c>
      <c r="AC289" s="97" t="s">
        <v>116</v>
      </c>
      <c r="AD289" s="23">
        <v>2.8126286032801435E-3</v>
      </c>
      <c r="AE289" s="97" t="s">
        <v>116</v>
      </c>
      <c r="AF289" s="97">
        <v>297</v>
      </c>
      <c r="AG289" s="97" t="s">
        <v>116</v>
      </c>
      <c r="AH289" s="23">
        <v>6.2204264069775868E-2</v>
      </c>
      <c r="AI289" s="97" t="s">
        <v>116</v>
      </c>
      <c r="AJ289" s="97">
        <v>250</v>
      </c>
      <c r="AK289" s="97" t="s">
        <v>116</v>
      </c>
      <c r="AL289" s="23">
        <v>1.0580369864195579E-2</v>
      </c>
      <c r="AM289" s="97" t="s">
        <v>116</v>
      </c>
      <c r="AN289" s="97">
        <v>312</v>
      </c>
      <c r="AO289" s="97" t="s">
        <v>116</v>
      </c>
      <c r="AP289" s="23">
        <v>1.8436021964468793E-2</v>
      </c>
      <c r="AQ289" s="97" t="s">
        <v>116</v>
      </c>
      <c r="AR289" s="97">
        <v>214</v>
      </c>
      <c r="AS289" s="97" t="s">
        <v>116</v>
      </c>
      <c r="AT289" s="23">
        <v>5.311597059761955E-2</v>
      </c>
      <c r="AU289" s="97" t="s">
        <v>116</v>
      </c>
      <c r="AV289" s="97">
        <v>294</v>
      </c>
      <c r="AW289" s="97" t="s">
        <v>116</v>
      </c>
      <c r="AX289" s="23">
        <v>3.6683569915047946E-2</v>
      </c>
      <c r="AY289" s="97" t="s">
        <v>116</v>
      </c>
      <c r="AZ289" s="97">
        <v>267</v>
      </c>
      <c r="BA289" s="97" t="s">
        <v>116</v>
      </c>
      <c r="BB289" s="23">
        <v>6.255019458338297E-2</v>
      </c>
      <c r="BC289" s="97" t="s">
        <v>116</v>
      </c>
      <c r="BD289" s="97">
        <v>137</v>
      </c>
      <c r="BE289" s="97" t="s">
        <v>116</v>
      </c>
      <c r="BF289" s="23">
        <v>0.2750386742962504</v>
      </c>
      <c r="BG289" s="97" t="s">
        <v>116</v>
      </c>
      <c r="BH289" s="97">
        <v>107</v>
      </c>
      <c r="BI289" s="97" t="s">
        <v>116</v>
      </c>
      <c r="BJ289" s="23">
        <v>0.11454433053014447</v>
      </c>
      <c r="BK289" s="97" t="s">
        <v>116</v>
      </c>
      <c r="BL289" s="97">
        <v>140</v>
      </c>
      <c r="BM289" s="97" t="s">
        <v>116</v>
      </c>
      <c r="BN289" s="23">
        <v>3.4124829312915335E-2</v>
      </c>
      <c r="BO289" s="97" t="s">
        <v>116</v>
      </c>
      <c r="BP289" s="97">
        <v>245</v>
      </c>
      <c r="BQ289" s="97" t="s">
        <v>116</v>
      </c>
      <c r="BR289" s="23">
        <v>0.18860332414866018</v>
      </c>
      <c r="BS289" s="97" t="s">
        <v>116</v>
      </c>
      <c r="BT289" s="97">
        <v>14</v>
      </c>
      <c r="BU289" s="97" t="s">
        <v>116</v>
      </c>
      <c r="BV289" s="23">
        <v>0.19384276694612393</v>
      </c>
      <c r="BW289" s="97" t="s">
        <v>116</v>
      </c>
      <c r="BX289" s="97">
        <v>68</v>
      </c>
      <c r="BY289" s="97" t="s">
        <v>116</v>
      </c>
      <c r="BZ289" s="23">
        <v>0.12237505120446725</v>
      </c>
      <c r="CA289" s="97" t="s">
        <v>116</v>
      </c>
      <c r="CB289" s="97">
        <v>217</v>
      </c>
      <c r="CC289" s="97" t="s">
        <v>116</v>
      </c>
      <c r="CD289" s="23">
        <v>0.25543490198551616</v>
      </c>
      <c r="CE289" s="97" t="s">
        <v>116</v>
      </c>
      <c r="CF289" s="97">
        <v>36</v>
      </c>
      <c r="CG289" s="2">
        <f t="shared" si="44"/>
        <v>3.5495908763358624E-3</v>
      </c>
      <c r="CH289">
        <f t="shared" si="45"/>
        <v>1.0580369864195579E-2</v>
      </c>
      <c r="CI289">
        <f t="shared" si="46"/>
        <v>3.6683569915047946E-2</v>
      </c>
      <c r="CJ289">
        <f t="shared" si="47"/>
        <v>0.11454433053014447</v>
      </c>
      <c r="CK289">
        <f t="shared" si="48"/>
        <v>0.19384276694612393</v>
      </c>
      <c r="CL289">
        <f t="shared" si="49"/>
        <v>0.12237505120446725</v>
      </c>
      <c r="CM289">
        <f t="shared" si="50"/>
        <v>0.25543490198551616</v>
      </c>
      <c r="CN289">
        <f t="shared" si="51"/>
        <v>9.777984209899887E-2</v>
      </c>
      <c r="CO289">
        <f t="shared" si="52"/>
        <v>1.0580369864195579E-2</v>
      </c>
      <c r="CP289" s="97" t="s">
        <v>116</v>
      </c>
      <c r="CQ289">
        <f t="shared" si="53"/>
        <v>131</v>
      </c>
      <c r="CR289">
        <f t="shared" si="54"/>
        <v>312</v>
      </c>
      <c r="CS289" s="97" t="s">
        <v>116</v>
      </c>
    </row>
    <row r="290" spans="1:97" x14ac:dyDescent="0.35">
      <c r="A290" s="97" t="s">
        <v>61</v>
      </c>
      <c r="B290" s="23">
        <v>0.33777841424701505</v>
      </c>
      <c r="C290" s="97" t="s">
        <v>61</v>
      </c>
      <c r="D290" s="97">
        <v>66</v>
      </c>
      <c r="E290" s="97" t="s">
        <v>61</v>
      </c>
      <c r="F290" s="23">
        <v>0.30310214233593885</v>
      </c>
      <c r="G290" s="97" t="s">
        <v>61</v>
      </c>
      <c r="H290" s="97">
        <v>22</v>
      </c>
      <c r="I290" s="97" t="s">
        <v>61</v>
      </c>
      <c r="J290" s="23">
        <v>0.1555702454893515</v>
      </c>
      <c r="K290" s="97" t="s">
        <v>61</v>
      </c>
      <c r="L290" s="97">
        <v>296</v>
      </c>
      <c r="M290" s="97" t="s">
        <v>61</v>
      </c>
      <c r="N290" s="23">
        <v>274</v>
      </c>
      <c r="O290" s="97" t="s">
        <v>61</v>
      </c>
      <c r="P290" s="23">
        <v>320</v>
      </c>
      <c r="Q290" s="97" t="s">
        <v>61</v>
      </c>
      <c r="R290" s="23">
        <v>1.4555744039810336E-2</v>
      </c>
      <c r="S290" s="97" t="s">
        <v>61</v>
      </c>
      <c r="T290" s="97">
        <v>14</v>
      </c>
      <c r="U290" s="97" t="s">
        <v>61</v>
      </c>
      <c r="V290" s="23">
        <v>8.3252648025889067E-2</v>
      </c>
      <c r="W290" s="97" t="s">
        <v>61</v>
      </c>
      <c r="X290" s="97">
        <v>238</v>
      </c>
      <c r="Y290" s="97" t="s">
        <v>61</v>
      </c>
      <c r="Z290" s="23">
        <v>1.5320715989135394E-2</v>
      </c>
      <c r="AA290" s="97" t="s">
        <v>61</v>
      </c>
      <c r="AB290" s="97">
        <v>17</v>
      </c>
      <c r="AC290" s="97" t="s">
        <v>61</v>
      </c>
      <c r="AD290" s="23">
        <v>0.18870696791561431</v>
      </c>
      <c r="AE290" s="97" t="s">
        <v>61</v>
      </c>
      <c r="AF290" s="97">
        <v>10</v>
      </c>
      <c r="AG290" s="97" t="s">
        <v>61</v>
      </c>
      <c r="AH290" s="23">
        <v>5.7456760879143164E-2</v>
      </c>
      <c r="AI290" s="97" t="s">
        <v>61</v>
      </c>
      <c r="AJ290" s="97">
        <v>270</v>
      </c>
      <c r="AK290" s="97" t="s">
        <v>61</v>
      </c>
      <c r="AL290" s="23">
        <v>0.19112010230297366</v>
      </c>
      <c r="AM290" s="97" t="s">
        <v>61</v>
      </c>
      <c r="AN290" s="97">
        <v>10</v>
      </c>
      <c r="AO290" s="97" t="s">
        <v>61</v>
      </c>
      <c r="AP290" s="23">
        <v>0.10569788933502831</v>
      </c>
      <c r="AQ290" s="97" t="s">
        <v>61</v>
      </c>
      <c r="AR290" s="97">
        <v>55</v>
      </c>
      <c r="AS290" s="97" t="s">
        <v>61</v>
      </c>
      <c r="AT290" s="23">
        <v>4.1592864001839147E-2</v>
      </c>
      <c r="AU290" s="97" t="s">
        <v>61</v>
      </c>
      <c r="AV290" s="97">
        <v>315</v>
      </c>
      <c r="AW290" s="97" t="s">
        <v>61</v>
      </c>
      <c r="AX290" s="23">
        <v>0.11761649438427739</v>
      </c>
      <c r="AY290" s="97" t="s">
        <v>61</v>
      </c>
      <c r="AZ290" s="97">
        <v>84</v>
      </c>
      <c r="BA290" s="97" t="s">
        <v>61</v>
      </c>
      <c r="BB290" s="23">
        <v>3.6673971355969656E-2</v>
      </c>
      <c r="BC290" s="97" t="s">
        <v>61</v>
      </c>
      <c r="BD290" s="97">
        <v>200</v>
      </c>
      <c r="BE290" s="97" t="s">
        <v>61</v>
      </c>
      <c r="BF290" s="23">
        <v>8.5428888402036537E-2</v>
      </c>
      <c r="BG290" s="97" t="s">
        <v>61</v>
      </c>
      <c r="BH290" s="97">
        <v>320</v>
      </c>
      <c r="BI290" s="97" t="s">
        <v>61</v>
      </c>
      <c r="BJ290" s="23">
        <v>5.1310007504243568E-2</v>
      </c>
      <c r="BK290" s="97" t="s">
        <v>61</v>
      </c>
      <c r="BL290" s="97">
        <v>293</v>
      </c>
      <c r="BM290" s="97" t="s">
        <v>61</v>
      </c>
      <c r="BN290" s="23">
        <v>0.3250418572061276</v>
      </c>
      <c r="BO290" s="97" t="s">
        <v>61</v>
      </c>
      <c r="BP290" s="97">
        <v>15</v>
      </c>
      <c r="BQ290" s="97" t="s">
        <v>61</v>
      </c>
      <c r="BR290" s="23">
        <v>1.453395430845506E-2</v>
      </c>
      <c r="BS290" s="97" t="s">
        <v>61</v>
      </c>
      <c r="BT290" s="97">
        <v>322</v>
      </c>
      <c r="BU290" s="97" t="s">
        <v>61</v>
      </c>
      <c r="BV290" s="23">
        <v>0.29451768527697736</v>
      </c>
      <c r="BW290" s="97" t="s">
        <v>61</v>
      </c>
      <c r="BX290" s="97">
        <v>28</v>
      </c>
      <c r="BY290" s="97" t="s">
        <v>61</v>
      </c>
      <c r="BZ290" s="23">
        <v>0.2007118714775448</v>
      </c>
      <c r="CA290" s="97" t="s">
        <v>61</v>
      </c>
      <c r="CB290" s="97">
        <v>92</v>
      </c>
      <c r="CC290" s="97" t="s">
        <v>61</v>
      </c>
      <c r="CD290" s="23">
        <v>7.253212132201077E-2</v>
      </c>
      <c r="CE290" s="97" t="s">
        <v>61</v>
      </c>
      <c r="CF290" s="97">
        <v>159</v>
      </c>
      <c r="CG290" s="2">
        <f t="shared" si="44"/>
        <v>1.5320715989135394E-2</v>
      </c>
      <c r="CH290">
        <f t="shared" si="45"/>
        <v>0.19112010230297366</v>
      </c>
      <c r="CI290">
        <f t="shared" si="46"/>
        <v>0.11761649438427739</v>
      </c>
      <c r="CJ290">
        <f t="shared" si="47"/>
        <v>5.1310007504243568E-2</v>
      </c>
      <c r="CK290">
        <f t="shared" si="48"/>
        <v>0.29451768527697736</v>
      </c>
      <c r="CL290">
        <f t="shared" si="49"/>
        <v>0.2007118714775448</v>
      </c>
      <c r="CM290">
        <f t="shared" si="50"/>
        <v>7.253212132201077E-2</v>
      </c>
      <c r="CN290">
        <f t="shared" si="51"/>
        <v>0.1378427436724739</v>
      </c>
      <c r="CO290">
        <f t="shared" si="52"/>
        <v>0.19112010230297366</v>
      </c>
      <c r="CP290" s="97" t="s">
        <v>61</v>
      </c>
      <c r="CQ290">
        <f t="shared" si="53"/>
        <v>66</v>
      </c>
      <c r="CR290">
        <f t="shared" si="54"/>
        <v>10</v>
      </c>
      <c r="CS290" s="97" t="s">
        <v>61</v>
      </c>
    </row>
    <row r="291" spans="1:97" x14ac:dyDescent="0.35">
      <c r="A291" s="97" t="s">
        <v>295</v>
      </c>
      <c r="B291" s="23">
        <v>0.16919177487672546</v>
      </c>
      <c r="C291" s="97" t="s">
        <v>295</v>
      </c>
      <c r="D291" s="97">
        <v>242</v>
      </c>
      <c r="E291" s="97" t="s">
        <v>295</v>
      </c>
      <c r="F291" s="23">
        <v>7.1467614556012415E-2</v>
      </c>
      <c r="G291" s="97" t="s">
        <v>295</v>
      </c>
      <c r="H291" s="97">
        <v>222</v>
      </c>
      <c r="I291" s="97" t="s">
        <v>295</v>
      </c>
      <c r="J291" s="23">
        <v>0.2131263352760375</v>
      </c>
      <c r="K291" s="97" t="s">
        <v>295</v>
      </c>
      <c r="L291" s="97">
        <v>228</v>
      </c>
      <c r="M291" s="97" t="s">
        <v>295</v>
      </c>
      <c r="N291" s="23">
        <v>6</v>
      </c>
      <c r="O291" s="97" t="s">
        <v>295</v>
      </c>
      <c r="P291" s="23">
        <v>178</v>
      </c>
      <c r="Q291" s="97" t="s">
        <v>295</v>
      </c>
      <c r="R291" s="23">
        <v>2.3698958324927486E-4</v>
      </c>
      <c r="S291" s="97" t="s">
        <v>295</v>
      </c>
      <c r="T291" s="97">
        <v>287</v>
      </c>
      <c r="U291" s="97" t="s">
        <v>295</v>
      </c>
      <c r="V291" s="23">
        <v>0.12308985528120514</v>
      </c>
      <c r="W291" s="97" t="s">
        <v>295</v>
      </c>
      <c r="X291" s="97">
        <v>181</v>
      </c>
      <c r="Y291" s="97" t="s">
        <v>295</v>
      </c>
      <c r="Z291" s="23">
        <v>1.3743974684690494E-3</v>
      </c>
      <c r="AA291" s="97" t="s">
        <v>295</v>
      </c>
      <c r="AB291" s="97">
        <v>268</v>
      </c>
      <c r="AC291" s="97" t="s">
        <v>295</v>
      </c>
      <c r="AD291" s="23">
        <v>1.2789279091957649E-2</v>
      </c>
      <c r="AE291" s="97" t="s">
        <v>295</v>
      </c>
      <c r="AF291" s="97">
        <v>136</v>
      </c>
      <c r="AG291" s="97" t="s">
        <v>295</v>
      </c>
      <c r="AH291" s="23">
        <v>5.0276407364087797E-2</v>
      </c>
      <c r="AI291" s="97" t="s">
        <v>295</v>
      </c>
      <c r="AJ291" s="97">
        <v>302</v>
      </c>
      <c r="AK291" s="97" t="s">
        <v>295</v>
      </c>
      <c r="AL291" s="23">
        <v>1.8798471679863236E-2</v>
      </c>
      <c r="AM291" s="97" t="s">
        <v>295</v>
      </c>
      <c r="AN291" s="97">
        <v>206</v>
      </c>
      <c r="AO291" s="97" t="s">
        <v>295</v>
      </c>
      <c r="AP291" s="23">
        <v>4.8444712068545143E-2</v>
      </c>
      <c r="AQ291" s="97" t="s">
        <v>295</v>
      </c>
      <c r="AR291" s="97">
        <v>128</v>
      </c>
      <c r="AS291" s="97" t="s">
        <v>295</v>
      </c>
      <c r="AT291" s="23">
        <v>0.1354890783662068</v>
      </c>
      <c r="AU291" s="97" t="s">
        <v>295</v>
      </c>
      <c r="AV291" s="97">
        <v>67</v>
      </c>
      <c r="AW291" s="97" t="s">
        <v>295</v>
      </c>
      <c r="AX291" s="23">
        <v>9.4954029165588538E-2</v>
      </c>
      <c r="AY291" s="97" t="s">
        <v>295</v>
      </c>
      <c r="AZ291" s="97">
        <v>115</v>
      </c>
      <c r="BA291" s="97" t="s">
        <v>295</v>
      </c>
      <c r="BB291" s="23">
        <v>1.7096208124348356E-2</v>
      </c>
      <c r="BC291" s="97" t="s">
        <v>295</v>
      </c>
      <c r="BD291" s="97">
        <v>268</v>
      </c>
      <c r="BE291" s="97" t="s">
        <v>295</v>
      </c>
      <c r="BF291" s="23">
        <v>0.22202526672636866</v>
      </c>
      <c r="BG291" s="97" t="s">
        <v>295</v>
      </c>
      <c r="BH291" s="97">
        <v>162</v>
      </c>
      <c r="BI291" s="97" t="s">
        <v>295</v>
      </c>
      <c r="BJ291" s="23">
        <v>6.1999952652871421E-2</v>
      </c>
      <c r="BK291" s="97" t="s">
        <v>295</v>
      </c>
      <c r="BL291" s="97">
        <v>259</v>
      </c>
      <c r="BM291" s="97" t="s">
        <v>295</v>
      </c>
      <c r="BN291" s="23">
        <v>7.9569748769840215E-2</v>
      </c>
      <c r="BO291" s="97" t="s">
        <v>295</v>
      </c>
      <c r="BP291" s="97">
        <v>126</v>
      </c>
      <c r="BQ291" s="97" t="s">
        <v>295</v>
      </c>
      <c r="BR291" s="23">
        <v>2.6518419008928151E-2</v>
      </c>
      <c r="BS291" s="97" t="s">
        <v>295</v>
      </c>
      <c r="BT291" s="97">
        <v>302</v>
      </c>
      <c r="BU291" s="97" t="s">
        <v>295</v>
      </c>
      <c r="BV291" s="23">
        <v>9.2093408495869569E-2</v>
      </c>
      <c r="BW291" s="97" t="s">
        <v>295</v>
      </c>
      <c r="BX291" s="97">
        <v>214</v>
      </c>
      <c r="BY291" s="97" t="s">
        <v>295</v>
      </c>
      <c r="BZ291" s="23">
        <v>0.1659742311007138</v>
      </c>
      <c r="CA291" s="97" t="s">
        <v>295</v>
      </c>
      <c r="CB291" s="97">
        <v>145</v>
      </c>
      <c r="CC291" s="97" t="s">
        <v>295</v>
      </c>
      <c r="CD291" s="23">
        <v>3.7656720069833102E-2</v>
      </c>
      <c r="CE291" s="97" t="s">
        <v>295</v>
      </c>
      <c r="CF291" s="97">
        <v>258</v>
      </c>
      <c r="CG291" s="2">
        <f t="shared" si="44"/>
        <v>1.3743974684690494E-3</v>
      </c>
      <c r="CH291">
        <f t="shared" si="45"/>
        <v>1.8798471679863236E-2</v>
      </c>
      <c r="CI291">
        <f t="shared" si="46"/>
        <v>9.4954029165588538E-2</v>
      </c>
      <c r="CJ291">
        <f t="shared" si="47"/>
        <v>6.1999952652871421E-2</v>
      </c>
      <c r="CK291">
        <f t="shared" si="48"/>
        <v>9.2093408495869569E-2</v>
      </c>
      <c r="CL291">
        <f t="shared" si="49"/>
        <v>0.1659742311007138</v>
      </c>
      <c r="CM291">
        <f t="shared" si="50"/>
        <v>3.7656720069833102E-2</v>
      </c>
      <c r="CN291">
        <f t="shared" si="51"/>
        <v>6.9044845591489656E-2</v>
      </c>
      <c r="CO291">
        <f t="shared" si="52"/>
        <v>1.8798471679863236E-2</v>
      </c>
      <c r="CP291" s="97" t="s">
        <v>295</v>
      </c>
      <c r="CQ291">
        <f t="shared" si="53"/>
        <v>242</v>
      </c>
      <c r="CR291">
        <f t="shared" si="54"/>
        <v>206</v>
      </c>
      <c r="CS291" s="97" t="s">
        <v>295</v>
      </c>
    </row>
    <row r="292" spans="1:97" x14ac:dyDescent="0.35">
      <c r="A292" s="97" t="s">
        <v>34</v>
      </c>
      <c r="B292" s="23">
        <v>0.42912302603426133</v>
      </c>
      <c r="C292" s="97" t="s">
        <v>34</v>
      </c>
      <c r="D292" s="97">
        <v>36</v>
      </c>
      <c r="E292" s="97" t="s">
        <v>34</v>
      </c>
      <c r="F292" s="23">
        <v>0.18730141892673194</v>
      </c>
      <c r="G292" s="97" t="s">
        <v>34</v>
      </c>
      <c r="H292" s="97">
        <v>57</v>
      </c>
      <c r="I292" s="97" t="s">
        <v>34</v>
      </c>
      <c r="J292" s="23">
        <v>0.62098455546718601</v>
      </c>
      <c r="K292" s="97" t="s">
        <v>34</v>
      </c>
      <c r="L292" s="97">
        <v>12</v>
      </c>
      <c r="M292" s="97" t="s">
        <v>34</v>
      </c>
      <c r="N292" s="23">
        <v>-45</v>
      </c>
      <c r="O292" s="97" t="s">
        <v>34</v>
      </c>
      <c r="P292" s="23">
        <v>109</v>
      </c>
      <c r="Q292" s="97" t="s">
        <v>34</v>
      </c>
      <c r="R292" s="23">
        <v>3.033409205343434E-3</v>
      </c>
      <c r="S292" s="97" t="s">
        <v>34</v>
      </c>
      <c r="T292" s="97">
        <v>82</v>
      </c>
      <c r="U292" s="97" t="s">
        <v>34</v>
      </c>
      <c r="V292" s="23">
        <v>0.49577142596136703</v>
      </c>
      <c r="W292" s="97" t="s">
        <v>34</v>
      </c>
      <c r="X292" s="97">
        <v>20</v>
      </c>
      <c r="Y292" s="97" t="s">
        <v>34</v>
      </c>
      <c r="Z292" s="23">
        <v>7.613945191349121E-3</v>
      </c>
      <c r="AA292" s="97" t="s">
        <v>34</v>
      </c>
      <c r="AB292" s="97">
        <v>52</v>
      </c>
      <c r="AC292" s="97" t="s">
        <v>34</v>
      </c>
      <c r="AD292" s="23">
        <v>8.6589955267756084E-3</v>
      </c>
      <c r="AE292" s="97" t="s">
        <v>34</v>
      </c>
      <c r="AF292" s="97">
        <v>187</v>
      </c>
      <c r="AG292" s="97" t="s">
        <v>34</v>
      </c>
      <c r="AH292" s="23">
        <v>0.10222938891188123</v>
      </c>
      <c r="AI292" s="97" t="s">
        <v>34</v>
      </c>
      <c r="AJ292" s="97">
        <v>119</v>
      </c>
      <c r="AK292" s="97" t="s">
        <v>34</v>
      </c>
      <c r="AL292" s="23">
        <v>2.1321584076332722E-2</v>
      </c>
      <c r="AM292" s="97" t="s">
        <v>34</v>
      </c>
      <c r="AN292" s="97">
        <v>173</v>
      </c>
      <c r="AO292" s="97" t="s">
        <v>34</v>
      </c>
      <c r="AP292" s="23">
        <v>3.0845846044903442E-2</v>
      </c>
      <c r="AQ292" s="97" t="s">
        <v>34</v>
      </c>
      <c r="AR292" s="97">
        <v>171</v>
      </c>
      <c r="AS292" s="97" t="s">
        <v>34</v>
      </c>
      <c r="AT292" s="23">
        <v>0.15787977451478621</v>
      </c>
      <c r="AU292" s="97" t="s">
        <v>34</v>
      </c>
      <c r="AV292" s="97">
        <v>38</v>
      </c>
      <c r="AW292" s="97" t="s">
        <v>34</v>
      </c>
      <c r="AX292" s="23">
        <v>8.5706230657987173E-2</v>
      </c>
      <c r="AY292" s="97" t="s">
        <v>34</v>
      </c>
      <c r="AZ292" s="97">
        <v>134</v>
      </c>
      <c r="BA292" s="97" t="s">
        <v>34</v>
      </c>
      <c r="BB292" s="23">
        <v>0.27119142883687891</v>
      </c>
      <c r="BC292" s="97" t="s">
        <v>34</v>
      </c>
      <c r="BD292" s="97">
        <v>20</v>
      </c>
      <c r="BE292" s="97" t="s">
        <v>34</v>
      </c>
      <c r="BF292" s="23">
        <v>0.88711263552990438</v>
      </c>
      <c r="BG292" s="97" t="s">
        <v>34</v>
      </c>
      <c r="BH292" s="97">
        <v>2</v>
      </c>
      <c r="BI292" s="97" t="s">
        <v>34</v>
      </c>
      <c r="BJ292" s="23">
        <v>0.432798736766074</v>
      </c>
      <c r="BK292" s="97" t="s">
        <v>34</v>
      </c>
      <c r="BL292" s="97">
        <v>10</v>
      </c>
      <c r="BM292" s="97" t="s">
        <v>34</v>
      </c>
      <c r="BN292" s="23">
        <v>0.10071360337969046</v>
      </c>
      <c r="BO292" s="97" t="s">
        <v>34</v>
      </c>
      <c r="BP292" s="97">
        <v>94</v>
      </c>
      <c r="BQ292" s="97" t="s">
        <v>34</v>
      </c>
      <c r="BR292" s="23">
        <v>4.6855226270943393E-2</v>
      </c>
      <c r="BS292" s="97" t="s">
        <v>34</v>
      </c>
      <c r="BT292" s="97">
        <v>221</v>
      </c>
      <c r="BU292" s="97" t="s">
        <v>34</v>
      </c>
      <c r="BV292" s="23">
        <v>0.12813929531649873</v>
      </c>
      <c r="BW292" s="97" t="s">
        <v>34</v>
      </c>
      <c r="BX292" s="97">
        <v>140</v>
      </c>
      <c r="BY292" s="97" t="s">
        <v>34</v>
      </c>
      <c r="BZ292" s="23">
        <v>0.42052776820621141</v>
      </c>
      <c r="CA292" s="97" t="s">
        <v>34</v>
      </c>
      <c r="CB292" s="97">
        <v>15</v>
      </c>
      <c r="CC292" s="97" t="s">
        <v>34</v>
      </c>
      <c r="CD292" s="23">
        <v>0.10703094392949648</v>
      </c>
      <c r="CE292" s="97" t="s">
        <v>34</v>
      </c>
      <c r="CF292" s="97">
        <v>115</v>
      </c>
      <c r="CG292" s="2">
        <f t="shared" si="44"/>
        <v>7.613945191349121E-3</v>
      </c>
      <c r="CH292">
        <f t="shared" si="45"/>
        <v>2.1321584076332722E-2</v>
      </c>
      <c r="CI292">
        <f t="shared" si="46"/>
        <v>8.5706230657987173E-2</v>
      </c>
      <c r="CJ292">
        <f t="shared" si="47"/>
        <v>0.432798736766074</v>
      </c>
      <c r="CK292">
        <f t="shared" si="48"/>
        <v>0.12813929531649873</v>
      </c>
      <c r="CL292">
        <f t="shared" si="49"/>
        <v>0.42052776820621141</v>
      </c>
      <c r="CM292">
        <f t="shared" si="50"/>
        <v>0.10703094392949648</v>
      </c>
      <c r="CN292">
        <f t="shared" si="51"/>
        <v>0.17511922842511762</v>
      </c>
      <c r="CO292">
        <f t="shared" si="52"/>
        <v>2.1321584076332722E-2</v>
      </c>
      <c r="CP292" s="97" t="s">
        <v>34</v>
      </c>
      <c r="CQ292">
        <f t="shared" si="53"/>
        <v>36</v>
      </c>
      <c r="CR292">
        <f t="shared" si="54"/>
        <v>173</v>
      </c>
      <c r="CS292" s="97" t="s">
        <v>34</v>
      </c>
    </row>
    <row r="293" spans="1:97" x14ac:dyDescent="0.35">
      <c r="A293" s="97" t="s">
        <v>88</v>
      </c>
      <c r="B293" s="23">
        <v>0.16277080894764864</v>
      </c>
      <c r="C293" s="97" t="s">
        <v>88</v>
      </c>
      <c r="D293" s="97">
        <v>260</v>
      </c>
      <c r="E293" s="97" t="s">
        <v>88</v>
      </c>
      <c r="F293" s="23">
        <v>8.58889526509201E-2</v>
      </c>
      <c r="G293" s="97" t="s">
        <v>88</v>
      </c>
      <c r="H293" s="97">
        <v>186</v>
      </c>
      <c r="I293" s="97" t="s">
        <v>88</v>
      </c>
      <c r="J293" s="23">
        <v>0.20326071534949883</v>
      </c>
      <c r="K293" s="97" t="s">
        <v>88</v>
      </c>
      <c r="L293" s="97">
        <v>246</v>
      </c>
      <c r="M293" s="97" t="s">
        <v>88</v>
      </c>
      <c r="N293" s="23">
        <v>60</v>
      </c>
      <c r="O293" s="97" t="s">
        <v>88</v>
      </c>
      <c r="P293" s="23">
        <v>231</v>
      </c>
      <c r="Q293" s="97" t="s">
        <v>88</v>
      </c>
      <c r="R293" s="23">
        <v>1.7795001524280825E-2</v>
      </c>
      <c r="S293" s="97" t="s">
        <v>88</v>
      </c>
      <c r="T293" s="97">
        <v>10</v>
      </c>
      <c r="U293" s="97" t="s">
        <v>88</v>
      </c>
      <c r="V293" s="23">
        <v>0.2027953428004467</v>
      </c>
      <c r="W293" s="97" t="s">
        <v>88</v>
      </c>
      <c r="X293" s="97">
        <v>111</v>
      </c>
      <c r="Y293" s="97" t="s">
        <v>88</v>
      </c>
      <c r="Z293" s="23">
        <v>1.9663700609122835E-2</v>
      </c>
      <c r="AA293" s="97" t="s">
        <v>88</v>
      </c>
      <c r="AB293" s="97">
        <v>12</v>
      </c>
      <c r="AC293" s="97" t="s">
        <v>88</v>
      </c>
      <c r="AD293" s="23">
        <v>5.7657132935436438E-3</v>
      </c>
      <c r="AE293" s="97" t="s">
        <v>88</v>
      </c>
      <c r="AF293" s="97">
        <v>235</v>
      </c>
      <c r="AG293" s="97" t="s">
        <v>88</v>
      </c>
      <c r="AH293" s="23">
        <v>9.4700975263948106E-2</v>
      </c>
      <c r="AI293" s="97" t="s">
        <v>88</v>
      </c>
      <c r="AJ293" s="97">
        <v>136</v>
      </c>
      <c r="AK293" s="97" t="s">
        <v>88</v>
      </c>
      <c r="AL293" s="23">
        <v>1.7553510780646545E-2</v>
      </c>
      <c r="AM293" s="97" t="s">
        <v>88</v>
      </c>
      <c r="AN293" s="97">
        <v>228</v>
      </c>
      <c r="AO293" s="97" t="s">
        <v>88</v>
      </c>
      <c r="AP293" s="23">
        <v>5.8768353543659009E-2</v>
      </c>
      <c r="AQ293" s="97" t="s">
        <v>88</v>
      </c>
      <c r="AR293" s="97">
        <v>112</v>
      </c>
      <c r="AS293" s="97" t="s">
        <v>88</v>
      </c>
      <c r="AT293" s="23">
        <v>0.15475541393123199</v>
      </c>
      <c r="AU293" s="97" t="s">
        <v>88</v>
      </c>
      <c r="AV293" s="97">
        <v>43</v>
      </c>
      <c r="AW293" s="97" t="s">
        <v>88</v>
      </c>
      <c r="AX293" s="23">
        <v>0.11180201100606639</v>
      </c>
      <c r="AY293" s="97" t="s">
        <v>88</v>
      </c>
      <c r="AZ293" s="97">
        <v>92</v>
      </c>
      <c r="BA293" s="97" t="s">
        <v>88</v>
      </c>
      <c r="BB293" s="23">
        <v>8.3330757658713478E-2</v>
      </c>
      <c r="BC293" s="97" t="s">
        <v>88</v>
      </c>
      <c r="BD293" s="97">
        <v>109</v>
      </c>
      <c r="BE293" s="97" t="s">
        <v>88</v>
      </c>
      <c r="BF293" s="23">
        <v>6.2057863541567726E-2</v>
      </c>
      <c r="BG293" s="97" t="s">
        <v>88</v>
      </c>
      <c r="BH293" s="97">
        <v>325</v>
      </c>
      <c r="BI293" s="97" t="s">
        <v>88</v>
      </c>
      <c r="BJ293" s="23">
        <v>8.8986899627293226E-2</v>
      </c>
      <c r="BK293" s="97" t="s">
        <v>88</v>
      </c>
      <c r="BL293" s="97">
        <v>188</v>
      </c>
      <c r="BM293" s="97" t="s">
        <v>88</v>
      </c>
      <c r="BN293" s="23">
        <v>2.4387316780428988E-2</v>
      </c>
      <c r="BO293" s="97" t="s">
        <v>88</v>
      </c>
      <c r="BP293" s="97">
        <v>275</v>
      </c>
      <c r="BQ293" s="97" t="s">
        <v>88</v>
      </c>
      <c r="BR293" s="23">
        <v>5.5620747553605604E-2</v>
      </c>
      <c r="BS293" s="97" t="s">
        <v>88</v>
      </c>
      <c r="BT293" s="97">
        <v>186</v>
      </c>
      <c r="BU293" s="97" t="s">
        <v>88</v>
      </c>
      <c r="BV293" s="23">
        <v>6.9586634817049672E-2</v>
      </c>
      <c r="BW293" s="97" t="s">
        <v>88</v>
      </c>
      <c r="BX293" s="97">
        <v>276</v>
      </c>
      <c r="BY293" s="97" t="s">
        <v>88</v>
      </c>
      <c r="BZ293" s="23">
        <v>9.3969375628420726E-2</v>
      </c>
      <c r="CA293" s="97" t="s">
        <v>88</v>
      </c>
      <c r="CB293" s="97">
        <v>282</v>
      </c>
      <c r="CC293" s="97" t="s">
        <v>88</v>
      </c>
      <c r="CD293" s="23">
        <v>6.1902174855048037E-2</v>
      </c>
      <c r="CE293" s="97" t="s">
        <v>88</v>
      </c>
      <c r="CF293" s="97">
        <v>185</v>
      </c>
      <c r="CG293" s="2">
        <f t="shared" si="44"/>
        <v>1.9663700609122835E-2</v>
      </c>
      <c r="CH293">
        <f t="shared" si="45"/>
        <v>1.7553510780646545E-2</v>
      </c>
      <c r="CI293">
        <f t="shared" si="46"/>
        <v>0.11180201100606639</v>
      </c>
      <c r="CJ293">
        <f t="shared" si="47"/>
        <v>8.8986899627293226E-2</v>
      </c>
      <c r="CK293">
        <f t="shared" si="48"/>
        <v>6.9586634817049672E-2</v>
      </c>
      <c r="CL293">
        <f t="shared" si="49"/>
        <v>9.3969375628420726E-2</v>
      </c>
      <c r="CM293">
        <f t="shared" si="50"/>
        <v>6.1902174855048037E-2</v>
      </c>
      <c r="CN293">
        <f t="shared" si="51"/>
        <v>6.6424537355794719E-2</v>
      </c>
      <c r="CO293">
        <f t="shared" si="52"/>
        <v>1.7553510780646545E-2</v>
      </c>
      <c r="CP293" s="97" t="s">
        <v>88</v>
      </c>
      <c r="CQ293">
        <f t="shared" si="53"/>
        <v>260</v>
      </c>
      <c r="CR293">
        <f t="shared" si="54"/>
        <v>228</v>
      </c>
      <c r="CS293" s="97" t="s">
        <v>88</v>
      </c>
    </row>
    <row r="294" spans="1:97" x14ac:dyDescent="0.35">
      <c r="A294" s="97" t="s">
        <v>151</v>
      </c>
      <c r="B294" s="23">
        <v>0.16238929015535425</v>
      </c>
      <c r="C294" s="97" t="s">
        <v>151</v>
      </c>
      <c r="D294" s="97">
        <v>261</v>
      </c>
      <c r="E294" s="97" t="s">
        <v>151</v>
      </c>
      <c r="F294" s="23">
        <v>4.8815898149746621E-2</v>
      </c>
      <c r="G294" s="97" t="s">
        <v>151</v>
      </c>
      <c r="H294" s="97">
        <v>282</v>
      </c>
      <c r="I294" s="97" t="s">
        <v>151</v>
      </c>
      <c r="J294" s="23">
        <v>0.31374119666656508</v>
      </c>
      <c r="K294" s="97" t="s">
        <v>151</v>
      </c>
      <c r="L294" s="97">
        <v>105</v>
      </c>
      <c r="M294" s="97" t="s">
        <v>151</v>
      </c>
      <c r="N294" s="23">
        <v>-177</v>
      </c>
      <c r="O294" s="97" t="s">
        <v>151</v>
      </c>
      <c r="P294" s="23">
        <v>24</v>
      </c>
      <c r="Q294" s="97" t="s">
        <v>151</v>
      </c>
      <c r="R294" s="23">
        <v>1.3195062145870112E-3</v>
      </c>
      <c r="S294" s="97" t="s">
        <v>151</v>
      </c>
      <c r="T294" s="97">
        <v>158</v>
      </c>
      <c r="U294" s="97" t="s">
        <v>151</v>
      </c>
      <c r="V294" s="23">
        <v>0.48409058108890501</v>
      </c>
      <c r="W294" s="97" t="s">
        <v>151</v>
      </c>
      <c r="X294" s="97">
        <v>21</v>
      </c>
      <c r="Y294" s="97" t="s">
        <v>151</v>
      </c>
      <c r="Z294" s="23">
        <v>5.7926134853038217E-3</v>
      </c>
      <c r="AA294" s="97" t="s">
        <v>151</v>
      </c>
      <c r="AB294" s="97">
        <v>77</v>
      </c>
      <c r="AC294" s="97" t="s">
        <v>151</v>
      </c>
      <c r="AD294" s="23">
        <v>8.5642638019551281E-3</v>
      </c>
      <c r="AE294" s="97" t="s">
        <v>151</v>
      </c>
      <c r="AF294" s="97">
        <v>188</v>
      </c>
      <c r="AG294" s="97" t="s">
        <v>151</v>
      </c>
      <c r="AH294" s="23">
        <v>6.8081935409447625E-2</v>
      </c>
      <c r="AI294" s="97" t="s">
        <v>151</v>
      </c>
      <c r="AJ294" s="97">
        <v>224</v>
      </c>
      <c r="AK294" s="97" t="s">
        <v>151</v>
      </c>
      <c r="AL294" s="23">
        <v>1.6925616887845996E-2</v>
      </c>
      <c r="AM294" s="97" t="s">
        <v>151</v>
      </c>
      <c r="AN294" s="97">
        <v>241</v>
      </c>
      <c r="AO294" s="97" t="s">
        <v>151</v>
      </c>
      <c r="AP294" s="23">
        <v>3.3013381559752877E-2</v>
      </c>
      <c r="AQ294" s="97" t="s">
        <v>151</v>
      </c>
      <c r="AR294" s="97">
        <v>165</v>
      </c>
      <c r="AS294" s="97" t="s">
        <v>151</v>
      </c>
      <c r="AT294" s="23">
        <v>6.6499458975459835E-2</v>
      </c>
      <c r="AU294" s="97" t="s">
        <v>151</v>
      </c>
      <c r="AV294" s="97">
        <v>250</v>
      </c>
      <c r="AW294" s="97" t="s">
        <v>151</v>
      </c>
      <c r="AX294" s="23">
        <v>5.5600755303166292E-2</v>
      </c>
      <c r="AY294" s="97" t="s">
        <v>151</v>
      </c>
      <c r="AZ294" s="97">
        <v>209</v>
      </c>
      <c r="BA294" s="97" t="s">
        <v>151</v>
      </c>
      <c r="BB294" s="23">
        <v>3.2828079445307939E-2</v>
      </c>
      <c r="BC294" s="97" t="s">
        <v>151</v>
      </c>
      <c r="BD294" s="97">
        <v>214</v>
      </c>
      <c r="BE294" s="97" t="s">
        <v>151</v>
      </c>
      <c r="BF294" s="23">
        <v>0.21558417145742634</v>
      </c>
      <c r="BG294" s="97" t="s">
        <v>151</v>
      </c>
      <c r="BH294" s="97">
        <v>168</v>
      </c>
      <c r="BI294" s="97" t="s">
        <v>151</v>
      </c>
      <c r="BJ294" s="23">
        <v>7.500475988536455E-2</v>
      </c>
      <c r="BK294" s="97" t="s">
        <v>151</v>
      </c>
      <c r="BL294" s="97">
        <v>233</v>
      </c>
      <c r="BM294" s="97" t="s">
        <v>151</v>
      </c>
      <c r="BN294" s="23">
        <v>3.2290080380687425E-2</v>
      </c>
      <c r="BO294" s="97" t="s">
        <v>151</v>
      </c>
      <c r="BP294" s="97">
        <v>254</v>
      </c>
      <c r="BQ294" s="97" t="s">
        <v>151</v>
      </c>
      <c r="BR294" s="23">
        <v>6.2460875371654956E-2</v>
      </c>
      <c r="BS294" s="97" t="s">
        <v>151</v>
      </c>
      <c r="BT294" s="97">
        <v>160</v>
      </c>
      <c r="BU294" s="97" t="s">
        <v>151</v>
      </c>
      <c r="BV294" s="23">
        <v>8.2396472525978412E-2</v>
      </c>
      <c r="BW294" s="97" t="s">
        <v>151</v>
      </c>
      <c r="BX294" s="97">
        <v>238</v>
      </c>
      <c r="BY294" s="97" t="s">
        <v>151</v>
      </c>
      <c r="BZ294" s="23">
        <v>0.17104068978165857</v>
      </c>
      <c r="CA294" s="97" t="s">
        <v>151</v>
      </c>
      <c r="CB294" s="97">
        <v>135</v>
      </c>
      <c r="CC294" s="97" t="s">
        <v>151</v>
      </c>
      <c r="CD294" s="23">
        <v>5.2547085826371145E-2</v>
      </c>
      <c r="CE294" s="97" t="s">
        <v>151</v>
      </c>
      <c r="CF294" s="97">
        <v>208</v>
      </c>
      <c r="CG294" s="2">
        <f t="shared" si="44"/>
        <v>5.7926134853038217E-3</v>
      </c>
      <c r="CH294">
        <f t="shared" si="45"/>
        <v>1.6925616887845996E-2</v>
      </c>
      <c r="CI294">
        <f t="shared" si="46"/>
        <v>5.5600755303166292E-2</v>
      </c>
      <c r="CJ294">
        <f t="shared" si="47"/>
        <v>7.500475988536455E-2</v>
      </c>
      <c r="CK294">
        <f t="shared" si="48"/>
        <v>8.2396472525978412E-2</v>
      </c>
      <c r="CL294">
        <f t="shared" si="49"/>
        <v>0.17104068978165857</v>
      </c>
      <c r="CM294">
        <f t="shared" si="50"/>
        <v>5.2547085826371145E-2</v>
      </c>
      <c r="CN294">
        <f t="shared" si="51"/>
        <v>6.6268844763034754E-2</v>
      </c>
      <c r="CO294">
        <f t="shared" si="52"/>
        <v>1.6925616887845996E-2</v>
      </c>
      <c r="CP294" s="97" t="s">
        <v>151</v>
      </c>
      <c r="CQ294">
        <f t="shared" si="53"/>
        <v>261</v>
      </c>
      <c r="CR294">
        <f t="shared" si="54"/>
        <v>241</v>
      </c>
      <c r="CS294" s="97" t="s">
        <v>151</v>
      </c>
    </row>
    <row r="295" spans="1:97" x14ac:dyDescent="0.35">
      <c r="A295" s="97" t="s">
        <v>332</v>
      </c>
      <c r="B295" s="23">
        <v>0.16382909018252928</v>
      </c>
      <c r="C295" s="97" t="s">
        <v>332</v>
      </c>
      <c r="D295" s="97">
        <v>256</v>
      </c>
      <c r="E295" s="97" t="s">
        <v>332</v>
      </c>
      <c r="F295" s="23">
        <v>4.7562818071732099E-2</v>
      </c>
      <c r="G295" s="97" t="s">
        <v>332</v>
      </c>
      <c r="H295" s="97">
        <v>284</v>
      </c>
      <c r="I295" s="97" t="s">
        <v>332</v>
      </c>
      <c r="J295" s="23">
        <v>0.21705472784404872</v>
      </c>
      <c r="K295" s="97" t="s">
        <v>332</v>
      </c>
      <c r="L295" s="97">
        <v>222</v>
      </c>
      <c r="M295" s="97" t="s">
        <v>332</v>
      </c>
      <c r="N295" s="23">
        <v>-62</v>
      </c>
      <c r="O295" s="97" t="s">
        <v>332</v>
      </c>
      <c r="P295" s="23">
        <v>90</v>
      </c>
      <c r="Q295" s="97" t="s">
        <v>332</v>
      </c>
      <c r="R295" s="23">
        <v>1.1333530250360558E-4</v>
      </c>
      <c r="S295" s="97" t="s">
        <v>332</v>
      </c>
      <c r="T295" s="97">
        <v>314</v>
      </c>
      <c r="U295" s="97" t="s">
        <v>332</v>
      </c>
      <c r="V295" s="23">
        <v>0.11755171157228594</v>
      </c>
      <c r="W295" s="97" t="s">
        <v>332</v>
      </c>
      <c r="X295" s="97">
        <v>187</v>
      </c>
      <c r="Y295" s="97" t="s">
        <v>332</v>
      </c>
      <c r="Z295" s="23">
        <v>1.199602067121972E-3</v>
      </c>
      <c r="AA295" s="97" t="s">
        <v>332</v>
      </c>
      <c r="AB295" s="97">
        <v>280</v>
      </c>
      <c r="AC295" s="97" t="s">
        <v>332</v>
      </c>
      <c r="AD295" s="23">
        <v>6.8185690618953456E-3</v>
      </c>
      <c r="AE295" s="97" t="s">
        <v>332</v>
      </c>
      <c r="AF295" s="97">
        <v>222</v>
      </c>
      <c r="AG295" s="97" t="s">
        <v>332</v>
      </c>
      <c r="AH295" s="23">
        <v>7.9071298770030218E-2</v>
      </c>
      <c r="AI295" s="97" t="s">
        <v>332</v>
      </c>
      <c r="AJ295" s="97">
        <v>176</v>
      </c>
      <c r="AK295" s="97" t="s">
        <v>332</v>
      </c>
      <c r="AL295" s="23">
        <v>1.6609594681507175E-2</v>
      </c>
      <c r="AM295" s="97" t="s">
        <v>332</v>
      </c>
      <c r="AN295" s="97">
        <v>248</v>
      </c>
      <c r="AO295" s="97" t="s">
        <v>332</v>
      </c>
      <c r="AP295" s="23">
        <v>3.15505719550166E-2</v>
      </c>
      <c r="AQ295" s="97" t="s">
        <v>332</v>
      </c>
      <c r="AR295" s="97">
        <v>169</v>
      </c>
      <c r="AS295" s="97" t="s">
        <v>332</v>
      </c>
      <c r="AT295" s="23">
        <v>7.6870884305900389E-2</v>
      </c>
      <c r="AU295" s="97" t="s">
        <v>332</v>
      </c>
      <c r="AV295" s="97">
        <v>206</v>
      </c>
      <c r="AW295" s="97" t="s">
        <v>332</v>
      </c>
      <c r="AX295" s="23">
        <v>5.7832450686871123E-2</v>
      </c>
      <c r="AY295" s="97" t="s">
        <v>332</v>
      </c>
      <c r="AZ295" s="97">
        <v>199</v>
      </c>
      <c r="BA295" s="97" t="s">
        <v>332</v>
      </c>
      <c r="BB295" s="23">
        <v>2.5238024988584074E-2</v>
      </c>
      <c r="BC295" s="97" t="s">
        <v>332</v>
      </c>
      <c r="BD295" s="97">
        <v>241</v>
      </c>
      <c r="BE295" s="97" t="s">
        <v>332</v>
      </c>
      <c r="BF295" s="23">
        <v>0.20722749283306979</v>
      </c>
      <c r="BG295" s="97" t="s">
        <v>332</v>
      </c>
      <c r="BH295" s="97">
        <v>182</v>
      </c>
      <c r="BI295" s="97" t="s">
        <v>332</v>
      </c>
      <c r="BJ295" s="23">
        <v>6.6334326746242414E-2</v>
      </c>
      <c r="BK295" s="97" t="s">
        <v>332</v>
      </c>
      <c r="BL295" s="97">
        <v>250</v>
      </c>
      <c r="BM295" s="97" t="s">
        <v>332</v>
      </c>
      <c r="BN295" s="23">
        <v>4.1522110216403799E-2</v>
      </c>
      <c r="BO295" s="97" t="s">
        <v>332</v>
      </c>
      <c r="BP295" s="97">
        <v>221</v>
      </c>
      <c r="BQ295" s="97" t="s">
        <v>332</v>
      </c>
      <c r="BR295" s="23">
        <v>4.3373715025425176E-2</v>
      </c>
      <c r="BS295" s="97" t="s">
        <v>332</v>
      </c>
      <c r="BT295" s="97">
        <v>234</v>
      </c>
      <c r="BU295" s="97" t="s">
        <v>332</v>
      </c>
      <c r="BV295" s="23">
        <v>7.3779354949253306E-2</v>
      </c>
      <c r="BW295" s="97" t="s">
        <v>332</v>
      </c>
      <c r="BX295" s="97">
        <v>263</v>
      </c>
      <c r="BY295" s="97" t="s">
        <v>332</v>
      </c>
      <c r="BZ295" s="23">
        <v>0.18793745880637733</v>
      </c>
      <c r="CA295" s="97" t="s">
        <v>332</v>
      </c>
      <c r="CB295" s="97">
        <v>111</v>
      </c>
      <c r="CC295" s="97" t="s">
        <v>332</v>
      </c>
      <c r="CD295" s="23">
        <v>6.3024892398891127E-2</v>
      </c>
      <c r="CE295" s="97" t="s">
        <v>332</v>
      </c>
      <c r="CF295" s="97">
        <v>181</v>
      </c>
      <c r="CG295" s="2">
        <f t="shared" si="44"/>
        <v>1.199602067121972E-3</v>
      </c>
      <c r="CH295">
        <f t="shared" si="45"/>
        <v>1.6609594681507175E-2</v>
      </c>
      <c r="CI295">
        <f t="shared" si="46"/>
        <v>5.7832450686871123E-2</v>
      </c>
      <c r="CJ295">
        <f t="shared" si="47"/>
        <v>6.6334326746242414E-2</v>
      </c>
      <c r="CK295">
        <f t="shared" si="48"/>
        <v>7.3779354949253306E-2</v>
      </c>
      <c r="CL295">
        <f t="shared" si="49"/>
        <v>0.18793745880637733</v>
      </c>
      <c r="CM295">
        <f t="shared" si="50"/>
        <v>6.3024892398891127E-2</v>
      </c>
      <c r="CN295">
        <f t="shared" si="51"/>
        <v>6.6856407430495118E-2</v>
      </c>
      <c r="CO295">
        <f t="shared" si="52"/>
        <v>1.6609594681507175E-2</v>
      </c>
      <c r="CP295" s="97" t="s">
        <v>332</v>
      </c>
      <c r="CQ295">
        <f t="shared" si="53"/>
        <v>256</v>
      </c>
      <c r="CR295">
        <f t="shared" si="54"/>
        <v>248</v>
      </c>
      <c r="CS295" s="97" t="s">
        <v>332</v>
      </c>
    </row>
    <row r="296" spans="1:97" x14ac:dyDescent="0.35">
      <c r="A296" s="97" t="s">
        <v>269</v>
      </c>
      <c r="B296" s="23">
        <v>0.14461970739807042</v>
      </c>
      <c r="C296" s="97" t="s">
        <v>269</v>
      </c>
      <c r="D296" s="97">
        <v>289</v>
      </c>
      <c r="E296" s="97" t="s">
        <v>269</v>
      </c>
      <c r="F296" s="23">
        <v>8.7015136908604879E-2</v>
      </c>
      <c r="G296" s="97" t="s">
        <v>269</v>
      </c>
      <c r="H296" s="97">
        <v>182</v>
      </c>
      <c r="I296" s="97" t="s">
        <v>269</v>
      </c>
      <c r="J296" s="23">
        <v>0.15548943082521829</v>
      </c>
      <c r="K296" s="97" t="s">
        <v>269</v>
      </c>
      <c r="L296" s="97">
        <v>297</v>
      </c>
      <c r="M296" s="97" t="s">
        <v>269</v>
      </c>
      <c r="N296" s="23">
        <v>115</v>
      </c>
      <c r="O296" s="97" t="s">
        <v>269</v>
      </c>
      <c r="P296" s="23">
        <v>272</v>
      </c>
      <c r="Q296" s="97" t="s">
        <v>269</v>
      </c>
      <c r="R296" s="23">
        <v>5.4621375568548493E-4</v>
      </c>
      <c r="S296" s="97" t="s">
        <v>269</v>
      </c>
      <c r="T296" s="97">
        <v>248</v>
      </c>
      <c r="U296" s="97" t="s">
        <v>269</v>
      </c>
      <c r="V296" s="23">
        <v>4.489157639275218E-2</v>
      </c>
      <c r="W296" s="97" t="s">
        <v>269</v>
      </c>
      <c r="X296" s="97">
        <v>304</v>
      </c>
      <c r="Y296" s="97" t="s">
        <v>269</v>
      </c>
      <c r="Z296" s="23">
        <v>9.6089491089451846E-4</v>
      </c>
      <c r="AA296" s="97" t="s">
        <v>269</v>
      </c>
      <c r="AB296" s="97">
        <v>307</v>
      </c>
      <c r="AC296" s="97" t="s">
        <v>269</v>
      </c>
      <c r="AD296" s="23">
        <v>1.3954869995456717E-2</v>
      </c>
      <c r="AE296" s="97" t="s">
        <v>269</v>
      </c>
      <c r="AF296" s="97">
        <v>130</v>
      </c>
      <c r="AG296" s="97" t="s">
        <v>269</v>
      </c>
      <c r="AH296" s="23">
        <v>0.10271295223634996</v>
      </c>
      <c r="AI296" s="97" t="s">
        <v>269</v>
      </c>
      <c r="AJ296" s="97">
        <v>118</v>
      </c>
      <c r="AK296" s="97" t="s">
        <v>269</v>
      </c>
      <c r="AL296" s="23">
        <v>2.6542903181056742E-2</v>
      </c>
      <c r="AM296" s="97" t="s">
        <v>269</v>
      </c>
      <c r="AN296" s="97">
        <v>128</v>
      </c>
      <c r="AO296" s="97" t="s">
        <v>269</v>
      </c>
      <c r="AP296" s="23">
        <v>0.10828671045937931</v>
      </c>
      <c r="AQ296" s="97" t="s">
        <v>269</v>
      </c>
      <c r="AR296" s="97">
        <v>51</v>
      </c>
      <c r="AS296" s="97" t="s">
        <v>269</v>
      </c>
      <c r="AT296" s="23">
        <v>5.6594699557145668E-2</v>
      </c>
      <c r="AU296" s="97" t="s">
        <v>269</v>
      </c>
      <c r="AV296" s="97">
        <v>283</v>
      </c>
      <c r="AW296" s="97" t="s">
        <v>269</v>
      </c>
      <c r="AX296" s="23">
        <v>0.12542707077040047</v>
      </c>
      <c r="AY296" s="97" t="s">
        <v>269</v>
      </c>
      <c r="AZ296" s="97">
        <v>72</v>
      </c>
      <c r="BA296" s="97" t="s">
        <v>269</v>
      </c>
      <c r="BB296" s="23">
        <v>2.6420757597723752E-2</v>
      </c>
      <c r="BC296" s="97" t="s">
        <v>269</v>
      </c>
      <c r="BD296" s="97">
        <v>234</v>
      </c>
      <c r="BE296" s="97" t="s">
        <v>269</v>
      </c>
      <c r="BF296" s="23">
        <v>0.2078665539233745</v>
      </c>
      <c r="BG296" s="97" t="s">
        <v>269</v>
      </c>
      <c r="BH296" s="97">
        <v>179</v>
      </c>
      <c r="BI296" s="97" t="s">
        <v>269</v>
      </c>
      <c r="BJ296" s="23">
        <v>6.7546813372004411E-2</v>
      </c>
      <c r="BK296" s="97" t="s">
        <v>269</v>
      </c>
      <c r="BL296" s="97">
        <v>245</v>
      </c>
      <c r="BM296" s="97" t="s">
        <v>269</v>
      </c>
      <c r="BN296" s="23">
        <v>4.3330507517546787E-2</v>
      </c>
      <c r="BO296" s="97" t="s">
        <v>269</v>
      </c>
      <c r="BP296" s="97">
        <v>212</v>
      </c>
      <c r="BQ296" s="97" t="s">
        <v>269</v>
      </c>
      <c r="BR296" s="23">
        <v>2.9013037944345257E-2</v>
      </c>
      <c r="BS296" s="97" t="s">
        <v>269</v>
      </c>
      <c r="BT296" s="97">
        <v>296</v>
      </c>
      <c r="BU296" s="97" t="s">
        <v>269</v>
      </c>
      <c r="BV296" s="23">
        <v>6.2841041335362516E-2</v>
      </c>
      <c r="BW296" s="97" t="s">
        <v>269</v>
      </c>
      <c r="BX296" s="97">
        <v>288</v>
      </c>
      <c r="BY296" s="97" t="s">
        <v>269</v>
      </c>
      <c r="BZ296" s="23">
        <v>0.10210682666128543</v>
      </c>
      <c r="CA296" s="97" t="s">
        <v>269</v>
      </c>
      <c r="CB296" s="97">
        <v>260</v>
      </c>
      <c r="CC296" s="97" t="s">
        <v>269</v>
      </c>
      <c r="CD296" s="23">
        <v>1.203488928295899E-2</v>
      </c>
      <c r="CE296" s="97" t="s">
        <v>269</v>
      </c>
      <c r="CF296" s="97">
        <v>313</v>
      </c>
      <c r="CG296" s="2">
        <f t="shared" si="44"/>
        <v>9.6089491089451846E-4</v>
      </c>
      <c r="CH296">
        <f t="shared" si="45"/>
        <v>2.6542903181056742E-2</v>
      </c>
      <c r="CI296">
        <f t="shared" si="46"/>
        <v>0.12542707077040047</v>
      </c>
      <c r="CJ296">
        <f t="shared" si="47"/>
        <v>6.7546813372004411E-2</v>
      </c>
      <c r="CK296">
        <f t="shared" si="48"/>
        <v>6.2841041335362516E-2</v>
      </c>
      <c r="CL296">
        <f t="shared" si="49"/>
        <v>0.10210682666128543</v>
      </c>
      <c r="CM296">
        <f t="shared" si="50"/>
        <v>1.203488928295899E-2</v>
      </c>
      <c r="CN296">
        <f t="shared" si="51"/>
        <v>5.9017321462946512E-2</v>
      </c>
      <c r="CO296">
        <f t="shared" si="52"/>
        <v>2.6542903181056742E-2</v>
      </c>
      <c r="CP296" s="97" t="s">
        <v>269</v>
      </c>
      <c r="CQ296">
        <f t="shared" si="53"/>
        <v>289</v>
      </c>
      <c r="CR296">
        <f t="shared" si="54"/>
        <v>128</v>
      </c>
      <c r="CS296" s="97" t="s">
        <v>269</v>
      </c>
    </row>
    <row r="297" spans="1:97" x14ac:dyDescent="0.35">
      <c r="A297" s="97" t="s">
        <v>243</v>
      </c>
      <c r="B297" s="23">
        <v>0.20332753530169095</v>
      </c>
      <c r="C297" s="97" t="s">
        <v>243</v>
      </c>
      <c r="D297" s="97">
        <v>180</v>
      </c>
      <c r="E297" s="97" t="s">
        <v>243</v>
      </c>
      <c r="F297" s="23">
        <v>0.10902830845421954</v>
      </c>
      <c r="G297" s="97" t="s">
        <v>243</v>
      </c>
      <c r="H297" s="97">
        <v>142</v>
      </c>
      <c r="I297" s="97" t="s">
        <v>243</v>
      </c>
      <c r="J297" s="23">
        <v>0.18966631586403873</v>
      </c>
      <c r="K297" s="97" t="s">
        <v>243</v>
      </c>
      <c r="L297" s="97">
        <v>265</v>
      </c>
      <c r="M297" s="97" t="s">
        <v>243</v>
      </c>
      <c r="N297" s="23">
        <v>123</v>
      </c>
      <c r="O297" s="97" t="s">
        <v>243</v>
      </c>
      <c r="P297" s="23">
        <v>280</v>
      </c>
      <c r="Q297" s="97" t="s">
        <v>243</v>
      </c>
      <c r="R297" s="23">
        <v>3.2709322968844301E-3</v>
      </c>
      <c r="S297" s="97" t="s">
        <v>243</v>
      </c>
      <c r="T297" s="97">
        <v>74</v>
      </c>
      <c r="U297" s="97" t="s">
        <v>243</v>
      </c>
      <c r="V297" s="23">
        <v>4.7627014470974303E-2</v>
      </c>
      <c r="W297" s="97" t="s">
        <v>243</v>
      </c>
      <c r="X297" s="97">
        <v>296</v>
      </c>
      <c r="Y297" s="97" t="s">
        <v>243</v>
      </c>
      <c r="Z297" s="23">
        <v>3.7100738055043572E-3</v>
      </c>
      <c r="AA297" s="97" t="s">
        <v>243</v>
      </c>
      <c r="AB297" s="97">
        <v>132</v>
      </c>
      <c r="AC297" s="97" t="s">
        <v>243</v>
      </c>
      <c r="AD297" s="23">
        <v>3.5632795920506416E-2</v>
      </c>
      <c r="AE297" s="97" t="s">
        <v>243</v>
      </c>
      <c r="AF297" s="97">
        <v>53</v>
      </c>
      <c r="AG297" s="97" t="s">
        <v>243</v>
      </c>
      <c r="AH297" s="23">
        <v>9.2334222599366064E-2</v>
      </c>
      <c r="AI297" s="97" t="s">
        <v>243</v>
      </c>
      <c r="AJ297" s="97">
        <v>137</v>
      </c>
      <c r="AK297" s="97" t="s">
        <v>243</v>
      </c>
      <c r="AL297" s="23">
        <v>4.6358131949219096E-2</v>
      </c>
      <c r="AM297" s="97" t="s">
        <v>243</v>
      </c>
      <c r="AN297" s="97">
        <v>60</v>
      </c>
      <c r="AO297" s="97" t="s">
        <v>243</v>
      </c>
      <c r="AP297" s="23">
        <v>1.2106802208566289E-2</v>
      </c>
      <c r="AQ297" s="97" t="s">
        <v>243</v>
      </c>
      <c r="AR297" s="97">
        <v>234</v>
      </c>
      <c r="AS297" s="97" t="s">
        <v>243</v>
      </c>
      <c r="AT297" s="23">
        <v>4.3440523093312353E-2</v>
      </c>
      <c r="AU297" s="97" t="s">
        <v>243</v>
      </c>
      <c r="AV297" s="97">
        <v>310</v>
      </c>
      <c r="AW297" s="97" t="s">
        <v>243</v>
      </c>
      <c r="AX297" s="23">
        <v>2.7107594115317966E-2</v>
      </c>
      <c r="AY297" s="97" t="s">
        <v>243</v>
      </c>
      <c r="AZ297" s="97">
        <v>296</v>
      </c>
      <c r="BA297" s="97" t="s">
        <v>243</v>
      </c>
      <c r="BB297" s="23">
        <v>9.9023753286830805E-3</v>
      </c>
      <c r="BC297" s="97" t="s">
        <v>243</v>
      </c>
      <c r="BD297" s="97">
        <v>295</v>
      </c>
      <c r="BE297" s="97" t="s">
        <v>243</v>
      </c>
      <c r="BF297" s="23">
        <v>0.20751597347457079</v>
      </c>
      <c r="BG297" s="97" t="s">
        <v>243</v>
      </c>
      <c r="BH297" s="97">
        <v>181</v>
      </c>
      <c r="BI297" s="97" t="s">
        <v>243</v>
      </c>
      <c r="BJ297" s="23">
        <v>5.2405037477245148E-2</v>
      </c>
      <c r="BK297" s="97" t="s">
        <v>243</v>
      </c>
      <c r="BL297" s="97">
        <v>286</v>
      </c>
      <c r="BM297" s="97" t="s">
        <v>243</v>
      </c>
      <c r="BN297" s="23">
        <v>0.18033486670713963</v>
      </c>
      <c r="BO297" s="97" t="s">
        <v>243</v>
      </c>
      <c r="BP297" s="97">
        <v>40</v>
      </c>
      <c r="BQ297" s="97" t="s">
        <v>243</v>
      </c>
      <c r="BR297" s="23">
        <v>8.056918858300309E-2</v>
      </c>
      <c r="BS297" s="97" t="s">
        <v>243</v>
      </c>
      <c r="BT297" s="97">
        <v>101</v>
      </c>
      <c r="BU297" s="97" t="s">
        <v>243</v>
      </c>
      <c r="BV297" s="23">
        <v>0.22654384968163294</v>
      </c>
      <c r="BW297" s="97" t="s">
        <v>243</v>
      </c>
      <c r="BX297" s="97">
        <v>48</v>
      </c>
      <c r="BY297" s="97" t="s">
        <v>243</v>
      </c>
      <c r="BZ297" s="23">
        <v>0.17958519909493365</v>
      </c>
      <c r="CA297" s="97" t="s">
        <v>243</v>
      </c>
      <c r="CB297" s="97">
        <v>126</v>
      </c>
      <c r="CC297" s="97" t="s">
        <v>243</v>
      </c>
      <c r="CD297" s="23">
        <v>2.6186988810818324E-2</v>
      </c>
      <c r="CE297" s="97" t="s">
        <v>243</v>
      </c>
      <c r="CF297" s="97">
        <v>287</v>
      </c>
      <c r="CG297" s="2">
        <f t="shared" si="44"/>
        <v>3.7100738055043572E-3</v>
      </c>
      <c r="CH297">
        <f t="shared" si="45"/>
        <v>4.6358131949219096E-2</v>
      </c>
      <c r="CI297">
        <f t="shared" si="46"/>
        <v>2.7107594115317966E-2</v>
      </c>
      <c r="CJ297">
        <f t="shared" si="47"/>
        <v>5.2405037477245148E-2</v>
      </c>
      <c r="CK297">
        <f t="shared" si="48"/>
        <v>0.22654384968163294</v>
      </c>
      <c r="CL297">
        <f t="shared" si="49"/>
        <v>0.17958519909493365</v>
      </c>
      <c r="CM297">
        <f t="shared" si="50"/>
        <v>2.6186988810818324E-2</v>
      </c>
      <c r="CN297">
        <f t="shared" si="51"/>
        <v>8.2975181799659806E-2</v>
      </c>
      <c r="CO297">
        <f t="shared" si="52"/>
        <v>4.6358131949219096E-2</v>
      </c>
      <c r="CP297" s="97" t="s">
        <v>243</v>
      </c>
      <c r="CQ297">
        <f t="shared" si="53"/>
        <v>180</v>
      </c>
      <c r="CR297">
        <f t="shared" si="54"/>
        <v>60</v>
      </c>
      <c r="CS297" s="97" t="s">
        <v>243</v>
      </c>
    </row>
    <row r="298" spans="1:97" x14ac:dyDescent="0.35">
      <c r="A298" s="97" t="s">
        <v>191</v>
      </c>
      <c r="B298" s="23">
        <v>0.19727607284658202</v>
      </c>
      <c r="C298" s="97" t="s">
        <v>191</v>
      </c>
      <c r="D298" s="97">
        <v>186</v>
      </c>
      <c r="E298" s="97" t="s">
        <v>191</v>
      </c>
      <c r="F298" s="23">
        <v>8.9735735709506617E-2</v>
      </c>
      <c r="G298" s="97" t="s">
        <v>191</v>
      </c>
      <c r="H298" s="97">
        <v>170</v>
      </c>
      <c r="I298" s="97" t="s">
        <v>191</v>
      </c>
      <c r="J298" s="23">
        <v>0.19172404209464589</v>
      </c>
      <c r="K298" s="97" t="s">
        <v>191</v>
      </c>
      <c r="L298" s="97">
        <v>262</v>
      </c>
      <c r="M298" s="97" t="s">
        <v>191</v>
      </c>
      <c r="N298" s="23">
        <v>92</v>
      </c>
      <c r="O298" s="97" t="s">
        <v>191</v>
      </c>
      <c r="P298" s="23">
        <v>255</v>
      </c>
      <c r="Q298" s="97" t="s">
        <v>191</v>
      </c>
      <c r="R298" s="23">
        <v>7.1249616873934494E-3</v>
      </c>
      <c r="S298" s="97" t="s">
        <v>191</v>
      </c>
      <c r="T298" s="97">
        <v>33</v>
      </c>
      <c r="U298" s="97" t="s">
        <v>191</v>
      </c>
      <c r="V298" s="23">
        <v>4.1053118961427264E-2</v>
      </c>
      <c r="W298" s="97" t="s">
        <v>191</v>
      </c>
      <c r="X298" s="97">
        <v>309</v>
      </c>
      <c r="Y298" s="97" t="s">
        <v>191</v>
      </c>
      <c r="Z298" s="23">
        <v>7.5021965511707749E-3</v>
      </c>
      <c r="AA298" s="97" t="s">
        <v>191</v>
      </c>
      <c r="AB298" s="97">
        <v>53</v>
      </c>
      <c r="AC298" s="97" t="s">
        <v>191</v>
      </c>
      <c r="AD298" s="23">
        <v>7.2242333968886061E-2</v>
      </c>
      <c r="AE298" s="97" t="s">
        <v>191</v>
      </c>
      <c r="AF298" s="97">
        <v>28</v>
      </c>
      <c r="AG298" s="97" t="s">
        <v>191</v>
      </c>
      <c r="AH298" s="23">
        <v>5.2618304850244553E-2</v>
      </c>
      <c r="AI298" s="97" t="s">
        <v>191</v>
      </c>
      <c r="AJ298" s="97">
        <v>290</v>
      </c>
      <c r="AK298" s="97" t="s">
        <v>191</v>
      </c>
      <c r="AL298" s="23">
        <v>7.7025520654622967E-2</v>
      </c>
      <c r="AM298" s="97" t="s">
        <v>191</v>
      </c>
      <c r="AN298" s="97">
        <v>34</v>
      </c>
      <c r="AO298" s="97" t="s">
        <v>191</v>
      </c>
      <c r="AP298" s="23">
        <v>0</v>
      </c>
      <c r="AQ298" s="97" t="s">
        <v>191</v>
      </c>
      <c r="AR298" s="97">
        <v>253</v>
      </c>
      <c r="AS298" s="97" t="s">
        <v>191</v>
      </c>
      <c r="AT298" s="23">
        <v>0.11345754232788452</v>
      </c>
      <c r="AU298" s="97" t="s">
        <v>191</v>
      </c>
      <c r="AV298" s="97">
        <v>104</v>
      </c>
      <c r="AW298" s="97" t="s">
        <v>191</v>
      </c>
      <c r="AX298" s="23">
        <v>4.0000182361511621E-2</v>
      </c>
      <c r="AY298" s="97" t="s">
        <v>191</v>
      </c>
      <c r="AZ298" s="97">
        <v>257</v>
      </c>
      <c r="BA298" s="97" t="s">
        <v>191</v>
      </c>
      <c r="BB298" s="23">
        <v>0.1085942759281682</v>
      </c>
      <c r="BC298" s="97" t="s">
        <v>191</v>
      </c>
      <c r="BD298" s="97">
        <v>87</v>
      </c>
      <c r="BE298" s="97" t="s">
        <v>191</v>
      </c>
      <c r="BF298" s="23">
        <v>0.17308005881643593</v>
      </c>
      <c r="BG298" s="97" t="s">
        <v>191</v>
      </c>
      <c r="BH298" s="97">
        <v>220</v>
      </c>
      <c r="BI298" s="97" t="s">
        <v>191</v>
      </c>
      <c r="BJ298" s="23">
        <v>0.13523711506249603</v>
      </c>
      <c r="BK298" s="97" t="s">
        <v>191</v>
      </c>
      <c r="BL298" s="97">
        <v>117</v>
      </c>
      <c r="BM298" s="97" t="s">
        <v>191</v>
      </c>
      <c r="BN298" s="23">
        <v>1.0597377527631614E-2</v>
      </c>
      <c r="BO298" s="97" t="s">
        <v>191</v>
      </c>
      <c r="BP298" s="97">
        <v>306</v>
      </c>
      <c r="BQ298" s="97" t="s">
        <v>191</v>
      </c>
      <c r="BR298" s="23">
        <v>3.5247980403357901E-2</v>
      </c>
      <c r="BS298" s="97" t="s">
        <v>191</v>
      </c>
      <c r="BT298" s="97">
        <v>264</v>
      </c>
      <c r="BU298" s="97" t="s">
        <v>191</v>
      </c>
      <c r="BV298" s="23">
        <v>3.9886384909001649E-2</v>
      </c>
      <c r="BW298" s="97" t="s">
        <v>191</v>
      </c>
      <c r="BX298" s="97">
        <v>313</v>
      </c>
      <c r="BY298" s="97" t="s">
        <v>191</v>
      </c>
      <c r="BZ298" s="23">
        <v>0.1728594213370146</v>
      </c>
      <c r="CA298" s="97" t="s">
        <v>191</v>
      </c>
      <c r="CB298" s="97">
        <v>132</v>
      </c>
      <c r="CC298" s="97" t="s">
        <v>191</v>
      </c>
      <c r="CD298" s="23">
        <v>9.6290397385394119E-2</v>
      </c>
      <c r="CE298" s="97" t="s">
        <v>191</v>
      </c>
      <c r="CF298" s="97">
        <v>127</v>
      </c>
      <c r="CG298" s="2">
        <f t="shared" si="44"/>
        <v>7.5021965511707749E-3</v>
      </c>
      <c r="CH298">
        <f t="shared" si="45"/>
        <v>7.7025520654622967E-2</v>
      </c>
      <c r="CI298">
        <f t="shared" si="46"/>
        <v>4.0000182361511621E-2</v>
      </c>
      <c r="CJ298">
        <f t="shared" si="47"/>
        <v>0.13523711506249603</v>
      </c>
      <c r="CK298">
        <f t="shared" si="48"/>
        <v>3.9886384909001649E-2</v>
      </c>
      <c r="CL298">
        <f t="shared" si="49"/>
        <v>0.1728594213370146</v>
      </c>
      <c r="CM298">
        <f t="shared" si="50"/>
        <v>9.6290397385394119E-2</v>
      </c>
      <c r="CN298">
        <f t="shared" si="51"/>
        <v>8.0505662869912065E-2</v>
      </c>
      <c r="CO298">
        <f t="shared" si="52"/>
        <v>7.7025520654622967E-2</v>
      </c>
      <c r="CP298" s="97" t="s">
        <v>191</v>
      </c>
      <c r="CQ298">
        <f t="shared" si="53"/>
        <v>186</v>
      </c>
      <c r="CR298">
        <f t="shared" si="54"/>
        <v>34</v>
      </c>
      <c r="CS298" s="97" t="s">
        <v>191</v>
      </c>
    </row>
    <row r="299" spans="1:97" x14ac:dyDescent="0.35">
      <c r="A299" s="97" t="s">
        <v>341</v>
      </c>
      <c r="B299" s="23">
        <v>0.10821518704903847</v>
      </c>
      <c r="C299" s="97" t="s">
        <v>341</v>
      </c>
      <c r="D299" s="97">
        <v>320</v>
      </c>
      <c r="E299" s="97" t="s">
        <v>341</v>
      </c>
      <c r="F299" s="23">
        <v>9.6869449909348249E-3</v>
      </c>
      <c r="G299" s="97" t="s">
        <v>341</v>
      </c>
      <c r="H299" s="97">
        <v>325</v>
      </c>
      <c r="I299" s="97" t="s">
        <v>341</v>
      </c>
      <c r="J299" s="23">
        <v>0.18289983431632661</v>
      </c>
      <c r="K299" s="97" t="s">
        <v>341</v>
      </c>
      <c r="L299" s="97">
        <v>274</v>
      </c>
      <c r="M299" s="97" t="s">
        <v>341</v>
      </c>
      <c r="N299" s="23">
        <v>-51</v>
      </c>
      <c r="O299" s="97" t="s">
        <v>341</v>
      </c>
      <c r="P299" s="23">
        <v>102</v>
      </c>
      <c r="Q299" s="97" t="s">
        <v>341</v>
      </c>
      <c r="R299" s="23">
        <v>2.0374211956584434E-4</v>
      </c>
      <c r="S299" s="97" t="s">
        <v>341</v>
      </c>
      <c r="T299" s="97">
        <v>293</v>
      </c>
      <c r="U299" s="97" t="s">
        <v>341</v>
      </c>
      <c r="V299" s="23">
        <v>8.1762407271077073E-2</v>
      </c>
      <c r="W299" s="97" t="s">
        <v>341</v>
      </c>
      <c r="X299" s="97">
        <v>244</v>
      </c>
      <c r="Y299" s="97" t="s">
        <v>341</v>
      </c>
      <c r="Z299" s="23">
        <v>9.5925113268886602E-4</v>
      </c>
      <c r="AA299" s="97" t="s">
        <v>341</v>
      </c>
      <c r="AB299" s="97">
        <v>308</v>
      </c>
      <c r="AC299" s="97" t="s">
        <v>341</v>
      </c>
      <c r="AD299" s="23">
        <v>4.2328690108050784E-3</v>
      </c>
      <c r="AE299" s="97" t="s">
        <v>341</v>
      </c>
      <c r="AF299" s="97">
        <v>269</v>
      </c>
      <c r="AG299" s="97" t="s">
        <v>341</v>
      </c>
      <c r="AH299" s="23">
        <v>6.9796298526011782E-2</v>
      </c>
      <c r="AI299" s="97" t="s">
        <v>341</v>
      </c>
      <c r="AJ299" s="97">
        <v>216</v>
      </c>
      <c r="AK299" s="97" t="s">
        <v>341</v>
      </c>
      <c r="AL299" s="23">
        <v>1.2921108648077859E-2</v>
      </c>
      <c r="AM299" s="97" t="s">
        <v>341</v>
      </c>
      <c r="AN299" s="97">
        <v>292</v>
      </c>
      <c r="AO299" s="97" t="s">
        <v>341</v>
      </c>
      <c r="AP299" s="23">
        <v>0</v>
      </c>
      <c r="AQ299" s="97" t="s">
        <v>341</v>
      </c>
      <c r="AR299" s="97">
        <v>253</v>
      </c>
      <c r="AS299" s="97" t="s">
        <v>341</v>
      </c>
      <c r="AT299" s="23">
        <v>8.705502313614423E-2</v>
      </c>
      <c r="AU299" s="97" t="s">
        <v>341</v>
      </c>
      <c r="AV299" s="97">
        <v>177</v>
      </c>
      <c r="AW299" s="97" t="s">
        <v>341</v>
      </c>
      <c r="AX299" s="23">
        <v>3.0691805317517057E-2</v>
      </c>
      <c r="AY299" s="97" t="s">
        <v>341</v>
      </c>
      <c r="AZ299" s="97">
        <v>287</v>
      </c>
      <c r="BA299" s="97" t="s">
        <v>341</v>
      </c>
      <c r="BB299" s="23">
        <v>2.6961292644587633E-3</v>
      </c>
      <c r="BC299" s="97" t="s">
        <v>341</v>
      </c>
      <c r="BD299" s="97">
        <v>321</v>
      </c>
      <c r="BE299" s="97" t="s">
        <v>341</v>
      </c>
      <c r="BF299" s="23">
        <v>0.20543120888220395</v>
      </c>
      <c r="BG299" s="97" t="s">
        <v>341</v>
      </c>
      <c r="BH299" s="97">
        <v>183</v>
      </c>
      <c r="BI299" s="97" t="s">
        <v>341</v>
      </c>
      <c r="BJ299" s="23">
        <v>4.5395584457804637E-2</v>
      </c>
      <c r="BK299" s="97" t="s">
        <v>341</v>
      </c>
      <c r="BL299" s="97">
        <v>302</v>
      </c>
      <c r="BM299" s="97" t="s">
        <v>341</v>
      </c>
      <c r="BN299" s="23">
        <v>1.4301636916491238E-2</v>
      </c>
      <c r="BO299" s="97" t="s">
        <v>341</v>
      </c>
      <c r="BP299" s="97">
        <v>297</v>
      </c>
      <c r="BQ299" s="97" t="s">
        <v>341</v>
      </c>
      <c r="BR299" s="23">
        <v>4.2110361131187712E-2</v>
      </c>
      <c r="BS299" s="97" t="s">
        <v>341</v>
      </c>
      <c r="BT299" s="97">
        <v>238</v>
      </c>
      <c r="BU299" s="97" t="s">
        <v>341</v>
      </c>
      <c r="BV299" s="23">
        <v>4.9074865908280071E-2</v>
      </c>
      <c r="BW299" s="97" t="s">
        <v>341</v>
      </c>
      <c r="BX299" s="97">
        <v>301</v>
      </c>
      <c r="BY299" s="97" t="s">
        <v>341</v>
      </c>
      <c r="BZ299" s="23">
        <v>0.132210646260013</v>
      </c>
      <c r="CA299" s="97" t="s">
        <v>341</v>
      </c>
      <c r="CB299" s="97">
        <v>198</v>
      </c>
      <c r="CC299" s="97" t="s">
        <v>341</v>
      </c>
      <c r="CD299" s="23">
        <v>3.4731461505491223E-2</v>
      </c>
      <c r="CE299" s="97" t="s">
        <v>341</v>
      </c>
      <c r="CF299" s="97">
        <v>263</v>
      </c>
      <c r="CG299" s="2">
        <f t="shared" si="44"/>
        <v>9.5925113268886602E-4</v>
      </c>
      <c r="CH299">
        <f t="shared" si="45"/>
        <v>1.2921108648077859E-2</v>
      </c>
      <c r="CI299">
        <f t="shared" si="46"/>
        <v>3.0691805317517057E-2</v>
      </c>
      <c r="CJ299">
        <f t="shared" si="47"/>
        <v>4.5395584457804637E-2</v>
      </c>
      <c r="CK299">
        <f t="shared" si="48"/>
        <v>4.9074865908280071E-2</v>
      </c>
      <c r="CL299">
        <f t="shared" si="49"/>
        <v>0.132210646260013</v>
      </c>
      <c r="CM299">
        <f t="shared" si="50"/>
        <v>3.4731461505491223E-2</v>
      </c>
      <c r="CN299">
        <f t="shared" si="51"/>
        <v>4.4161135409206353E-2</v>
      </c>
      <c r="CO299">
        <f t="shared" si="52"/>
        <v>1.2921108648077859E-2</v>
      </c>
      <c r="CP299" s="97" t="s">
        <v>341</v>
      </c>
      <c r="CQ299">
        <f t="shared" si="53"/>
        <v>320</v>
      </c>
      <c r="CR299">
        <f t="shared" si="54"/>
        <v>292</v>
      </c>
      <c r="CS299" s="97" t="s">
        <v>341</v>
      </c>
    </row>
    <row r="300" spans="1:97" x14ac:dyDescent="0.35">
      <c r="A300" s="97" t="s">
        <v>78</v>
      </c>
      <c r="B300" s="23">
        <v>0.29831191476559193</v>
      </c>
      <c r="C300" s="97" t="s">
        <v>78</v>
      </c>
      <c r="D300" s="97">
        <v>86</v>
      </c>
      <c r="E300" s="97" t="s">
        <v>78</v>
      </c>
      <c r="F300" s="23">
        <v>0.11423543977166455</v>
      </c>
      <c r="G300" s="97" t="s">
        <v>78</v>
      </c>
      <c r="H300" s="97">
        <v>129</v>
      </c>
      <c r="I300" s="97" t="s">
        <v>78</v>
      </c>
      <c r="J300" s="23">
        <v>0.52331087706850932</v>
      </c>
      <c r="K300" s="97" t="s">
        <v>78</v>
      </c>
      <c r="L300" s="97">
        <v>25</v>
      </c>
      <c r="M300" s="97" t="s">
        <v>78</v>
      </c>
      <c r="N300" s="23">
        <v>-104</v>
      </c>
      <c r="O300" s="97" t="s">
        <v>78</v>
      </c>
      <c r="P300" s="23">
        <v>64</v>
      </c>
      <c r="Q300" s="97" t="s">
        <v>78</v>
      </c>
      <c r="R300" s="23">
        <v>1.3545253459820686E-3</v>
      </c>
      <c r="S300" s="97" t="s">
        <v>78</v>
      </c>
      <c r="T300" s="97">
        <v>153</v>
      </c>
      <c r="U300" s="97" t="s">
        <v>78</v>
      </c>
      <c r="V300" s="23">
        <v>0.72704515489287391</v>
      </c>
      <c r="W300" s="97" t="s">
        <v>78</v>
      </c>
      <c r="X300" s="97">
        <v>8</v>
      </c>
      <c r="Y300" s="97" t="s">
        <v>78</v>
      </c>
      <c r="Z300" s="23">
        <v>8.0727765247018309E-3</v>
      </c>
      <c r="AA300" s="97" t="s">
        <v>78</v>
      </c>
      <c r="AB300" s="97">
        <v>47</v>
      </c>
      <c r="AC300" s="97" t="s">
        <v>78</v>
      </c>
      <c r="AD300" s="23">
        <v>1.8355549013582891E-2</v>
      </c>
      <c r="AE300" s="97" t="s">
        <v>78</v>
      </c>
      <c r="AF300" s="97">
        <v>97</v>
      </c>
      <c r="AG300" s="97" t="s">
        <v>78</v>
      </c>
      <c r="AH300" s="23">
        <v>0.13242487231328234</v>
      </c>
      <c r="AI300" s="97" t="s">
        <v>78</v>
      </c>
      <c r="AJ300" s="97">
        <v>67</v>
      </c>
      <c r="AK300" s="97" t="s">
        <v>78</v>
      </c>
      <c r="AL300" s="23">
        <v>3.4575628676025427E-2</v>
      </c>
      <c r="AM300" s="97" t="s">
        <v>78</v>
      </c>
      <c r="AN300" s="97">
        <v>92</v>
      </c>
      <c r="AO300" s="97" t="s">
        <v>78</v>
      </c>
      <c r="AP300" s="23">
        <v>0.12311678873175434</v>
      </c>
      <c r="AQ300" s="97" t="s">
        <v>78</v>
      </c>
      <c r="AR300" s="97">
        <v>43</v>
      </c>
      <c r="AS300" s="97" t="s">
        <v>78</v>
      </c>
      <c r="AT300" s="23">
        <v>9.8588646609518993E-2</v>
      </c>
      <c r="AU300" s="97" t="s">
        <v>78</v>
      </c>
      <c r="AV300" s="97">
        <v>138</v>
      </c>
      <c r="AW300" s="97" t="s">
        <v>78</v>
      </c>
      <c r="AX300" s="23">
        <v>0.15467721136466905</v>
      </c>
      <c r="AY300" s="97" t="s">
        <v>78</v>
      </c>
      <c r="AZ300" s="97">
        <v>46</v>
      </c>
      <c r="BA300" s="97" t="s">
        <v>78</v>
      </c>
      <c r="BB300" s="23">
        <v>5.1878864375772521E-2</v>
      </c>
      <c r="BC300" s="97" t="s">
        <v>78</v>
      </c>
      <c r="BD300" s="97">
        <v>159</v>
      </c>
      <c r="BE300" s="97" t="s">
        <v>78</v>
      </c>
      <c r="BF300" s="23">
        <v>0.4351974696965813</v>
      </c>
      <c r="BG300" s="97" t="s">
        <v>78</v>
      </c>
      <c r="BH300" s="97">
        <v>33</v>
      </c>
      <c r="BI300" s="97" t="s">
        <v>78</v>
      </c>
      <c r="BJ300" s="23">
        <v>0.13828361598524971</v>
      </c>
      <c r="BK300" s="97" t="s">
        <v>78</v>
      </c>
      <c r="BL300" s="97">
        <v>113</v>
      </c>
      <c r="BM300" s="97" t="s">
        <v>78</v>
      </c>
      <c r="BN300" s="23">
        <v>5.8063904308657488E-2</v>
      </c>
      <c r="BO300" s="97" t="s">
        <v>78</v>
      </c>
      <c r="BP300" s="97">
        <v>173</v>
      </c>
      <c r="BQ300" s="97" t="s">
        <v>78</v>
      </c>
      <c r="BR300" s="23">
        <v>4.8039145873461295E-2</v>
      </c>
      <c r="BS300" s="97" t="s">
        <v>78</v>
      </c>
      <c r="BT300" s="97">
        <v>214</v>
      </c>
      <c r="BU300" s="97" t="s">
        <v>78</v>
      </c>
      <c r="BV300" s="23">
        <v>9.2186628857221439E-2</v>
      </c>
      <c r="BW300" s="97" t="s">
        <v>78</v>
      </c>
      <c r="BX300" s="97">
        <v>212</v>
      </c>
      <c r="BY300" s="97" t="s">
        <v>78</v>
      </c>
      <c r="BZ300" s="23">
        <v>0.29667371554719096</v>
      </c>
      <c r="CA300" s="97" t="s">
        <v>78</v>
      </c>
      <c r="CB300" s="97">
        <v>37</v>
      </c>
      <c r="CC300" s="97" t="s">
        <v>78</v>
      </c>
      <c r="CD300" s="23">
        <v>0.13066569337192502</v>
      </c>
      <c r="CE300" s="97" t="s">
        <v>78</v>
      </c>
      <c r="CF300" s="97">
        <v>90</v>
      </c>
      <c r="CG300" s="2">
        <f t="shared" si="44"/>
        <v>8.0727765247018309E-3</v>
      </c>
      <c r="CH300">
        <f t="shared" si="45"/>
        <v>3.4575628676025427E-2</v>
      </c>
      <c r="CI300">
        <f t="shared" si="46"/>
        <v>0.15467721136466905</v>
      </c>
      <c r="CJ300">
        <f t="shared" si="47"/>
        <v>0.13828361598524971</v>
      </c>
      <c r="CK300">
        <f t="shared" si="48"/>
        <v>9.2186628857221439E-2</v>
      </c>
      <c r="CL300">
        <f t="shared" si="49"/>
        <v>0.29667371554719096</v>
      </c>
      <c r="CM300">
        <f t="shared" si="50"/>
        <v>0.13066569337192502</v>
      </c>
      <c r="CN300">
        <f t="shared" si="51"/>
        <v>0.12173700588045125</v>
      </c>
      <c r="CO300">
        <f t="shared" si="52"/>
        <v>3.4575628676025427E-2</v>
      </c>
      <c r="CP300" s="97" t="s">
        <v>78</v>
      </c>
      <c r="CQ300">
        <f t="shared" si="53"/>
        <v>86</v>
      </c>
      <c r="CR300">
        <f t="shared" si="54"/>
        <v>92</v>
      </c>
      <c r="CS300" s="97" t="s">
        <v>78</v>
      </c>
    </row>
    <row r="301" spans="1:97" x14ac:dyDescent="0.35">
      <c r="A301" s="97" t="s">
        <v>25</v>
      </c>
      <c r="B301" s="23">
        <v>0.30711408861241102</v>
      </c>
      <c r="C301" s="97" t="s">
        <v>25</v>
      </c>
      <c r="D301" s="97">
        <v>83</v>
      </c>
      <c r="E301" s="97" t="s">
        <v>25</v>
      </c>
      <c r="F301" s="23">
        <v>0.13062195912724492</v>
      </c>
      <c r="G301" s="97" t="s">
        <v>25</v>
      </c>
      <c r="H301" s="97">
        <v>97</v>
      </c>
      <c r="I301" s="97" t="s">
        <v>25</v>
      </c>
      <c r="J301" s="23">
        <v>0.45145494015020682</v>
      </c>
      <c r="K301" s="97" t="s">
        <v>25</v>
      </c>
      <c r="L301" s="97">
        <v>40</v>
      </c>
      <c r="M301" s="97" t="s">
        <v>25</v>
      </c>
      <c r="N301" s="23">
        <v>-57</v>
      </c>
      <c r="O301" s="97" t="s">
        <v>25</v>
      </c>
      <c r="P301" s="23">
        <v>94</v>
      </c>
      <c r="Q301" s="97" t="s">
        <v>25</v>
      </c>
      <c r="R301" s="23">
        <v>4.1521910221949355E-3</v>
      </c>
      <c r="S301" s="97" t="s">
        <v>25</v>
      </c>
      <c r="T301" s="97">
        <v>60</v>
      </c>
      <c r="U301" s="97" t="s">
        <v>25</v>
      </c>
      <c r="V301" s="23">
        <v>0.12063811710779149</v>
      </c>
      <c r="W301" s="97" t="s">
        <v>25</v>
      </c>
      <c r="X301" s="97">
        <v>184</v>
      </c>
      <c r="Y301" s="97" t="s">
        <v>25</v>
      </c>
      <c r="Z301" s="23">
        <v>5.2657669448657757E-3</v>
      </c>
      <c r="AA301" s="97" t="s">
        <v>25</v>
      </c>
      <c r="AB301" s="97">
        <v>88</v>
      </c>
      <c r="AC301" s="97" t="s">
        <v>25</v>
      </c>
      <c r="AD301" s="23">
        <v>3.705223147097219E-2</v>
      </c>
      <c r="AE301" s="97" t="s">
        <v>25</v>
      </c>
      <c r="AF301" s="97">
        <v>49</v>
      </c>
      <c r="AG301" s="97" t="s">
        <v>25</v>
      </c>
      <c r="AH301" s="23">
        <v>6.2001774976800088E-2</v>
      </c>
      <c r="AI301" s="97" t="s">
        <v>25</v>
      </c>
      <c r="AJ301" s="97">
        <v>251</v>
      </c>
      <c r="AK301" s="97" t="s">
        <v>25</v>
      </c>
      <c r="AL301" s="23">
        <v>4.3918402138541E-2</v>
      </c>
      <c r="AM301" s="97" t="s">
        <v>25</v>
      </c>
      <c r="AN301" s="97">
        <v>63</v>
      </c>
      <c r="AO301" s="97" t="s">
        <v>25</v>
      </c>
      <c r="AP301" s="23">
        <v>0.10204554234998837</v>
      </c>
      <c r="AQ301" s="97" t="s">
        <v>25</v>
      </c>
      <c r="AR301" s="97">
        <v>60</v>
      </c>
      <c r="AS301" s="97" t="s">
        <v>25</v>
      </c>
      <c r="AT301" s="23">
        <v>9.8445318025263615E-2</v>
      </c>
      <c r="AU301" s="97" t="s">
        <v>25</v>
      </c>
      <c r="AV301" s="97">
        <v>139</v>
      </c>
      <c r="AW301" s="97" t="s">
        <v>25</v>
      </c>
      <c r="AX301" s="23">
        <v>0.13410270388937973</v>
      </c>
      <c r="AY301" s="97" t="s">
        <v>25</v>
      </c>
      <c r="AZ301" s="97">
        <v>62</v>
      </c>
      <c r="BA301" s="97" t="s">
        <v>25</v>
      </c>
      <c r="BB301" s="23">
        <v>2.3654309485600752E-2</v>
      </c>
      <c r="BC301" s="97" t="s">
        <v>25</v>
      </c>
      <c r="BD301" s="97">
        <v>247</v>
      </c>
      <c r="BE301" s="97" t="s">
        <v>25</v>
      </c>
      <c r="BF301" s="23">
        <v>1</v>
      </c>
      <c r="BG301" s="97" t="s">
        <v>25</v>
      </c>
      <c r="BH301" s="97">
        <v>1</v>
      </c>
      <c r="BI301" s="97" t="s">
        <v>25</v>
      </c>
      <c r="BJ301" s="23">
        <v>0.23058286243632112</v>
      </c>
      <c r="BK301" s="97" t="s">
        <v>25</v>
      </c>
      <c r="BL301" s="97">
        <v>38</v>
      </c>
      <c r="BM301" s="97" t="s">
        <v>25</v>
      </c>
      <c r="BN301" s="23">
        <v>0.12212393422382654</v>
      </c>
      <c r="BO301" s="97" t="s">
        <v>25</v>
      </c>
      <c r="BP301" s="97">
        <v>76</v>
      </c>
      <c r="BQ301" s="97" t="s">
        <v>25</v>
      </c>
      <c r="BR301" s="23">
        <v>7.4033150515623286E-2</v>
      </c>
      <c r="BS301" s="97" t="s">
        <v>25</v>
      </c>
      <c r="BT301" s="97">
        <v>121</v>
      </c>
      <c r="BU301" s="97" t="s">
        <v>25</v>
      </c>
      <c r="BV301" s="23">
        <v>0.17037406841119546</v>
      </c>
      <c r="BW301" s="97" t="s">
        <v>25</v>
      </c>
      <c r="BX301" s="97">
        <v>90</v>
      </c>
      <c r="BY301" s="97" t="s">
        <v>25</v>
      </c>
      <c r="BZ301" s="23">
        <v>0.23998228274073891</v>
      </c>
      <c r="CA301" s="97" t="s">
        <v>25</v>
      </c>
      <c r="CB301" s="97">
        <v>64</v>
      </c>
      <c r="CC301" s="97" t="s">
        <v>25</v>
      </c>
      <c r="CD301" s="23">
        <v>1.6951394633688062E-2</v>
      </c>
      <c r="CE301" s="97" t="s">
        <v>25</v>
      </c>
      <c r="CF301" s="97">
        <v>309</v>
      </c>
      <c r="CG301" s="2">
        <f t="shared" si="44"/>
        <v>5.2657669448657757E-3</v>
      </c>
      <c r="CH301">
        <f t="shared" si="45"/>
        <v>4.3918402138541E-2</v>
      </c>
      <c r="CI301">
        <f t="shared" si="46"/>
        <v>0.13410270388937973</v>
      </c>
      <c r="CJ301">
        <f t="shared" si="47"/>
        <v>0.23058286243632112</v>
      </c>
      <c r="CK301">
        <f t="shared" si="48"/>
        <v>0.17037406841119546</v>
      </c>
      <c r="CL301">
        <f t="shared" si="49"/>
        <v>0.23998228274073891</v>
      </c>
      <c r="CM301">
        <f t="shared" si="50"/>
        <v>1.6951394633688062E-2</v>
      </c>
      <c r="CN301">
        <f t="shared" si="51"/>
        <v>0.1253290524475251</v>
      </c>
      <c r="CO301">
        <f t="shared" si="52"/>
        <v>4.3918402138541E-2</v>
      </c>
      <c r="CP301" s="97" t="s">
        <v>25</v>
      </c>
      <c r="CQ301">
        <f t="shared" si="53"/>
        <v>83</v>
      </c>
      <c r="CR301">
        <f t="shared" si="54"/>
        <v>63</v>
      </c>
      <c r="CS301" s="97" t="s">
        <v>25</v>
      </c>
    </row>
    <row r="302" spans="1:97" x14ac:dyDescent="0.35">
      <c r="A302" s="97" t="s">
        <v>273</v>
      </c>
      <c r="B302" s="23">
        <v>0.2346700213484359</v>
      </c>
      <c r="C302" s="97" t="s">
        <v>273</v>
      </c>
      <c r="D302" s="97">
        <v>136</v>
      </c>
      <c r="E302" s="97" t="s">
        <v>273</v>
      </c>
      <c r="F302" s="23">
        <v>6.0163771951964179E-2</v>
      </c>
      <c r="G302" s="97" t="s">
        <v>273</v>
      </c>
      <c r="H302" s="97">
        <v>253</v>
      </c>
      <c r="I302" s="97" t="s">
        <v>273</v>
      </c>
      <c r="J302" s="23">
        <v>0.29474690461362296</v>
      </c>
      <c r="K302" s="97" t="s">
        <v>273</v>
      </c>
      <c r="L302" s="97">
        <v>121</v>
      </c>
      <c r="M302" s="97" t="s">
        <v>273</v>
      </c>
      <c r="N302" s="23">
        <v>-132</v>
      </c>
      <c r="O302" s="97" t="s">
        <v>273</v>
      </c>
      <c r="P302" s="23">
        <v>48</v>
      </c>
      <c r="Q302" s="97" t="s">
        <v>273</v>
      </c>
      <c r="R302" s="23">
        <v>1.4590783006027935E-3</v>
      </c>
      <c r="S302" s="97" t="s">
        <v>273</v>
      </c>
      <c r="T302" s="97">
        <v>140</v>
      </c>
      <c r="U302" s="97" t="s">
        <v>273</v>
      </c>
      <c r="V302" s="23">
        <v>9.3410681217426753E-2</v>
      </c>
      <c r="W302" s="97" t="s">
        <v>273</v>
      </c>
      <c r="X302" s="97">
        <v>221</v>
      </c>
      <c r="Y302" s="97" t="s">
        <v>273</v>
      </c>
      <c r="Z302" s="23">
        <v>2.321852700585421E-3</v>
      </c>
      <c r="AA302" s="97" t="s">
        <v>273</v>
      </c>
      <c r="AB302" s="97">
        <v>201</v>
      </c>
      <c r="AC302" s="97" t="s">
        <v>273</v>
      </c>
      <c r="AD302" s="23">
        <v>1.9519816393330634E-2</v>
      </c>
      <c r="AE302" s="97" t="s">
        <v>273</v>
      </c>
      <c r="AF302" s="97">
        <v>92</v>
      </c>
      <c r="AG302" s="97" t="s">
        <v>273</v>
      </c>
      <c r="AH302" s="23">
        <v>5.7211590670499232E-2</v>
      </c>
      <c r="AI302" s="97" t="s">
        <v>273</v>
      </c>
      <c r="AJ302" s="97">
        <v>271</v>
      </c>
      <c r="AK302" s="97" t="s">
        <v>273</v>
      </c>
      <c r="AL302" s="23">
        <v>2.6230854686926833E-2</v>
      </c>
      <c r="AM302" s="97" t="s">
        <v>273</v>
      </c>
      <c r="AN302" s="97">
        <v>133</v>
      </c>
      <c r="AO302" s="97" t="s">
        <v>273</v>
      </c>
      <c r="AP302" s="23">
        <v>1.3785276425079049E-2</v>
      </c>
      <c r="AQ302" s="97" t="s">
        <v>273</v>
      </c>
      <c r="AR302" s="97">
        <v>226</v>
      </c>
      <c r="AS302" s="97" t="s">
        <v>273</v>
      </c>
      <c r="AT302" s="23">
        <v>9.7768338962656853E-2</v>
      </c>
      <c r="AU302" s="97" t="s">
        <v>273</v>
      </c>
      <c r="AV302" s="97">
        <v>141</v>
      </c>
      <c r="AW302" s="97" t="s">
        <v>273</v>
      </c>
      <c r="AX302" s="23">
        <v>4.7896093401997193E-2</v>
      </c>
      <c r="AY302" s="97" t="s">
        <v>273</v>
      </c>
      <c r="AZ302" s="97">
        <v>233</v>
      </c>
      <c r="BA302" s="97" t="s">
        <v>273</v>
      </c>
      <c r="BB302" s="23">
        <v>3.6738711886246722E-2</v>
      </c>
      <c r="BC302" s="97" t="s">
        <v>273</v>
      </c>
      <c r="BD302" s="97">
        <v>199</v>
      </c>
      <c r="BE302" s="97" t="s">
        <v>273</v>
      </c>
      <c r="BF302" s="23">
        <v>0.31800879116737019</v>
      </c>
      <c r="BG302" s="97" t="s">
        <v>273</v>
      </c>
      <c r="BH302" s="97">
        <v>70</v>
      </c>
      <c r="BI302" s="97" t="s">
        <v>273</v>
      </c>
      <c r="BJ302" s="23">
        <v>9.9979376691277821E-2</v>
      </c>
      <c r="BK302" s="97" t="s">
        <v>273</v>
      </c>
      <c r="BL302" s="97">
        <v>161</v>
      </c>
      <c r="BM302" s="97" t="s">
        <v>273</v>
      </c>
      <c r="BN302" s="23">
        <v>6.1621955599426521E-2</v>
      </c>
      <c r="BO302" s="97" t="s">
        <v>273</v>
      </c>
      <c r="BP302" s="97">
        <v>163</v>
      </c>
      <c r="BQ302" s="97" t="s">
        <v>273</v>
      </c>
      <c r="BR302" s="23">
        <v>8.7058348116077391E-2</v>
      </c>
      <c r="BS302" s="97" t="s">
        <v>273</v>
      </c>
      <c r="BT302" s="97">
        <v>87</v>
      </c>
      <c r="BU302" s="97" t="s">
        <v>273</v>
      </c>
      <c r="BV302" s="23">
        <v>0.12925314849598787</v>
      </c>
      <c r="BW302" s="97" t="s">
        <v>273</v>
      </c>
      <c r="BX302" s="97">
        <v>137</v>
      </c>
      <c r="BY302" s="97" t="s">
        <v>273</v>
      </c>
      <c r="BZ302" s="23">
        <v>0.20022370810482959</v>
      </c>
      <c r="CA302" s="97" t="s">
        <v>273</v>
      </c>
      <c r="CB302" s="97">
        <v>93</v>
      </c>
      <c r="CC302" s="97" t="s">
        <v>273</v>
      </c>
      <c r="CD302" s="23">
        <v>0.19879865886532991</v>
      </c>
      <c r="CE302" s="97" t="s">
        <v>273</v>
      </c>
      <c r="CF302" s="97">
        <v>52</v>
      </c>
      <c r="CG302" s="2">
        <f t="shared" si="44"/>
        <v>2.321852700585421E-3</v>
      </c>
      <c r="CH302">
        <f t="shared" si="45"/>
        <v>2.6230854686926833E-2</v>
      </c>
      <c r="CI302">
        <f t="shared" si="46"/>
        <v>4.7896093401997193E-2</v>
      </c>
      <c r="CJ302">
        <f t="shared" si="47"/>
        <v>9.9979376691277821E-2</v>
      </c>
      <c r="CK302">
        <f t="shared" si="48"/>
        <v>0.12925314849598787</v>
      </c>
      <c r="CL302">
        <f t="shared" si="49"/>
        <v>0.20022370810482959</v>
      </c>
      <c r="CM302">
        <f t="shared" si="50"/>
        <v>0.19879865886532991</v>
      </c>
      <c r="CN302">
        <f t="shared" si="51"/>
        <v>9.5765620998773712E-2</v>
      </c>
      <c r="CO302">
        <f t="shared" si="52"/>
        <v>2.6230854686926833E-2</v>
      </c>
      <c r="CP302" s="97" t="s">
        <v>273</v>
      </c>
      <c r="CQ302">
        <f t="shared" si="53"/>
        <v>136</v>
      </c>
      <c r="CR302">
        <f t="shared" si="54"/>
        <v>133</v>
      </c>
      <c r="CS302" s="97" t="s">
        <v>273</v>
      </c>
    </row>
    <row r="303" spans="1:97" x14ac:dyDescent="0.35">
      <c r="A303" s="97" t="s">
        <v>129</v>
      </c>
      <c r="B303" s="23">
        <v>0.33095766026206236</v>
      </c>
      <c r="C303" s="97" t="s">
        <v>129</v>
      </c>
      <c r="D303" s="97">
        <v>69</v>
      </c>
      <c r="E303" s="97" t="s">
        <v>129</v>
      </c>
      <c r="F303" s="23">
        <v>0.11531175215685571</v>
      </c>
      <c r="G303" s="97" t="s">
        <v>129</v>
      </c>
      <c r="H303" s="97">
        <v>124</v>
      </c>
      <c r="I303" s="97" t="s">
        <v>129</v>
      </c>
      <c r="J303" s="23">
        <v>0.51783815683320855</v>
      </c>
      <c r="K303" s="97" t="s">
        <v>129</v>
      </c>
      <c r="L303" s="97">
        <v>27</v>
      </c>
      <c r="M303" s="97" t="s">
        <v>129</v>
      </c>
      <c r="N303" s="23">
        <v>-97</v>
      </c>
      <c r="O303" s="97" t="s">
        <v>129</v>
      </c>
      <c r="P303" s="23">
        <v>68</v>
      </c>
      <c r="Q303" s="97" t="s">
        <v>129</v>
      </c>
      <c r="R303" s="23">
        <v>1.0192676931679091E-3</v>
      </c>
      <c r="S303" s="97" t="s">
        <v>129</v>
      </c>
      <c r="T303" s="97">
        <v>193</v>
      </c>
      <c r="U303" s="97" t="s">
        <v>129</v>
      </c>
      <c r="V303" s="23">
        <v>0.52979965617270963</v>
      </c>
      <c r="W303" s="97" t="s">
        <v>129</v>
      </c>
      <c r="X303" s="97">
        <v>17</v>
      </c>
      <c r="Y303" s="97" t="s">
        <v>129</v>
      </c>
      <c r="Z303" s="23">
        <v>5.9148647657771957E-3</v>
      </c>
      <c r="AA303" s="97" t="s">
        <v>129</v>
      </c>
      <c r="AB303" s="97">
        <v>75</v>
      </c>
      <c r="AC303" s="97" t="s">
        <v>129</v>
      </c>
      <c r="AD303" s="23">
        <v>1.2714306530184643E-2</v>
      </c>
      <c r="AE303" s="97" t="s">
        <v>129</v>
      </c>
      <c r="AF303" s="97">
        <v>138</v>
      </c>
      <c r="AG303" s="97" t="s">
        <v>129</v>
      </c>
      <c r="AH303" s="23">
        <v>0.11902756543160804</v>
      </c>
      <c r="AI303" s="97" t="s">
        <v>129</v>
      </c>
      <c r="AJ303" s="97">
        <v>92</v>
      </c>
      <c r="AK303" s="97" t="s">
        <v>129</v>
      </c>
      <c r="AL303" s="23">
        <v>2.7390237940527747E-2</v>
      </c>
      <c r="AM303" s="97" t="s">
        <v>129</v>
      </c>
      <c r="AN303" s="97">
        <v>121</v>
      </c>
      <c r="AO303" s="97" t="s">
        <v>129</v>
      </c>
      <c r="AP303" s="23">
        <v>0</v>
      </c>
      <c r="AQ303" s="97" t="s">
        <v>129</v>
      </c>
      <c r="AR303" s="97">
        <v>253</v>
      </c>
      <c r="AS303" s="97" t="s">
        <v>129</v>
      </c>
      <c r="AT303" s="23">
        <v>0.1666781149970793</v>
      </c>
      <c r="AU303" s="97" t="s">
        <v>129</v>
      </c>
      <c r="AV303" s="97">
        <v>33</v>
      </c>
      <c r="AW303" s="97" t="s">
        <v>129</v>
      </c>
      <c r="AX303" s="23">
        <v>5.8763435720197044E-2</v>
      </c>
      <c r="AY303" s="97" t="s">
        <v>129</v>
      </c>
      <c r="AZ303" s="97">
        <v>195</v>
      </c>
      <c r="BA303" s="97" t="s">
        <v>129</v>
      </c>
      <c r="BB303" s="23">
        <v>9.5857677430593716E-2</v>
      </c>
      <c r="BC303" s="97" t="s">
        <v>129</v>
      </c>
      <c r="BD303" s="97">
        <v>99</v>
      </c>
      <c r="BE303" s="97" t="s">
        <v>129</v>
      </c>
      <c r="BF303" s="23">
        <v>0.47166949925855139</v>
      </c>
      <c r="BG303" s="97" t="s">
        <v>129</v>
      </c>
      <c r="BH303" s="97">
        <v>28</v>
      </c>
      <c r="BI303" s="97" t="s">
        <v>129</v>
      </c>
      <c r="BJ303" s="23">
        <v>0.18602507481676941</v>
      </c>
      <c r="BK303" s="97" t="s">
        <v>129</v>
      </c>
      <c r="BL303" s="97">
        <v>57</v>
      </c>
      <c r="BM303" s="97" t="s">
        <v>129</v>
      </c>
      <c r="BN303" s="23">
        <v>0.14555994477305523</v>
      </c>
      <c r="BO303" s="97" t="s">
        <v>129</v>
      </c>
      <c r="BP303" s="97">
        <v>50</v>
      </c>
      <c r="BQ303" s="97" t="s">
        <v>129</v>
      </c>
      <c r="BR303" s="23">
        <v>7.469355337399701E-2</v>
      </c>
      <c r="BS303" s="97" t="s">
        <v>129</v>
      </c>
      <c r="BT303" s="97">
        <v>119</v>
      </c>
      <c r="BU303" s="97" t="s">
        <v>129</v>
      </c>
      <c r="BV303" s="23">
        <v>0.19127175776672323</v>
      </c>
      <c r="BW303" s="97" t="s">
        <v>129</v>
      </c>
      <c r="BX303" s="97">
        <v>70</v>
      </c>
      <c r="BY303" s="97" t="s">
        <v>129</v>
      </c>
      <c r="BZ303" s="23">
        <v>0.31864091672348338</v>
      </c>
      <c r="CA303" s="97" t="s">
        <v>129</v>
      </c>
      <c r="CB303" s="97">
        <v>31</v>
      </c>
      <c r="CC303" s="97" t="s">
        <v>129</v>
      </c>
      <c r="CD303" s="23">
        <v>0.1685834424779796</v>
      </c>
      <c r="CE303" s="97" t="s">
        <v>129</v>
      </c>
      <c r="CF303" s="97">
        <v>65</v>
      </c>
      <c r="CG303" s="2">
        <f t="shared" si="44"/>
        <v>5.9148647657771957E-3</v>
      </c>
      <c r="CH303">
        <f t="shared" si="45"/>
        <v>2.7390237940527747E-2</v>
      </c>
      <c r="CI303">
        <f t="shared" si="46"/>
        <v>5.8763435720197044E-2</v>
      </c>
      <c r="CJ303">
        <f t="shared" si="47"/>
        <v>0.18602507481676941</v>
      </c>
      <c r="CK303">
        <f t="shared" si="48"/>
        <v>0.19127175776672323</v>
      </c>
      <c r="CL303">
        <f t="shared" si="49"/>
        <v>0.31864091672348338</v>
      </c>
      <c r="CM303">
        <f t="shared" si="50"/>
        <v>0.1685834424779796</v>
      </c>
      <c r="CN303">
        <f t="shared" si="51"/>
        <v>0.13505928740781964</v>
      </c>
      <c r="CO303">
        <f t="shared" si="52"/>
        <v>2.7390237940527747E-2</v>
      </c>
      <c r="CP303" s="97" t="s">
        <v>129</v>
      </c>
      <c r="CQ303">
        <f t="shared" si="53"/>
        <v>69</v>
      </c>
      <c r="CR303">
        <f t="shared" si="54"/>
        <v>121</v>
      </c>
      <c r="CS303" s="97" t="s">
        <v>129</v>
      </c>
    </row>
    <row r="304" spans="1:97" x14ac:dyDescent="0.35">
      <c r="A304" s="97" t="s">
        <v>293</v>
      </c>
      <c r="B304" s="23">
        <v>0.19205415623147343</v>
      </c>
      <c r="C304" s="97" t="s">
        <v>293</v>
      </c>
      <c r="D304" s="97">
        <v>196</v>
      </c>
      <c r="E304" s="97" t="s">
        <v>293</v>
      </c>
      <c r="F304" s="23">
        <v>9.5662839441690545E-2</v>
      </c>
      <c r="G304" s="97" t="s">
        <v>293</v>
      </c>
      <c r="H304" s="97">
        <v>166</v>
      </c>
      <c r="I304" s="97" t="s">
        <v>293</v>
      </c>
      <c r="J304" s="23">
        <v>0.20616107910336015</v>
      </c>
      <c r="K304" s="97" t="s">
        <v>293</v>
      </c>
      <c r="L304" s="97">
        <v>240</v>
      </c>
      <c r="M304" s="97" t="s">
        <v>293</v>
      </c>
      <c r="N304" s="23">
        <v>74</v>
      </c>
      <c r="O304" s="97" t="s">
        <v>293</v>
      </c>
      <c r="P304" s="23">
        <v>238</v>
      </c>
      <c r="Q304" s="97" t="s">
        <v>293</v>
      </c>
      <c r="R304" s="23">
        <v>7.0584349521912206E-4</v>
      </c>
      <c r="S304" s="97" t="s">
        <v>293</v>
      </c>
      <c r="T304" s="97">
        <v>228</v>
      </c>
      <c r="U304" s="97" t="s">
        <v>293</v>
      </c>
      <c r="V304" s="23">
        <v>0.13430345209316491</v>
      </c>
      <c r="W304" s="97" t="s">
        <v>293</v>
      </c>
      <c r="X304" s="97">
        <v>167</v>
      </c>
      <c r="Y304" s="97" t="s">
        <v>293</v>
      </c>
      <c r="Z304" s="23">
        <v>1.9467359965356793E-3</v>
      </c>
      <c r="AA304" s="97" t="s">
        <v>293</v>
      </c>
      <c r="AB304" s="97">
        <v>231</v>
      </c>
      <c r="AC304" s="97" t="s">
        <v>293</v>
      </c>
      <c r="AD304" s="23">
        <v>2.9675834569478864E-3</v>
      </c>
      <c r="AE304" s="97" t="s">
        <v>293</v>
      </c>
      <c r="AF304" s="97">
        <v>292</v>
      </c>
      <c r="AG304" s="97" t="s">
        <v>293</v>
      </c>
      <c r="AH304" s="23">
        <v>5.0126910870449903E-2</v>
      </c>
      <c r="AI304" s="97" t="s">
        <v>293</v>
      </c>
      <c r="AJ304" s="97">
        <v>304</v>
      </c>
      <c r="AK304" s="97" t="s">
        <v>293</v>
      </c>
      <c r="AL304" s="23">
        <v>9.2092315390623382E-3</v>
      </c>
      <c r="AM304" s="97" t="s">
        <v>293</v>
      </c>
      <c r="AN304" s="97">
        <v>320</v>
      </c>
      <c r="AO304" s="97" t="s">
        <v>293</v>
      </c>
      <c r="AP304" s="23">
        <v>2.7842398850597378E-2</v>
      </c>
      <c r="AQ304" s="97" t="s">
        <v>293</v>
      </c>
      <c r="AR304" s="97">
        <v>182</v>
      </c>
      <c r="AS304" s="97" t="s">
        <v>293</v>
      </c>
      <c r="AT304" s="23">
        <v>7.3202387047587469E-2</v>
      </c>
      <c r="AU304" s="97" t="s">
        <v>293</v>
      </c>
      <c r="AV304" s="97">
        <v>225</v>
      </c>
      <c r="AW304" s="97" t="s">
        <v>293</v>
      </c>
      <c r="AX304" s="23">
        <v>5.292723546878253E-2</v>
      </c>
      <c r="AY304" s="97" t="s">
        <v>293</v>
      </c>
      <c r="AZ304" s="97">
        <v>217</v>
      </c>
      <c r="BA304" s="97" t="s">
        <v>293</v>
      </c>
      <c r="BB304" s="23">
        <v>4.6231254744468341E-2</v>
      </c>
      <c r="BC304" s="97" t="s">
        <v>293</v>
      </c>
      <c r="BD304" s="97">
        <v>176</v>
      </c>
      <c r="BE304" s="97" t="s">
        <v>293</v>
      </c>
      <c r="BF304" s="23">
        <v>0.16752945849716858</v>
      </c>
      <c r="BG304" s="97" t="s">
        <v>293</v>
      </c>
      <c r="BH304" s="97">
        <v>229</v>
      </c>
      <c r="BI304" s="97" t="s">
        <v>293</v>
      </c>
      <c r="BJ304" s="23">
        <v>7.7187824370615277E-2</v>
      </c>
      <c r="BK304" s="97" t="s">
        <v>293</v>
      </c>
      <c r="BL304" s="97">
        <v>229</v>
      </c>
      <c r="BM304" s="97" t="s">
        <v>293</v>
      </c>
      <c r="BN304" s="23">
        <v>0.13392681635053735</v>
      </c>
      <c r="BO304" s="97" t="s">
        <v>293</v>
      </c>
      <c r="BP304" s="97">
        <v>65</v>
      </c>
      <c r="BQ304" s="97" t="s">
        <v>293</v>
      </c>
      <c r="BR304" s="23">
        <v>9.6782892459794753E-2</v>
      </c>
      <c r="BS304" s="97" t="s">
        <v>293</v>
      </c>
      <c r="BT304" s="97">
        <v>70</v>
      </c>
      <c r="BU304" s="97" t="s">
        <v>293</v>
      </c>
      <c r="BV304" s="23">
        <v>0.20042130658522633</v>
      </c>
      <c r="BW304" s="97" t="s">
        <v>293</v>
      </c>
      <c r="BX304" s="97">
        <v>65</v>
      </c>
      <c r="BY304" s="97" t="s">
        <v>293</v>
      </c>
      <c r="BZ304" s="23">
        <v>0.11398962171217138</v>
      </c>
      <c r="CA304" s="97" t="s">
        <v>293</v>
      </c>
      <c r="CB304" s="97">
        <v>236</v>
      </c>
      <c r="CC304" s="97" t="s">
        <v>293</v>
      </c>
      <c r="CD304" s="23">
        <v>0.10022376882770906</v>
      </c>
      <c r="CE304" s="97" t="s">
        <v>293</v>
      </c>
      <c r="CF304" s="97">
        <v>121</v>
      </c>
      <c r="CG304" s="2">
        <f t="shared" si="44"/>
        <v>1.9467359965356793E-3</v>
      </c>
      <c r="CH304">
        <f t="shared" si="45"/>
        <v>9.2092315390623382E-3</v>
      </c>
      <c r="CI304">
        <f t="shared" si="46"/>
        <v>5.292723546878253E-2</v>
      </c>
      <c r="CJ304">
        <f t="shared" si="47"/>
        <v>7.7187824370615277E-2</v>
      </c>
      <c r="CK304">
        <f t="shared" si="48"/>
        <v>0.20042130658522633</v>
      </c>
      <c r="CL304">
        <f t="shared" si="49"/>
        <v>0.11398962171217138</v>
      </c>
      <c r="CM304">
        <f t="shared" si="50"/>
        <v>0.10022376882770906</v>
      </c>
      <c r="CN304">
        <f t="shared" si="51"/>
        <v>7.8374670233629942E-2</v>
      </c>
      <c r="CO304">
        <f t="shared" si="52"/>
        <v>9.2092315390623382E-3</v>
      </c>
      <c r="CP304" s="97" t="s">
        <v>293</v>
      </c>
      <c r="CQ304">
        <f t="shared" si="53"/>
        <v>196</v>
      </c>
      <c r="CR304">
        <f t="shared" si="54"/>
        <v>320</v>
      </c>
      <c r="CS304" s="97" t="s">
        <v>293</v>
      </c>
    </row>
    <row r="305" spans="1:97" x14ac:dyDescent="0.35">
      <c r="A305" s="97" t="s">
        <v>262</v>
      </c>
      <c r="B305" s="23">
        <v>0.1939118253202885</v>
      </c>
      <c r="C305" s="97" t="s">
        <v>262</v>
      </c>
      <c r="D305" s="97">
        <v>194</v>
      </c>
      <c r="E305" s="97" t="s">
        <v>262</v>
      </c>
      <c r="F305" s="23">
        <v>0.1243712339271428</v>
      </c>
      <c r="G305" s="97" t="s">
        <v>262</v>
      </c>
      <c r="H305" s="97">
        <v>110</v>
      </c>
      <c r="I305" s="97" t="s">
        <v>262</v>
      </c>
      <c r="J305" s="23">
        <v>0.20992884544048426</v>
      </c>
      <c r="K305" s="97" t="s">
        <v>262</v>
      </c>
      <c r="L305" s="97">
        <v>231</v>
      </c>
      <c r="M305" s="97" t="s">
        <v>262</v>
      </c>
      <c r="N305" s="23">
        <v>121</v>
      </c>
      <c r="O305" s="97" t="s">
        <v>262</v>
      </c>
      <c r="P305" s="23">
        <v>279</v>
      </c>
      <c r="Q305" s="97" t="s">
        <v>262</v>
      </c>
      <c r="R305" s="23">
        <v>2.1493405502637977E-3</v>
      </c>
      <c r="S305" s="97" t="s">
        <v>262</v>
      </c>
      <c r="T305" s="97">
        <v>106</v>
      </c>
      <c r="U305" s="97" t="s">
        <v>262</v>
      </c>
      <c r="V305" s="23">
        <v>0.19464826389519144</v>
      </c>
      <c r="W305" s="97" t="s">
        <v>262</v>
      </c>
      <c r="X305" s="97">
        <v>117</v>
      </c>
      <c r="Y305" s="97" t="s">
        <v>262</v>
      </c>
      <c r="Z305" s="23">
        <v>3.947448904883963E-3</v>
      </c>
      <c r="AA305" s="97" t="s">
        <v>262</v>
      </c>
      <c r="AB305" s="97">
        <v>124</v>
      </c>
      <c r="AC305" s="97" t="s">
        <v>262</v>
      </c>
      <c r="AD305" s="23">
        <v>7.7301857843303503E-3</v>
      </c>
      <c r="AE305" s="97" t="s">
        <v>262</v>
      </c>
      <c r="AF305" s="97">
        <v>208</v>
      </c>
      <c r="AG305" s="97" t="s">
        <v>262</v>
      </c>
      <c r="AH305" s="23">
        <v>6.1087193911801188E-2</v>
      </c>
      <c r="AI305" s="97" t="s">
        <v>262</v>
      </c>
      <c r="AJ305" s="97">
        <v>253</v>
      </c>
      <c r="AK305" s="97" t="s">
        <v>262</v>
      </c>
      <c r="AL305" s="23">
        <v>1.5231320815744378E-2</v>
      </c>
      <c r="AM305" s="97" t="s">
        <v>262</v>
      </c>
      <c r="AN305" s="97">
        <v>264</v>
      </c>
      <c r="AO305" s="97" t="s">
        <v>262</v>
      </c>
      <c r="AP305" s="23">
        <v>4.7739169899122975E-2</v>
      </c>
      <c r="AQ305" s="97" t="s">
        <v>262</v>
      </c>
      <c r="AR305" s="97">
        <v>131</v>
      </c>
      <c r="AS305" s="97" t="s">
        <v>262</v>
      </c>
      <c r="AT305" s="23">
        <v>0.13731681850644048</v>
      </c>
      <c r="AU305" s="97" t="s">
        <v>262</v>
      </c>
      <c r="AV305" s="97">
        <v>60</v>
      </c>
      <c r="AW305" s="97" t="s">
        <v>262</v>
      </c>
      <c r="AX305" s="23">
        <v>9.4911193080980519E-2</v>
      </c>
      <c r="AY305" s="97" t="s">
        <v>262</v>
      </c>
      <c r="AZ305" s="97">
        <v>116</v>
      </c>
      <c r="BA305" s="97" t="s">
        <v>262</v>
      </c>
      <c r="BB305" s="23">
        <v>0.15948967030814354</v>
      </c>
      <c r="BC305" s="97" t="s">
        <v>262</v>
      </c>
      <c r="BD305" s="97">
        <v>51</v>
      </c>
      <c r="BE305" s="97" t="s">
        <v>262</v>
      </c>
      <c r="BF305" s="23">
        <v>0.14151955876424932</v>
      </c>
      <c r="BG305" s="97" t="s">
        <v>262</v>
      </c>
      <c r="BH305" s="97">
        <v>280</v>
      </c>
      <c r="BI305" s="97" t="s">
        <v>262</v>
      </c>
      <c r="BJ305" s="23">
        <v>0.17506893753927016</v>
      </c>
      <c r="BK305" s="97" t="s">
        <v>262</v>
      </c>
      <c r="BL305" s="97">
        <v>71</v>
      </c>
      <c r="BM305" s="97" t="s">
        <v>262</v>
      </c>
      <c r="BN305" s="23">
        <v>5.8088814526437715E-2</v>
      </c>
      <c r="BO305" s="97" t="s">
        <v>262</v>
      </c>
      <c r="BP305" s="97">
        <v>171</v>
      </c>
      <c r="BQ305" s="97" t="s">
        <v>262</v>
      </c>
      <c r="BR305" s="23">
        <v>4.6134624836648874E-2</v>
      </c>
      <c r="BS305" s="97" t="s">
        <v>262</v>
      </c>
      <c r="BT305" s="97">
        <v>224</v>
      </c>
      <c r="BU305" s="97" t="s">
        <v>262</v>
      </c>
      <c r="BV305" s="23">
        <v>9.0549615139029829E-2</v>
      </c>
      <c r="BW305" s="97" t="s">
        <v>262</v>
      </c>
      <c r="BX305" s="97">
        <v>218</v>
      </c>
      <c r="BY305" s="97" t="s">
        <v>262</v>
      </c>
      <c r="BZ305" s="23">
        <v>0.10571775556890406</v>
      </c>
      <c r="CA305" s="97" t="s">
        <v>262</v>
      </c>
      <c r="CB305" s="97">
        <v>255</v>
      </c>
      <c r="CC305" s="97" t="s">
        <v>262</v>
      </c>
      <c r="CD305" s="23">
        <v>6.3188188834907594E-2</v>
      </c>
      <c r="CE305" s="97" t="s">
        <v>262</v>
      </c>
      <c r="CF305" s="97">
        <v>179</v>
      </c>
      <c r="CG305" s="2">
        <f t="shared" si="44"/>
        <v>3.947448904883963E-3</v>
      </c>
      <c r="CH305">
        <f t="shared" si="45"/>
        <v>1.5231320815744378E-2</v>
      </c>
      <c r="CI305">
        <f t="shared" si="46"/>
        <v>9.4911193080980519E-2</v>
      </c>
      <c r="CJ305">
        <f t="shared" si="47"/>
        <v>0.17506893753927016</v>
      </c>
      <c r="CK305">
        <f t="shared" si="48"/>
        <v>9.0549615139029829E-2</v>
      </c>
      <c r="CL305">
        <f t="shared" si="49"/>
        <v>0.10571775556890406</v>
      </c>
      <c r="CM305">
        <f t="shared" si="50"/>
        <v>6.3188188834907594E-2</v>
      </c>
      <c r="CN305">
        <f t="shared" si="51"/>
        <v>7.9132759540812697E-2</v>
      </c>
      <c r="CO305">
        <f t="shared" si="52"/>
        <v>1.5231320815744378E-2</v>
      </c>
      <c r="CP305" s="97" t="s">
        <v>262</v>
      </c>
      <c r="CQ305">
        <f t="shared" si="53"/>
        <v>194</v>
      </c>
      <c r="CR305">
        <f t="shared" si="54"/>
        <v>264</v>
      </c>
      <c r="CS305" s="97" t="s">
        <v>262</v>
      </c>
    </row>
    <row r="306" spans="1:97" x14ac:dyDescent="0.35">
      <c r="A306" s="97" t="s">
        <v>233</v>
      </c>
      <c r="B306" s="23">
        <v>0.16179869035416486</v>
      </c>
      <c r="C306" s="97" t="s">
        <v>233</v>
      </c>
      <c r="D306" s="97">
        <v>263</v>
      </c>
      <c r="E306" s="97" t="s">
        <v>233</v>
      </c>
      <c r="F306" s="23">
        <v>9.9318750760747518E-2</v>
      </c>
      <c r="G306" s="97" t="s">
        <v>233</v>
      </c>
      <c r="H306" s="97">
        <v>154</v>
      </c>
      <c r="I306" s="97" t="s">
        <v>233</v>
      </c>
      <c r="J306" s="23">
        <v>0.16489245867456595</v>
      </c>
      <c r="K306" s="97" t="s">
        <v>233</v>
      </c>
      <c r="L306" s="97">
        <v>289</v>
      </c>
      <c r="M306" s="97" t="s">
        <v>233</v>
      </c>
      <c r="N306" s="23">
        <v>135</v>
      </c>
      <c r="O306" s="97" t="s">
        <v>233</v>
      </c>
      <c r="P306" s="23">
        <v>288</v>
      </c>
      <c r="Q306" s="97" t="s">
        <v>233</v>
      </c>
      <c r="R306" s="23">
        <v>6.2132760132824075E-4</v>
      </c>
      <c r="S306" s="97" t="s">
        <v>233</v>
      </c>
      <c r="T306" s="97">
        <v>236</v>
      </c>
      <c r="U306" s="97" t="s">
        <v>233</v>
      </c>
      <c r="V306" s="23">
        <v>6.3404701684746503E-2</v>
      </c>
      <c r="W306" s="97" t="s">
        <v>233</v>
      </c>
      <c r="X306" s="97">
        <v>273</v>
      </c>
      <c r="Y306" s="97" t="s">
        <v>233</v>
      </c>
      <c r="Z306" s="23">
        <v>1.2070668520646926E-3</v>
      </c>
      <c r="AA306" s="97" t="s">
        <v>233</v>
      </c>
      <c r="AB306" s="97">
        <v>279</v>
      </c>
      <c r="AC306" s="97" t="s">
        <v>233</v>
      </c>
      <c r="AD306" s="23">
        <v>1.6390781055426761E-2</v>
      </c>
      <c r="AE306" s="97" t="s">
        <v>233</v>
      </c>
      <c r="AF306" s="97">
        <v>111</v>
      </c>
      <c r="AG306" s="97" t="s">
        <v>233</v>
      </c>
      <c r="AH306" s="23">
        <v>9.6077786913603178E-2</v>
      </c>
      <c r="AI306" s="97" t="s">
        <v>233</v>
      </c>
      <c r="AJ306" s="97">
        <v>133</v>
      </c>
      <c r="AK306" s="97" t="s">
        <v>233</v>
      </c>
      <c r="AL306" s="23">
        <v>2.8080248591810925E-2</v>
      </c>
      <c r="AM306" s="97" t="s">
        <v>233</v>
      </c>
      <c r="AN306" s="97">
        <v>116</v>
      </c>
      <c r="AO306" s="97" t="s">
        <v>233</v>
      </c>
      <c r="AP306" s="23">
        <v>0</v>
      </c>
      <c r="AQ306" s="97" t="s">
        <v>233</v>
      </c>
      <c r="AR306" s="97">
        <v>253</v>
      </c>
      <c r="AS306" s="97" t="s">
        <v>233</v>
      </c>
      <c r="AT306" s="23">
        <v>5.493896416848626E-2</v>
      </c>
      <c r="AU306" s="97" t="s">
        <v>233</v>
      </c>
      <c r="AV306" s="97">
        <v>288</v>
      </c>
      <c r="AW306" s="97" t="s">
        <v>233</v>
      </c>
      <c r="AX306" s="23">
        <v>1.9369083274703592E-2</v>
      </c>
      <c r="AY306" s="97" t="s">
        <v>233</v>
      </c>
      <c r="AZ306" s="97">
        <v>312</v>
      </c>
      <c r="BA306" s="97" t="s">
        <v>233</v>
      </c>
      <c r="BB306" s="23">
        <v>0.12569540134260412</v>
      </c>
      <c r="BC306" s="97" t="s">
        <v>233</v>
      </c>
      <c r="BD306" s="97">
        <v>69</v>
      </c>
      <c r="BE306" s="97" t="s">
        <v>233</v>
      </c>
      <c r="BF306" s="23">
        <v>0.18131266456126827</v>
      </c>
      <c r="BG306" s="97" t="s">
        <v>233</v>
      </c>
      <c r="BH306" s="97">
        <v>213</v>
      </c>
      <c r="BI306" s="97" t="s">
        <v>233</v>
      </c>
      <c r="BJ306" s="23">
        <v>0.15255786554138384</v>
      </c>
      <c r="BK306" s="97" t="s">
        <v>233</v>
      </c>
      <c r="BL306" s="97">
        <v>94</v>
      </c>
      <c r="BM306" s="97" t="s">
        <v>233</v>
      </c>
      <c r="BN306" s="23">
        <v>7.7055849851150784E-2</v>
      </c>
      <c r="BO306" s="97" t="s">
        <v>233</v>
      </c>
      <c r="BP306" s="97">
        <v>132</v>
      </c>
      <c r="BQ306" s="97" t="s">
        <v>233</v>
      </c>
      <c r="BR306" s="23">
        <v>5.2021115951805974E-2</v>
      </c>
      <c r="BS306" s="97" t="s">
        <v>233</v>
      </c>
      <c r="BT306" s="97">
        <v>196</v>
      </c>
      <c r="BU306" s="97" t="s">
        <v>233</v>
      </c>
      <c r="BV306" s="23">
        <v>0.11212333937777984</v>
      </c>
      <c r="BW306" s="97" t="s">
        <v>233</v>
      </c>
      <c r="BX306" s="97">
        <v>173</v>
      </c>
      <c r="BY306" s="97" t="s">
        <v>233</v>
      </c>
      <c r="BZ306" s="23">
        <v>9.846063735130689E-2</v>
      </c>
      <c r="CA306" s="97" t="s">
        <v>233</v>
      </c>
      <c r="CB306" s="97">
        <v>274</v>
      </c>
      <c r="CC306" s="97" t="s">
        <v>233</v>
      </c>
      <c r="CD306" s="23">
        <v>4.2580929263602997E-2</v>
      </c>
      <c r="CE306" s="97" t="s">
        <v>233</v>
      </c>
      <c r="CF306" s="97">
        <v>242</v>
      </c>
      <c r="CG306" s="2">
        <f t="shared" si="44"/>
        <v>1.2070668520646926E-3</v>
      </c>
      <c r="CH306">
        <f t="shared" si="45"/>
        <v>2.8080248591810925E-2</v>
      </c>
      <c r="CI306">
        <f t="shared" si="46"/>
        <v>1.9369083274703592E-2</v>
      </c>
      <c r="CJ306">
        <f t="shared" si="47"/>
        <v>0.15255786554138384</v>
      </c>
      <c r="CK306">
        <f t="shared" si="48"/>
        <v>0.11212333937777984</v>
      </c>
      <c r="CL306">
        <f t="shared" si="49"/>
        <v>9.846063735130689E-2</v>
      </c>
      <c r="CM306">
        <f t="shared" si="50"/>
        <v>4.2580929263602997E-2</v>
      </c>
      <c r="CN306">
        <f t="shared" si="51"/>
        <v>6.602782907471777E-2</v>
      </c>
      <c r="CO306">
        <f t="shared" si="52"/>
        <v>2.8080248591810925E-2</v>
      </c>
      <c r="CP306" s="97" t="s">
        <v>233</v>
      </c>
      <c r="CQ306">
        <f t="shared" si="53"/>
        <v>263</v>
      </c>
      <c r="CR306">
        <f t="shared" si="54"/>
        <v>116</v>
      </c>
      <c r="CS306" s="97" t="s">
        <v>233</v>
      </c>
    </row>
    <row r="307" spans="1:97" x14ac:dyDescent="0.35">
      <c r="A307" s="97" t="s">
        <v>292</v>
      </c>
      <c r="B307" s="23">
        <v>0.16632374875088846</v>
      </c>
      <c r="C307" s="97" t="s">
        <v>292</v>
      </c>
      <c r="D307" s="97">
        <v>251</v>
      </c>
      <c r="E307" s="97" t="s">
        <v>292</v>
      </c>
      <c r="F307" s="23">
        <v>6.0633522945684491E-2</v>
      </c>
      <c r="G307" s="97" t="s">
        <v>292</v>
      </c>
      <c r="H307" s="97">
        <v>252</v>
      </c>
      <c r="I307" s="97" t="s">
        <v>292</v>
      </c>
      <c r="J307" s="23">
        <v>0.2128253304330521</v>
      </c>
      <c r="K307" s="97" t="s">
        <v>292</v>
      </c>
      <c r="L307" s="97">
        <v>229</v>
      </c>
      <c r="M307" s="97" t="s">
        <v>292</v>
      </c>
      <c r="N307" s="23">
        <v>-23</v>
      </c>
      <c r="O307" s="97" t="s">
        <v>292</v>
      </c>
      <c r="P307" s="23">
        <v>135</v>
      </c>
      <c r="Q307" s="97" t="s">
        <v>292</v>
      </c>
      <c r="R307" s="23">
        <v>7.6032535230093664E-4</v>
      </c>
      <c r="S307" s="97" t="s">
        <v>292</v>
      </c>
      <c r="T307" s="97">
        <v>222</v>
      </c>
      <c r="U307" s="97" t="s">
        <v>292</v>
      </c>
      <c r="V307" s="23">
        <v>9.4962121583746062E-2</v>
      </c>
      <c r="W307" s="97" t="s">
        <v>292</v>
      </c>
      <c r="X307" s="97">
        <v>219</v>
      </c>
      <c r="Y307" s="97" t="s">
        <v>292</v>
      </c>
      <c r="Z307" s="23">
        <v>1.6376464487395889E-3</v>
      </c>
      <c r="AA307" s="97" t="s">
        <v>292</v>
      </c>
      <c r="AB307" s="97">
        <v>255</v>
      </c>
      <c r="AC307" s="97" t="s">
        <v>292</v>
      </c>
      <c r="AD307" s="23">
        <v>9.0247806598897657E-3</v>
      </c>
      <c r="AE307" s="97" t="s">
        <v>292</v>
      </c>
      <c r="AF307" s="97">
        <v>183</v>
      </c>
      <c r="AG307" s="97" t="s">
        <v>292</v>
      </c>
      <c r="AH307" s="23">
        <v>0.12844403758327402</v>
      </c>
      <c r="AI307" s="97" t="s">
        <v>292</v>
      </c>
      <c r="AJ307" s="97">
        <v>76</v>
      </c>
      <c r="AK307" s="97" t="s">
        <v>292</v>
      </c>
      <c r="AL307" s="23">
        <v>2.4981885200505163E-2</v>
      </c>
      <c r="AM307" s="97" t="s">
        <v>292</v>
      </c>
      <c r="AN307" s="97">
        <v>140</v>
      </c>
      <c r="AO307" s="97" t="s">
        <v>292</v>
      </c>
      <c r="AP307" s="23">
        <v>2.6032097869289852E-2</v>
      </c>
      <c r="AQ307" s="97" t="s">
        <v>292</v>
      </c>
      <c r="AR307" s="97">
        <v>185</v>
      </c>
      <c r="AS307" s="97" t="s">
        <v>292</v>
      </c>
      <c r="AT307" s="23">
        <v>7.0866447276821981E-2</v>
      </c>
      <c r="AU307" s="97" t="s">
        <v>292</v>
      </c>
      <c r="AV307" s="97">
        <v>235</v>
      </c>
      <c r="AW307" s="97" t="s">
        <v>292</v>
      </c>
      <c r="AX307" s="23">
        <v>5.0340401793959891E-2</v>
      </c>
      <c r="AY307" s="97" t="s">
        <v>292</v>
      </c>
      <c r="AZ307" s="97">
        <v>225</v>
      </c>
      <c r="BA307" s="97" t="s">
        <v>292</v>
      </c>
      <c r="BB307" s="23">
        <v>2.0419677771546411E-2</v>
      </c>
      <c r="BC307" s="97" t="s">
        <v>292</v>
      </c>
      <c r="BD307" s="97">
        <v>256</v>
      </c>
      <c r="BE307" s="97" t="s">
        <v>292</v>
      </c>
      <c r="BF307" s="23">
        <v>0.16963603678774411</v>
      </c>
      <c r="BG307" s="97" t="s">
        <v>292</v>
      </c>
      <c r="BH307" s="97">
        <v>226</v>
      </c>
      <c r="BI307" s="97" t="s">
        <v>292</v>
      </c>
      <c r="BJ307" s="23">
        <v>5.4082109681647013E-2</v>
      </c>
      <c r="BK307" s="97" t="s">
        <v>292</v>
      </c>
      <c r="BL307" s="97">
        <v>282</v>
      </c>
      <c r="BM307" s="97" t="s">
        <v>292</v>
      </c>
      <c r="BN307" s="23">
        <v>7.7927378570259026E-2</v>
      </c>
      <c r="BO307" s="97" t="s">
        <v>292</v>
      </c>
      <c r="BP307" s="97">
        <v>130</v>
      </c>
      <c r="BQ307" s="97" t="s">
        <v>292</v>
      </c>
      <c r="BR307" s="23">
        <v>0.10084256559335408</v>
      </c>
      <c r="BS307" s="97" t="s">
        <v>292</v>
      </c>
      <c r="BT307" s="97">
        <v>63</v>
      </c>
      <c r="BU307" s="97" t="s">
        <v>292</v>
      </c>
      <c r="BV307" s="23">
        <v>0.15539684752344091</v>
      </c>
      <c r="BW307" s="97" t="s">
        <v>292</v>
      </c>
      <c r="BX307" s="97">
        <v>102</v>
      </c>
      <c r="BY307" s="97" t="s">
        <v>292</v>
      </c>
      <c r="BZ307" s="23">
        <v>0.1077643100716658</v>
      </c>
      <c r="CA307" s="97" t="s">
        <v>292</v>
      </c>
      <c r="CB307" s="97">
        <v>251</v>
      </c>
      <c r="CC307" s="97" t="s">
        <v>292</v>
      </c>
      <c r="CD307" s="23">
        <v>8.7439633102516096E-2</v>
      </c>
      <c r="CE307" s="97" t="s">
        <v>292</v>
      </c>
      <c r="CF307" s="97">
        <v>138</v>
      </c>
      <c r="CG307" s="2">
        <f t="shared" si="44"/>
        <v>1.6376464487395889E-3</v>
      </c>
      <c r="CH307">
        <f t="shared" si="45"/>
        <v>2.4981885200505163E-2</v>
      </c>
      <c r="CI307">
        <f t="shared" si="46"/>
        <v>5.0340401793959891E-2</v>
      </c>
      <c r="CJ307">
        <f t="shared" si="47"/>
        <v>5.4082109681647013E-2</v>
      </c>
      <c r="CK307">
        <f t="shared" si="48"/>
        <v>0.15539684752344091</v>
      </c>
      <c r="CL307">
        <f t="shared" si="49"/>
        <v>0.1077643100716658</v>
      </c>
      <c r="CM307">
        <f t="shared" si="50"/>
        <v>8.7439633102516096E-2</v>
      </c>
      <c r="CN307">
        <f t="shared" si="51"/>
        <v>6.7874443418245362E-2</v>
      </c>
      <c r="CO307">
        <f t="shared" si="52"/>
        <v>2.4981885200505163E-2</v>
      </c>
      <c r="CP307" s="97" t="s">
        <v>292</v>
      </c>
      <c r="CQ307">
        <f t="shared" si="53"/>
        <v>251</v>
      </c>
      <c r="CR307">
        <f t="shared" si="54"/>
        <v>140</v>
      </c>
      <c r="CS307" s="97" t="s">
        <v>292</v>
      </c>
    </row>
    <row r="308" spans="1:97" x14ac:dyDescent="0.35">
      <c r="A308" s="97" t="s">
        <v>89</v>
      </c>
      <c r="B308" s="23">
        <v>0.39192694132359607</v>
      </c>
      <c r="C308" s="97" t="s">
        <v>89</v>
      </c>
      <c r="D308" s="97">
        <v>40</v>
      </c>
      <c r="E308" s="97" t="s">
        <v>89</v>
      </c>
      <c r="F308" s="23">
        <v>0.13752757496921414</v>
      </c>
      <c r="G308" s="97" t="s">
        <v>89</v>
      </c>
      <c r="H308" s="97">
        <v>86</v>
      </c>
      <c r="I308" s="97" t="s">
        <v>89</v>
      </c>
      <c r="J308" s="23">
        <v>0.50770448152603365</v>
      </c>
      <c r="K308" s="97" t="s">
        <v>89</v>
      </c>
      <c r="L308" s="97">
        <v>31</v>
      </c>
      <c r="M308" s="97" t="s">
        <v>89</v>
      </c>
      <c r="N308" s="23">
        <v>-55</v>
      </c>
      <c r="O308" s="97" t="s">
        <v>89</v>
      </c>
      <c r="P308" s="23">
        <v>97</v>
      </c>
      <c r="Q308" s="97" t="s">
        <v>89</v>
      </c>
      <c r="R308" s="23">
        <v>1.6043125753502412E-2</v>
      </c>
      <c r="S308" s="97" t="s">
        <v>89</v>
      </c>
      <c r="T308" s="97">
        <v>12</v>
      </c>
      <c r="U308" s="97" t="s">
        <v>89</v>
      </c>
      <c r="V308" s="23">
        <v>0.41486083058023621</v>
      </c>
      <c r="W308" s="97" t="s">
        <v>89</v>
      </c>
      <c r="X308" s="97">
        <v>32</v>
      </c>
      <c r="Y308" s="97" t="s">
        <v>89</v>
      </c>
      <c r="Z308" s="23">
        <v>1.9872057700814048E-2</v>
      </c>
      <c r="AA308" s="97" t="s">
        <v>89</v>
      </c>
      <c r="AB308" s="97">
        <v>10</v>
      </c>
      <c r="AC308" s="97" t="s">
        <v>89</v>
      </c>
      <c r="AD308" s="23">
        <v>2.8716428737684515E-3</v>
      </c>
      <c r="AE308" s="97" t="s">
        <v>89</v>
      </c>
      <c r="AF308" s="97">
        <v>295</v>
      </c>
      <c r="AG308" s="97" t="s">
        <v>89</v>
      </c>
      <c r="AH308" s="23">
        <v>6.2746809805654127E-2</v>
      </c>
      <c r="AI308" s="97" t="s">
        <v>89</v>
      </c>
      <c r="AJ308" s="97">
        <v>246</v>
      </c>
      <c r="AK308" s="97" t="s">
        <v>89</v>
      </c>
      <c r="AL308" s="23">
        <v>1.0706252126283376E-2</v>
      </c>
      <c r="AM308" s="97" t="s">
        <v>89</v>
      </c>
      <c r="AN308" s="97">
        <v>311</v>
      </c>
      <c r="AO308" s="97" t="s">
        <v>89</v>
      </c>
      <c r="AP308" s="23">
        <v>5.6659770990359341E-2</v>
      </c>
      <c r="AQ308" s="97" t="s">
        <v>89</v>
      </c>
      <c r="AR308" s="97">
        <v>116</v>
      </c>
      <c r="AS308" s="97" t="s">
        <v>89</v>
      </c>
      <c r="AT308" s="23">
        <v>0.24403797096793495</v>
      </c>
      <c r="AU308" s="97" t="s">
        <v>89</v>
      </c>
      <c r="AV308" s="97">
        <v>10</v>
      </c>
      <c r="AW308" s="97" t="s">
        <v>89</v>
      </c>
      <c r="AX308" s="23">
        <v>0.14122532999406368</v>
      </c>
      <c r="AY308" s="97" t="s">
        <v>89</v>
      </c>
      <c r="AZ308" s="97">
        <v>55</v>
      </c>
      <c r="BA308" s="97" t="s">
        <v>89</v>
      </c>
      <c r="BB308" s="23">
        <v>0.1617719686219968</v>
      </c>
      <c r="BC308" s="97" t="s">
        <v>89</v>
      </c>
      <c r="BD308" s="97">
        <v>47</v>
      </c>
      <c r="BE308" s="97" t="s">
        <v>89</v>
      </c>
      <c r="BF308" s="23">
        <v>0.27637601339144413</v>
      </c>
      <c r="BG308" s="97" t="s">
        <v>89</v>
      </c>
      <c r="BH308" s="97">
        <v>104</v>
      </c>
      <c r="BI308" s="97" t="s">
        <v>89</v>
      </c>
      <c r="BJ308" s="23">
        <v>0.2053365536015804</v>
      </c>
      <c r="BK308" s="97" t="s">
        <v>89</v>
      </c>
      <c r="BL308" s="97">
        <v>47</v>
      </c>
      <c r="BM308" s="97" t="s">
        <v>89</v>
      </c>
      <c r="BN308" s="23">
        <v>6.6961809332086231E-2</v>
      </c>
      <c r="BO308" s="97" t="s">
        <v>89</v>
      </c>
      <c r="BP308" s="97">
        <v>153</v>
      </c>
      <c r="BQ308" s="97" t="s">
        <v>89</v>
      </c>
      <c r="BR308" s="23">
        <v>0.20508809866514527</v>
      </c>
      <c r="BS308" s="97" t="s">
        <v>89</v>
      </c>
      <c r="BT308" s="97">
        <v>12</v>
      </c>
      <c r="BU308" s="97" t="s">
        <v>89</v>
      </c>
      <c r="BV308" s="23">
        <v>0.23667368799467295</v>
      </c>
      <c r="BW308" s="97" t="s">
        <v>89</v>
      </c>
      <c r="BX308" s="97">
        <v>43</v>
      </c>
      <c r="BY308" s="97" t="s">
        <v>89</v>
      </c>
      <c r="BZ308" s="23">
        <v>0.13776313079484925</v>
      </c>
      <c r="CA308" s="97" t="s">
        <v>89</v>
      </c>
      <c r="CB308" s="97">
        <v>186</v>
      </c>
      <c r="CC308" s="97" t="s">
        <v>89</v>
      </c>
      <c r="CD308" s="23">
        <v>0.47203463967090648</v>
      </c>
      <c r="CE308" s="97" t="s">
        <v>89</v>
      </c>
      <c r="CF308" s="97">
        <v>21</v>
      </c>
      <c r="CG308" s="2">
        <f t="shared" si="44"/>
        <v>1.9872057700814048E-2</v>
      </c>
      <c r="CH308">
        <f t="shared" si="45"/>
        <v>1.0706252126283376E-2</v>
      </c>
      <c r="CI308">
        <f t="shared" si="46"/>
        <v>0.14122532999406368</v>
      </c>
      <c r="CJ308">
        <f t="shared" si="47"/>
        <v>0.2053365536015804</v>
      </c>
      <c r="CK308">
        <f t="shared" si="48"/>
        <v>0.23667368799467295</v>
      </c>
      <c r="CL308">
        <f t="shared" si="49"/>
        <v>0.13776313079484925</v>
      </c>
      <c r="CM308">
        <f t="shared" si="50"/>
        <v>0.47203463967090648</v>
      </c>
      <c r="CN308">
        <f t="shared" si="51"/>
        <v>0.15994001579893019</v>
      </c>
      <c r="CO308">
        <f t="shared" si="52"/>
        <v>1.0706252126283376E-2</v>
      </c>
      <c r="CP308" s="97" t="s">
        <v>89</v>
      </c>
      <c r="CQ308">
        <f t="shared" si="53"/>
        <v>40</v>
      </c>
      <c r="CR308">
        <f t="shared" si="54"/>
        <v>311</v>
      </c>
      <c r="CS308" s="97" t="s">
        <v>89</v>
      </c>
    </row>
    <row r="309" spans="1:97" x14ac:dyDescent="0.35">
      <c r="A309" s="97" t="s">
        <v>43</v>
      </c>
      <c r="B309" s="23">
        <v>0.48126810521569263</v>
      </c>
      <c r="C309" s="97" t="s">
        <v>43</v>
      </c>
      <c r="D309" s="97">
        <v>27</v>
      </c>
      <c r="E309" s="97" t="s">
        <v>43</v>
      </c>
      <c r="F309" s="23">
        <v>7.3982620668441107E-2</v>
      </c>
      <c r="G309" s="97" t="s">
        <v>43</v>
      </c>
      <c r="H309" s="97">
        <v>213</v>
      </c>
      <c r="I309" s="97" t="s">
        <v>43</v>
      </c>
      <c r="J309" s="23">
        <v>0.72845931029606703</v>
      </c>
      <c r="K309" s="97" t="s">
        <v>43</v>
      </c>
      <c r="L309" s="97">
        <v>8</v>
      </c>
      <c r="M309" s="97" t="s">
        <v>43</v>
      </c>
      <c r="N309" s="23">
        <v>-205</v>
      </c>
      <c r="O309" s="97" t="s">
        <v>43</v>
      </c>
      <c r="P309" s="23">
        <v>8</v>
      </c>
      <c r="Q309" s="97" t="s">
        <v>43</v>
      </c>
      <c r="R309" s="23">
        <v>3.8894349215539445E-3</v>
      </c>
      <c r="S309" s="97" t="s">
        <v>43</v>
      </c>
      <c r="T309" s="97">
        <v>65</v>
      </c>
      <c r="U309" s="97" t="s">
        <v>43</v>
      </c>
      <c r="V309" s="23">
        <v>0.80358075668911888</v>
      </c>
      <c r="W309" s="97" t="s">
        <v>43</v>
      </c>
      <c r="X309" s="97">
        <v>5</v>
      </c>
      <c r="Y309" s="97" t="s">
        <v>43</v>
      </c>
      <c r="Z309" s="23">
        <v>1.1314194150332203E-2</v>
      </c>
      <c r="AA309" s="97" t="s">
        <v>43</v>
      </c>
      <c r="AB309" s="97">
        <v>26</v>
      </c>
      <c r="AC309" s="97" t="s">
        <v>43</v>
      </c>
      <c r="AD309" s="23">
        <v>6.1416369118638039E-3</v>
      </c>
      <c r="AE309" s="97" t="s">
        <v>43</v>
      </c>
      <c r="AF309" s="97">
        <v>233</v>
      </c>
      <c r="AG309" s="97" t="s">
        <v>43</v>
      </c>
      <c r="AH309" s="23">
        <v>0.23958738846318603</v>
      </c>
      <c r="AI309" s="97" t="s">
        <v>43</v>
      </c>
      <c r="AJ309" s="97">
        <v>20</v>
      </c>
      <c r="AK309" s="97" t="s">
        <v>43</v>
      </c>
      <c r="AL309" s="23">
        <v>3.6180087022679427E-2</v>
      </c>
      <c r="AM309" s="97" t="s">
        <v>43</v>
      </c>
      <c r="AN309" s="97">
        <v>85</v>
      </c>
      <c r="AO309" s="97" t="s">
        <v>43</v>
      </c>
      <c r="AP309" s="23">
        <v>0</v>
      </c>
      <c r="AQ309" s="97" t="s">
        <v>43</v>
      </c>
      <c r="AR309" s="97">
        <v>253</v>
      </c>
      <c r="AS309" s="97" t="s">
        <v>43</v>
      </c>
      <c r="AT309" s="23">
        <v>0.10490395345185412</v>
      </c>
      <c r="AU309" s="97" t="s">
        <v>43</v>
      </c>
      <c r="AV309" s="97">
        <v>120</v>
      </c>
      <c r="AW309" s="97" t="s">
        <v>43</v>
      </c>
      <c r="AX309" s="23">
        <v>3.6984559884005126E-2</v>
      </c>
      <c r="AY309" s="97" t="s">
        <v>43</v>
      </c>
      <c r="AZ309" s="97">
        <v>265</v>
      </c>
      <c r="BA309" s="97" t="s">
        <v>43</v>
      </c>
      <c r="BB309" s="23">
        <v>6.1197467125652619E-2</v>
      </c>
      <c r="BC309" s="97" t="s">
        <v>43</v>
      </c>
      <c r="BD309" s="97">
        <v>139</v>
      </c>
      <c r="BE309" s="97" t="s">
        <v>43</v>
      </c>
      <c r="BF309" s="23">
        <v>0.15226636645602604</v>
      </c>
      <c r="BG309" s="97" t="s">
        <v>43</v>
      </c>
      <c r="BH309" s="97">
        <v>260</v>
      </c>
      <c r="BI309" s="97" t="s">
        <v>43</v>
      </c>
      <c r="BJ309" s="23">
        <v>8.7650337888197746E-2</v>
      </c>
      <c r="BK309" s="97" t="s">
        <v>43</v>
      </c>
      <c r="BL309" s="97">
        <v>196</v>
      </c>
      <c r="BM309" s="97" t="s">
        <v>43</v>
      </c>
      <c r="BN309" s="23">
        <v>9.247337195006386E-2</v>
      </c>
      <c r="BO309" s="97" t="s">
        <v>43</v>
      </c>
      <c r="BP309" s="97">
        <v>105</v>
      </c>
      <c r="BQ309" s="97" t="s">
        <v>43</v>
      </c>
      <c r="BR309" s="23">
        <v>0.41166151381088212</v>
      </c>
      <c r="BS309" s="97" t="s">
        <v>43</v>
      </c>
      <c r="BT309" s="97">
        <v>3</v>
      </c>
      <c r="BU309" s="97" t="s">
        <v>43</v>
      </c>
      <c r="BV309" s="23">
        <v>0.43869729699005455</v>
      </c>
      <c r="BW309" s="97" t="s">
        <v>43</v>
      </c>
      <c r="BX309" s="97">
        <v>11</v>
      </c>
      <c r="BY309" s="97" t="s">
        <v>43</v>
      </c>
      <c r="BZ309" s="23">
        <v>0.31714446567271326</v>
      </c>
      <c r="CA309" s="97" t="s">
        <v>43</v>
      </c>
      <c r="CB309" s="97">
        <v>33</v>
      </c>
      <c r="CC309" s="97" t="s">
        <v>43</v>
      </c>
      <c r="CD309" s="23">
        <v>0.57203279669333174</v>
      </c>
      <c r="CE309" s="97" t="s">
        <v>43</v>
      </c>
      <c r="CF309" s="97">
        <v>14</v>
      </c>
      <c r="CG309" s="2">
        <f t="shared" si="44"/>
        <v>1.1314194150332203E-2</v>
      </c>
      <c r="CH309">
        <f t="shared" si="45"/>
        <v>3.6180087022679427E-2</v>
      </c>
      <c r="CI309">
        <f t="shared" si="46"/>
        <v>3.6984559884005126E-2</v>
      </c>
      <c r="CJ309">
        <f t="shared" si="47"/>
        <v>8.7650337888197746E-2</v>
      </c>
      <c r="CK309">
        <f t="shared" si="48"/>
        <v>0.43869729699005455</v>
      </c>
      <c r="CL309">
        <f t="shared" si="49"/>
        <v>0.31714446567271326</v>
      </c>
      <c r="CM309">
        <f t="shared" si="50"/>
        <v>0.57203279669333174</v>
      </c>
      <c r="CN309">
        <f t="shared" si="51"/>
        <v>0.19639892091053052</v>
      </c>
      <c r="CO309">
        <f t="shared" si="52"/>
        <v>3.6180087022679427E-2</v>
      </c>
      <c r="CP309" s="97" t="s">
        <v>43</v>
      </c>
      <c r="CQ309">
        <f t="shared" si="53"/>
        <v>27</v>
      </c>
      <c r="CR309">
        <f t="shared" si="54"/>
        <v>85</v>
      </c>
      <c r="CS309" s="97" t="s">
        <v>43</v>
      </c>
    </row>
    <row r="310" spans="1:97" x14ac:dyDescent="0.35">
      <c r="A310" s="97" t="s">
        <v>93</v>
      </c>
      <c r="B310" s="23">
        <v>0.21866056695222524</v>
      </c>
      <c r="C310" s="97" t="s">
        <v>93</v>
      </c>
      <c r="D310" s="97">
        <v>156</v>
      </c>
      <c r="E310" s="97" t="s">
        <v>93</v>
      </c>
      <c r="F310" s="23">
        <v>0.18778892793708682</v>
      </c>
      <c r="G310" s="97" t="s">
        <v>93</v>
      </c>
      <c r="H310" s="97">
        <v>56</v>
      </c>
      <c r="I310" s="97" t="s">
        <v>93</v>
      </c>
      <c r="J310" s="23">
        <v>0.16145562595812793</v>
      </c>
      <c r="K310" s="97" t="s">
        <v>93</v>
      </c>
      <c r="L310" s="97">
        <v>293</v>
      </c>
      <c r="M310" s="97" t="s">
        <v>93</v>
      </c>
      <c r="N310" s="23">
        <v>237</v>
      </c>
      <c r="O310" s="97" t="s">
        <v>93</v>
      </c>
      <c r="P310" s="23">
        <v>315</v>
      </c>
      <c r="Q310" s="97" t="s">
        <v>93</v>
      </c>
      <c r="R310" s="23">
        <v>3.7230919161457211E-4</v>
      </c>
      <c r="S310" s="97" t="s">
        <v>93</v>
      </c>
      <c r="T310" s="97">
        <v>264</v>
      </c>
      <c r="U310" s="97" t="s">
        <v>93</v>
      </c>
      <c r="V310" s="23">
        <v>9.3000741729213715E-2</v>
      </c>
      <c r="W310" s="97" t="s">
        <v>93</v>
      </c>
      <c r="X310" s="97">
        <v>224</v>
      </c>
      <c r="Y310" s="97" t="s">
        <v>93</v>
      </c>
      <c r="Z310" s="23">
        <v>1.2316215681782538E-3</v>
      </c>
      <c r="AA310" s="97" t="s">
        <v>93</v>
      </c>
      <c r="AB310" s="97">
        <v>277</v>
      </c>
      <c r="AC310" s="97" t="s">
        <v>93</v>
      </c>
      <c r="AD310" s="23">
        <v>2.0430384115875445E-3</v>
      </c>
      <c r="AE310" s="97" t="s">
        <v>93</v>
      </c>
      <c r="AF310" s="97">
        <v>310</v>
      </c>
      <c r="AG310" s="97" t="s">
        <v>93</v>
      </c>
      <c r="AH310" s="23">
        <v>7.9411377606166789E-2</v>
      </c>
      <c r="AI310" s="97" t="s">
        <v>93</v>
      </c>
      <c r="AJ310" s="97">
        <v>172</v>
      </c>
      <c r="AK310" s="97" t="s">
        <v>93</v>
      </c>
      <c r="AL310" s="23">
        <v>1.1999110902581021E-2</v>
      </c>
      <c r="AM310" s="97" t="s">
        <v>93</v>
      </c>
      <c r="AN310" s="97">
        <v>301</v>
      </c>
      <c r="AO310" s="97" t="s">
        <v>93</v>
      </c>
      <c r="AP310" s="23">
        <v>0.10012111457125521</v>
      </c>
      <c r="AQ310" s="97" t="s">
        <v>93</v>
      </c>
      <c r="AR310" s="97">
        <v>62</v>
      </c>
      <c r="AS310" s="97" t="s">
        <v>93</v>
      </c>
      <c r="AT310" s="23">
        <v>7.8026161930138171E-2</v>
      </c>
      <c r="AU310" s="97" t="s">
        <v>93</v>
      </c>
      <c r="AV310" s="97">
        <v>202</v>
      </c>
      <c r="AW310" s="97" t="s">
        <v>93</v>
      </c>
      <c r="AX310" s="23">
        <v>0.12502935396350931</v>
      </c>
      <c r="AY310" s="97" t="s">
        <v>93</v>
      </c>
      <c r="AZ310" s="97">
        <v>73</v>
      </c>
      <c r="BA310" s="97" t="s">
        <v>93</v>
      </c>
      <c r="BB310" s="23">
        <v>2.2831084050936774E-2</v>
      </c>
      <c r="BC310" s="97" t="s">
        <v>93</v>
      </c>
      <c r="BD310" s="97">
        <v>250</v>
      </c>
      <c r="BE310" s="97" t="s">
        <v>93</v>
      </c>
      <c r="BF310" s="23">
        <v>0.1495614495369571</v>
      </c>
      <c r="BG310" s="97" t="s">
        <v>93</v>
      </c>
      <c r="BH310" s="97">
        <v>267</v>
      </c>
      <c r="BI310" s="97" t="s">
        <v>93</v>
      </c>
      <c r="BJ310" s="23">
        <v>5.2086173262557198E-2</v>
      </c>
      <c r="BK310" s="97" t="s">
        <v>93</v>
      </c>
      <c r="BL310" s="97">
        <v>288</v>
      </c>
      <c r="BM310" s="97" t="s">
        <v>93</v>
      </c>
      <c r="BN310" s="23">
        <v>0.29015445168609955</v>
      </c>
      <c r="BO310" s="97" t="s">
        <v>93</v>
      </c>
      <c r="BP310" s="97">
        <v>20</v>
      </c>
      <c r="BQ310" s="97" t="s">
        <v>93</v>
      </c>
      <c r="BR310" s="23">
        <v>4.9098934412780806E-2</v>
      </c>
      <c r="BS310" s="97" t="s">
        <v>93</v>
      </c>
      <c r="BT310" s="97">
        <v>210</v>
      </c>
      <c r="BU310" s="97" t="s">
        <v>93</v>
      </c>
      <c r="BV310" s="23">
        <v>0.29436708986871046</v>
      </c>
      <c r="BW310" s="97" t="s">
        <v>93</v>
      </c>
      <c r="BX310" s="97">
        <v>29</v>
      </c>
      <c r="BY310" s="97" t="s">
        <v>93</v>
      </c>
      <c r="BZ310" s="23">
        <v>7.5655756223214646E-2</v>
      </c>
      <c r="CA310" s="97" t="s">
        <v>93</v>
      </c>
      <c r="CB310" s="97">
        <v>310</v>
      </c>
      <c r="CC310" s="97" t="s">
        <v>93</v>
      </c>
      <c r="CD310" s="23">
        <v>5.1770161027616439E-2</v>
      </c>
      <c r="CE310" s="97" t="s">
        <v>93</v>
      </c>
      <c r="CF310" s="97">
        <v>211</v>
      </c>
      <c r="CG310" s="2">
        <f t="shared" si="44"/>
        <v>1.2316215681782538E-3</v>
      </c>
      <c r="CH310">
        <f t="shared" si="45"/>
        <v>1.1999110902581021E-2</v>
      </c>
      <c r="CI310">
        <f t="shared" si="46"/>
        <v>0.12502935396350931</v>
      </c>
      <c r="CJ310">
        <f t="shared" si="47"/>
        <v>5.2086173262557198E-2</v>
      </c>
      <c r="CK310">
        <f t="shared" si="48"/>
        <v>0.29436708986871046</v>
      </c>
      <c r="CL310">
        <f t="shared" si="49"/>
        <v>7.5655756223214646E-2</v>
      </c>
      <c r="CM310">
        <f t="shared" si="50"/>
        <v>5.1770161027616439E-2</v>
      </c>
      <c r="CN310">
        <f t="shared" si="51"/>
        <v>8.9232381971074276E-2</v>
      </c>
      <c r="CO310">
        <f t="shared" si="52"/>
        <v>1.1999110902581021E-2</v>
      </c>
      <c r="CP310" s="97" t="s">
        <v>93</v>
      </c>
      <c r="CQ310">
        <f t="shared" si="53"/>
        <v>156</v>
      </c>
      <c r="CR310">
        <f t="shared" si="54"/>
        <v>301</v>
      </c>
      <c r="CS310" s="97" t="s">
        <v>93</v>
      </c>
    </row>
    <row r="311" spans="1:97" x14ac:dyDescent="0.35">
      <c r="A311" s="97" t="s">
        <v>271</v>
      </c>
      <c r="B311" s="23">
        <v>0.1553901366609437</v>
      </c>
      <c r="C311" s="97" t="s">
        <v>271</v>
      </c>
      <c r="D311" s="97">
        <v>275</v>
      </c>
      <c r="E311" s="97" t="s">
        <v>271</v>
      </c>
      <c r="F311" s="23">
        <v>2.7606412880057024E-2</v>
      </c>
      <c r="G311" s="97" t="s">
        <v>271</v>
      </c>
      <c r="H311" s="97">
        <v>316</v>
      </c>
      <c r="I311" s="97" t="s">
        <v>271</v>
      </c>
      <c r="J311" s="23">
        <v>0.25627081495237941</v>
      </c>
      <c r="K311" s="97" t="s">
        <v>271</v>
      </c>
      <c r="L311" s="97">
        <v>168</v>
      </c>
      <c r="M311" s="97" t="s">
        <v>271</v>
      </c>
      <c r="N311" s="23">
        <v>-148</v>
      </c>
      <c r="O311" s="97" t="s">
        <v>271</v>
      </c>
      <c r="P311" s="23">
        <v>39</v>
      </c>
      <c r="Q311" s="97" t="s">
        <v>271</v>
      </c>
      <c r="R311" s="23">
        <v>2.1857263982109792E-3</v>
      </c>
      <c r="S311" s="97" t="s">
        <v>271</v>
      </c>
      <c r="T311" s="97">
        <v>103</v>
      </c>
      <c r="U311" s="97" t="s">
        <v>271</v>
      </c>
      <c r="V311" s="23">
        <v>0.30149132025393482</v>
      </c>
      <c r="W311" s="97" t="s">
        <v>271</v>
      </c>
      <c r="X311" s="97">
        <v>58</v>
      </c>
      <c r="Y311" s="97" t="s">
        <v>271</v>
      </c>
      <c r="Z311" s="23">
        <v>4.9711654408771226E-3</v>
      </c>
      <c r="AA311" s="97" t="s">
        <v>271</v>
      </c>
      <c r="AB311" s="97">
        <v>97</v>
      </c>
      <c r="AC311" s="97" t="s">
        <v>271</v>
      </c>
      <c r="AD311" s="23">
        <v>9.7468722745661252E-3</v>
      </c>
      <c r="AE311" s="97" t="s">
        <v>271</v>
      </c>
      <c r="AF311" s="97">
        <v>173</v>
      </c>
      <c r="AG311" s="97" t="s">
        <v>271</v>
      </c>
      <c r="AH311" s="23">
        <v>6.8004818399519357E-2</v>
      </c>
      <c r="AI311" s="97" t="s">
        <v>271</v>
      </c>
      <c r="AJ311" s="97">
        <v>225</v>
      </c>
      <c r="AK311" s="97" t="s">
        <v>271</v>
      </c>
      <c r="AL311" s="23">
        <v>1.8068248092803992E-2</v>
      </c>
      <c r="AM311" s="97" t="s">
        <v>271</v>
      </c>
      <c r="AN311" s="97">
        <v>216</v>
      </c>
      <c r="AO311" s="97" t="s">
        <v>271</v>
      </c>
      <c r="AP311" s="23">
        <v>1.8387072132239588E-2</v>
      </c>
      <c r="AQ311" s="97" t="s">
        <v>271</v>
      </c>
      <c r="AR311" s="97">
        <v>215</v>
      </c>
      <c r="AS311" s="97" t="s">
        <v>271</v>
      </c>
      <c r="AT311" s="23">
        <v>6.7985298748696396E-2</v>
      </c>
      <c r="AU311" s="97" t="s">
        <v>271</v>
      </c>
      <c r="AV311" s="97">
        <v>243</v>
      </c>
      <c r="AW311" s="97" t="s">
        <v>271</v>
      </c>
      <c r="AX311" s="23">
        <v>4.1878168188375593E-2</v>
      </c>
      <c r="AY311" s="97" t="s">
        <v>271</v>
      </c>
      <c r="AZ311" s="97">
        <v>251</v>
      </c>
      <c r="BA311" s="97" t="s">
        <v>271</v>
      </c>
      <c r="BB311" s="23">
        <v>1.1789155752245978E-2</v>
      </c>
      <c r="BC311" s="97" t="s">
        <v>271</v>
      </c>
      <c r="BD311" s="97">
        <v>287</v>
      </c>
      <c r="BE311" s="97" t="s">
        <v>271</v>
      </c>
      <c r="BF311" s="23">
        <v>0.1221889519352858</v>
      </c>
      <c r="BG311" s="97" t="s">
        <v>271</v>
      </c>
      <c r="BH311" s="97">
        <v>307</v>
      </c>
      <c r="BI311" s="97" t="s">
        <v>271</v>
      </c>
      <c r="BJ311" s="23">
        <v>3.6292452943342358E-2</v>
      </c>
      <c r="BK311" s="97" t="s">
        <v>271</v>
      </c>
      <c r="BL311" s="97">
        <v>321</v>
      </c>
      <c r="BM311" s="97" t="s">
        <v>271</v>
      </c>
      <c r="BN311" s="23">
        <v>1.8976094482032753E-2</v>
      </c>
      <c r="BO311" s="97" t="s">
        <v>271</v>
      </c>
      <c r="BP311" s="97">
        <v>287</v>
      </c>
      <c r="BQ311" s="97" t="s">
        <v>271</v>
      </c>
      <c r="BR311" s="23">
        <v>0.11614055039035405</v>
      </c>
      <c r="BS311" s="97" t="s">
        <v>271</v>
      </c>
      <c r="BT311" s="97">
        <v>51</v>
      </c>
      <c r="BU311" s="97" t="s">
        <v>271</v>
      </c>
      <c r="BV311" s="23">
        <v>0.11759994495540431</v>
      </c>
      <c r="BW311" s="97" t="s">
        <v>271</v>
      </c>
      <c r="BX311" s="97">
        <v>164</v>
      </c>
      <c r="BY311" s="97" t="s">
        <v>271</v>
      </c>
      <c r="BZ311" s="23">
        <v>0.13326371428912598</v>
      </c>
      <c r="CA311" s="97" t="s">
        <v>271</v>
      </c>
      <c r="CB311" s="97">
        <v>197</v>
      </c>
      <c r="CC311" s="97" t="s">
        <v>271</v>
      </c>
      <c r="CD311" s="23">
        <v>0.10601532015952568</v>
      </c>
      <c r="CE311" s="97" t="s">
        <v>271</v>
      </c>
      <c r="CF311" s="97">
        <v>117</v>
      </c>
      <c r="CG311" s="2">
        <f t="shared" si="44"/>
        <v>4.9711654408771226E-3</v>
      </c>
      <c r="CH311">
        <f t="shared" si="45"/>
        <v>1.8068248092803992E-2</v>
      </c>
      <c r="CI311">
        <f t="shared" si="46"/>
        <v>4.1878168188375593E-2</v>
      </c>
      <c r="CJ311">
        <f t="shared" si="47"/>
        <v>3.6292452943342358E-2</v>
      </c>
      <c r="CK311">
        <f t="shared" si="48"/>
        <v>0.11759994495540431</v>
      </c>
      <c r="CL311">
        <f t="shared" si="49"/>
        <v>0.13326371428912598</v>
      </c>
      <c r="CM311">
        <f t="shared" si="50"/>
        <v>0.10601532015952568</v>
      </c>
      <c r="CN311">
        <f t="shared" si="51"/>
        <v>6.3412586102441965E-2</v>
      </c>
      <c r="CO311">
        <f t="shared" si="52"/>
        <v>1.8068248092803992E-2</v>
      </c>
      <c r="CP311" s="97" t="s">
        <v>271</v>
      </c>
      <c r="CQ311">
        <f t="shared" si="53"/>
        <v>275</v>
      </c>
      <c r="CR311">
        <f t="shared" si="54"/>
        <v>216</v>
      </c>
      <c r="CS311" s="97" t="s">
        <v>271</v>
      </c>
    </row>
    <row r="312" spans="1:97" x14ac:dyDescent="0.35">
      <c r="A312" s="97" t="s">
        <v>213</v>
      </c>
      <c r="B312" s="23">
        <v>0.17616905065400013</v>
      </c>
      <c r="C312" s="97" t="s">
        <v>213</v>
      </c>
      <c r="D312" s="97">
        <v>231</v>
      </c>
      <c r="E312" s="97" t="s">
        <v>213</v>
      </c>
      <c r="F312" s="23">
        <v>5.1948620918476414E-2</v>
      </c>
      <c r="G312" s="97" t="s">
        <v>213</v>
      </c>
      <c r="H312" s="97">
        <v>273</v>
      </c>
      <c r="I312" s="97" t="s">
        <v>213</v>
      </c>
      <c r="J312" s="23">
        <v>0.23247456628129401</v>
      </c>
      <c r="K312" s="97" t="s">
        <v>213</v>
      </c>
      <c r="L312" s="97">
        <v>205</v>
      </c>
      <c r="M312" s="97" t="s">
        <v>213</v>
      </c>
      <c r="N312" s="23">
        <v>-68</v>
      </c>
      <c r="O312" s="97" t="s">
        <v>213</v>
      </c>
      <c r="P312" s="23">
        <v>84</v>
      </c>
      <c r="Q312" s="97" t="s">
        <v>213</v>
      </c>
      <c r="R312" s="23">
        <v>3.9721929425951732E-3</v>
      </c>
      <c r="S312" s="97" t="s">
        <v>213</v>
      </c>
      <c r="T312" s="97">
        <v>62</v>
      </c>
      <c r="U312" s="97" t="s">
        <v>213</v>
      </c>
      <c r="V312" s="23">
        <v>0.13702723917739226</v>
      </c>
      <c r="W312" s="97" t="s">
        <v>213</v>
      </c>
      <c r="X312" s="97">
        <v>162</v>
      </c>
      <c r="Y312" s="97" t="s">
        <v>213</v>
      </c>
      <c r="Z312" s="23">
        <v>5.2372755332438913E-3</v>
      </c>
      <c r="AA312" s="97" t="s">
        <v>213</v>
      </c>
      <c r="AB312" s="97">
        <v>91</v>
      </c>
      <c r="AC312" s="97" t="s">
        <v>213</v>
      </c>
      <c r="AD312" s="23">
        <v>5.4213714195802988E-3</v>
      </c>
      <c r="AE312" s="97" t="s">
        <v>213</v>
      </c>
      <c r="AF312" s="97">
        <v>246</v>
      </c>
      <c r="AG312" s="97" t="s">
        <v>213</v>
      </c>
      <c r="AH312" s="23">
        <v>6.2967329853671206E-2</v>
      </c>
      <c r="AI312" s="97" t="s">
        <v>213</v>
      </c>
      <c r="AJ312" s="97">
        <v>243</v>
      </c>
      <c r="AK312" s="97" t="s">
        <v>213</v>
      </c>
      <c r="AL312" s="23">
        <v>1.321853611047134E-2</v>
      </c>
      <c r="AM312" s="97" t="s">
        <v>213</v>
      </c>
      <c r="AN312" s="97">
        <v>287</v>
      </c>
      <c r="AO312" s="97" t="s">
        <v>213</v>
      </c>
      <c r="AP312" s="23">
        <v>7.6629964082152021E-3</v>
      </c>
      <c r="AQ312" s="97" t="s">
        <v>213</v>
      </c>
      <c r="AR312" s="97">
        <v>241</v>
      </c>
      <c r="AS312" s="97" t="s">
        <v>213</v>
      </c>
      <c r="AT312" s="23">
        <v>0.17043912996490812</v>
      </c>
      <c r="AU312" s="97" t="s">
        <v>213</v>
      </c>
      <c r="AV312" s="97">
        <v>32</v>
      </c>
      <c r="AW312" s="97" t="s">
        <v>213</v>
      </c>
      <c r="AX312" s="23">
        <v>6.7553375797957199E-2</v>
      </c>
      <c r="AY312" s="97" t="s">
        <v>213</v>
      </c>
      <c r="AZ312" s="97">
        <v>167</v>
      </c>
      <c r="BA312" s="97" t="s">
        <v>213</v>
      </c>
      <c r="BB312" s="23">
        <v>5.1460249290981239E-2</v>
      </c>
      <c r="BC312" s="97" t="s">
        <v>213</v>
      </c>
      <c r="BD312" s="97">
        <v>161</v>
      </c>
      <c r="BE312" s="97" t="s">
        <v>213</v>
      </c>
      <c r="BF312" s="23">
        <v>0.12644261850253219</v>
      </c>
      <c r="BG312" s="97" t="s">
        <v>213</v>
      </c>
      <c r="BH312" s="97">
        <v>303</v>
      </c>
      <c r="BI312" s="97" t="s">
        <v>213</v>
      </c>
      <c r="BJ312" s="23">
        <v>7.3370504859187793E-2</v>
      </c>
      <c r="BK312" s="97" t="s">
        <v>213</v>
      </c>
      <c r="BL312" s="97">
        <v>235</v>
      </c>
      <c r="BM312" s="97" t="s">
        <v>213</v>
      </c>
      <c r="BN312" s="23">
        <v>4.6430300984620212E-2</v>
      </c>
      <c r="BO312" s="97" t="s">
        <v>213</v>
      </c>
      <c r="BP312" s="97">
        <v>203</v>
      </c>
      <c r="BQ312" s="97" t="s">
        <v>213</v>
      </c>
      <c r="BR312" s="23">
        <v>8.9637642837260598E-2</v>
      </c>
      <c r="BS312" s="97" t="s">
        <v>213</v>
      </c>
      <c r="BT312" s="97">
        <v>79</v>
      </c>
      <c r="BU312" s="97" t="s">
        <v>213</v>
      </c>
      <c r="BV312" s="23">
        <v>0.11832595611666392</v>
      </c>
      <c r="BW312" s="97" t="s">
        <v>213</v>
      </c>
      <c r="BX312" s="97">
        <v>161</v>
      </c>
      <c r="BY312" s="97" t="s">
        <v>213</v>
      </c>
      <c r="BZ312" s="23">
        <v>0.11751749777258161</v>
      </c>
      <c r="CA312" s="97" t="s">
        <v>213</v>
      </c>
      <c r="CB312" s="97">
        <v>226</v>
      </c>
      <c r="CC312" s="97" t="s">
        <v>213</v>
      </c>
      <c r="CD312" s="23">
        <v>0.12608704326903356</v>
      </c>
      <c r="CE312" s="97" t="s">
        <v>213</v>
      </c>
      <c r="CF312" s="97">
        <v>98</v>
      </c>
      <c r="CG312" s="2">
        <f t="shared" si="44"/>
        <v>5.2372755332438913E-3</v>
      </c>
      <c r="CH312">
        <f t="shared" si="45"/>
        <v>1.321853611047134E-2</v>
      </c>
      <c r="CI312">
        <f t="shared" si="46"/>
        <v>6.7553375797957199E-2</v>
      </c>
      <c r="CJ312">
        <f t="shared" si="47"/>
        <v>7.3370504859187793E-2</v>
      </c>
      <c r="CK312">
        <f t="shared" si="48"/>
        <v>0.11832595611666392</v>
      </c>
      <c r="CL312">
        <f t="shared" si="49"/>
        <v>0.11751749777258161</v>
      </c>
      <c r="CM312">
        <f t="shared" si="50"/>
        <v>0.12608704326903356</v>
      </c>
      <c r="CN312">
        <f t="shared" si="51"/>
        <v>7.1892176255419216E-2</v>
      </c>
      <c r="CO312">
        <f t="shared" si="52"/>
        <v>1.321853611047134E-2</v>
      </c>
      <c r="CP312" s="97" t="s">
        <v>213</v>
      </c>
      <c r="CQ312">
        <f t="shared" si="53"/>
        <v>231</v>
      </c>
      <c r="CR312">
        <f t="shared" si="54"/>
        <v>287</v>
      </c>
      <c r="CS312" s="97" t="s">
        <v>213</v>
      </c>
    </row>
    <row r="313" spans="1:97" x14ac:dyDescent="0.35">
      <c r="A313" s="97" t="s">
        <v>53</v>
      </c>
      <c r="B313" s="23">
        <v>0.73085850190451562</v>
      </c>
      <c r="C313" s="97" t="s">
        <v>53</v>
      </c>
      <c r="D313" s="97">
        <v>8</v>
      </c>
      <c r="E313" s="97" t="s">
        <v>53</v>
      </c>
      <c r="F313" s="23">
        <v>0.33590596229449776</v>
      </c>
      <c r="G313" s="97" t="s">
        <v>53</v>
      </c>
      <c r="H313" s="97">
        <v>16</v>
      </c>
      <c r="I313" s="97" t="s">
        <v>53</v>
      </c>
      <c r="J313" s="23">
        <v>0.58143017967568278</v>
      </c>
      <c r="K313" s="97" t="s">
        <v>53</v>
      </c>
      <c r="L313" s="97">
        <v>16</v>
      </c>
      <c r="M313" s="97" t="s">
        <v>53</v>
      </c>
      <c r="N313" s="23">
        <v>0</v>
      </c>
      <c r="O313" s="97" t="s">
        <v>53</v>
      </c>
      <c r="P313" s="23">
        <v>165</v>
      </c>
      <c r="Q313" s="97" t="s">
        <v>53</v>
      </c>
      <c r="R313" s="23">
        <v>2.1820508268766428E-2</v>
      </c>
      <c r="S313" s="97" t="s">
        <v>53</v>
      </c>
      <c r="T313" s="97">
        <v>8</v>
      </c>
      <c r="U313" s="97" t="s">
        <v>53</v>
      </c>
      <c r="V313" s="23">
        <v>0.2076490048326281</v>
      </c>
      <c r="W313" s="97" t="s">
        <v>53</v>
      </c>
      <c r="X313" s="97">
        <v>106</v>
      </c>
      <c r="Y313" s="97" t="s">
        <v>53</v>
      </c>
      <c r="Z313" s="23">
        <v>2.3732851817786397E-2</v>
      </c>
      <c r="AA313" s="97" t="s">
        <v>53</v>
      </c>
      <c r="AB313" s="97">
        <v>9</v>
      </c>
      <c r="AC313" s="97" t="s">
        <v>53</v>
      </c>
      <c r="AD313" s="23">
        <v>9.1473790576313743E-3</v>
      </c>
      <c r="AE313" s="97" t="s">
        <v>53</v>
      </c>
      <c r="AF313" s="97">
        <v>179</v>
      </c>
      <c r="AG313" s="97" t="s">
        <v>53</v>
      </c>
      <c r="AH313" s="23">
        <v>7.6504200277057136E-2</v>
      </c>
      <c r="AI313" s="97" t="s">
        <v>53</v>
      </c>
      <c r="AJ313" s="97">
        <v>189</v>
      </c>
      <c r="AK313" s="97" t="s">
        <v>53</v>
      </c>
      <c r="AL313" s="23">
        <v>1.8555284401100811E-2</v>
      </c>
      <c r="AM313" s="97" t="s">
        <v>53</v>
      </c>
      <c r="AN313" s="97">
        <v>208</v>
      </c>
      <c r="AO313" s="97" t="s">
        <v>53</v>
      </c>
      <c r="AP313" s="23">
        <v>0.2606993605162351</v>
      </c>
      <c r="AQ313" s="97" t="s">
        <v>53</v>
      </c>
      <c r="AR313" s="97">
        <v>13</v>
      </c>
      <c r="AS313" s="97" t="s">
        <v>53</v>
      </c>
      <c r="AT313" s="23">
        <v>0.13657672895496159</v>
      </c>
      <c r="AU313" s="97" t="s">
        <v>53</v>
      </c>
      <c r="AV313" s="97">
        <v>65</v>
      </c>
      <c r="AW313" s="97" t="s">
        <v>53</v>
      </c>
      <c r="AX313" s="23">
        <v>0.30207937843092625</v>
      </c>
      <c r="AY313" s="97" t="s">
        <v>53</v>
      </c>
      <c r="AZ313" s="97">
        <v>13</v>
      </c>
      <c r="BA313" s="97" t="s">
        <v>53</v>
      </c>
      <c r="BB313" s="23">
        <v>0.31306770692908054</v>
      </c>
      <c r="BC313" s="97" t="s">
        <v>53</v>
      </c>
      <c r="BD313" s="97">
        <v>16</v>
      </c>
      <c r="BE313" s="97" t="s">
        <v>53</v>
      </c>
      <c r="BF313" s="23">
        <v>0.15004818246107932</v>
      </c>
      <c r="BG313" s="97" t="s">
        <v>53</v>
      </c>
      <c r="BH313" s="97">
        <v>265</v>
      </c>
      <c r="BI313" s="97" t="s">
        <v>53</v>
      </c>
      <c r="BJ313" s="23">
        <v>0.31694938630387309</v>
      </c>
      <c r="BK313" s="97" t="s">
        <v>53</v>
      </c>
      <c r="BL313" s="97">
        <v>18</v>
      </c>
      <c r="BM313" s="97" t="s">
        <v>53</v>
      </c>
      <c r="BN313" s="23">
        <v>0.13852673853617706</v>
      </c>
      <c r="BO313" s="97" t="s">
        <v>53</v>
      </c>
      <c r="BP313" s="97">
        <v>58</v>
      </c>
      <c r="BQ313" s="97" t="s">
        <v>53</v>
      </c>
      <c r="BR313" s="23">
        <v>0.14325397005868165</v>
      </c>
      <c r="BS313" s="97" t="s">
        <v>53</v>
      </c>
      <c r="BT313" s="97">
        <v>26</v>
      </c>
      <c r="BU313" s="97" t="s">
        <v>53</v>
      </c>
      <c r="BV313" s="23">
        <v>0.24488099558609408</v>
      </c>
      <c r="BW313" s="97" t="s">
        <v>53</v>
      </c>
      <c r="BX313" s="97">
        <v>39</v>
      </c>
      <c r="BY313" s="97" t="s">
        <v>53</v>
      </c>
      <c r="BZ313" s="23">
        <v>0.52220396926933632</v>
      </c>
      <c r="CA313" s="97" t="s">
        <v>53</v>
      </c>
      <c r="CB313" s="97">
        <v>6</v>
      </c>
      <c r="CC313" s="97" t="s">
        <v>53</v>
      </c>
      <c r="CD313" s="23">
        <v>0.83993062822104159</v>
      </c>
      <c r="CE313" s="97" t="s">
        <v>53</v>
      </c>
      <c r="CF313" s="97">
        <v>4</v>
      </c>
      <c r="CG313" s="2">
        <f t="shared" si="44"/>
        <v>2.3732851817786397E-2</v>
      </c>
      <c r="CH313">
        <f t="shared" si="45"/>
        <v>1.8555284401100811E-2</v>
      </c>
      <c r="CI313">
        <f t="shared" si="46"/>
        <v>0.30207937843092625</v>
      </c>
      <c r="CJ313">
        <f t="shared" si="47"/>
        <v>0.31694938630387309</v>
      </c>
      <c r="CK313">
        <f t="shared" si="48"/>
        <v>0.24488099558609408</v>
      </c>
      <c r="CL313">
        <f t="shared" si="49"/>
        <v>0.52220396926933632</v>
      </c>
      <c r="CM313">
        <f t="shared" si="50"/>
        <v>0.83993062822104159</v>
      </c>
      <c r="CN313">
        <f t="shared" si="51"/>
        <v>0.2982533426934717</v>
      </c>
      <c r="CO313">
        <f t="shared" si="52"/>
        <v>1.8555284401100811E-2</v>
      </c>
      <c r="CP313" s="97" t="s">
        <v>53</v>
      </c>
      <c r="CQ313">
        <f t="shared" si="53"/>
        <v>8</v>
      </c>
      <c r="CR313">
        <f t="shared" si="54"/>
        <v>208</v>
      </c>
      <c r="CS313" s="97" t="s">
        <v>53</v>
      </c>
    </row>
    <row r="314" spans="1:97" x14ac:dyDescent="0.35">
      <c r="A314" s="97" t="s">
        <v>62</v>
      </c>
      <c r="B314" s="23">
        <v>0.55095879369928491</v>
      </c>
      <c r="C314" s="97" t="s">
        <v>62</v>
      </c>
      <c r="D314" s="97">
        <v>16</v>
      </c>
      <c r="E314" s="97" t="s">
        <v>62</v>
      </c>
      <c r="F314" s="23">
        <v>0.30041654069952745</v>
      </c>
      <c r="G314" s="97" t="s">
        <v>62</v>
      </c>
      <c r="H314" s="97">
        <v>25</v>
      </c>
      <c r="I314" s="97" t="s">
        <v>62</v>
      </c>
      <c r="J314" s="23">
        <v>0.46684529654703744</v>
      </c>
      <c r="K314" s="97" t="s">
        <v>62</v>
      </c>
      <c r="L314" s="97">
        <v>37</v>
      </c>
      <c r="M314" s="97" t="s">
        <v>62</v>
      </c>
      <c r="N314" s="23">
        <v>12</v>
      </c>
      <c r="O314" s="97" t="s">
        <v>62</v>
      </c>
      <c r="P314" s="23">
        <v>188</v>
      </c>
      <c r="Q314" s="97" t="s">
        <v>62</v>
      </c>
      <c r="R314" s="23">
        <v>2.4208326562733168E-2</v>
      </c>
      <c r="S314" s="97" t="s">
        <v>62</v>
      </c>
      <c r="T314" s="97">
        <v>6</v>
      </c>
      <c r="U314" s="97" t="s">
        <v>62</v>
      </c>
      <c r="V314" s="23">
        <v>9.6834822254746586E-2</v>
      </c>
      <c r="W314" s="97" t="s">
        <v>62</v>
      </c>
      <c r="X314" s="97">
        <v>215</v>
      </c>
      <c r="Y314" s="97" t="s">
        <v>62</v>
      </c>
      <c r="Z314" s="23">
        <v>2.5095914321091903E-2</v>
      </c>
      <c r="AA314" s="97" t="s">
        <v>62</v>
      </c>
      <c r="AB314" s="97">
        <v>8</v>
      </c>
      <c r="AC314" s="97" t="s">
        <v>62</v>
      </c>
      <c r="AD314" s="23">
        <v>0.28780533745520887</v>
      </c>
      <c r="AE314" s="97" t="s">
        <v>62</v>
      </c>
      <c r="AF314" s="97">
        <v>8</v>
      </c>
      <c r="AG314" s="97" t="s">
        <v>62</v>
      </c>
      <c r="AH314" s="23">
        <v>0.30173279922549107</v>
      </c>
      <c r="AI314" s="97" t="s">
        <v>62</v>
      </c>
      <c r="AJ314" s="97">
        <v>12</v>
      </c>
      <c r="AK314" s="97" t="s">
        <v>62</v>
      </c>
      <c r="AL314" s="23">
        <v>0.31846945981648073</v>
      </c>
      <c r="AM314" s="97" t="s">
        <v>62</v>
      </c>
      <c r="AN314" s="97">
        <v>8</v>
      </c>
      <c r="AO314" s="97" t="s">
        <v>62</v>
      </c>
      <c r="AP314" s="23">
        <v>8.8109821132644081E-2</v>
      </c>
      <c r="AQ314" s="97" t="s">
        <v>62</v>
      </c>
      <c r="AR314" s="97">
        <v>74</v>
      </c>
      <c r="AS314" s="97" t="s">
        <v>62</v>
      </c>
      <c r="AT314" s="23">
        <v>0.2309135358704005</v>
      </c>
      <c r="AU314" s="97" t="s">
        <v>62</v>
      </c>
      <c r="AV314" s="97">
        <v>11</v>
      </c>
      <c r="AW314" s="97" t="s">
        <v>62</v>
      </c>
      <c r="AX314" s="23">
        <v>0.16723144408213597</v>
      </c>
      <c r="AY314" s="97" t="s">
        <v>62</v>
      </c>
      <c r="AZ314" s="97">
        <v>38</v>
      </c>
      <c r="BA314" s="97" t="s">
        <v>62</v>
      </c>
      <c r="BB314" s="23">
        <v>0.21607629650487878</v>
      </c>
      <c r="BC314" s="97" t="s">
        <v>62</v>
      </c>
      <c r="BD314" s="97">
        <v>28</v>
      </c>
      <c r="BE314" s="97" t="s">
        <v>62</v>
      </c>
      <c r="BF314" s="23">
        <v>0.21046242654704719</v>
      </c>
      <c r="BG314" s="97" t="s">
        <v>62</v>
      </c>
      <c r="BH314" s="97">
        <v>174</v>
      </c>
      <c r="BI314" s="97" t="s">
        <v>62</v>
      </c>
      <c r="BJ314" s="23">
        <v>0.24109813559678309</v>
      </c>
      <c r="BK314" s="97" t="s">
        <v>62</v>
      </c>
      <c r="BL314" s="97">
        <v>31</v>
      </c>
      <c r="BM314" s="97" t="s">
        <v>62</v>
      </c>
      <c r="BN314" s="23">
        <v>4.8534196904483622E-2</v>
      </c>
      <c r="BO314" s="97" t="s">
        <v>62</v>
      </c>
      <c r="BP314" s="97">
        <v>197</v>
      </c>
      <c r="BQ314" s="97" t="s">
        <v>62</v>
      </c>
      <c r="BR314" s="23">
        <v>2.6236227861768206E-2</v>
      </c>
      <c r="BS314" s="97" t="s">
        <v>62</v>
      </c>
      <c r="BT314" s="97">
        <v>304</v>
      </c>
      <c r="BU314" s="97" t="s">
        <v>62</v>
      </c>
      <c r="BV314" s="23">
        <v>6.4935148704618112E-2</v>
      </c>
      <c r="BW314" s="97" t="s">
        <v>62</v>
      </c>
      <c r="BX314" s="97">
        <v>285</v>
      </c>
      <c r="BY314" s="97" t="s">
        <v>62</v>
      </c>
      <c r="BZ314" s="23">
        <v>0.44462841708228196</v>
      </c>
      <c r="CA314" s="97" t="s">
        <v>62</v>
      </c>
      <c r="CB314" s="97">
        <v>12</v>
      </c>
      <c r="CC314" s="97" t="s">
        <v>62</v>
      </c>
      <c r="CD314" s="23">
        <v>0.35619958256669909</v>
      </c>
      <c r="CE314" s="97" t="s">
        <v>62</v>
      </c>
      <c r="CF314" s="97">
        <v>25</v>
      </c>
      <c r="CG314" s="2">
        <f t="shared" si="44"/>
        <v>2.5095914321091903E-2</v>
      </c>
      <c r="CH314">
        <f t="shared" si="45"/>
        <v>0.31846945981648073</v>
      </c>
      <c r="CI314">
        <f t="shared" si="46"/>
        <v>0.16723144408213597</v>
      </c>
      <c r="CJ314">
        <f t="shared" si="47"/>
        <v>0.24109813559678309</v>
      </c>
      <c r="CK314">
        <f t="shared" si="48"/>
        <v>6.4935148704618112E-2</v>
      </c>
      <c r="CL314">
        <f t="shared" si="49"/>
        <v>0.44462841708228196</v>
      </c>
      <c r="CM314">
        <f t="shared" si="50"/>
        <v>0.35619958256669909</v>
      </c>
      <c r="CN314">
        <f t="shared" si="51"/>
        <v>0.22483873619717867</v>
      </c>
      <c r="CO314">
        <f t="shared" si="52"/>
        <v>0.31846945981648073</v>
      </c>
      <c r="CP314" s="97" t="s">
        <v>62</v>
      </c>
      <c r="CQ314">
        <f t="shared" si="53"/>
        <v>16</v>
      </c>
      <c r="CR314">
        <f t="shared" si="54"/>
        <v>8</v>
      </c>
      <c r="CS314" s="97" t="s">
        <v>62</v>
      </c>
    </row>
    <row r="315" spans="1:97" x14ac:dyDescent="0.35">
      <c r="A315" s="97" t="s">
        <v>38</v>
      </c>
      <c r="B315" s="23">
        <v>0.59600633487454591</v>
      </c>
      <c r="C315" s="97" t="s">
        <v>38</v>
      </c>
      <c r="D315" s="97">
        <v>13</v>
      </c>
      <c r="E315" s="97" t="s">
        <v>38</v>
      </c>
      <c r="F315" s="23">
        <v>0.35414662205831426</v>
      </c>
      <c r="G315" s="97" t="s">
        <v>38</v>
      </c>
      <c r="H315" s="97">
        <v>13</v>
      </c>
      <c r="I315" s="97" t="s">
        <v>38</v>
      </c>
      <c r="J315" s="23">
        <v>0.41741549886969459</v>
      </c>
      <c r="K315" s="97" t="s">
        <v>38</v>
      </c>
      <c r="L315" s="97">
        <v>47</v>
      </c>
      <c r="M315" s="97" t="s">
        <v>38</v>
      </c>
      <c r="N315" s="23">
        <v>34</v>
      </c>
      <c r="O315" s="97" t="s">
        <v>38</v>
      </c>
      <c r="P315" s="23">
        <v>210</v>
      </c>
      <c r="Q315" s="97" t="s">
        <v>38</v>
      </c>
      <c r="R315" s="23">
        <v>2.6377598568322062E-2</v>
      </c>
      <c r="S315" s="97" t="s">
        <v>38</v>
      </c>
      <c r="T315" s="97">
        <v>3</v>
      </c>
      <c r="U315" s="97" t="s">
        <v>38</v>
      </c>
      <c r="V315" s="23">
        <v>0.14536151434243424</v>
      </c>
      <c r="W315" s="97" t="s">
        <v>38</v>
      </c>
      <c r="X315" s="97">
        <v>155</v>
      </c>
      <c r="Y315" s="97" t="s">
        <v>38</v>
      </c>
      <c r="Z315" s="23">
        <v>2.7712972514251501E-2</v>
      </c>
      <c r="AA315" s="97" t="s">
        <v>38</v>
      </c>
      <c r="AB315" s="97">
        <v>4</v>
      </c>
      <c r="AC315" s="97" t="s">
        <v>38</v>
      </c>
      <c r="AD315" s="23">
        <v>3.5137127188636506E-2</v>
      </c>
      <c r="AE315" s="97" t="s">
        <v>38</v>
      </c>
      <c r="AF315" s="97">
        <v>54</v>
      </c>
      <c r="AG315" s="97" t="s">
        <v>38</v>
      </c>
      <c r="AH315" s="23">
        <v>5.9367472098414961E-2</v>
      </c>
      <c r="AI315" s="97" t="s">
        <v>38</v>
      </c>
      <c r="AJ315" s="97">
        <v>259</v>
      </c>
      <c r="AK315" s="97" t="s">
        <v>38</v>
      </c>
      <c r="AL315" s="23">
        <v>4.1720292007067193E-2</v>
      </c>
      <c r="AM315" s="97" t="s">
        <v>38</v>
      </c>
      <c r="AN315" s="97">
        <v>72</v>
      </c>
      <c r="AO315" s="97" t="s">
        <v>38</v>
      </c>
      <c r="AP315" s="23">
        <v>0.21725941483850761</v>
      </c>
      <c r="AQ315" s="97" t="s">
        <v>38</v>
      </c>
      <c r="AR315" s="97">
        <v>22</v>
      </c>
      <c r="AS315" s="97" t="s">
        <v>38</v>
      </c>
      <c r="AT315" s="23">
        <v>7.2445843514160432E-2</v>
      </c>
      <c r="AU315" s="97" t="s">
        <v>38</v>
      </c>
      <c r="AV315" s="97">
        <v>227</v>
      </c>
      <c r="AW315" s="97" t="s">
        <v>38</v>
      </c>
      <c r="AX315" s="23">
        <v>0.23715791739646166</v>
      </c>
      <c r="AY315" s="97" t="s">
        <v>38</v>
      </c>
      <c r="AZ315" s="97">
        <v>24</v>
      </c>
      <c r="BA315" s="97" t="s">
        <v>38</v>
      </c>
      <c r="BB315" s="23">
        <v>0.22984179757398468</v>
      </c>
      <c r="BC315" s="97" t="s">
        <v>38</v>
      </c>
      <c r="BD315" s="97">
        <v>24</v>
      </c>
      <c r="BE315" s="97" t="s">
        <v>38</v>
      </c>
      <c r="BF315" s="23">
        <v>0.15307532633995233</v>
      </c>
      <c r="BG315" s="97" t="s">
        <v>38</v>
      </c>
      <c r="BH315" s="97">
        <v>257</v>
      </c>
      <c r="BI315" s="97" t="s">
        <v>38</v>
      </c>
      <c r="BJ315" s="23">
        <v>0.24166120964833884</v>
      </c>
      <c r="BK315" s="97" t="s">
        <v>38</v>
      </c>
      <c r="BL315" s="97">
        <v>30</v>
      </c>
      <c r="BM315" s="97" t="s">
        <v>38</v>
      </c>
      <c r="BN315" s="23">
        <v>0.27500700258548877</v>
      </c>
      <c r="BO315" s="97" t="s">
        <v>38</v>
      </c>
      <c r="BP315" s="97">
        <v>21</v>
      </c>
      <c r="BQ315" s="97" t="s">
        <v>38</v>
      </c>
      <c r="BR315" s="23">
        <v>0.25302846334932272</v>
      </c>
      <c r="BS315" s="97" t="s">
        <v>38</v>
      </c>
      <c r="BT315" s="97">
        <v>5</v>
      </c>
      <c r="BU315" s="97" t="s">
        <v>38</v>
      </c>
      <c r="BV315" s="23">
        <v>0.4588306882976147</v>
      </c>
      <c r="BW315" s="97" t="s">
        <v>38</v>
      </c>
      <c r="BX315" s="97">
        <v>9</v>
      </c>
      <c r="BY315" s="97" t="s">
        <v>38</v>
      </c>
      <c r="BZ315" s="23">
        <v>0.22873991860726034</v>
      </c>
      <c r="CA315" s="97" t="s">
        <v>38</v>
      </c>
      <c r="CB315" s="97">
        <v>67</v>
      </c>
      <c r="CC315" s="97" t="s">
        <v>38</v>
      </c>
      <c r="CD315" s="23">
        <v>0.57848570879856931</v>
      </c>
      <c r="CE315" s="97" t="s">
        <v>38</v>
      </c>
      <c r="CF315" s="97">
        <v>12</v>
      </c>
      <c r="CG315" s="2">
        <f t="shared" si="44"/>
        <v>2.7712972514251501E-2</v>
      </c>
      <c r="CH315">
        <f t="shared" si="45"/>
        <v>4.1720292007067193E-2</v>
      </c>
      <c r="CI315">
        <f t="shared" si="46"/>
        <v>0.23715791739646166</v>
      </c>
      <c r="CJ315">
        <f t="shared" si="47"/>
        <v>0.24166120964833884</v>
      </c>
      <c r="CK315">
        <f t="shared" si="48"/>
        <v>0.4588306882976147</v>
      </c>
      <c r="CL315">
        <f t="shared" si="49"/>
        <v>0.22873991860726034</v>
      </c>
      <c r="CM315">
        <f t="shared" si="50"/>
        <v>0.57848570879856931</v>
      </c>
      <c r="CN315">
        <f t="shared" si="51"/>
        <v>0.24322202065050605</v>
      </c>
      <c r="CO315">
        <f t="shared" si="52"/>
        <v>4.1720292007067193E-2</v>
      </c>
      <c r="CP315" s="97" t="s">
        <v>38</v>
      </c>
      <c r="CQ315">
        <f t="shared" si="53"/>
        <v>13</v>
      </c>
      <c r="CR315">
        <f t="shared" si="54"/>
        <v>72</v>
      </c>
      <c r="CS315" s="97" t="s">
        <v>38</v>
      </c>
    </row>
    <row r="316" spans="1:97" x14ac:dyDescent="0.35">
      <c r="A316" s="97" t="s">
        <v>306</v>
      </c>
      <c r="B316" s="23">
        <v>0.12451205050377211</v>
      </c>
      <c r="C316" s="97" t="s">
        <v>306</v>
      </c>
      <c r="D316" s="97">
        <v>308</v>
      </c>
      <c r="E316" s="97" t="s">
        <v>306</v>
      </c>
      <c r="F316" s="23">
        <v>6.4788350232621389E-2</v>
      </c>
      <c r="G316" s="97" t="s">
        <v>306</v>
      </c>
      <c r="H316" s="97">
        <v>234</v>
      </c>
      <c r="I316" s="97" t="s">
        <v>306</v>
      </c>
      <c r="J316" s="23">
        <v>0.13851257004517573</v>
      </c>
      <c r="K316" s="97" t="s">
        <v>306</v>
      </c>
      <c r="L316" s="97">
        <v>314</v>
      </c>
      <c r="M316" s="97" t="s">
        <v>306</v>
      </c>
      <c r="N316" s="23">
        <v>80</v>
      </c>
      <c r="O316" s="97" t="s">
        <v>306</v>
      </c>
      <c r="P316" s="23">
        <v>244</v>
      </c>
      <c r="Q316" s="97" t="s">
        <v>306</v>
      </c>
      <c r="R316" s="23">
        <v>1.16097635068076E-4</v>
      </c>
      <c r="S316" s="97" t="s">
        <v>306</v>
      </c>
      <c r="T316" s="97">
        <v>313</v>
      </c>
      <c r="U316" s="97" t="s">
        <v>306</v>
      </c>
      <c r="V316" s="23">
        <v>7.3483589831113957E-2</v>
      </c>
      <c r="W316" s="97" t="s">
        <v>306</v>
      </c>
      <c r="X316" s="97">
        <v>256</v>
      </c>
      <c r="Y316" s="97" t="s">
        <v>306</v>
      </c>
      <c r="Z316" s="23">
        <v>7.9512802516985772E-4</v>
      </c>
      <c r="AA316" s="97" t="s">
        <v>306</v>
      </c>
      <c r="AB316" s="97">
        <v>315</v>
      </c>
      <c r="AC316" s="97" t="s">
        <v>306</v>
      </c>
      <c r="AD316" s="23">
        <v>4.797923243614474E-3</v>
      </c>
      <c r="AE316" s="97" t="s">
        <v>306</v>
      </c>
      <c r="AF316" s="97">
        <v>258</v>
      </c>
      <c r="AG316" s="97" t="s">
        <v>306</v>
      </c>
      <c r="AH316" s="23">
        <v>5.3122848499417237E-2</v>
      </c>
      <c r="AI316" s="97" t="s">
        <v>306</v>
      </c>
      <c r="AJ316" s="97">
        <v>289</v>
      </c>
      <c r="AK316" s="97" t="s">
        <v>306</v>
      </c>
      <c r="AL316" s="23">
        <v>1.1370323366993122E-2</v>
      </c>
      <c r="AM316" s="97" t="s">
        <v>306</v>
      </c>
      <c r="AN316" s="97">
        <v>307</v>
      </c>
      <c r="AO316" s="97" t="s">
        <v>306</v>
      </c>
      <c r="AP316" s="23">
        <v>6.1616607609157985E-2</v>
      </c>
      <c r="AQ316" s="97" t="s">
        <v>306</v>
      </c>
      <c r="AR316" s="97">
        <v>106</v>
      </c>
      <c r="AS316" s="97" t="s">
        <v>306</v>
      </c>
      <c r="AT316" s="23">
        <v>6.1114045223452498E-2</v>
      </c>
      <c r="AU316" s="97" t="s">
        <v>306</v>
      </c>
      <c r="AV316" s="97">
        <v>267</v>
      </c>
      <c r="AW316" s="97" t="s">
        <v>306</v>
      </c>
      <c r="AX316" s="23">
        <v>8.1562425565318911E-2</v>
      </c>
      <c r="AY316" s="97" t="s">
        <v>306</v>
      </c>
      <c r="AZ316" s="97">
        <v>142</v>
      </c>
      <c r="BA316" s="97" t="s">
        <v>306</v>
      </c>
      <c r="BB316" s="23">
        <v>3.4417270155479365E-2</v>
      </c>
      <c r="BC316" s="97" t="s">
        <v>306</v>
      </c>
      <c r="BD316" s="97">
        <v>208</v>
      </c>
      <c r="BE316" s="97" t="s">
        <v>306</v>
      </c>
      <c r="BF316" s="23">
        <v>0.14804168537623985</v>
      </c>
      <c r="BG316" s="97" t="s">
        <v>306</v>
      </c>
      <c r="BH316" s="97">
        <v>272</v>
      </c>
      <c r="BI316" s="97" t="s">
        <v>306</v>
      </c>
      <c r="BJ316" s="23">
        <v>6.2337759087931703E-2</v>
      </c>
      <c r="BK316" s="97" t="s">
        <v>306</v>
      </c>
      <c r="BL316" s="97">
        <v>257</v>
      </c>
      <c r="BM316" s="97" t="s">
        <v>306</v>
      </c>
      <c r="BN316" s="23">
        <v>4.2409779712815732E-2</v>
      </c>
      <c r="BO316" s="97" t="s">
        <v>306</v>
      </c>
      <c r="BP316" s="97">
        <v>215</v>
      </c>
      <c r="BQ316" s="97" t="s">
        <v>306</v>
      </c>
      <c r="BR316" s="23">
        <v>4.461352247977516E-2</v>
      </c>
      <c r="BS316" s="97" t="s">
        <v>306</v>
      </c>
      <c r="BT316" s="97">
        <v>228</v>
      </c>
      <c r="BU316" s="97" t="s">
        <v>306</v>
      </c>
      <c r="BV316" s="23">
        <v>7.562882528535099E-2</v>
      </c>
      <c r="BW316" s="97" t="s">
        <v>306</v>
      </c>
      <c r="BX316" s="97">
        <v>253</v>
      </c>
      <c r="BY316" s="97" t="s">
        <v>306</v>
      </c>
      <c r="BZ316" s="23">
        <v>9.2701873153003184E-2</v>
      </c>
      <c r="CA316" s="97" t="s">
        <v>306</v>
      </c>
      <c r="CB316" s="97">
        <v>285</v>
      </c>
      <c r="CC316" s="97" t="s">
        <v>306</v>
      </c>
      <c r="CD316" s="23">
        <v>2.1522119639452518E-2</v>
      </c>
      <c r="CE316" s="97" t="s">
        <v>306</v>
      </c>
      <c r="CF316" s="97">
        <v>301</v>
      </c>
      <c r="CG316" s="2">
        <f t="shared" si="44"/>
        <v>7.9512802516985772E-4</v>
      </c>
      <c r="CH316">
        <f t="shared" si="45"/>
        <v>1.1370323366993122E-2</v>
      </c>
      <c r="CI316">
        <f t="shared" si="46"/>
        <v>8.1562425565318911E-2</v>
      </c>
      <c r="CJ316">
        <f t="shared" si="47"/>
        <v>6.2337759087931703E-2</v>
      </c>
      <c r="CK316">
        <f t="shared" si="48"/>
        <v>7.562882528535099E-2</v>
      </c>
      <c r="CL316">
        <f t="shared" si="49"/>
        <v>9.2701873153003184E-2</v>
      </c>
      <c r="CM316">
        <f t="shared" si="50"/>
        <v>2.1522119639452518E-2</v>
      </c>
      <c r="CN316">
        <f t="shared" si="51"/>
        <v>5.0811662136510415E-2</v>
      </c>
      <c r="CO316">
        <f t="shared" si="52"/>
        <v>1.1370323366993122E-2</v>
      </c>
      <c r="CP316" s="97" t="s">
        <v>306</v>
      </c>
      <c r="CQ316">
        <f t="shared" si="53"/>
        <v>308</v>
      </c>
      <c r="CR316">
        <f t="shared" si="54"/>
        <v>307</v>
      </c>
      <c r="CS316" s="97" t="s">
        <v>306</v>
      </c>
    </row>
    <row r="317" spans="1:97" x14ac:dyDescent="0.35">
      <c r="A317" s="97" t="s">
        <v>297</v>
      </c>
      <c r="B317" s="23">
        <v>0.1890599289437789</v>
      </c>
      <c r="C317" s="97" t="s">
        <v>297</v>
      </c>
      <c r="D317" s="97">
        <v>203</v>
      </c>
      <c r="E317" s="97" t="s">
        <v>297</v>
      </c>
      <c r="F317" s="23">
        <v>4.6177138340922165E-2</v>
      </c>
      <c r="G317" s="97" t="s">
        <v>297</v>
      </c>
      <c r="H317" s="97">
        <v>290</v>
      </c>
      <c r="I317" s="97" t="s">
        <v>297</v>
      </c>
      <c r="J317" s="23">
        <v>0.30024333362405486</v>
      </c>
      <c r="K317" s="97" t="s">
        <v>297</v>
      </c>
      <c r="L317" s="97">
        <v>115</v>
      </c>
      <c r="M317" s="97" t="s">
        <v>297</v>
      </c>
      <c r="N317" s="23">
        <v>-175</v>
      </c>
      <c r="O317" s="97" t="s">
        <v>297</v>
      </c>
      <c r="P317" s="23">
        <v>25</v>
      </c>
      <c r="Q317" s="97" t="s">
        <v>297</v>
      </c>
      <c r="R317" s="23">
        <v>1.2866181584604764E-4</v>
      </c>
      <c r="S317" s="97" t="s">
        <v>297</v>
      </c>
      <c r="T317" s="97">
        <v>308</v>
      </c>
      <c r="U317" s="97" t="s">
        <v>297</v>
      </c>
      <c r="V317" s="23">
        <v>0.2510167537944949</v>
      </c>
      <c r="W317" s="97" t="s">
        <v>297</v>
      </c>
      <c r="X317" s="97">
        <v>82</v>
      </c>
      <c r="Y317" s="97" t="s">
        <v>297</v>
      </c>
      <c r="Z317" s="23">
        <v>2.4482805895597289E-3</v>
      </c>
      <c r="AA317" s="97" t="s">
        <v>297</v>
      </c>
      <c r="AB317" s="97">
        <v>192</v>
      </c>
      <c r="AC317" s="97" t="s">
        <v>297</v>
      </c>
      <c r="AD317" s="23">
        <v>1.9031213625786013E-3</v>
      </c>
      <c r="AE317" s="97" t="s">
        <v>297</v>
      </c>
      <c r="AF317" s="97">
        <v>314</v>
      </c>
      <c r="AG317" s="97" t="s">
        <v>297</v>
      </c>
      <c r="AH317" s="23">
        <v>0.11920842512842589</v>
      </c>
      <c r="AI317" s="97" t="s">
        <v>297</v>
      </c>
      <c r="AJ317" s="97">
        <v>91</v>
      </c>
      <c r="AK317" s="97" t="s">
        <v>297</v>
      </c>
      <c r="AL317" s="23">
        <v>1.6878460562623029E-2</v>
      </c>
      <c r="AM317" s="97" t="s">
        <v>297</v>
      </c>
      <c r="AN317" s="97">
        <v>242</v>
      </c>
      <c r="AO317" s="97" t="s">
        <v>297</v>
      </c>
      <c r="AP317" s="23">
        <v>5.9585937349592713E-3</v>
      </c>
      <c r="AQ317" s="97" t="s">
        <v>297</v>
      </c>
      <c r="AR317" s="97">
        <v>242</v>
      </c>
      <c r="AS317" s="97" t="s">
        <v>297</v>
      </c>
      <c r="AT317" s="23">
        <v>8.3728441638820164E-2</v>
      </c>
      <c r="AU317" s="97" t="s">
        <v>297</v>
      </c>
      <c r="AV317" s="97">
        <v>185</v>
      </c>
      <c r="AW317" s="97" t="s">
        <v>297</v>
      </c>
      <c r="AX317" s="23">
        <v>3.5322832632882821E-2</v>
      </c>
      <c r="AY317" s="97" t="s">
        <v>297</v>
      </c>
      <c r="AZ317" s="97">
        <v>271</v>
      </c>
      <c r="BA317" s="97" t="s">
        <v>297</v>
      </c>
      <c r="BB317" s="23">
        <v>6.7815534661944997E-3</v>
      </c>
      <c r="BC317" s="97" t="s">
        <v>297</v>
      </c>
      <c r="BD317" s="97">
        <v>305</v>
      </c>
      <c r="BE317" s="97" t="s">
        <v>297</v>
      </c>
      <c r="BF317" s="23">
        <v>0.22390009244607495</v>
      </c>
      <c r="BG317" s="97" t="s">
        <v>297</v>
      </c>
      <c r="BH317" s="97">
        <v>160</v>
      </c>
      <c r="BI317" s="97" t="s">
        <v>297</v>
      </c>
      <c r="BJ317" s="23">
        <v>5.2982500829628527E-2</v>
      </c>
      <c r="BK317" s="97" t="s">
        <v>297</v>
      </c>
      <c r="BL317" s="97">
        <v>285</v>
      </c>
      <c r="BM317" s="97" t="s">
        <v>297</v>
      </c>
      <c r="BN317" s="23">
        <v>8.7404577000471495E-2</v>
      </c>
      <c r="BO317" s="97" t="s">
        <v>297</v>
      </c>
      <c r="BP317" s="97">
        <v>111</v>
      </c>
      <c r="BQ317" s="97" t="s">
        <v>297</v>
      </c>
      <c r="BR317" s="23">
        <v>6.3873416498188507E-2</v>
      </c>
      <c r="BS317" s="97" t="s">
        <v>297</v>
      </c>
      <c r="BT317" s="97">
        <v>157</v>
      </c>
      <c r="BU317" s="97" t="s">
        <v>297</v>
      </c>
      <c r="BV317" s="23">
        <v>0.13141921146827856</v>
      </c>
      <c r="BW317" s="97" t="s">
        <v>297</v>
      </c>
      <c r="BX317" s="97">
        <v>133</v>
      </c>
      <c r="BY317" s="97" t="s">
        <v>297</v>
      </c>
      <c r="BZ317" s="23">
        <v>0.16514229047092191</v>
      </c>
      <c r="CA317" s="97" t="s">
        <v>297</v>
      </c>
      <c r="CB317" s="97">
        <v>148</v>
      </c>
      <c r="CC317" s="97" t="s">
        <v>297</v>
      </c>
      <c r="CD317" s="23">
        <v>0.16523730611960408</v>
      </c>
      <c r="CE317" s="97" t="s">
        <v>297</v>
      </c>
      <c r="CF317" s="97">
        <v>68</v>
      </c>
      <c r="CG317" s="2">
        <f t="shared" si="44"/>
        <v>2.4482805895597289E-3</v>
      </c>
      <c r="CH317">
        <f t="shared" si="45"/>
        <v>1.6878460562623029E-2</v>
      </c>
      <c r="CI317">
        <f t="shared" si="46"/>
        <v>3.5322832632882821E-2</v>
      </c>
      <c r="CJ317">
        <f t="shared" si="47"/>
        <v>5.2982500829628527E-2</v>
      </c>
      <c r="CK317">
        <f t="shared" si="48"/>
        <v>0.13141921146827856</v>
      </c>
      <c r="CL317">
        <f t="shared" si="49"/>
        <v>0.16514229047092191</v>
      </c>
      <c r="CM317">
        <f t="shared" si="50"/>
        <v>0.16523730611960408</v>
      </c>
      <c r="CN317">
        <f t="shared" si="51"/>
        <v>7.7152767095044594E-2</v>
      </c>
      <c r="CO317">
        <f t="shared" si="52"/>
        <v>1.6878460562623029E-2</v>
      </c>
      <c r="CP317" s="97" t="s">
        <v>297</v>
      </c>
      <c r="CQ317">
        <f t="shared" si="53"/>
        <v>203</v>
      </c>
      <c r="CR317">
        <f t="shared" si="54"/>
        <v>242</v>
      </c>
      <c r="CS317" s="97" t="s">
        <v>297</v>
      </c>
    </row>
    <row r="318" spans="1:97" x14ac:dyDescent="0.35">
      <c r="A318" s="97" t="s">
        <v>85</v>
      </c>
      <c r="B318" s="23">
        <v>0.28170128034109165</v>
      </c>
      <c r="C318" s="97" t="s">
        <v>85</v>
      </c>
      <c r="D318" s="97">
        <v>95</v>
      </c>
      <c r="E318" s="97" t="s">
        <v>85</v>
      </c>
      <c r="F318" s="23">
        <v>6.3873263368293381E-2</v>
      </c>
      <c r="G318" s="97" t="s">
        <v>85</v>
      </c>
      <c r="H318" s="97">
        <v>240</v>
      </c>
      <c r="I318" s="97" t="s">
        <v>85</v>
      </c>
      <c r="J318" s="23">
        <v>0.38666743211533938</v>
      </c>
      <c r="K318" s="97" t="s">
        <v>85</v>
      </c>
      <c r="L318" s="97">
        <v>60</v>
      </c>
      <c r="M318" s="97" t="s">
        <v>85</v>
      </c>
      <c r="N318" s="23">
        <v>-180</v>
      </c>
      <c r="O318" s="97" t="s">
        <v>85</v>
      </c>
      <c r="P318" s="23">
        <v>23</v>
      </c>
      <c r="Q318" s="97" t="s">
        <v>85</v>
      </c>
      <c r="R318" s="23">
        <v>3.2385562198678514E-3</v>
      </c>
      <c r="S318" s="97" t="s">
        <v>85</v>
      </c>
      <c r="T318" s="97">
        <v>76</v>
      </c>
      <c r="U318" s="97" t="s">
        <v>85</v>
      </c>
      <c r="V318" s="23">
        <v>0.24250543087913179</v>
      </c>
      <c r="W318" s="97" t="s">
        <v>85</v>
      </c>
      <c r="X318" s="97">
        <v>86</v>
      </c>
      <c r="Y318" s="97" t="s">
        <v>85</v>
      </c>
      <c r="Z318" s="23">
        <v>5.4785878808320957E-3</v>
      </c>
      <c r="AA318" s="97" t="s">
        <v>85</v>
      </c>
      <c r="AB318" s="97">
        <v>83</v>
      </c>
      <c r="AC318" s="97" t="s">
        <v>85</v>
      </c>
      <c r="AD318" s="23">
        <v>1.7800469759416408E-2</v>
      </c>
      <c r="AE318" s="97" t="s">
        <v>85</v>
      </c>
      <c r="AF318" s="97">
        <v>102</v>
      </c>
      <c r="AG318" s="97" t="s">
        <v>85</v>
      </c>
      <c r="AH318" s="23">
        <v>0.10203776040663094</v>
      </c>
      <c r="AI318" s="97" t="s">
        <v>85</v>
      </c>
      <c r="AJ318" s="97">
        <v>120</v>
      </c>
      <c r="AK318" s="97" t="s">
        <v>85</v>
      </c>
      <c r="AL318" s="23">
        <v>3.0205014341784967E-2</v>
      </c>
      <c r="AM318" s="97" t="s">
        <v>85</v>
      </c>
      <c r="AN318" s="97">
        <v>109</v>
      </c>
      <c r="AO318" s="97" t="s">
        <v>85</v>
      </c>
      <c r="AP318" s="23">
        <v>1.5126055449724337E-2</v>
      </c>
      <c r="AQ318" s="97" t="s">
        <v>85</v>
      </c>
      <c r="AR318" s="97">
        <v>224</v>
      </c>
      <c r="AS318" s="97" t="s">
        <v>85</v>
      </c>
      <c r="AT318" s="23">
        <v>0.26291913016787499</v>
      </c>
      <c r="AU318" s="97" t="s">
        <v>85</v>
      </c>
      <c r="AV318" s="97">
        <v>9</v>
      </c>
      <c r="AW318" s="97" t="s">
        <v>85</v>
      </c>
      <c r="AX318" s="23">
        <v>0.10742701715756749</v>
      </c>
      <c r="AY318" s="97" t="s">
        <v>85</v>
      </c>
      <c r="AZ318" s="97">
        <v>99</v>
      </c>
      <c r="BA318" s="97" t="s">
        <v>85</v>
      </c>
      <c r="BB318" s="23">
        <v>7.4436734636507115E-2</v>
      </c>
      <c r="BC318" s="97" t="s">
        <v>85</v>
      </c>
      <c r="BD318" s="97">
        <v>119</v>
      </c>
      <c r="BE318" s="97" t="s">
        <v>85</v>
      </c>
      <c r="BF318" s="23">
        <v>0.23083383902645505</v>
      </c>
      <c r="BG318" s="97" t="s">
        <v>85</v>
      </c>
      <c r="BH318" s="97">
        <v>148</v>
      </c>
      <c r="BI318" s="97" t="s">
        <v>85</v>
      </c>
      <c r="BJ318" s="23">
        <v>0.11614852327697181</v>
      </c>
      <c r="BK318" s="97" t="s">
        <v>85</v>
      </c>
      <c r="BL318" s="97">
        <v>138</v>
      </c>
      <c r="BM318" s="97" t="s">
        <v>85</v>
      </c>
      <c r="BN318" s="23">
        <v>3.0731042583168763E-2</v>
      </c>
      <c r="BO318" s="97" t="s">
        <v>85</v>
      </c>
      <c r="BP318" s="97">
        <v>259</v>
      </c>
      <c r="BQ318" s="97" t="s">
        <v>85</v>
      </c>
      <c r="BR318" s="23">
        <v>0.18755447619749283</v>
      </c>
      <c r="BS318" s="97" t="s">
        <v>85</v>
      </c>
      <c r="BT318" s="97">
        <v>15</v>
      </c>
      <c r="BU318" s="97" t="s">
        <v>85</v>
      </c>
      <c r="BV318" s="23">
        <v>0.18998641833513541</v>
      </c>
      <c r="BW318" s="97" t="s">
        <v>85</v>
      </c>
      <c r="BX318" s="97">
        <v>71</v>
      </c>
      <c r="BY318" s="97" t="s">
        <v>85</v>
      </c>
      <c r="BZ318" s="23">
        <v>0.24171471580353207</v>
      </c>
      <c r="CA318" s="97" t="s">
        <v>85</v>
      </c>
      <c r="CB318" s="97">
        <v>62</v>
      </c>
      <c r="CC318" s="97" t="s">
        <v>85</v>
      </c>
      <c r="CD318" s="23">
        <v>0.11314391999318794</v>
      </c>
      <c r="CE318" s="97" t="s">
        <v>85</v>
      </c>
      <c r="CF318" s="97">
        <v>108</v>
      </c>
      <c r="CG318" s="2">
        <f t="shared" si="44"/>
        <v>5.4785878808320957E-3</v>
      </c>
      <c r="CH318">
        <f t="shared" si="45"/>
        <v>3.0205014341784967E-2</v>
      </c>
      <c r="CI318">
        <f t="shared" si="46"/>
        <v>0.10742701715756749</v>
      </c>
      <c r="CJ318">
        <f t="shared" si="47"/>
        <v>0.11614852327697181</v>
      </c>
      <c r="CK318">
        <f t="shared" si="48"/>
        <v>0.18998641833513541</v>
      </c>
      <c r="CL318">
        <f t="shared" si="49"/>
        <v>0.24171471580353207</v>
      </c>
      <c r="CM318">
        <f t="shared" si="50"/>
        <v>0.11314391999318794</v>
      </c>
      <c r="CN318">
        <f t="shared" si="51"/>
        <v>0.11495843351869237</v>
      </c>
      <c r="CO318">
        <f t="shared" si="52"/>
        <v>3.0205014341784967E-2</v>
      </c>
      <c r="CP318" s="97" t="s">
        <v>85</v>
      </c>
      <c r="CQ318">
        <f t="shared" si="53"/>
        <v>95</v>
      </c>
      <c r="CR318">
        <f t="shared" si="54"/>
        <v>109</v>
      </c>
      <c r="CS318" s="97" t="s">
        <v>85</v>
      </c>
    </row>
    <row r="319" spans="1:97" x14ac:dyDescent="0.35">
      <c r="A319" s="97" t="s">
        <v>239</v>
      </c>
      <c r="B319" s="23">
        <v>0.26156793071809992</v>
      </c>
      <c r="C319" s="97" t="s">
        <v>239</v>
      </c>
      <c r="D319" s="97">
        <v>112</v>
      </c>
      <c r="E319" s="97" t="s">
        <v>239</v>
      </c>
      <c r="F319" s="23">
        <v>0.11615880086507231</v>
      </c>
      <c r="G319" s="97" t="s">
        <v>239</v>
      </c>
      <c r="H319" s="97">
        <v>120</v>
      </c>
      <c r="I319" s="97" t="s">
        <v>239</v>
      </c>
      <c r="J319" s="23">
        <v>0.30317128965985524</v>
      </c>
      <c r="K319" s="97" t="s">
        <v>239</v>
      </c>
      <c r="L319" s="97">
        <v>111</v>
      </c>
      <c r="M319" s="97" t="s">
        <v>239</v>
      </c>
      <c r="N319" s="23">
        <v>-9</v>
      </c>
      <c r="O319" s="97" t="s">
        <v>239</v>
      </c>
      <c r="P319" s="23">
        <v>153</v>
      </c>
      <c r="Q319" s="97" t="s">
        <v>239</v>
      </c>
      <c r="R319" s="23">
        <v>1.089350498987982E-3</v>
      </c>
      <c r="S319" s="97" t="s">
        <v>239</v>
      </c>
      <c r="T319" s="97">
        <v>182</v>
      </c>
      <c r="U319" s="97" t="s">
        <v>239</v>
      </c>
      <c r="V319" s="23">
        <v>0.21614504935549614</v>
      </c>
      <c r="W319" s="97" t="s">
        <v>239</v>
      </c>
      <c r="X319" s="97">
        <v>102</v>
      </c>
      <c r="Y319" s="97" t="s">
        <v>239</v>
      </c>
      <c r="Z319" s="23">
        <v>3.0864298466665393E-3</v>
      </c>
      <c r="AA319" s="97" t="s">
        <v>239</v>
      </c>
      <c r="AB319" s="97">
        <v>159</v>
      </c>
      <c r="AC319" s="97" t="s">
        <v>239</v>
      </c>
      <c r="AD319" s="23">
        <v>1.0941620671073396E-2</v>
      </c>
      <c r="AE319" s="97" t="s">
        <v>239</v>
      </c>
      <c r="AF319" s="97">
        <v>158</v>
      </c>
      <c r="AG319" s="97" t="s">
        <v>239</v>
      </c>
      <c r="AH319" s="23">
        <v>5.7118509379834051E-2</v>
      </c>
      <c r="AI319" s="97" t="s">
        <v>239</v>
      </c>
      <c r="AJ319" s="97">
        <v>272</v>
      </c>
      <c r="AK319" s="97" t="s">
        <v>239</v>
      </c>
      <c r="AL319" s="23">
        <v>1.7860408512383002E-2</v>
      </c>
      <c r="AM319" s="97" t="s">
        <v>239</v>
      </c>
      <c r="AN319" s="97">
        <v>219</v>
      </c>
      <c r="AO319" s="97" t="s">
        <v>239</v>
      </c>
      <c r="AP319" s="23">
        <v>0</v>
      </c>
      <c r="AQ319" s="97" t="s">
        <v>239</v>
      </c>
      <c r="AR319" s="97">
        <v>253</v>
      </c>
      <c r="AS319" s="97" t="s">
        <v>239</v>
      </c>
      <c r="AT319" s="23">
        <v>0.14924580890130487</v>
      </c>
      <c r="AU319" s="97" t="s">
        <v>239</v>
      </c>
      <c r="AV319" s="97">
        <v>47</v>
      </c>
      <c r="AW319" s="97" t="s">
        <v>239</v>
      </c>
      <c r="AX319" s="23">
        <v>5.2617564687687524E-2</v>
      </c>
      <c r="AY319" s="97" t="s">
        <v>239</v>
      </c>
      <c r="AZ319" s="97">
        <v>220</v>
      </c>
      <c r="BA319" s="97" t="s">
        <v>239</v>
      </c>
      <c r="BB319" s="23">
        <v>0.1841178942342182</v>
      </c>
      <c r="BC319" s="97" t="s">
        <v>239</v>
      </c>
      <c r="BD319" s="97">
        <v>39</v>
      </c>
      <c r="BE319" s="97" t="s">
        <v>239</v>
      </c>
      <c r="BF319" s="23">
        <v>0.20987783199070448</v>
      </c>
      <c r="BG319" s="97" t="s">
        <v>239</v>
      </c>
      <c r="BH319" s="97">
        <v>175</v>
      </c>
      <c r="BI319" s="97" t="s">
        <v>239</v>
      </c>
      <c r="BJ319" s="23">
        <v>0.2118226571617802</v>
      </c>
      <c r="BK319" s="97" t="s">
        <v>239</v>
      </c>
      <c r="BL319" s="97">
        <v>45</v>
      </c>
      <c r="BM319" s="97" t="s">
        <v>239</v>
      </c>
      <c r="BN319" s="23">
        <v>6.0876602181479632E-2</v>
      </c>
      <c r="BO319" s="97" t="s">
        <v>239</v>
      </c>
      <c r="BP319" s="97">
        <v>166</v>
      </c>
      <c r="BQ319" s="97" t="s">
        <v>239</v>
      </c>
      <c r="BR319" s="23">
        <v>5.6945564270345701E-2</v>
      </c>
      <c r="BS319" s="97" t="s">
        <v>239</v>
      </c>
      <c r="BT319" s="97">
        <v>181</v>
      </c>
      <c r="BU319" s="97" t="s">
        <v>239</v>
      </c>
      <c r="BV319" s="23">
        <v>0.1023821088241926</v>
      </c>
      <c r="BW319" s="97" t="s">
        <v>239</v>
      </c>
      <c r="BX319" s="97">
        <v>190</v>
      </c>
      <c r="BY319" s="97" t="s">
        <v>239</v>
      </c>
      <c r="BZ319" s="23">
        <v>0.1850801068274579</v>
      </c>
      <c r="CA319" s="97" t="s">
        <v>239</v>
      </c>
      <c r="CB319" s="97">
        <v>115</v>
      </c>
      <c r="CC319" s="97" t="s">
        <v>239</v>
      </c>
      <c r="CD319" s="23">
        <v>0.20814897962612608</v>
      </c>
      <c r="CE319" s="97" t="s">
        <v>239</v>
      </c>
      <c r="CF319" s="97">
        <v>49</v>
      </c>
      <c r="CG319" s="2">
        <f t="shared" si="44"/>
        <v>3.0864298466665393E-3</v>
      </c>
      <c r="CH319">
        <f t="shared" si="45"/>
        <v>1.7860408512383002E-2</v>
      </c>
      <c r="CI319">
        <f t="shared" si="46"/>
        <v>5.2617564687687524E-2</v>
      </c>
      <c r="CJ319">
        <f t="shared" si="47"/>
        <v>0.2118226571617802</v>
      </c>
      <c r="CK319">
        <f t="shared" si="48"/>
        <v>0.1023821088241926</v>
      </c>
      <c r="CL319">
        <f t="shared" si="49"/>
        <v>0.1850801068274579</v>
      </c>
      <c r="CM319">
        <f t="shared" si="50"/>
        <v>0.20814897962612608</v>
      </c>
      <c r="CN319">
        <f t="shared" si="51"/>
        <v>0.10674228934163778</v>
      </c>
      <c r="CO319">
        <f t="shared" si="52"/>
        <v>1.7860408512383002E-2</v>
      </c>
      <c r="CP319" s="97" t="s">
        <v>239</v>
      </c>
      <c r="CQ319">
        <f t="shared" si="53"/>
        <v>112</v>
      </c>
      <c r="CR319">
        <f t="shared" si="54"/>
        <v>219</v>
      </c>
      <c r="CS319" s="97" t="s">
        <v>239</v>
      </c>
    </row>
    <row r="320" spans="1:97" x14ac:dyDescent="0.35">
      <c r="A320" s="97" t="s">
        <v>68</v>
      </c>
      <c r="B320" s="23">
        <v>0.32719388248271625</v>
      </c>
      <c r="C320" s="97" t="s">
        <v>68</v>
      </c>
      <c r="D320" s="97">
        <v>73</v>
      </c>
      <c r="E320" s="97" t="s">
        <v>68</v>
      </c>
      <c r="F320" s="23">
        <v>0.29315436255012334</v>
      </c>
      <c r="G320" s="97" t="s">
        <v>68</v>
      </c>
      <c r="H320" s="97">
        <v>28</v>
      </c>
      <c r="I320" s="97" t="s">
        <v>68</v>
      </c>
      <c r="J320" s="23">
        <v>0.24116395395273232</v>
      </c>
      <c r="K320" s="97" t="s">
        <v>68</v>
      </c>
      <c r="L320" s="97">
        <v>190</v>
      </c>
      <c r="M320" s="97" t="s">
        <v>68</v>
      </c>
      <c r="N320" s="23">
        <v>162</v>
      </c>
      <c r="O320" s="97" t="s">
        <v>68</v>
      </c>
      <c r="P320" s="23">
        <v>298</v>
      </c>
      <c r="Q320" s="97" t="s">
        <v>68</v>
      </c>
      <c r="R320" s="23">
        <v>1.4247779093246352E-4</v>
      </c>
      <c r="S320" s="97" t="s">
        <v>68</v>
      </c>
      <c r="T320" s="97">
        <v>305</v>
      </c>
      <c r="U320" s="97" t="s">
        <v>68</v>
      </c>
      <c r="V320" s="23">
        <v>0.16391265157878748</v>
      </c>
      <c r="W320" s="97" t="s">
        <v>68</v>
      </c>
      <c r="X320" s="97">
        <v>137</v>
      </c>
      <c r="Y320" s="97" t="s">
        <v>68</v>
      </c>
      <c r="Z320" s="23">
        <v>1.6571593916189077E-3</v>
      </c>
      <c r="AA320" s="97" t="s">
        <v>68</v>
      </c>
      <c r="AB320" s="97">
        <v>253</v>
      </c>
      <c r="AC320" s="97" t="s">
        <v>68</v>
      </c>
      <c r="AD320" s="23">
        <v>8.3461201469762058E-3</v>
      </c>
      <c r="AE320" s="97" t="s">
        <v>68</v>
      </c>
      <c r="AF320" s="97">
        <v>194</v>
      </c>
      <c r="AG320" s="97" t="s">
        <v>68</v>
      </c>
      <c r="AH320" s="23">
        <v>8.0252327353758562E-2</v>
      </c>
      <c r="AI320" s="97" t="s">
        <v>68</v>
      </c>
      <c r="AJ320" s="97">
        <v>170</v>
      </c>
      <c r="AK320" s="97" t="s">
        <v>68</v>
      </c>
      <c r="AL320" s="23">
        <v>1.824690897788581E-2</v>
      </c>
      <c r="AM320" s="97" t="s">
        <v>68</v>
      </c>
      <c r="AN320" s="97">
        <v>213</v>
      </c>
      <c r="AO320" s="97" t="s">
        <v>68</v>
      </c>
      <c r="AP320" s="23">
        <v>7.0519032243446578E-2</v>
      </c>
      <c r="AQ320" s="97" t="s">
        <v>68</v>
      </c>
      <c r="AR320" s="97">
        <v>94</v>
      </c>
      <c r="AS320" s="97" t="s">
        <v>68</v>
      </c>
      <c r="AT320" s="23">
        <v>6.5671260998675499E-2</v>
      </c>
      <c r="AU320" s="97" t="s">
        <v>68</v>
      </c>
      <c r="AV320" s="97">
        <v>258</v>
      </c>
      <c r="AW320" s="97" t="s">
        <v>68</v>
      </c>
      <c r="AX320" s="23">
        <v>9.1840308662427109E-2</v>
      </c>
      <c r="AY320" s="97" t="s">
        <v>68</v>
      </c>
      <c r="AZ320" s="97">
        <v>121</v>
      </c>
      <c r="BA320" s="97" t="s">
        <v>68</v>
      </c>
      <c r="BB320" s="23">
        <v>4.7884899712705549E-2</v>
      </c>
      <c r="BC320" s="97" t="s">
        <v>68</v>
      </c>
      <c r="BD320" s="97">
        <v>171</v>
      </c>
      <c r="BE320" s="97" t="s">
        <v>68</v>
      </c>
      <c r="BF320" s="23">
        <v>0.31757400192027158</v>
      </c>
      <c r="BG320" s="97" t="s">
        <v>68</v>
      </c>
      <c r="BH320" s="97">
        <v>71</v>
      </c>
      <c r="BI320" s="97" t="s">
        <v>68</v>
      </c>
      <c r="BJ320" s="23">
        <v>0.11005634945301727</v>
      </c>
      <c r="BK320" s="97" t="s">
        <v>68</v>
      </c>
      <c r="BL320" s="97">
        <v>148</v>
      </c>
      <c r="BM320" s="97" t="s">
        <v>68</v>
      </c>
      <c r="BN320" s="23">
        <v>0.5217723715004835</v>
      </c>
      <c r="BO320" s="97" t="s">
        <v>68</v>
      </c>
      <c r="BP320" s="97">
        <v>6</v>
      </c>
      <c r="BQ320" s="97" t="s">
        <v>68</v>
      </c>
      <c r="BR320" s="23">
        <v>5.8554903803095019E-2</v>
      </c>
      <c r="BS320" s="97" t="s">
        <v>68</v>
      </c>
      <c r="BT320" s="97">
        <v>178</v>
      </c>
      <c r="BU320" s="97" t="s">
        <v>68</v>
      </c>
      <c r="BV320" s="23">
        <v>0.50344980108028348</v>
      </c>
      <c r="BW320" s="97" t="s">
        <v>68</v>
      </c>
      <c r="BX320" s="97">
        <v>8</v>
      </c>
      <c r="BY320" s="97" t="s">
        <v>68</v>
      </c>
      <c r="BZ320" s="23">
        <v>0.14435252555752567</v>
      </c>
      <c r="CA320" s="97" t="s">
        <v>68</v>
      </c>
      <c r="CB320" s="97">
        <v>170</v>
      </c>
      <c r="CC320" s="97" t="s">
        <v>68</v>
      </c>
      <c r="CD320" s="23">
        <v>3.0828832871477588E-2</v>
      </c>
      <c r="CE320" s="97" t="s">
        <v>68</v>
      </c>
      <c r="CF320" s="97">
        <v>272</v>
      </c>
      <c r="CG320" s="2">
        <f t="shared" si="44"/>
        <v>1.6571593916189077E-3</v>
      </c>
      <c r="CH320">
        <f t="shared" si="45"/>
        <v>1.824690897788581E-2</v>
      </c>
      <c r="CI320">
        <f t="shared" si="46"/>
        <v>9.1840308662427109E-2</v>
      </c>
      <c r="CJ320">
        <f t="shared" si="47"/>
        <v>0.11005634945301727</v>
      </c>
      <c r="CK320">
        <f t="shared" si="48"/>
        <v>0.50344980108028348</v>
      </c>
      <c r="CL320">
        <f t="shared" si="49"/>
        <v>0.14435252555752567</v>
      </c>
      <c r="CM320">
        <f t="shared" si="50"/>
        <v>3.0828832871477588E-2</v>
      </c>
      <c r="CN320">
        <f t="shared" si="51"/>
        <v>0.13352334125556151</v>
      </c>
      <c r="CO320">
        <f t="shared" si="52"/>
        <v>1.824690897788581E-2</v>
      </c>
      <c r="CP320" s="97" t="s">
        <v>68</v>
      </c>
      <c r="CQ320">
        <f t="shared" si="53"/>
        <v>73</v>
      </c>
      <c r="CR320">
        <f t="shared" si="54"/>
        <v>213</v>
      </c>
      <c r="CS320" s="97" t="s">
        <v>68</v>
      </c>
    </row>
    <row r="321" spans="1:97" x14ac:dyDescent="0.35">
      <c r="A321" s="97" t="s">
        <v>168</v>
      </c>
      <c r="B321" s="23">
        <v>0.19465289208686246</v>
      </c>
      <c r="C321" s="97" t="s">
        <v>168</v>
      </c>
      <c r="D321" s="97">
        <v>193</v>
      </c>
      <c r="E321" s="97" t="s">
        <v>168</v>
      </c>
      <c r="F321" s="23">
        <v>0.13571302143680394</v>
      </c>
      <c r="G321" s="97" t="s">
        <v>168</v>
      </c>
      <c r="H321" s="97">
        <v>87</v>
      </c>
      <c r="I321" s="97" t="s">
        <v>168</v>
      </c>
      <c r="J321" s="23">
        <v>0.19387091265345319</v>
      </c>
      <c r="K321" s="97" t="s">
        <v>168</v>
      </c>
      <c r="L321" s="97">
        <v>261</v>
      </c>
      <c r="M321" s="97" t="s">
        <v>168</v>
      </c>
      <c r="N321" s="23">
        <v>174</v>
      </c>
      <c r="O321" s="97" t="s">
        <v>168</v>
      </c>
      <c r="P321" s="23">
        <v>302</v>
      </c>
      <c r="Q321" s="97" t="s">
        <v>168</v>
      </c>
      <c r="R321" s="23">
        <v>2.0496503055446595E-3</v>
      </c>
      <c r="S321" s="97" t="s">
        <v>168</v>
      </c>
      <c r="T321" s="97">
        <v>108</v>
      </c>
      <c r="U321" s="97" t="s">
        <v>168</v>
      </c>
      <c r="V321" s="23">
        <v>0.17205906113151981</v>
      </c>
      <c r="W321" s="97" t="s">
        <v>168</v>
      </c>
      <c r="X321" s="97">
        <v>135</v>
      </c>
      <c r="Y321" s="97" t="s">
        <v>168</v>
      </c>
      <c r="Z321" s="23">
        <v>3.6390407225425484E-3</v>
      </c>
      <c r="AA321" s="97" t="s">
        <v>168</v>
      </c>
      <c r="AB321" s="97">
        <v>136</v>
      </c>
      <c r="AC321" s="97" t="s">
        <v>168</v>
      </c>
      <c r="AD321" s="23">
        <v>2.5143010143871807E-2</v>
      </c>
      <c r="AE321" s="97" t="s">
        <v>168</v>
      </c>
      <c r="AF321" s="97">
        <v>73</v>
      </c>
      <c r="AG321" s="97" t="s">
        <v>168</v>
      </c>
      <c r="AH321" s="23">
        <v>6.6498819208222079E-2</v>
      </c>
      <c r="AI321" s="97" t="s">
        <v>168</v>
      </c>
      <c r="AJ321" s="97">
        <v>229</v>
      </c>
      <c r="AK321" s="97" t="s">
        <v>168</v>
      </c>
      <c r="AL321" s="23">
        <v>3.2880658605236132E-2</v>
      </c>
      <c r="AM321" s="97" t="s">
        <v>168</v>
      </c>
      <c r="AN321" s="97">
        <v>98</v>
      </c>
      <c r="AO321" s="97" t="s">
        <v>168</v>
      </c>
      <c r="AP321" s="23">
        <v>0</v>
      </c>
      <c r="AQ321" s="97" t="s">
        <v>168</v>
      </c>
      <c r="AR321" s="97">
        <v>253</v>
      </c>
      <c r="AS321" s="97" t="s">
        <v>168</v>
      </c>
      <c r="AT321" s="23">
        <v>0.10843418864570378</v>
      </c>
      <c r="AU321" s="97" t="s">
        <v>168</v>
      </c>
      <c r="AV321" s="97">
        <v>114</v>
      </c>
      <c r="AW321" s="97" t="s">
        <v>168</v>
      </c>
      <c r="AX321" s="23">
        <v>3.8229166885317793E-2</v>
      </c>
      <c r="AY321" s="97" t="s">
        <v>168</v>
      </c>
      <c r="AZ321" s="97">
        <v>263</v>
      </c>
      <c r="BA321" s="97" t="s">
        <v>168</v>
      </c>
      <c r="BB321" s="23">
        <v>0.129539416119511</v>
      </c>
      <c r="BC321" s="97" t="s">
        <v>168</v>
      </c>
      <c r="BD321" s="97">
        <v>66</v>
      </c>
      <c r="BE321" s="97" t="s">
        <v>168</v>
      </c>
      <c r="BF321" s="23">
        <v>0.14591057586654405</v>
      </c>
      <c r="BG321" s="97" t="s">
        <v>168</v>
      </c>
      <c r="BH321" s="97">
        <v>274</v>
      </c>
      <c r="BI321" s="97" t="s">
        <v>168</v>
      </c>
      <c r="BJ321" s="23">
        <v>0.14866527123419093</v>
      </c>
      <c r="BK321" s="97" t="s">
        <v>168</v>
      </c>
      <c r="BL321" s="97">
        <v>99</v>
      </c>
      <c r="BM321" s="97" t="s">
        <v>168</v>
      </c>
      <c r="BN321" s="23">
        <v>0.14356116451565096</v>
      </c>
      <c r="BO321" s="97" t="s">
        <v>168</v>
      </c>
      <c r="BP321" s="97">
        <v>55</v>
      </c>
      <c r="BQ321" s="97" t="s">
        <v>168</v>
      </c>
      <c r="BR321" s="23">
        <v>3.4455051988323153E-2</v>
      </c>
      <c r="BS321" s="97" t="s">
        <v>168</v>
      </c>
      <c r="BT321" s="97">
        <v>267</v>
      </c>
      <c r="BU321" s="97" t="s">
        <v>168</v>
      </c>
      <c r="BV321" s="23">
        <v>0.15449549462419768</v>
      </c>
      <c r="BW321" s="97" t="s">
        <v>168</v>
      </c>
      <c r="BX321" s="97">
        <v>105</v>
      </c>
      <c r="BY321" s="97" t="s">
        <v>168</v>
      </c>
      <c r="BZ321" s="23">
        <v>0.12514436427668363</v>
      </c>
      <c r="CA321" s="97" t="s">
        <v>168</v>
      </c>
      <c r="CB321" s="97">
        <v>211</v>
      </c>
      <c r="CC321" s="97" t="s">
        <v>168</v>
      </c>
      <c r="CD321" s="23">
        <v>3.9770792842507979E-2</v>
      </c>
      <c r="CE321" s="97" t="s">
        <v>168</v>
      </c>
      <c r="CF321" s="97">
        <v>252</v>
      </c>
      <c r="CG321" s="2">
        <f t="shared" si="44"/>
        <v>3.6390407225425484E-3</v>
      </c>
      <c r="CH321">
        <f t="shared" si="45"/>
        <v>3.2880658605236132E-2</v>
      </c>
      <c r="CI321">
        <f t="shared" si="46"/>
        <v>3.8229166885317793E-2</v>
      </c>
      <c r="CJ321">
        <f t="shared" si="47"/>
        <v>0.14866527123419093</v>
      </c>
      <c r="CK321">
        <f t="shared" si="48"/>
        <v>0.15449549462419768</v>
      </c>
      <c r="CL321">
        <f t="shared" si="49"/>
        <v>0.12514436427668363</v>
      </c>
      <c r="CM321">
        <f t="shared" si="50"/>
        <v>3.9770792842507979E-2</v>
      </c>
      <c r="CN321">
        <f t="shared" si="51"/>
        <v>7.9435178736476098E-2</v>
      </c>
      <c r="CO321">
        <f t="shared" si="52"/>
        <v>3.2880658605236132E-2</v>
      </c>
      <c r="CP321" s="97" t="s">
        <v>168</v>
      </c>
      <c r="CQ321">
        <f t="shared" si="53"/>
        <v>193</v>
      </c>
      <c r="CR321">
        <f t="shared" si="54"/>
        <v>98</v>
      </c>
      <c r="CS321" s="97" t="s">
        <v>168</v>
      </c>
    </row>
    <row r="322" spans="1:97" x14ac:dyDescent="0.35">
      <c r="A322" s="97" t="s">
        <v>287</v>
      </c>
      <c r="B322" s="23">
        <v>0.1522078964000719</v>
      </c>
      <c r="C322" s="97" t="s">
        <v>287</v>
      </c>
      <c r="D322" s="97">
        <v>278</v>
      </c>
      <c r="E322" s="97" t="s">
        <v>287</v>
      </c>
      <c r="F322" s="23">
        <v>6.4460240064012866E-2</v>
      </c>
      <c r="G322" s="97" t="s">
        <v>287</v>
      </c>
      <c r="H322" s="97">
        <v>236</v>
      </c>
      <c r="I322" s="97" t="s">
        <v>287</v>
      </c>
      <c r="J322" s="23">
        <v>0.16248362054942572</v>
      </c>
      <c r="K322" s="97" t="s">
        <v>287</v>
      </c>
      <c r="L322" s="97">
        <v>292</v>
      </c>
      <c r="M322" s="97" t="s">
        <v>287</v>
      </c>
      <c r="N322" s="23">
        <v>56</v>
      </c>
      <c r="O322" s="97" t="s">
        <v>287</v>
      </c>
      <c r="P322" s="23">
        <v>227</v>
      </c>
      <c r="Q322" s="97" t="s">
        <v>287</v>
      </c>
      <c r="R322" s="23">
        <v>5.0152593856337584E-4</v>
      </c>
      <c r="S322" s="97" t="s">
        <v>287</v>
      </c>
      <c r="T322" s="97">
        <v>256</v>
      </c>
      <c r="U322" s="97" t="s">
        <v>287</v>
      </c>
      <c r="V322" s="23">
        <v>6.4607363648452737E-2</v>
      </c>
      <c r="W322" s="97" t="s">
        <v>287</v>
      </c>
      <c r="X322" s="97">
        <v>270</v>
      </c>
      <c r="Y322" s="97" t="s">
        <v>287</v>
      </c>
      <c r="Z322" s="23">
        <v>1.0984150082305963E-3</v>
      </c>
      <c r="AA322" s="97" t="s">
        <v>287</v>
      </c>
      <c r="AB322" s="97">
        <v>288</v>
      </c>
      <c r="AC322" s="97" t="s">
        <v>287</v>
      </c>
      <c r="AD322" s="23">
        <v>3.2781796040605639E-2</v>
      </c>
      <c r="AE322" s="97" t="s">
        <v>287</v>
      </c>
      <c r="AF322" s="97">
        <v>61</v>
      </c>
      <c r="AG322" s="97" t="s">
        <v>287</v>
      </c>
      <c r="AH322" s="23">
        <v>5.6288531519348844E-2</v>
      </c>
      <c r="AI322" s="97" t="s">
        <v>287</v>
      </c>
      <c r="AJ322" s="97">
        <v>276</v>
      </c>
      <c r="AK322" s="97" t="s">
        <v>287</v>
      </c>
      <c r="AL322" s="23">
        <v>3.9037180189519197E-2</v>
      </c>
      <c r="AM322" s="97" t="s">
        <v>287</v>
      </c>
      <c r="AN322" s="97">
        <v>79</v>
      </c>
      <c r="AO322" s="97" t="s">
        <v>287</v>
      </c>
      <c r="AP322" s="23">
        <v>0</v>
      </c>
      <c r="AQ322" s="97" t="s">
        <v>287</v>
      </c>
      <c r="AR322" s="97">
        <v>253</v>
      </c>
      <c r="AS322" s="97" t="s">
        <v>287</v>
      </c>
      <c r="AT322" s="23">
        <v>6.6811193193998197E-2</v>
      </c>
      <c r="AU322" s="97" t="s">
        <v>287</v>
      </c>
      <c r="AV322" s="97">
        <v>248</v>
      </c>
      <c r="AW322" s="97" t="s">
        <v>287</v>
      </c>
      <c r="AX322" s="23">
        <v>2.3554713567008938E-2</v>
      </c>
      <c r="AY322" s="97" t="s">
        <v>287</v>
      </c>
      <c r="AZ322" s="97">
        <v>305</v>
      </c>
      <c r="BA322" s="97" t="s">
        <v>287</v>
      </c>
      <c r="BB322" s="23">
        <v>7.4399310484413991E-2</v>
      </c>
      <c r="BC322" s="97" t="s">
        <v>287</v>
      </c>
      <c r="BD322" s="97">
        <v>120</v>
      </c>
      <c r="BE322" s="97" t="s">
        <v>287</v>
      </c>
      <c r="BF322" s="23">
        <v>0.15366967373501236</v>
      </c>
      <c r="BG322" s="97" t="s">
        <v>287</v>
      </c>
      <c r="BH322" s="97">
        <v>256</v>
      </c>
      <c r="BI322" s="97" t="s">
        <v>287</v>
      </c>
      <c r="BJ322" s="23">
        <v>9.9986704669108861E-2</v>
      </c>
      <c r="BK322" s="97" t="s">
        <v>287</v>
      </c>
      <c r="BL322" s="97">
        <v>160</v>
      </c>
      <c r="BM322" s="97" t="s">
        <v>287</v>
      </c>
      <c r="BN322" s="23">
        <v>3.4949034011591426E-2</v>
      </c>
      <c r="BO322" s="97" t="s">
        <v>287</v>
      </c>
      <c r="BP322" s="97">
        <v>244</v>
      </c>
      <c r="BQ322" s="97" t="s">
        <v>287</v>
      </c>
      <c r="BR322" s="23">
        <v>7.6332838944352374E-2</v>
      </c>
      <c r="BS322" s="97" t="s">
        <v>287</v>
      </c>
      <c r="BT322" s="97">
        <v>114</v>
      </c>
      <c r="BU322" s="97" t="s">
        <v>287</v>
      </c>
      <c r="BV322" s="23">
        <v>9.6783040987534971E-2</v>
      </c>
      <c r="BW322" s="97" t="s">
        <v>287</v>
      </c>
      <c r="BX322" s="97">
        <v>203</v>
      </c>
      <c r="BY322" s="97" t="s">
        <v>287</v>
      </c>
      <c r="BZ322" s="23">
        <v>0.13592751147100893</v>
      </c>
      <c r="CA322" s="97" t="s">
        <v>287</v>
      </c>
      <c r="CB322" s="97">
        <v>193</v>
      </c>
      <c r="CC322" s="97" t="s">
        <v>287</v>
      </c>
      <c r="CD322" s="23">
        <v>2.6558225612060699E-2</v>
      </c>
      <c r="CE322" s="97" t="s">
        <v>287</v>
      </c>
      <c r="CF322" s="97">
        <v>286</v>
      </c>
      <c r="CG322" s="2">
        <f t="shared" si="44"/>
        <v>1.0984150082305963E-3</v>
      </c>
      <c r="CH322">
        <f t="shared" si="45"/>
        <v>3.9037180189519197E-2</v>
      </c>
      <c r="CI322">
        <f t="shared" si="46"/>
        <v>2.3554713567008938E-2</v>
      </c>
      <c r="CJ322">
        <f t="shared" si="47"/>
        <v>9.9986704669108861E-2</v>
      </c>
      <c r="CK322">
        <f t="shared" si="48"/>
        <v>9.6783040987534971E-2</v>
      </c>
      <c r="CL322">
        <f t="shared" si="49"/>
        <v>0.13592751147100893</v>
      </c>
      <c r="CM322">
        <f t="shared" si="50"/>
        <v>2.6558225612060699E-2</v>
      </c>
      <c r="CN322">
        <f t="shared" si="51"/>
        <v>6.2113957445067793E-2</v>
      </c>
      <c r="CO322">
        <f t="shared" si="52"/>
        <v>3.9037180189519197E-2</v>
      </c>
      <c r="CP322" s="97" t="s">
        <v>287</v>
      </c>
      <c r="CQ322">
        <f t="shared" si="53"/>
        <v>278</v>
      </c>
      <c r="CR322">
        <f t="shared" si="54"/>
        <v>79</v>
      </c>
      <c r="CS322" s="97" t="s">
        <v>287</v>
      </c>
    </row>
    <row r="323" spans="1:97" x14ac:dyDescent="0.35">
      <c r="A323" s="97" t="s">
        <v>275</v>
      </c>
      <c r="B323" s="23">
        <v>0.19637246855675392</v>
      </c>
      <c r="C323" s="97" t="s">
        <v>275</v>
      </c>
      <c r="D323" s="97">
        <v>189</v>
      </c>
      <c r="E323" s="97" t="s">
        <v>275</v>
      </c>
      <c r="F323" s="23">
        <v>6.8449947215801416E-2</v>
      </c>
      <c r="G323" s="97" t="s">
        <v>275</v>
      </c>
      <c r="H323" s="97">
        <v>226</v>
      </c>
      <c r="I323" s="97" t="s">
        <v>275</v>
      </c>
      <c r="J323" s="23">
        <v>0.26057020618611421</v>
      </c>
      <c r="K323" s="97" t="s">
        <v>275</v>
      </c>
      <c r="L323" s="97">
        <v>160</v>
      </c>
      <c r="M323" s="97" t="s">
        <v>275</v>
      </c>
      <c r="N323" s="23">
        <v>-66</v>
      </c>
      <c r="O323" s="97" t="s">
        <v>275</v>
      </c>
      <c r="P323" s="23">
        <v>86</v>
      </c>
      <c r="Q323" s="97" t="s">
        <v>275</v>
      </c>
      <c r="R323" s="23">
        <v>9.099490994080461E-4</v>
      </c>
      <c r="S323" s="97" t="s">
        <v>275</v>
      </c>
      <c r="T323" s="97">
        <v>208</v>
      </c>
      <c r="U323" s="97" t="s">
        <v>275</v>
      </c>
      <c r="V323" s="23">
        <v>0.18039269994538623</v>
      </c>
      <c r="W323" s="97" t="s">
        <v>275</v>
      </c>
      <c r="X323" s="97">
        <v>127</v>
      </c>
      <c r="Y323" s="97" t="s">
        <v>275</v>
      </c>
      <c r="Z323" s="23">
        <v>2.5766931934263675E-3</v>
      </c>
      <c r="AA323" s="97" t="s">
        <v>275</v>
      </c>
      <c r="AB323" s="97">
        <v>184</v>
      </c>
      <c r="AC323" s="97" t="s">
        <v>275</v>
      </c>
      <c r="AD323" s="23">
        <v>2.2584239666145561E-2</v>
      </c>
      <c r="AE323" s="97" t="s">
        <v>275</v>
      </c>
      <c r="AF323" s="97">
        <v>81</v>
      </c>
      <c r="AG323" s="97" t="s">
        <v>275</v>
      </c>
      <c r="AH323" s="23">
        <v>0.12572425300593087</v>
      </c>
      <c r="AI323" s="97" t="s">
        <v>275</v>
      </c>
      <c r="AJ323" s="97">
        <v>80</v>
      </c>
      <c r="AK323" s="97" t="s">
        <v>275</v>
      </c>
      <c r="AL323" s="23">
        <v>3.785163455333744E-2</v>
      </c>
      <c r="AM323" s="97" t="s">
        <v>275</v>
      </c>
      <c r="AN323" s="97">
        <v>83</v>
      </c>
      <c r="AO323" s="97" t="s">
        <v>275</v>
      </c>
      <c r="AP323" s="23">
        <v>0.10610963526161134</v>
      </c>
      <c r="AQ323" s="97" t="s">
        <v>275</v>
      </c>
      <c r="AR323" s="97">
        <v>53</v>
      </c>
      <c r="AS323" s="97" t="s">
        <v>275</v>
      </c>
      <c r="AT323" s="23">
        <v>9.4185131759400825E-2</v>
      </c>
      <c r="AU323" s="97" t="s">
        <v>275</v>
      </c>
      <c r="AV323" s="97">
        <v>154</v>
      </c>
      <c r="AW323" s="97" t="s">
        <v>275</v>
      </c>
      <c r="AX323" s="23">
        <v>0.13655928673387066</v>
      </c>
      <c r="AY323" s="97" t="s">
        <v>275</v>
      </c>
      <c r="AZ323" s="97">
        <v>61</v>
      </c>
      <c r="BA323" s="97" t="s">
        <v>275</v>
      </c>
      <c r="BB323" s="23">
        <v>1.2290413680634646E-2</v>
      </c>
      <c r="BC323" s="97" t="s">
        <v>275</v>
      </c>
      <c r="BD323" s="97">
        <v>284</v>
      </c>
      <c r="BE323" s="97" t="s">
        <v>275</v>
      </c>
      <c r="BF323" s="23">
        <v>0.22781394127493748</v>
      </c>
      <c r="BG323" s="97" t="s">
        <v>275</v>
      </c>
      <c r="BH323" s="97">
        <v>155</v>
      </c>
      <c r="BI323" s="97" t="s">
        <v>275</v>
      </c>
      <c r="BJ323" s="23">
        <v>5.8825841165141814E-2</v>
      </c>
      <c r="BK323" s="97" t="s">
        <v>275</v>
      </c>
      <c r="BL323" s="97">
        <v>269</v>
      </c>
      <c r="BM323" s="97" t="s">
        <v>275</v>
      </c>
      <c r="BN323" s="23">
        <v>9.5654843135908416E-3</v>
      </c>
      <c r="BO323" s="97" t="s">
        <v>275</v>
      </c>
      <c r="BP323" s="97">
        <v>311</v>
      </c>
      <c r="BQ323" s="97" t="s">
        <v>275</v>
      </c>
      <c r="BR323" s="23">
        <v>3.5433967744527381E-2</v>
      </c>
      <c r="BS323" s="97" t="s">
        <v>275</v>
      </c>
      <c r="BT323" s="97">
        <v>263</v>
      </c>
      <c r="BU323" s="97" t="s">
        <v>275</v>
      </c>
      <c r="BV323" s="23">
        <v>3.9153551036697772E-2</v>
      </c>
      <c r="BW323" s="97" t="s">
        <v>275</v>
      </c>
      <c r="BX323" s="97">
        <v>317</v>
      </c>
      <c r="BY323" s="97" t="s">
        <v>275</v>
      </c>
      <c r="BZ323" s="23">
        <v>0.24405283551322327</v>
      </c>
      <c r="CA323" s="97" t="s">
        <v>275</v>
      </c>
      <c r="CB323" s="97">
        <v>56</v>
      </c>
      <c r="CC323" s="97" t="s">
        <v>275</v>
      </c>
      <c r="CD323" s="23">
        <v>2.2839380082340408E-2</v>
      </c>
      <c r="CE323" s="97" t="s">
        <v>275</v>
      </c>
      <c r="CF323" s="97">
        <v>299</v>
      </c>
      <c r="CG323" s="2">
        <f t="shared" si="44"/>
        <v>2.5766931934263675E-3</v>
      </c>
      <c r="CH323">
        <f t="shared" si="45"/>
        <v>3.785163455333744E-2</v>
      </c>
      <c r="CI323">
        <f t="shared" si="46"/>
        <v>0.13655928673387066</v>
      </c>
      <c r="CJ323">
        <f t="shared" si="47"/>
        <v>5.8825841165141814E-2</v>
      </c>
      <c r="CK323">
        <f t="shared" si="48"/>
        <v>3.9153551036697772E-2</v>
      </c>
      <c r="CL323">
        <f t="shared" si="49"/>
        <v>0.24405283551322327</v>
      </c>
      <c r="CM323">
        <f t="shared" si="50"/>
        <v>2.2839380082340408E-2</v>
      </c>
      <c r="CN323">
        <f t="shared" si="51"/>
        <v>8.0136914337588627E-2</v>
      </c>
      <c r="CO323">
        <f t="shared" si="52"/>
        <v>3.785163455333744E-2</v>
      </c>
      <c r="CP323" s="97" t="s">
        <v>275</v>
      </c>
      <c r="CQ323">
        <f t="shared" si="53"/>
        <v>189</v>
      </c>
      <c r="CR323">
        <f t="shared" si="54"/>
        <v>83</v>
      </c>
      <c r="CS323" s="97" t="s">
        <v>275</v>
      </c>
    </row>
    <row r="324" spans="1:97" x14ac:dyDescent="0.35">
      <c r="A324" s="97" t="s">
        <v>23</v>
      </c>
      <c r="B324" s="23">
        <v>0.66989870964471099</v>
      </c>
      <c r="C324" s="97" t="s">
        <v>23</v>
      </c>
      <c r="D324" s="97">
        <v>10</v>
      </c>
      <c r="E324" s="97" t="s">
        <v>23</v>
      </c>
      <c r="F324" s="23">
        <v>0.66347584791389691</v>
      </c>
      <c r="G324" s="97" t="s">
        <v>23</v>
      </c>
      <c r="H324" s="97">
        <v>5</v>
      </c>
      <c r="I324" s="97" t="s">
        <v>23</v>
      </c>
      <c r="J324" s="23">
        <v>0.25432975360082472</v>
      </c>
      <c r="K324" s="97" t="s">
        <v>23</v>
      </c>
      <c r="L324" s="97">
        <v>170</v>
      </c>
      <c r="M324" s="97" t="s">
        <v>23</v>
      </c>
      <c r="N324" s="23">
        <v>165</v>
      </c>
      <c r="O324" s="97" t="s">
        <v>23</v>
      </c>
      <c r="P324" s="23">
        <v>300</v>
      </c>
      <c r="Q324" s="97" t="s">
        <v>23</v>
      </c>
      <c r="R324" s="23">
        <v>1.1778158099443943E-2</v>
      </c>
      <c r="S324" s="97" t="s">
        <v>23</v>
      </c>
      <c r="T324" s="97">
        <v>18</v>
      </c>
      <c r="U324" s="97" t="s">
        <v>23</v>
      </c>
      <c r="V324" s="23">
        <v>0.13610216583968474</v>
      </c>
      <c r="W324" s="97" t="s">
        <v>23</v>
      </c>
      <c r="X324" s="97">
        <v>164</v>
      </c>
      <c r="Y324" s="97" t="s">
        <v>23</v>
      </c>
      <c r="Z324" s="23">
        <v>1.3032348706834904E-2</v>
      </c>
      <c r="AA324" s="97" t="s">
        <v>23</v>
      </c>
      <c r="AB324" s="97">
        <v>22</v>
      </c>
      <c r="AC324" s="97" t="s">
        <v>23</v>
      </c>
      <c r="AD324" s="23">
        <v>0.22229847946971917</v>
      </c>
      <c r="AE324" s="97" t="s">
        <v>23</v>
      </c>
      <c r="AF324" s="97">
        <v>9</v>
      </c>
      <c r="AG324" s="97" t="s">
        <v>23</v>
      </c>
      <c r="AH324" s="23">
        <v>0.14182423101716576</v>
      </c>
      <c r="AI324" s="97" t="s">
        <v>23</v>
      </c>
      <c r="AJ324" s="97">
        <v>59</v>
      </c>
      <c r="AK324" s="97" t="s">
        <v>23</v>
      </c>
      <c r="AL324" s="23">
        <v>0.23448511514779019</v>
      </c>
      <c r="AM324" s="97" t="s">
        <v>23</v>
      </c>
      <c r="AN324" s="97">
        <v>9</v>
      </c>
      <c r="AO324" s="97" t="s">
        <v>23</v>
      </c>
      <c r="AP324" s="23">
        <v>1</v>
      </c>
      <c r="AQ324" s="97" t="s">
        <v>23</v>
      </c>
      <c r="AR324" s="97">
        <v>1</v>
      </c>
      <c r="AS324" s="97" t="s">
        <v>23</v>
      </c>
      <c r="AT324" s="23">
        <v>7.3668710445638955E-2</v>
      </c>
      <c r="AU324" s="97" t="s">
        <v>23</v>
      </c>
      <c r="AV324" s="97">
        <v>222</v>
      </c>
      <c r="AW324" s="97" t="s">
        <v>23</v>
      </c>
      <c r="AX324" s="23">
        <v>1</v>
      </c>
      <c r="AY324" s="97" t="s">
        <v>23</v>
      </c>
      <c r="AZ324" s="97">
        <v>1</v>
      </c>
      <c r="BA324" s="97" t="s">
        <v>23</v>
      </c>
      <c r="BB324" s="23">
        <v>0.10147666692222446</v>
      </c>
      <c r="BC324" s="97" t="s">
        <v>23</v>
      </c>
      <c r="BD324" s="97">
        <v>93</v>
      </c>
      <c r="BE324" s="97" t="s">
        <v>23</v>
      </c>
      <c r="BF324" s="23">
        <v>0.17487609981074329</v>
      </c>
      <c r="BG324" s="97" t="s">
        <v>23</v>
      </c>
      <c r="BH324" s="97">
        <v>219</v>
      </c>
      <c r="BI324" s="97" t="s">
        <v>23</v>
      </c>
      <c r="BJ324" s="23">
        <v>0.12911962601356192</v>
      </c>
      <c r="BK324" s="97" t="s">
        <v>23</v>
      </c>
      <c r="BL324" s="97">
        <v>122</v>
      </c>
      <c r="BM324" s="97" t="s">
        <v>23</v>
      </c>
      <c r="BN324" s="23">
        <v>0.13252478147311714</v>
      </c>
      <c r="BO324" s="97" t="s">
        <v>23</v>
      </c>
      <c r="BP324" s="97">
        <v>66</v>
      </c>
      <c r="BQ324" s="97" t="s">
        <v>23</v>
      </c>
      <c r="BR324" s="23">
        <v>3.6066006219255244E-2</v>
      </c>
      <c r="BS324" s="97" t="s">
        <v>23</v>
      </c>
      <c r="BT324" s="97">
        <v>260</v>
      </c>
      <c r="BU324" s="97" t="s">
        <v>23</v>
      </c>
      <c r="BV324" s="23">
        <v>0.14632823832439304</v>
      </c>
      <c r="BW324" s="97" t="s">
        <v>23</v>
      </c>
      <c r="BX324" s="97">
        <v>113</v>
      </c>
      <c r="BY324" s="97" t="s">
        <v>23</v>
      </c>
      <c r="BZ324" s="23">
        <v>0.20739048047697095</v>
      </c>
      <c r="CA324" s="97" t="s">
        <v>23</v>
      </c>
      <c r="CB324" s="97">
        <v>86</v>
      </c>
      <c r="CC324" s="97" t="s">
        <v>23</v>
      </c>
      <c r="CD324" s="23">
        <v>0.13823115251928361</v>
      </c>
      <c r="CE324" s="97" t="s">
        <v>23</v>
      </c>
      <c r="CF324" s="97">
        <v>82</v>
      </c>
      <c r="CG324" s="2">
        <f t="shared" si="44"/>
        <v>1.3032348706834904E-2</v>
      </c>
      <c r="CH324">
        <f t="shared" si="45"/>
        <v>0.23448511514779019</v>
      </c>
      <c r="CI324">
        <f t="shared" si="46"/>
        <v>1</v>
      </c>
      <c r="CJ324">
        <f t="shared" si="47"/>
        <v>0.12911962601356192</v>
      </c>
      <c r="CK324">
        <f t="shared" si="48"/>
        <v>0.14632823832439304</v>
      </c>
      <c r="CL324">
        <f t="shared" si="49"/>
        <v>0.20739048047697095</v>
      </c>
      <c r="CM324">
        <f t="shared" si="50"/>
        <v>0.13823115251928361</v>
      </c>
      <c r="CN324">
        <f t="shared" si="51"/>
        <v>0.27337648655236096</v>
      </c>
      <c r="CO324">
        <f t="shared" si="52"/>
        <v>0.23448511514779019</v>
      </c>
      <c r="CP324" s="97" t="s">
        <v>23</v>
      </c>
      <c r="CQ324">
        <f t="shared" si="53"/>
        <v>10</v>
      </c>
      <c r="CR324">
        <f t="shared" si="54"/>
        <v>9</v>
      </c>
      <c r="CS324" s="97" t="s">
        <v>23</v>
      </c>
    </row>
    <row r="325" spans="1:97" x14ac:dyDescent="0.35">
      <c r="A325" s="97" t="s">
        <v>187</v>
      </c>
      <c r="B325" s="23">
        <v>0.19531282250742327</v>
      </c>
      <c r="C325" s="97" t="s">
        <v>187</v>
      </c>
      <c r="D325" s="97">
        <v>191</v>
      </c>
      <c r="E325" s="97" t="s">
        <v>187</v>
      </c>
      <c r="F325" s="23">
        <v>6.0899359638335454E-2</v>
      </c>
      <c r="G325" s="97" t="s">
        <v>187</v>
      </c>
      <c r="H325" s="97">
        <v>251</v>
      </c>
      <c r="I325" s="97" t="s">
        <v>187</v>
      </c>
      <c r="J325" s="23">
        <v>0.21383743522842405</v>
      </c>
      <c r="K325" s="97" t="s">
        <v>187</v>
      </c>
      <c r="L325" s="97">
        <v>225</v>
      </c>
      <c r="M325" s="97" t="s">
        <v>187</v>
      </c>
      <c r="N325" s="23">
        <v>-26</v>
      </c>
      <c r="O325" s="97" t="s">
        <v>187</v>
      </c>
      <c r="P325" s="23">
        <v>134</v>
      </c>
      <c r="Q325" s="97" t="s">
        <v>187</v>
      </c>
      <c r="R325" s="23">
        <v>8.6370514467555559E-3</v>
      </c>
      <c r="S325" s="97" t="s">
        <v>187</v>
      </c>
      <c r="T325" s="97">
        <v>27</v>
      </c>
      <c r="U325" s="97" t="s">
        <v>187</v>
      </c>
      <c r="V325" s="23">
        <v>5.1214489566985377E-2</v>
      </c>
      <c r="W325" s="97" t="s">
        <v>187</v>
      </c>
      <c r="X325" s="97">
        <v>287</v>
      </c>
      <c r="Y325" s="97" t="s">
        <v>187</v>
      </c>
      <c r="Z325" s="23">
        <v>9.1077340780484316E-3</v>
      </c>
      <c r="AA325" s="97" t="s">
        <v>187</v>
      </c>
      <c r="AB325" s="97">
        <v>37</v>
      </c>
      <c r="AC325" s="97" t="s">
        <v>187</v>
      </c>
      <c r="AD325" s="23">
        <v>4.7234676786043435E-2</v>
      </c>
      <c r="AE325" s="97" t="s">
        <v>187</v>
      </c>
      <c r="AF325" s="97">
        <v>36</v>
      </c>
      <c r="AG325" s="97" t="s">
        <v>187</v>
      </c>
      <c r="AH325" s="23">
        <v>5.3647871711759741E-2</v>
      </c>
      <c r="AI325" s="97" t="s">
        <v>187</v>
      </c>
      <c r="AJ325" s="97">
        <v>286</v>
      </c>
      <c r="AK325" s="97" t="s">
        <v>187</v>
      </c>
      <c r="AL325" s="23">
        <v>5.2787464518885947E-2</v>
      </c>
      <c r="AM325" s="97" t="s">
        <v>187</v>
      </c>
      <c r="AN325" s="97">
        <v>52</v>
      </c>
      <c r="AO325" s="97" t="s">
        <v>187</v>
      </c>
      <c r="AP325" s="23">
        <v>0</v>
      </c>
      <c r="AQ325" s="97" t="s">
        <v>187</v>
      </c>
      <c r="AR325" s="97">
        <v>253</v>
      </c>
      <c r="AS325" s="97" t="s">
        <v>187</v>
      </c>
      <c r="AT325" s="23">
        <v>9.7798624858955976E-2</v>
      </c>
      <c r="AU325" s="97" t="s">
        <v>187</v>
      </c>
      <c r="AV325" s="97">
        <v>140</v>
      </c>
      <c r="AW325" s="97" t="s">
        <v>187</v>
      </c>
      <c r="AX325" s="23">
        <v>3.4479530834168777E-2</v>
      </c>
      <c r="AY325" s="97" t="s">
        <v>187</v>
      </c>
      <c r="AZ325" s="97">
        <v>276</v>
      </c>
      <c r="BA325" s="97" t="s">
        <v>187</v>
      </c>
      <c r="BB325" s="23">
        <v>7.2495406959609029E-2</v>
      </c>
      <c r="BC325" s="97" t="s">
        <v>187</v>
      </c>
      <c r="BD325" s="97">
        <v>124</v>
      </c>
      <c r="BE325" s="97" t="s">
        <v>187</v>
      </c>
      <c r="BF325" s="23">
        <v>0.23359722933733329</v>
      </c>
      <c r="BG325" s="97" t="s">
        <v>187</v>
      </c>
      <c r="BH325" s="97">
        <v>143</v>
      </c>
      <c r="BI325" s="97" t="s">
        <v>187</v>
      </c>
      <c r="BJ325" s="23">
        <v>0.11495515487479908</v>
      </c>
      <c r="BK325" s="97" t="s">
        <v>187</v>
      </c>
      <c r="BL325" s="97">
        <v>139</v>
      </c>
      <c r="BM325" s="97" t="s">
        <v>187</v>
      </c>
      <c r="BN325" s="23">
        <v>6.3853439150366436E-3</v>
      </c>
      <c r="BO325" s="97" t="s">
        <v>187</v>
      </c>
      <c r="BP325" s="97">
        <v>318</v>
      </c>
      <c r="BQ325" s="97" t="s">
        <v>187</v>
      </c>
      <c r="BR325" s="23">
        <v>3.7380408159670905E-2</v>
      </c>
      <c r="BS325" s="97" t="s">
        <v>187</v>
      </c>
      <c r="BT325" s="97">
        <v>255</v>
      </c>
      <c r="BU325" s="97" t="s">
        <v>187</v>
      </c>
      <c r="BV325" s="23">
        <v>3.8091011169913973E-2</v>
      </c>
      <c r="BW325" s="97" t="s">
        <v>187</v>
      </c>
      <c r="BX325" s="97">
        <v>319</v>
      </c>
      <c r="BY325" s="97" t="s">
        <v>187</v>
      </c>
      <c r="BZ325" s="23">
        <v>0.26596596988051646</v>
      </c>
      <c r="CA325" s="97" t="s">
        <v>187</v>
      </c>
      <c r="CB325" s="97">
        <v>51</v>
      </c>
      <c r="CC325" s="97" t="s">
        <v>187</v>
      </c>
      <c r="CD325" s="23">
        <v>2.3964574973576947E-2</v>
      </c>
      <c r="CE325" s="97" t="s">
        <v>187</v>
      </c>
      <c r="CF325" s="97">
        <v>297</v>
      </c>
      <c r="CG325" s="2">
        <f t="shared" ref="CG325:CG330" si="55">Z325</f>
        <v>9.1077340780484316E-3</v>
      </c>
      <c r="CH325">
        <f t="shared" ref="CH325:CH330" si="56">AL325</f>
        <v>5.2787464518885947E-2</v>
      </c>
      <c r="CI325">
        <f t="shared" ref="CI325:CI330" si="57">AX325</f>
        <v>3.4479530834168777E-2</v>
      </c>
      <c r="CJ325">
        <f t="shared" ref="CJ325:CJ330" si="58">BJ325</f>
        <v>0.11495515487479908</v>
      </c>
      <c r="CK325">
        <f t="shared" ref="CK325:CK330" si="59">BV325</f>
        <v>3.8091011169913973E-2</v>
      </c>
      <c r="CL325">
        <f t="shared" ref="CL325:CL330" si="60">BZ325</f>
        <v>0.26596596988051646</v>
      </c>
      <c r="CM325">
        <f t="shared" si="50"/>
        <v>2.3964574973576947E-2</v>
      </c>
      <c r="CN325">
        <f t="shared" si="51"/>
        <v>7.9704487300807592E-2</v>
      </c>
      <c r="CO325">
        <f t="shared" si="52"/>
        <v>5.2787464518885947E-2</v>
      </c>
      <c r="CP325" s="97" t="s">
        <v>187</v>
      </c>
      <c r="CQ325">
        <f t="shared" si="53"/>
        <v>191</v>
      </c>
      <c r="CR325">
        <f t="shared" si="54"/>
        <v>52</v>
      </c>
      <c r="CS325" s="97" t="s">
        <v>187</v>
      </c>
    </row>
    <row r="326" spans="1:97" x14ac:dyDescent="0.35">
      <c r="A326" s="97" t="s">
        <v>122</v>
      </c>
      <c r="B326" s="23">
        <v>0.31998562790119028</v>
      </c>
      <c r="C326" s="97" t="s">
        <v>122</v>
      </c>
      <c r="D326" s="97">
        <v>79</v>
      </c>
      <c r="E326" s="97" t="s">
        <v>122</v>
      </c>
      <c r="F326" s="23">
        <v>0.18422077819204888</v>
      </c>
      <c r="G326" s="97" t="s">
        <v>122</v>
      </c>
      <c r="H326" s="97">
        <v>58</v>
      </c>
      <c r="I326" s="97" t="s">
        <v>122</v>
      </c>
      <c r="J326" s="23">
        <v>0.34245227134671918</v>
      </c>
      <c r="K326" s="97" t="s">
        <v>122</v>
      </c>
      <c r="L326" s="97">
        <v>81</v>
      </c>
      <c r="M326" s="97" t="s">
        <v>122</v>
      </c>
      <c r="N326" s="23">
        <v>23</v>
      </c>
      <c r="O326" s="97" t="s">
        <v>122</v>
      </c>
      <c r="P326" s="23">
        <v>201</v>
      </c>
      <c r="Q326" s="97" t="s">
        <v>122</v>
      </c>
      <c r="R326" s="23">
        <v>1.4105527369443023E-3</v>
      </c>
      <c r="S326" s="97" t="s">
        <v>122</v>
      </c>
      <c r="T326" s="97">
        <v>144</v>
      </c>
      <c r="U326" s="97" t="s">
        <v>122</v>
      </c>
      <c r="V326" s="23">
        <v>0.30794389993636723</v>
      </c>
      <c r="W326" s="97" t="s">
        <v>122</v>
      </c>
      <c r="X326" s="97">
        <v>57</v>
      </c>
      <c r="Y326" s="97" t="s">
        <v>122</v>
      </c>
      <c r="Z326" s="23">
        <v>4.2558530718812453E-3</v>
      </c>
      <c r="AA326" s="97" t="s">
        <v>122</v>
      </c>
      <c r="AB326" s="97">
        <v>110</v>
      </c>
      <c r="AC326" s="97" t="s">
        <v>122</v>
      </c>
      <c r="AD326" s="23">
        <v>5.2284990169819091E-3</v>
      </c>
      <c r="AE326" s="97" t="s">
        <v>122</v>
      </c>
      <c r="AF326" s="97">
        <v>251</v>
      </c>
      <c r="AG326" s="97" t="s">
        <v>122</v>
      </c>
      <c r="AH326" s="23">
        <v>8.6689744846342939E-2</v>
      </c>
      <c r="AI326" s="97" t="s">
        <v>122</v>
      </c>
      <c r="AJ326" s="97">
        <v>152</v>
      </c>
      <c r="AK326" s="97" t="s">
        <v>122</v>
      </c>
      <c r="AL326" s="23">
        <v>1.6020373171427914E-2</v>
      </c>
      <c r="AM326" s="97" t="s">
        <v>122</v>
      </c>
      <c r="AN326" s="97">
        <v>255</v>
      </c>
      <c r="AO326" s="97" t="s">
        <v>122</v>
      </c>
      <c r="AP326" s="23">
        <v>2.537710184303249E-2</v>
      </c>
      <c r="AQ326" s="97" t="s">
        <v>122</v>
      </c>
      <c r="AR326" s="97">
        <v>189</v>
      </c>
      <c r="AS326" s="97" t="s">
        <v>122</v>
      </c>
      <c r="AT326" s="23">
        <v>9.3256209099774279E-2</v>
      </c>
      <c r="AU326" s="97" t="s">
        <v>122</v>
      </c>
      <c r="AV326" s="97">
        <v>156</v>
      </c>
      <c r="AW326" s="97" t="s">
        <v>122</v>
      </c>
      <c r="AX326" s="23">
        <v>5.7596071333316595E-2</v>
      </c>
      <c r="AY326" s="97" t="s">
        <v>122</v>
      </c>
      <c r="AZ326" s="97">
        <v>200</v>
      </c>
      <c r="BA326" s="97" t="s">
        <v>122</v>
      </c>
      <c r="BB326" s="23">
        <v>0.33240916917448887</v>
      </c>
      <c r="BC326" s="97" t="s">
        <v>122</v>
      </c>
      <c r="BD326" s="97">
        <v>15</v>
      </c>
      <c r="BE326" s="97" t="s">
        <v>122</v>
      </c>
      <c r="BF326" s="23">
        <v>0.25998047710459743</v>
      </c>
      <c r="BG326" s="97" t="s">
        <v>122</v>
      </c>
      <c r="BH326" s="97">
        <v>122</v>
      </c>
      <c r="BI326" s="97" t="s">
        <v>122</v>
      </c>
      <c r="BJ326" s="23">
        <v>0.35756955198369472</v>
      </c>
      <c r="BK326" s="97" t="s">
        <v>122</v>
      </c>
      <c r="BL326" s="97">
        <v>15</v>
      </c>
      <c r="BM326" s="97" t="s">
        <v>122</v>
      </c>
      <c r="BN326" s="23">
        <v>4.3201402893738423E-2</v>
      </c>
      <c r="BO326" s="97" t="s">
        <v>122</v>
      </c>
      <c r="BP326" s="97">
        <v>213</v>
      </c>
      <c r="BQ326" s="97" t="s">
        <v>122</v>
      </c>
      <c r="BR326" s="23">
        <v>9.046336586005041E-2</v>
      </c>
      <c r="BS326" s="97" t="s">
        <v>122</v>
      </c>
      <c r="BT326" s="97">
        <v>76</v>
      </c>
      <c r="BU326" s="97" t="s">
        <v>122</v>
      </c>
      <c r="BV326" s="23">
        <v>0.1162451224638638</v>
      </c>
      <c r="BW326" s="97" t="s">
        <v>122</v>
      </c>
      <c r="BX326" s="97">
        <v>166</v>
      </c>
      <c r="BY326" s="97" t="s">
        <v>122</v>
      </c>
      <c r="BZ326" s="23">
        <v>0.18758931192137432</v>
      </c>
      <c r="CA326" s="97" t="s">
        <v>122</v>
      </c>
      <c r="CB326" s="97">
        <v>112</v>
      </c>
      <c r="CC326" s="97" t="s">
        <v>122</v>
      </c>
      <c r="CD326" s="23">
        <v>0.19690308713931196</v>
      </c>
      <c r="CE326" s="97" t="s">
        <v>122</v>
      </c>
      <c r="CF326" s="97">
        <v>53</v>
      </c>
      <c r="CG326" s="2">
        <f t="shared" si="55"/>
        <v>4.2558530718812453E-3</v>
      </c>
      <c r="CH326">
        <f t="shared" si="56"/>
        <v>1.6020373171427914E-2</v>
      </c>
      <c r="CI326">
        <f t="shared" si="57"/>
        <v>5.7596071333316595E-2</v>
      </c>
      <c r="CJ326">
        <f t="shared" si="58"/>
        <v>0.35756955198369472</v>
      </c>
      <c r="CK326">
        <f t="shared" si="59"/>
        <v>0.1162451224638638</v>
      </c>
      <c r="CL326">
        <f t="shared" si="60"/>
        <v>0.18758931192137432</v>
      </c>
      <c r="CM326">
        <f t="shared" ref="CM326:CM330" si="61">CD326</f>
        <v>0.19690308713931196</v>
      </c>
      <c r="CN326">
        <f t="shared" ref="CN326:CN330" si="62">SUMPRODUCT(CG326:CM326,CG$4:CM$4)</f>
        <v>0.13058175130576499</v>
      </c>
      <c r="CO326">
        <f t="shared" ref="CO326:CO330" si="63">SUMPRODUCT(CG326:CM326,CG$3:CM$3)</f>
        <v>1.6020373171427914E-2</v>
      </c>
      <c r="CP326" s="97" t="s">
        <v>122</v>
      </c>
      <c r="CQ326">
        <f t="shared" ref="CQ326:CQ330" si="64">RANK(CN326,CN$5:CN$330)</f>
        <v>79</v>
      </c>
      <c r="CR326">
        <f t="shared" ref="CR326:CR330" si="65">RANK(CO326,CO$5:CO$330)</f>
        <v>255</v>
      </c>
      <c r="CS326" s="97" t="s">
        <v>122</v>
      </c>
    </row>
    <row r="327" spans="1:97" x14ac:dyDescent="0.35">
      <c r="A327" s="97" t="s">
        <v>289</v>
      </c>
      <c r="B327" s="23">
        <v>0.19132244076310934</v>
      </c>
      <c r="C327" s="97" t="s">
        <v>289</v>
      </c>
      <c r="D327" s="97">
        <v>199</v>
      </c>
      <c r="E327" s="97" t="s">
        <v>289</v>
      </c>
      <c r="F327" s="23">
        <v>8.6829317599629849E-2</v>
      </c>
      <c r="G327" s="97" t="s">
        <v>289</v>
      </c>
      <c r="H327" s="97">
        <v>183</v>
      </c>
      <c r="I327" s="97" t="s">
        <v>289</v>
      </c>
      <c r="J327" s="23">
        <v>0.1960950906256978</v>
      </c>
      <c r="K327" s="97" t="s">
        <v>289</v>
      </c>
      <c r="L327" s="97">
        <v>256</v>
      </c>
      <c r="M327" s="97" t="s">
        <v>289</v>
      </c>
      <c r="N327" s="23">
        <v>73</v>
      </c>
      <c r="O327" s="97" t="s">
        <v>289</v>
      </c>
      <c r="P327" s="23">
        <v>237</v>
      </c>
      <c r="Q327" s="97" t="s">
        <v>289</v>
      </c>
      <c r="R327" s="23">
        <v>1.1089856648143622E-3</v>
      </c>
      <c r="S327" s="97" t="s">
        <v>289</v>
      </c>
      <c r="T327" s="97">
        <v>177</v>
      </c>
      <c r="U327" s="97" t="s">
        <v>289</v>
      </c>
      <c r="V327" s="23">
        <v>0.10706312163967928</v>
      </c>
      <c r="W327" s="97" t="s">
        <v>289</v>
      </c>
      <c r="X327" s="97">
        <v>200</v>
      </c>
      <c r="Y327" s="97" t="s">
        <v>289</v>
      </c>
      <c r="Z327" s="23">
        <v>2.0980279935716986E-3</v>
      </c>
      <c r="AA327" s="97" t="s">
        <v>289</v>
      </c>
      <c r="AB327" s="97">
        <v>219</v>
      </c>
      <c r="AC327" s="97" t="s">
        <v>289</v>
      </c>
      <c r="AD327" s="23">
        <v>6.3240854418501243E-3</v>
      </c>
      <c r="AE327" s="97" t="s">
        <v>289</v>
      </c>
      <c r="AF327" s="97">
        <v>230</v>
      </c>
      <c r="AG327" s="97" t="s">
        <v>289</v>
      </c>
      <c r="AH327" s="23">
        <v>4.8828146787235481E-2</v>
      </c>
      <c r="AI327" s="97" t="s">
        <v>289</v>
      </c>
      <c r="AJ327" s="97">
        <v>306</v>
      </c>
      <c r="AK327" s="97" t="s">
        <v>289</v>
      </c>
      <c r="AL327" s="23">
        <v>1.2316169092423663E-2</v>
      </c>
      <c r="AM327" s="97" t="s">
        <v>289</v>
      </c>
      <c r="AN327" s="97">
        <v>295</v>
      </c>
      <c r="AO327" s="97" t="s">
        <v>289</v>
      </c>
      <c r="AP327" s="23">
        <v>2.0956424244396608E-2</v>
      </c>
      <c r="AQ327" s="97" t="s">
        <v>289</v>
      </c>
      <c r="AR327" s="97">
        <v>208</v>
      </c>
      <c r="AS327" s="97" t="s">
        <v>289</v>
      </c>
      <c r="AT327" s="23">
        <v>0.11736876133602865</v>
      </c>
      <c r="AU327" s="97" t="s">
        <v>289</v>
      </c>
      <c r="AV327" s="97">
        <v>92</v>
      </c>
      <c r="AW327" s="97" t="s">
        <v>289</v>
      </c>
      <c r="AX327" s="23">
        <v>6.1791243776055813E-2</v>
      </c>
      <c r="AY327" s="97" t="s">
        <v>289</v>
      </c>
      <c r="AZ327" s="97">
        <v>189</v>
      </c>
      <c r="BA327" s="97" t="s">
        <v>289</v>
      </c>
      <c r="BB327" s="23">
        <v>7.2519155642558675E-2</v>
      </c>
      <c r="BC327" s="97" t="s">
        <v>289</v>
      </c>
      <c r="BD327" s="97">
        <v>122</v>
      </c>
      <c r="BE327" s="97" t="s">
        <v>289</v>
      </c>
      <c r="BF327" s="23">
        <v>0.12060898683170189</v>
      </c>
      <c r="BG327" s="97" t="s">
        <v>289</v>
      </c>
      <c r="BH327" s="97">
        <v>310</v>
      </c>
      <c r="BI327" s="97" t="s">
        <v>289</v>
      </c>
      <c r="BJ327" s="23">
        <v>9.1361736396312759E-2</v>
      </c>
      <c r="BK327" s="97" t="s">
        <v>289</v>
      </c>
      <c r="BL327" s="97">
        <v>184</v>
      </c>
      <c r="BM327" s="97" t="s">
        <v>289</v>
      </c>
      <c r="BN327" s="23">
        <v>9.1219244525210755E-2</v>
      </c>
      <c r="BO327" s="97" t="s">
        <v>289</v>
      </c>
      <c r="BP327" s="97">
        <v>107</v>
      </c>
      <c r="BQ327" s="97" t="s">
        <v>289</v>
      </c>
      <c r="BR327" s="23">
        <v>0.10150884782959813</v>
      </c>
      <c r="BS327" s="97" t="s">
        <v>289</v>
      </c>
      <c r="BT327" s="97">
        <v>61</v>
      </c>
      <c r="BU327" s="97" t="s">
        <v>289</v>
      </c>
      <c r="BV327" s="23">
        <v>0.16750315378490022</v>
      </c>
      <c r="BW327" s="97" t="s">
        <v>289</v>
      </c>
      <c r="BX327" s="97">
        <v>94</v>
      </c>
      <c r="BY327" s="97" t="s">
        <v>289</v>
      </c>
      <c r="BZ327" s="23">
        <v>0.14663621403093827</v>
      </c>
      <c r="CA327" s="97" t="s">
        <v>289</v>
      </c>
      <c r="CB327" s="97">
        <v>167</v>
      </c>
      <c r="CC327" s="97" t="s">
        <v>289</v>
      </c>
      <c r="CD327" s="23">
        <v>5.8200854135333997E-2</v>
      </c>
      <c r="CE327" s="97" t="s">
        <v>289</v>
      </c>
      <c r="CF327" s="97">
        <v>188</v>
      </c>
      <c r="CG327" s="2">
        <f t="shared" si="55"/>
        <v>2.0980279935716986E-3</v>
      </c>
      <c r="CH327">
        <f t="shared" si="56"/>
        <v>1.2316169092423663E-2</v>
      </c>
      <c r="CI327">
        <f t="shared" si="57"/>
        <v>6.1791243776055813E-2</v>
      </c>
      <c r="CJ327">
        <f t="shared" si="58"/>
        <v>9.1361736396312759E-2</v>
      </c>
      <c r="CK327">
        <f t="shared" si="59"/>
        <v>0.16750315378490022</v>
      </c>
      <c r="CL327">
        <f t="shared" si="60"/>
        <v>0.14663621403093827</v>
      </c>
      <c r="CM327">
        <f t="shared" si="61"/>
        <v>5.8200854135333997E-2</v>
      </c>
      <c r="CN327">
        <f t="shared" si="62"/>
        <v>7.8076067174663769E-2</v>
      </c>
      <c r="CO327">
        <f t="shared" si="63"/>
        <v>1.2316169092423663E-2</v>
      </c>
      <c r="CP327" s="97" t="s">
        <v>289</v>
      </c>
      <c r="CQ327">
        <f t="shared" si="64"/>
        <v>199</v>
      </c>
      <c r="CR327">
        <f t="shared" si="65"/>
        <v>295</v>
      </c>
      <c r="CS327" s="97" t="s">
        <v>289</v>
      </c>
    </row>
    <row r="328" spans="1:97" x14ac:dyDescent="0.35">
      <c r="A328" s="97" t="s">
        <v>49</v>
      </c>
      <c r="B328" s="23">
        <v>0.28432273513193163</v>
      </c>
      <c r="C328" s="97" t="s">
        <v>49</v>
      </c>
      <c r="D328" s="97">
        <v>94</v>
      </c>
      <c r="E328" s="97" t="s">
        <v>49</v>
      </c>
      <c r="F328" s="23">
        <v>0.15111358819794879</v>
      </c>
      <c r="G328" s="97" t="s">
        <v>49</v>
      </c>
      <c r="H328" s="97">
        <v>74</v>
      </c>
      <c r="I328" s="97" t="s">
        <v>49</v>
      </c>
      <c r="J328" s="23">
        <v>0.35180946176675998</v>
      </c>
      <c r="K328" s="97" t="s">
        <v>49</v>
      </c>
      <c r="L328" s="97">
        <v>75</v>
      </c>
      <c r="M328" s="97" t="s">
        <v>49</v>
      </c>
      <c r="N328" s="23">
        <v>1</v>
      </c>
      <c r="O328" s="97" t="s">
        <v>49</v>
      </c>
      <c r="P328" s="23">
        <v>168</v>
      </c>
      <c r="Q328" s="97" t="s">
        <v>49</v>
      </c>
      <c r="R328" s="23">
        <v>1.1123597394610888E-3</v>
      </c>
      <c r="S328" s="97" t="s">
        <v>49</v>
      </c>
      <c r="T328" s="97">
        <v>176</v>
      </c>
      <c r="U328" s="97" t="s">
        <v>49</v>
      </c>
      <c r="V328" s="23">
        <v>6.9901659392546125E-2</v>
      </c>
      <c r="W328" s="97" t="s">
        <v>49</v>
      </c>
      <c r="X328" s="97">
        <v>265</v>
      </c>
      <c r="Y328" s="97" t="s">
        <v>49</v>
      </c>
      <c r="Z328" s="23">
        <v>1.7579902689518697E-3</v>
      </c>
      <c r="AA328" s="97" t="s">
        <v>49</v>
      </c>
      <c r="AB328" s="97">
        <v>245</v>
      </c>
      <c r="AC328" s="97" t="s">
        <v>49</v>
      </c>
      <c r="AD328" s="23">
        <v>2.9988148311148508E-3</v>
      </c>
      <c r="AE328" s="97" t="s">
        <v>49</v>
      </c>
      <c r="AF328" s="97">
        <v>289</v>
      </c>
      <c r="AG328" s="97" t="s">
        <v>49</v>
      </c>
      <c r="AH328" s="23">
        <v>7.0567053893170265E-2</v>
      </c>
      <c r="AI328" s="97" t="s">
        <v>49</v>
      </c>
      <c r="AJ328" s="97">
        <v>209</v>
      </c>
      <c r="AK328" s="97" t="s">
        <v>49</v>
      </c>
      <c r="AL328" s="23">
        <v>1.1815768393490042E-2</v>
      </c>
      <c r="AM328" s="97" t="s">
        <v>49</v>
      </c>
      <c r="AN328" s="97">
        <v>302</v>
      </c>
      <c r="AO328" s="97" t="s">
        <v>49</v>
      </c>
      <c r="AP328" s="23">
        <v>0.10683849308188605</v>
      </c>
      <c r="AQ328" s="97" t="s">
        <v>49</v>
      </c>
      <c r="AR328" s="97">
        <v>52</v>
      </c>
      <c r="AS328" s="97" t="s">
        <v>49</v>
      </c>
      <c r="AT328" s="23">
        <v>7.4545376636012822E-2</v>
      </c>
      <c r="AU328" s="97" t="s">
        <v>49</v>
      </c>
      <c r="AV328" s="97">
        <v>220</v>
      </c>
      <c r="AW328" s="97" t="s">
        <v>49</v>
      </c>
      <c r="AX328" s="23">
        <v>0.13034509307666076</v>
      </c>
      <c r="AY328" s="97" t="s">
        <v>49</v>
      </c>
      <c r="AZ328" s="97">
        <v>66</v>
      </c>
      <c r="BA328" s="97" t="s">
        <v>49</v>
      </c>
      <c r="BB328" s="23">
        <v>2.476602132377697E-2</v>
      </c>
      <c r="BC328" s="97" t="s">
        <v>49</v>
      </c>
      <c r="BD328" s="97">
        <v>242</v>
      </c>
      <c r="BE328" s="97" t="s">
        <v>49</v>
      </c>
      <c r="BF328" s="23">
        <v>0.72473574865935564</v>
      </c>
      <c r="BG328" s="97" t="s">
        <v>49</v>
      </c>
      <c r="BH328" s="97">
        <v>4</v>
      </c>
      <c r="BI328" s="97" t="s">
        <v>49</v>
      </c>
      <c r="BJ328" s="23">
        <v>0.17406545121256412</v>
      </c>
      <c r="BK328" s="97" t="s">
        <v>49</v>
      </c>
      <c r="BL328" s="97">
        <v>74</v>
      </c>
      <c r="BM328" s="97" t="s">
        <v>49</v>
      </c>
      <c r="BN328" s="23">
        <v>0.19865450403440907</v>
      </c>
      <c r="BO328" s="97" t="s">
        <v>49</v>
      </c>
      <c r="BP328" s="97">
        <v>31</v>
      </c>
      <c r="BQ328" s="97" t="s">
        <v>49</v>
      </c>
      <c r="BR328" s="23">
        <v>7.8250320934031559E-2</v>
      </c>
      <c r="BS328" s="97" t="s">
        <v>49</v>
      </c>
      <c r="BT328" s="97">
        <v>110</v>
      </c>
      <c r="BU328" s="97" t="s">
        <v>49</v>
      </c>
      <c r="BV328" s="23">
        <v>0.2404102763080673</v>
      </c>
      <c r="BW328" s="97" t="s">
        <v>49</v>
      </c>
      <c r="BX328" s="97">
        <v>42</v>
      </c>
      <c r="BY328" s="97" t="s">
        <v>49</v>
      </c>
      <c r="BZ328" s="23">
        <v>0.16890347972230493</v>
      </c>
      <c r="CA328" s="97" t="s">
        <v>49</v>
      </c>
      <c r="CB328" s="97">
        <v>140</v>
      </c>
      <c r="CC328" s="97" t="s">
        <v>49</v>
      </c>
      <c r="CD328" s="23">
        <v>6.933504460566528E-2</v>
      </c>
      <c r="CE328" s="97" t="s">
        <v>49</v>
      </c>
      <c r="CF328" s="97">
        <v>165</v>
      </c>
      <c r="CG328" s="2">
        <f t="shared" si="55"/>
        <v>1.7579902689518697E-3</v>
      </c>
      <c r="CH328">
        <f t="shared" si="56"/>
        <v>1.1815768393490042E-2</v>
      </c>
      <c r="CI328">
        <f t="shared" si="57"/>
        <v>0.13034509307666076</v>
      </c>
      <c r="CJ328">
        <f t="shared" si="58"/>
        <v>0.17406545121256412</v>
      </c>
      <c r="CK328">
        <f t="shared" si="59"/>
        <v>0.2404102763080673</v>
      </c>
      <c r="CL328">
        <f t="shared" si="60"/>
        <v>0.16890347972230493</v>
      </c>
      <c r="CM328">
        <f t="shared" si="61"/>
        <v>6.933504460566528E-2</v>
      </c>
      <c r="CN328">
        <f t="shared" si="62"/>
        <v>0.11602821330787237</v>
      </c>
      <c r="CO328">
        <f t="shared" si="63"/>
        <v>1.1815768393490042E-2</v>
      </c>
      <c r="CP328" s="97" t="s">
        <v>49</v>
      </c>
      <c r="CQ328">
        <f t="shared" si="64"/>
        <v>94</v>
      </c>
      <c r="CR328">
        <f t="shared" si="65"/>
        <v>302</v>
      </c>
      <c r="CS328" s="97" t="s">
        <v>49</v>
      </c>
    </row>
    <row r="329" spans="1:97" x14ac:dyDescent="0.35">
      <c r="A329" s="97" t="s">
        <v>57</v>
      </c>
      <c r="B329" s="23">
        <v>0.41240902716460404</v>
      </c>
      <c r="C329" s="97" t="s">
        <v>57</v>
      </c>
      <c r="D329" s="97">
        <v>37</v>
      </c>
      <c r="E329" s="97" t="s">
        <v>57</v>
      </c>
      <c r="F329" s="23">
        <v>0.34016804575735732</v>
      </c>
      <c r="G329" s="97" t="s">
        <v>57</v>
      </c>
      <c r="H329" s="97">
        <v>15</v>
      </c>
      <c r="I329" s="97" t="s">
        <v>57</v>
      </c>
      <c r="J329" s="23">
        <v>0.2791646257046756</v>
      </c>
      <c r="K329" s="97" t="s">
        <v>57</v>
      </c>
      <c r="L329" s="97">
        <v>140</v>
      </c>
      <c r="M329" s="97" t="s">
        <v>57</v>
      </c>
      <c r="N329" s="23">
        <v>125</v>
      </c>
      <c r="O329" s="97" t="s">
        <v>57</v>
      </c>
      <c r="P329" s="23">
        <v>284</v>
      </c>
      <c r="Q329" s="97" t="s">
        <v>57</v>
      </c>
      <c r="R329" s="23">
        <v>2.1709890349824296E-3</v>
      </c>
      <c r="S329" s="97" t="s">
        <v>57</v>
      </c>
      <c r="T329" s="97">
        <v>104</v>
      </c>
      <c r="U329" s="97" t="s">
        <v>57</v>
      </c>
      <c r="V329" s="23">
        <v>0.23043743334827782</v>
      </c>
      <c r="W329" s="97" t="s">
        <v>57</v>
      </c>
      <c r="X329" s="97">
        <v>94</v>
      </c>
      <c r="Y329" s="97" t="s">
        <v>57</v>
      </c>
      <c r="Z329" s="23">
        <v>4.2998202561431911E-3</v>
      </c>
      <c r="AA329" s="97" t="s">
        <v>57</v>
      </c>
      <c r="AB329" s="97">
        <v>107</v>
      </c>
      <c r="AC329" s="97" t="s">
        <v>57</v>
      </c>
      <c r="AD329" s="23">
        <v>1.2158890980691631E-2</v>
      </c>
      <c r="AE329" s="97" t="s">
        <v>57</v>
      </c>
      <c r="AF329" s="97">
        <v>146</v>
      </c>
      <c r="AG329" s="97" t="s">
        <v>57</v>
      </c>
      <c r="AH329" s="23">
        <v>7.1820309249833403E-2</v>
      </c>
      <c r="AI329" s="97" t="s">
        <v>57</v>
      </c>
      <c r="AJ329" s="97">
        <v>204</v>
      </c>
      <c r="AK329" s="97" t="s">
        <v>57</v>
      </c>
      <c r="AL329" s="23">
        <v>2.089942569905354E-2</v>
      </c>
      <c r="AM329" s="97" t="s">
        <v>57</v>
      </c>
      <c r="AN329" s="97">
        <v>178</v>
      </c>
      <c r="AO329" s="97" t="s">
        <v>57</v>
      </c>
      <c r="AP329" s="23">
        <v>0.36664873519060431</v>
      </c>
      <c r="AQ329" s="97" t="s">
        <v>57</v>
      </c>
      <c r="AR329" s="97">
        <v>5</v>
      </c>
      <c r="AS329" s="97" t="s">
        <v>57</v>
      </c>
      <c r="AT329" s="23">
        <v>0.10839835110162209</v>
      </c>
      <c r="AU329" s="97" t="s">
        <v>57</v>
      </c>
      <c r="AV329" s="97">
        <v>115</v>
      </c>
      <c r="AW329" s="97" t="s">
        <v>57</v>
      </c>
      <c r="AX329" s="23">
        <v>0.39534252882435256</v>
      </c>
      <c r="AY329" s="97" t="s">
        <v>57</v>
      </c>
      <c r="AZ329" s="97">
        <v>7</v>
      </c>
      <c r="BA329" s="97" t="s">
        <v>57</v>
      </c>
      <c r="BB329" s="23">
        <v>0.26476285434772767</v>
      </c>
      <c r="BC329" s="97" t="s">
        <v>57</v>
      </c>
      <c r="BD329" s="97">
        <v>21</v>
      </c>
      <c r="BE329" s="97" t="s">
        <v>57</v>
      </c>
      <c r="BF329" s="23">
        <v>0.20285111804658404</v>
      </c>
      <c r="BG329" s="97" t="s">
        <v>57</v>
      </c>
      <c r="BH329" s="97">
        <v>187</v>
      </c>
      <c r="BI329" s="97" t="s">
        <v>57</v>
      </c>
      <c r="BJ329" s="23">
        <v>0.28392049475670444</v>
      </c>
      <c r="BK329" s="97" t="s">
        <v>57</v>
      </c>
      <c r="BL329" s="97">
        <v>23</v>
      </c>
      <c r="BM329" s="97" t="s">
        <v>57</v>
      </c>
      <c r="BN329" s="23">
        <v>0.10695096844798188</v>
      </c>
      <c r="BO329" s="97" t="s">
        <v>57</v>
      </c>
      <c r="BP329" s="97">
        <v>86</v>
      </c>
      <c r="BQ329" s="97" t="s">
        <v>57</v>
      </c>
      <c r="BR329" s="23">
        <v>9.9000404181129931E-2</v>
      </c>
      <c r="BS329" s="97" t="s">
        <v>57</v>
      </c>
      <c r="BT329" s="97">
        <v>67</v>
      </c>
      <c r="BU329" s="97" t="s">
        <v>57</v>
      </c>
      <c r="BV329" s="23">
        <v>0.17896037069098122</v>
      </c>
      <c r="BW329" s="97" t="s">
        <v>57</v>
      </c>
      <c r="BX329" s="97">
        <v>82</v>
      </c>
      <c r="BY329" s="97" t="s">
        <v>57</v>
      </c>
      <c r="BZ329" s="23">
        <v>0.14703874380599163</v>
      </c>
      <c r="CA329" s="97" t="s">
        <v>57</v>
      </c>
      <c r="CB329" s="97">
        <v>166</v>
      </c>
      <c r="CC329" s="97" t="s">
        <v>57</v>
      </c>
      <c r="CD329" s="23">
        <v>0.13729266844281959</v>
      </c>
      <c r="CE329" s="97" t="s">
        <v>57</v>
      </c>
      <c r="CF329" s="97">
        <v>83</v>
      </c>
      <c r="CG329" s="2">
        <f t="shared" si="55"/>
        <v>4.2998202561431911E-3</v>
      </c>
      <c r="CH329">
        <f t="shared" si="56"/>
        <v>2.089942569905354E-2</v>
      </c>
      <c r="CI329">
        <f t="shared" si="57"/>
        <v>0.39534252882435256</v>
      </c>
      <c r="CJ329">
        <f t="shared" si="58"/>
        <v>0.28392049475670444</v>
      </c>
      <c r="CK329">
        <f t="shared" si="59"/>
        <v>0.17896037069098122</v>
      </c>
      <c r="CL329">
        <f t="shared" si="60"/>
        <v>0.14703874380599163</v>
      </c>
      <c r="CM329">
        <f t="shared" si="61"/>
        <v>0.13729266844281959</v>
      </c>
      <c r="CN329">
        <f t="shared" si="62"/>
        <v>0.16829847444926599</v>
      </c>
      <c r="CO329">
        <f t="shared" si="63"/>
        <v>2.089942569905354E-2</v>
      </c>
      <c r="CP329" s="97" t="s">
        <v>57</v>
      </c>
      <c r="CQ329">
        <f t="shared" si="64"/>
        <v>37</v>
      </c>
      <c r="CR329">
        <f t="shared" si="65"/>
        <v>178</v>
      </c>
      <c r="CS329" s="97" t="s">
        <v>57</v>
      </c>
    </row>
    <row r="330" spans="1:97" x14ac:dyDescent="0.35">
      <c r="A330" s="97" t="s">
        <v>164</v>
      </c>
      <c r="B330" s="23">
        <v>0.27844231354223387</v>
      </c>
      <c r="C330" s="97" t="s">
        <v>164</v>
      </c>
      <c r="D330" s="97">
        <v>97</v>
      </c>
      <c r="E330" s="97" t="s">
        <v>164</v>
      </c>
      <c r="F330" s="23">
        <v>5.6783104179793084E-2</v>
      </c>
      <c r="G330" s="97" t="s">
        <v>164</v>
      </c>
      <c r="H330" s="97">
        <v>261</v>
      </c>
      <c r="I330" s="97" t="s">
        <v>164</v>
      </c>
      <c r="J330" s="23">
        <v>0.35873167159074476</v>
      </c>
      <c r="K330" s="97" t="s">
        <v>164</v>
      </c>
      <c r="L330" s="97">
        <v>67</v>
      </c>
      <c r="M330" s="97" t="s">
        <v>164</v>
      </c>
      <c r="N330" s="23">
        <v>-194</v>
      </c>
      <c r="O330" s="97" t="s">
        <v>164</v>
      </c>
      <c r="P330" s="23">
        <v>14</v>
      </c>
      <c r="Q330" s="97" t="s">
        <v>164</v>
      </c>
      <c r="R330" s="23">
        <v>1.1893944192657431E-3</v>
      </c>
      <c r="S330" s="97" t="s">
        <v>164</v>
      </c>
      <c r="T330" s="97">
        <v>171</v>
      </c>
      <c r="U330" s="97" t="s">
        <v>164</v>
      </c>
      <c r="V330" s="23">
        <v>0.13072071156829645</v>
      </c>
      <c r="W330" s="97" t="s">
        <v>164</v>
      </c>
      <c r="X330" s="97">
        <v>173</v>
      </c>
      <c r="Y330" s="97" t="s">
        <v>164</v>
      </c>
      <c r="Z330" s="23">
        <v>2.3970334889783017E-3</v>
      </c>
      <c r="AA330" s="97" t="s">
        <v>164</v>
      </c>
      <c r="AB330" s="97">
        <v>196</v>
      </c>
      <c r="AC330" s="97" t="s">
        <v>164</v>
      </c>
      <c r="AD330" s="23">
        <v>3.9632605752312214E-2</v>
      </c>
      <c r="AE330" s="97" t="s">
        <v>164</v>
      </c>
      <c r="AF330" s="97">
        <v>47</v>
      </c>
      <c r="AG330" s="97" t="s">
        <v>164</v>
      </c>
      <c r="AH330" s="23">
        <v>0.23419834241114315</v>
      </c>
      <c r="AI330" s="97" t="s">
        <v>164</v>
      </c>
      <c r="AJ330" s="97">
        <v>23</v>
      </c>
      <c r="AK330" s="97" t="s">
        <v>164</v>
      </c>
      <c r="AL330" s="23">
        <v>6.8134969501650294E-2</v>
      </c>
      <c r="AM330" s="97" t="s">
        <v>164</v>
      </c>
      <c r="AN330" s="97">
        <v>40</v>
      </c>
      <c r="AO330" s="97" t="s">
        <v>164</v>
      </c>
      <c r="AP330" s="23">
        <v>3.3234855360418529E-2</v>
      </c>
      <c r="AQ330" s="97" t="s">
        <v>164</v>
      </c>
      <c r="AR330" s="97">
        <v>164</v>
      </c>
      <c r="AS330" s="97" t="s">
        <v>164</v>
      </c>
      <c r="AT330" s="23">
        <v>9.2866456299622091E-2</v>
      </c>
      <c r="AU330" s="97" t="s">
        <v>164</v>
      </c>
      <c r="AV330" s="97">
        <v>159</v>
      </c>
      <c r="AW330" s="97" t="s">
        <v>164</v>
      </c>
      <c r="AX330" s="23">
        <v>6.5112330485535108E-2</v>
      </c>
      <c r="AY330" s="97" t="s">
        <v>164</v>
      </c>
      <c r="AZ330" s="97">
        <v>178</v>
      </c>
      <c r="BA330" s="97" t="s">
        <v>164</v>
      </c>
      <c r="BB330" s="23">
        <v>9.9440422216577999E-3</v>
      </c>
      <c r="BC330" s="97" t="s">
        <v>164</v>
      </c>
      <c r="BD330" s="97">
        <v>294</v>
      </c>
      <c r="BE330" s="97" t="s">
        <v>164</v>
      </c>
      <c r="BF330" s="23">
        <v>0.18688118982314378</v>
      </c>
      <c r="BG330" s="97" t="s">
        <v>164</v>
      </c>
      <c r="BH330" s="97">
        <v>204</v>
      </c>
      <c r="BI330" s="97" t="s">
        <v>164</v>
      </c>
      <c r="BJ330" s="23">
        <v>4.8130278716968254E-2</v>
      </c>
      <c r="BK330" s="97" t="s">
        <v>164</v>
      </c>
      <c r="BL330" s="97">
        <v>297</v>
      </c>
      <c r="BM330" s="97" t="s">
        <v>164</v>
      </c>
      <c r="BN330" s="23">
        <v>4.1643511400802337E-2</v>
      </c>
      <c r="BO330" s="97" t="s">
        <v>164</v>
      </c>
      <c r="BP330" s="97">
        <v>219</v>
      </c>
      <c r="BQ330" s="97" t="s">
        <v>164</v>
      </c>
      <c r="BR330" s="23">
        <v>9.7540371518086644E-2</v>
      </c>
      <c r="BS330" s="97" t="s">
        <v>164</v>
      </c>
      <c r="BT330" s="97">
        <v>69</v>
      </c>
      <c r="BU330" s="97" t="s">
        <v>164</v>
      </c>
      <c r="BV330" s="23">
        <v>0.1210574381527635</v>
      </c>
      <c r="BW330" s="97" t="s">
        <v>164</v>
      </c>
      <c r="BX330" s="97">
        <v>153</v>
      </c>
      <c r="BY330" s="97" t="s">
        <v>164</v>
      </c>
      <c r="BZ330" s="23">
        <v>0.28057494712448872</v>
      </c>
      <c r="CA330" s="97" t="s">
        <v>164</v>
      </c>
      <c r="CB330" s="97">
        <v>49</v>
      </c>
      <c r="CC330" s="97" t="s">
        <v>164</v>
      </c>
      <c r="CD330" s="23">
        <v>0.25817444191675165</v>
      </c>
      <c r="CE330" s="97" t="s">
        <v>164</v>
      </c>
      <c r="CF330" s="97">
        <v>35</v>
      </c>
      <c r="CG330" s="2">
        <f t="shared" si="55"/>
        <v>2.3970334889783017E-3</v>
      </c>
      <c r="CH330">
        <f t="shared" si="56"/>
        <v>6.8134969501650294E-2</v>
      </c>
      <c r="CI330">
        <f t="shared" si="57"/>
        <v>6.5112330485535108E-2</v>
      </c>
      <c r="CJ330">
        <f t="shared" si="58"/>
        <v>4.8130278716968254E-2</v>
      </c>
      <c r="CK330">
        <f t="shared" si="59"/>
        <v>0.1210574381527635</v>
      </c>
      <c r="CL330">
        <f t="shared" si="60"/>
        <v>0.28057494712448872</v>
      </c>
      <c r="CM330">
        <f t="shared" si="61"/>
        <v>0.25817444191675165</v>
      </c>
      <c r="CN330">
        <f t="shared" si="62"/>
        <v>0.11362849381223279</v>
      </c>
      <c r="CO330">
        <f t="shared" si="63"/>
        <v>6.8134969501650294E-2</v>
      </c>
      <c r="CP330" s="97" t="s">
        <v>164</v>
      </c>
      <c r="CQ330">
        <f t="shared" si="64"/>
        <v>97</v>
      </c>
      <c r="CR330">
        <f t="shared" si="65"/>
        <v>40</v>
      </c>
      <c r="CS330" s="97" t="s">
        <v>164</v>
      </c>
    </row>
  </sheetData>
  <sheetProtection algorithmName="SHA-512" hashValue="LIN9B2NLGlTrZIQf99bcQZviJH6Tuuom0P8+7k4LYuMCYSfZfgcwkEGpymdoLpNzctUa1Z0iy2woby+dCHP83Q==" saltValue="xNqOhFM0YnutxzPOy4RUvQ==" spinCount="100000" sheet="1" objects="1" scenarios="1"/>
  <mergeCells count="2">
    <mergeCell ref="B4:C4"/>
    <mergeCell ref="P4:Q4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Contents</vt:lpstr>
      <vt:lpstr>League table results</vt:lpstr>
      <vt:lpstr>Dashboard</vt:lpstr>
      <vt:lpstr>Sheet1</vt:lpstr>
      <vt:lpstr>Local Data - Indicators+sources</vt:lpstr>
      <vt:lpstr>Raw data</vt:lpstr>
      <vt:lpstr>Change the weightings</vt:lpstr>
      <vt:lpstr>Index - default weighted scores</vt:lpstr>
      <vt:lpstr>Index reweighted</vt:lpstr>
      <vt:lpstr>LocalAuthorityDistrict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Schifferes</dc:creator>
  <cp:lastModifiedBy>Hannah Webster</cp:lastModifiedBy>
  <dcterms:created xsi:type="dcterms:W3CDTF">2015-09-15T03:57:30Z</dcterms:created>
  <dcterms:modified xsi:type="dcterms:W3CDTF">2020-08-03T15:52:45Z</dcterms:modified>
</cp:coreProperties>
</file>